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" sheetId="1" r:id="rId4"/>
    <sheet state="visible" name="EST" sheetId="2" r:id="rId5"/>
    <sheet state="visible" name="PST" sheetId="3" r:id="rId6"/>
    <sheet state="visible" name="Плей-офф" sheetId="4" r:id="rId7"/>
    <sheet state="visible" name="Круг 1" sheetId="5" r:id="rId8"/>
    <sheet state="visible" name="Круг 2" sheetId="6" r:id="rId9"/>
    <sheet state="visible" name="Круг 3" sheetId="7" r:id="rId10"/>
    <sheet state="visible" name="Круг 4" sheetId="8" r:id="rId11"/>
    <sheet state="visible" name="Круг 5" sheetId="9" r:id="rId12"/>
    <sheet state="visible" name="Полуфиналы" sheetId="10" r:id="rId13"/>
    <sheet state="visible" name="Финал" sheetId="11" r:id="rId14"/>
  </sheets>
  <definedNames/>
  <calcPr/>
</workbook>
</file>

<file path=xl/sharedStrings.xml><?xml version="1.0" encoding="utf-8"?>
<sst xmlns="http://schemas.openxmlformats.org/spreadsheetml/2006/main" count="1197" uniqueCount="136">
  <si>
    <t>Бой 1</t>
  </si>
  <si>
    <t>Бой 2</t>
  </si>
  <si>
    <t>Бой 3</t>
  </si>
  <si>
    <t>Бой 4</t>
  </si>
  <si>
    <t>Полуфинал 1</t>
  </si>
  <si>
    <t>Полуфинал 2</t>
  </si>
  <si>
    <t>EST Круг1</t>
  </si>
  <si>
    <t>12/02 6 pm (Женя)</t>
  </si>
  <si>
    <t>11/29 4 pm</t>
  </si>
  <si>
    <t>12.06 9:00 (Руслан)</t>
  </si>
  <si>
    <t>Х</t>
  </si>
  <si>
    <t>Основная сетка</t>
  </si>
  <si>
    <t>12/17 6pm</t>
  </si>
  <si>
    <t>EST Круг2</t>
  </si>
  <si>
    <t>11/26 7:45 pm</t>
  </si>
  <si>
    <t xml:space="preserve">11/26 6pm </t>
  </si>
  <si>
    <t>11/27 5pm</t>
  </si>
  <si>
    <t>Средняя сетка</t>
  </si>
  <si>
    <t>12/17 3pm</t>
  </si>
  <si>
    <t>12/16 6:30 pm</t>
  </si>
  <si>
    <t>EST Круг3</t>
  </si>
  <si>
    <t>11/27 7pm</t>
  </si>
  <si>
    <t>11/25 12 pm</t>
  </si>
  <si>
    <t>12/03 4 pm (Макс)</t>
  </si>
  <si>
    <t>Лучшая сетка</t>
  </si>
  <si>
    <t>12/16 8 pm</t>
  </si>
  <si>
    <t>12/16 7:20pm</t>
  </si>
  <si>
    <t>EST Круг4</t>
  </si>
  <si>
    <t>12.02.2024 16:00:00 (Руслан)</t>
  </si>
  <si>
    <t>EST Круг5</t>
  </si>
  <si>
    <t>11/22 8 pm</t>
  </si>
  <si>
    <t>PST Круг1</t>
  </si>
  <si>
    <t>11/26 8:30</t>
  </si>
  <si>
    <t>11/24 6 pm</t>
  </si>
  <si>
    <t>11/25 9:15 pm</t>
  </si>
  <si>
    <t>PST Круг2</t>
  </si>
  <si>
    <t>12.03 18:00 (Руслан)</t>
  </si>
  <si>
    <t>11/23 12 pm</t>
  </si>
  <si>
    <t>PST Круг3</t>
  </si>
  <si>
    <t>11/26 7 pm</t>
  </si>
  <si>
    <t>11/23 2pm</t>
  </si>
  <si>
    <t>11/25 7 pm</t>
  </si>
  <si>
    <t>PST Круг4</t>
  </si>
  <si>
    <t>11/25 7:45pm</t>
  </si>
  <si>
    <t>11/25 8:30 pm</t>
  </si>
  <si>
    <t>PST Круг5</t>
  </si>
  <si>
    <t>11/27 20:30:00</t>
  </si>
  <si>
    <t>12.05 21:00 (Женя)</t>
  </si>
  <si>
    <t>Круг 1</t>
  </si>
  <si>
    <t>Круг 2</t>
  </si>
  <si>
    <t>Круг 3</t>
  </si>
  <si>
    <t>Круг 4</t>
  </si>
  <si>
    <t>Круг 5</t>
  </si>
  <si>
    <t>Сумма</t>
  </si>
  <si>
    <t>Место</t>
  </si>
  <si>
    <t>Zoom</t>
  </si>
  <si>
    <t>Имя</t>
  </si>
  <si>
    <t>Телеграм</t>
  </si>
  <si>
    <t>Вадим Барановский</t>
  </si>
  <si>
    <t>https://umn.zoom.us/j/98261049321?pwd=WyO1YnFMpx3TevuA1ZiKDbmLkAtaIs.1</t>
  </si>
  <si>
    <t>ingwall</t>
  </si>
  <si>
    <t>Николай Арчак</t>
  </si>
  <si>
    <t>Passcode 5nqmGA</t>
  </si>
  <si>
    <t>nicka1981</t>
  </si>
  <si>
    <t>Алексей Чернов</t>
  </si>
  <si>
    <t>alexeychernov</t>
  </si>
  <si>
    <t>Григорий Смыслов</t>
  </si>
  <si>
    <t>Somebody312</t>
  </si>
  <si>
    <t>Станислав Алимпов</t>
  </si>
  <si>
    <t>username911191119</t>
  </si>
  <si>
    <t>Арнур Нигметов</t>
  </si>
  <si>
    <t>grey_narn</t>
  </si>
  <si>
    <t>Григорий Львович</t>
  </si>
  <si>
    <t>grigori_lvovich</t>
  </si>
  <si>
    <t>Тимур Мухаматулин</t>
  </si>
  <si>
    <t>Timur</t>
  </si>
  <si>
    <t>Евгения Никушина</t>
  </si>
  <si>
    <t>Evgeniya</t>
  </si>
  <si>
    <t>Макс Галкин</t>
  </si>
  <si>
    <t>yacoder</t>
  </si>
  <si>
    <t>Женя Караулова</t>
  </si>
  <si>
    <t>Trueluckyme</t>
  </si>
  <si>
    <t>Константин Таточенко</t>
  </si>
  <si>
    <t>constantine0725</t>
  </si>
  <si>
    <t>Сергей Лобачёв</t>
  </si>
  <si>
    <t>Sergey_Lobachev</t>
  </si>
  <si>
    <t>Юрий Корчемкин</t>
  </si>
  <si>
    <t>ykorchyomkin</t>
  </si>
  <si>
    <t>Евгений Новиков</t>
  </si>
  <si>
    <t>negnov</t>
  </si>
  <si>
    <t>Шакир Мамедзаде</t>
  </si>
  <si>
    <t>inculta</t>
  </si>
  <si>
    <t>Алена Хрисанова</t>
  </si>
  <si>
    <t>nothereanymore42</t>
  </si>
  <si>
    <t>Борис Вейцман</t>
  </si>
  <si>
    <t>BorisVeytsman</t>
  </si>
  <si>
    <t>Жора Яковлев</t>
  </si>
  <si>
    <t>GeorgeLYak</t>
  </si>
  <si>
    <t>Александра Батурина</t>
  </si>
  <si>
    <t>alexandra_baturina</t>
  </si>
  <si>
    <t>Бахтияр Нейман</t>
  </si>
  <si>
    <t>bakhtiyar_neyman</t>
  </si>
  <si>
    <t>Григорий Гольберг</t>
  </si>
  <si>
    <t>debedb</t>
  </si>
  <si>
    <t>Мария Конакова</t>
  </si>
  <si>
    <t>ilfautquejeunessesepasse</t>
  </si>
  <si>
    <t>Михаил Файнштейн</t>
  </si>
  <si>
    <t>Michaelf77</t>
  </si>
  <si>
    <t>Счет</t>
  </si>
  <si>
    <t>Финал</t>
  </si>
  <si>
    <t>Матч за 5-8 места</t>
  </si>
  <si>
    <t>Матч за 9-12 места</t>
  </si>
  <si>
    <t>Матч за 13-16 места</t>
  </si>
  <si>
    <t>Матч за 17-20 места</t>
  </si>
  <si>
    <t>Матч за 21-24 места</t>
  </si>
  <si>
    <t>EST</t>
  </si>
  <si>
    <t>Тема 1</t>
  </si>
  <si>
    <t>Тема 2</t>
  </si>
  <si>
    <t>Тема 3</t>
  </si>
  <si>
    <t>Тема 4</t>
  </si>
  <si>
    <t>Тема 5</t>
  </si>
  <si>
    <t>Тема 6</t>
  </si>
  <si>
    <t>Тема 7</t>
  </si>
  <si>
    <t>Тема 8</t>
  </si>
  <si>
    <t>Тема 9</t>
  </si>
  <si>
    <t>Тема 10</t>
  </si>
  <si>
    <t>Очки</t>
  </si>
  <si>
    <t>Сумма в плюс</t>
  </si>
  <si>
    <t>Сумма в плюсе</t>
  </si>
  <si>
    <t>PST</t>
  </si>
  <si>
    <t xml:space="preserve">    </t>
  </si>
  <si>
    <t>Тема 11</t>
  </si>
  <si>
    <t>Тема 12</t>
  </si>
  <si>
    <t>Тема 13</t>
  </si>
  <si>
    <t>Тема 14</t>
  </si>
  <si>
    <t>Тема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</si>
</sst>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 h:mm"/>
    <numFmt numFmtId="165" formatCode="d/m h:mm"/>
    <numFmt numFmtId="166" formatCode="dd/mm h:mm"/>
  </numFmts>
  <fonts count="11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sz val="11.0"/>
      <color theme="1"/>
      <name val="Alegreya Sans"/>
    </font>
    <font>
      <sz val="12.0"/>
      <color theme="1"/>
      <name val="Alegreya Sans"/>
    </font>
    <font>
      <b/>
      <sz val="11.0"/>
      <color theme="1"/>
      <name val="Alegreya Sans"/>
    </font>
    <font>
      <u/>
      <sz val="11.0"/>
      <color rgb="FF1155CC"/>
      <name val="Alegreya Sans"/>
    </font>
    <font>
      <sz val="12.0"/>
      <color rgb="FF1F1F1F"/>
      <name val="&quot;Google Sans Text&quot;"/>
    </font>
    <font>
      <sz val="14.0"/>
      <color rgb="FFFFFFFF"/>
      <name val="Monospace"/>
    </font>
    <font>
      <sz val="18.0"/>
      <color theme="1"/>
      <name val="Alegreya Sans"/>
    </font>
    <font/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165" xfId="0" applyAlignment="1" applyFont="1" applyNumberFormat="1">
      <alignment readingOrder="0" vertical="bottom"/>
    </xf>
    <xf borderId="0" fillId="2" fontId="1" numFmtId="166" xfId="0" applyAlignment="1" applyFont="1" applyNumberFormat="1">
      <alignment readingOrder="0" vertical="bottom"/>
    </xf>
    <xf borderId="0" fillId="5" fontId="2" numFmtId="0" xfId="0" applyAlignment="1" applyFont="1">
      <alignment horizontal="left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left" readingOrder="0"/>
    </xf>
    <xf borderId="1" fillId="6" fontId="5" numFmtId="0" xfId="0" applyAlignment="1" applyBorder="1" applyFill="1" applyFont="1">
      <alignment horizontal="center"/>
    </xf>
    <xf borderId="0" fillId="5" fontId="3" numFmtId="0" xfId="0" applyAlignment="1" applyFont="1">
      <alignment horizontal="right" vertical="bottom"/>
    </xf>
    <xf borderId="0" fillId="5" fontId="6" numFmtId="0" xfId="0" applyAlignment="1" applyFont="1">
      <alignment horizontal="right" shrinkToFit="0" vertical="bottom" wrapText="1"/>
    </xf>
    <xf borderId="1" fillId="0" fontId="4" numFmtId="0" xfId="0" applyAlignment="1" applyBorder="1" applyFont="1">
      <alignment vertical="bottom"/>
    </xf>
    <xf borderId="0" fillId="5" fontId="3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/>
    </xf>
    <xf borderId="0" fillId="5" fontId="7" numFmtId="0" xfId="0" applyAlignment="1" applyFont="1">
      <alignment horizontal="left" readingOrder="0"/>
    </xf>
    <xf borderId="0" fillId="7" fontId="8" numFmtId="0" xfId="0" applyAlignment="1" applyFill="1" applyFont="1">
      <alignment horizontal="left"/>
    </xf>
    <xf borderId="0" fillId="5" fontId="9" numFmtId="0" xfId="0" applyAlignment="1" applyFont="1">
      <alignment horizontal="center" vertical="bottom"/>
    </xf>
    <xf borderId="1" fillId="8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0" fillId="5" fontId="9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8" fontId="4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10" numFmtId="0" xfId="0" applyBorder="1" applyFont="1"/>
    <xf borderId="7" fillId="0" fontId="10" numFmtId="0" xfId="0" applyBorder="1" applyFont="1"/>
    <xf borderId="5" fillId="0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3" fillId="0" fontId="10" numFmtId="0" xfId="0" applyBorder="1" applyFont="1"/>
    <xf borderId="1" fillId="9" fontId="4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8" fontId="4" numFmtId="49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mn.zoom.us/j/98261049321?pwd=WyO1YnFMpx3TevuA1ZiKDbmLkAtaIs.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mn.zoom.us/j/98261049321?pwd=WyO1YnFMpx3TevuA1ZiKDbmLkAtaIs.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2" t="s">
        <v>4</v>
      </c>
      <c r="I1" s="2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 t="s">
        <v>7</v>
      </c>
      <c r="C2" s="4" t="s">
        <v>8</v>
      </c>
      <c r="D2" s="3" t="s">
        <v>9</v>
      </c>
      <c r="E2" s="1" t="s">
        <v>10</v>
      </c>
      <c r="F2" s="1"/>
      <c r="G2" s="2" t="s">
        <v>11</v>
      </c>
      <c r="H2" s="5"/>
      <c r="I2" s="6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13</v>
      </c>
      <c r="B3" s="3" t="s">
        <v>14</v>
      </c>
      <c r="C3" s="4" t="s">
        <v>15</v>
      </c>
      <c r="D3" s="3" t="s">
        <v>16</v>
      </c>
      <c r="E3" s="8">
        <v>45547.666666666664</v>
      </c>
      <c r="F3" s="1"/>
      <c r="G3" s="2" t="s">
        <v>17</v>
      </c>
      <c r="H3" s="6" t="s">
        <v>18</v>
      </c>
      <c r="I3" s="3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20</v>
      </c>
      <c r="B4" s="3" t="s">
        <v>21</v>
      </c>
      <c r="C4" s="3" t="s">
        <v>22</v>
      </c>
      <c r="D4" s="3" t="s">
        <v>23</v>
      </c>
      <c r="E4" s="9">
        <v>45638.75</v>
      </c>
      <c r="F4" s="1"/>
      <c r="G4" s="2" t="s">
        <v>24</v>
      </c>
      <c r="H4" s="3" t="s">
        <v>25</v>
      </c>
      <c r="I4" s="3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27</v>
      </c>
      <c r="B5" s="10">
        <v>45424.791666666664</v>
      </c>
      <c r="C5" s="10">
        <v>45516.631944444445</v>
      </c>
      <c r="D5" s="10">
        <v>45394.708333333336</v>
      </c>
      <c r="E5" s="3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29</v>
      </c>
      <c r="B6" s="10">
        <v>45547.770833333336</v>
      </c>
      <c r="C6" s="3" t="s">
        <v>30</v>
      </c>
      <c r="D6" s="10">
        <v>45363.625</v>
      </c>
      <c r="E6" s="10">
        <v>45424.708333333336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3" t="s">
        <v>32</v>
      </c>
      <c r="C8" s="4" t="s">
        <v>33</v>
      </c>
      <c r="D8" s="3" t="s">
        <v>34</v>
      </c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35</v>
      </c>
      <c r="B9" s="3" t="s">
        <v>36</v>
      </c>
      <c r="C9" s="10">
        <v>45303.666666666664</v>
      </c>
      <c r="D9" s="10">
        <v>45363.854166666664</v>
      </c>
      <c r="E9" s="3" t="s">
        <v>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38</v>
      </c>
      <c r="B10" s="10">
        <v>45424.760416666664</v>
      </c>
      <c r="C10" s="4" t="s">
        <v>39</v>
      </c>
      <c r="D10" s="3" t="s">
        <v>40</v>
      </c>
      <c r="E10" s="4" t="s">
        <v>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42</v>
      </c>
      <c r="B11" s="4" t="s">
        <v>43</v>
      </c>
      <c r="C11" s="10">
        <v>45334.8125</v>
      </c>
      <c r="D11" s="3" t="s">
        <v>44</v>
      </c>
      <c r="E11" s="10">
        <v>45363.791666666664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45</v>
      </c>
      <c r="B12" s="10">
        <v>45363.822916666664</v>
      </c>
      <c r="C12" s="3" t="s">
        <v>46</v>
      </c>
      <c r="D12" s="10">
        <v>45334.78125</v>
      </c>
      <c r="E12" s="3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8" width="7.0"/>
    <col customWidth="1" min="10" max="10" width="21.63"/>
  </cols>
  <sheetData>
    <row r="1">
      <c r="A1" s="12"/>
      <c r="B1" s="12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4" t="s">
        <v>54</v>
      </c>
      <c r="I1" s="15"/>
      <c r="J1" s="16" t="s">
        <v>55</v>
      </c>
      <c r="K1" s="1"/>
      <c r="L1" s="17" t="s">
        <v>56</v>
      </c>
      <c r="M1" s="17" t="s">
        <v>57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 t="s">
        <v>58</v>
      </c>
      <c r="B2" s="12">
        <f>IFERROR(__xludf.DUMMYFUNCTION("VLOOKUP(A2,IMPORTRANGE(""https://docs.google.com/spreadsheets/d/1dm-u9AwPvybpT6zw6yY_51cgndby3IMzGOP47fDiiZQ/edit?gid=568493899#gid=568493899"",""'Круг 1'!$A$5:$BC$244""),54,0)"),5.15)</f>
        <v>5.15</v>
      </c>
      <c r="C2" s="13">
        <f>IFERROR(__xludf.DUMMYFUNCTION("VLOOKUP(A2,IMPORTRANGE(""https://docs.google.com/spreadsheets/d/1dm-u9AwPvybpT6zw6yY_51cgndby3IMzGOP47fDiiZQ/edit?gid=568493899#gid=568493899"",""'Круг 2'!$A$5:$BC$244""),54,0)"),4.25)</f>
        <v>4.25</v>
      </c>
      <c r="D2" s="12">
        <f>IFERROR(__xludf.DUMMYFUNCTION("VLOOKUP(A2,IMPORTRANGE(""https://docs.google.com/spreadsheets/d/1dm-u9AwPvybpT6zw6yY_51cgndby3IMzGOP47fDiiZQ/edit?gid=568493899#gid=568493899"",""'Круг 3'!$A$5:$BC$244""),54,0)"),5.35)</f>
        <v>5.35</v>
      </c>
      <c r="E2" s="12">
        <f>IFERROR(__xludf.DUMMYFUNCTION("VLOOKUP(A2,IMPORTRANGE(""https://docs.google.com/spreadsheets/d/1dm-u9AwPvybpT6zw6yY_51cgndby3IMzGOP47fDiiZQ/edit?gid=568493899#gid=568493899"",""'Круг 4'!$A$5:$BC$244""),54,0)"),6.0)</f>
        <v>6</v>
      </c>
      <c r="F2" s="12">
        <f>IFERROR(__xludf.DUMMYFUNCTION("VLOOKUP(A2,IMPORTRANGE(""https://docs.google.com/spreadsheets/d/1dm-u9AwPvybpT6zw6yY_51cgndby3IMzGOP47fDiiZQ/edit?gid=568493899#gid=568493899"",""'Круг 5'!$A$5:$BC$244""),54,0)"),5.6)</f>
        <v>5.6</v>
      </c>
      <c r="G2" s="12">
        <f t="shared" ref="G2:G13" si="1">round(SUM(B2:F2),2)</f>
        <v>26.35</v>
      </c>
      <c r="H2" s="20">
        <f t="shared" ref="H2:H13" si="2">_xlfn.RANK.AVG(G2,G$2:G$13)</f>
        <v>1</v>
      </c>
      <c r="I2" s="21"/>
      <c r="J2" s="22" t="s">
        <v>59</v>
      </c>
      <c r="K2" s="7"/>
      <c r="L2" s="23" t="s">
        <v>58</v>
      </c>
      <c r="M2" s="17" t="s">
        <v>60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 t="s">
        <v>61</v>
      </c>
      <c r="B3" s="12">
        <f>IFERROR(__xludf.DUMMYFUNCTION("VLOOKUP(A3,IMPORTRANGE(""https://docs.google.com/spreadsheets/d/1dm-u9AwPvybpT6zw6yY_51cgndby3IMzGOP47fDiiZQ/edit?gid=568493899#gid=568493899"",""'Круг 1'!$A$5:$BC$244""),54,0)"),1.45)</f>
        <v>1.45</v>
      </c>
      <c r="C3" s="13">
        <f>IFERROR(__xludf.DUMMYFUNCTION("VLOOKUP(A3,IMPORTRANGE(""https://docs.google.com/spreadsheets/d/1dm-u9AwPvybpT6zw6yY_51cgndby3IMzGOP47fDiiZQ/edit?gid=568493899#gid=568493899"",""'Круг 2'!$A$5:$BC$244""),54,0)"),5.6)</f>
        <v>5.6</v>
      </c>
      <c r="D3" s="12">
        <f>IFERROR(__xludf.DUMMYFUNCTION("VLOOKUP(A3,IMPORTRANGE(""https://docs.google.com/spreadsheets/d/1dm-u9AwPvybpT6zw6yY_51cgndby3IMzGOP47fDiiZQ/edit?gid=568493899#gid=568493899"",""'Круг 3'!$A$5:$BC$244""),54,0)"),6.55)</f>
        <v>6.55</v>
      </c>
      <c r="E3" s="12">
        <f>IFERROR(__xludf.DUMMYFUNCTION("VLOOKUP(A3,IMPORTRANGE(""https://docs.google.com/spreadsheets/d/1dm-u9AwPvybpT6zw6yY_51cgndby3IMzGOP47fDiiZQ/edit?gid=568493899#gid=568493899"",""'Круг 4'!$A$5:$BC$244""),54,0)"),5.8)</f>
        <v>5.8</v>
      </c>
      <c r="F3" s="12">
        <f>IFERROR(__xludf.DUMMYFUNCTION("VLOOKUP(A3,IMPORTRANGE(""https://docs.google.com/spreadsheets/d/1dm-u9AwPvybpT6zw6yY_51cgndby3IMzGOP47fDiiZQ/edit?gid=568493899#gid=568493899"",""'Круг 5'!$A$5:$BC$244""),54,0)"),5.5)</f>
        <v>5.5</v>
      </c>
      <c r="G3" s="12">
        <f t="shared" si="1"/>
        <v>24.9</v>
      </c>
      <c r="H3" s="20">
        <f t="shared" si="2"/>
        <v>2</v>
      </c>
      <c r="I3" s="21"/>
      <c r="J3" s="24" t="s">
        <v>62</v>
      </c>
      <c r="K3" s="7"/>
      <c r="L3" s="23" t="s">
        <v>61</v>
      </c>
      <c r="M3" s="17" t="s">
        <v>63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5" t="s">
        <v>64</v>
      </c>
      <c r="B4" s="12">
        <f>IFERROR(__xludf.DUMMYFUNCTION("VLOOKUP(A4,IMPORTRANGE(""https://docs.google.com/spreadsheets/d/1dm-u9AwPvybpT6zw6yY_51cgndby3IMzGOP47fDiiZQ/edit?gid=568493899#gid=568493899"",""'Круг 1'!$A$5:$BC$244""),54,0)"),4.1)</f>
        <v>4.1</v>
      </c>
      <c r="C4" s="13">
        <f>IFERROR(__xludf.DUMMYFUNCTION("VLOOKUP(A4,IMPORTRANGE(""https://docs.google.com/spreadsheets/d/1dm-u9AwPvybpT6zw6yY_51cgndby3IMzGOP47fDiiZQ/edit?gid=568493899#gid=568493899"",""'Круг 2'!$A$5:$BC$244""),54,0)"),4.45)</f>
        <v>4.45</v>
      </c>
      <c r="D4" s="12">
        <f>IFERROR(__xludf.DUMMYFUNCTION("VLOOKUP(A4,IMPORTRANGE(""https://docs.google.com/spreadsheets/d/1dm-u9AwPvybpT6zw6yY_51cgndby3IMzGOP47fDiiZQ/edit?gid=568493899#gid=568493899"",""'Круг 3'!$A$5:$BC$244""),54,0)"),5.1)</f>
        <v>5.1</v>
      </c>
      <c r="E4" s="12">
        <f>IFERROR(__xludf.DUMMYFUNCTION("VLOOKUP(A4,IMPORTRANGE(""https://docs.google.com/spreadsheets/d/1dm-u9AwPvybpT6zw6yY_51cgndby3IMzGOP47fDiiZQ/edit?gid=568493899#gid=568493899"",""'Круг 4'!$A$5:$BC$244""),54,0)"),3.35)</f>
        <v>3.35</v>
      </c>
      <c r="F4" s="12">
        <f>IFERROR(__xludf.DUMMYFUNCTION("VLOOKUP(A4,IMPORTRANGE(""https://docs.google.com/spreadsheets/d/1dm-u9AwPvybpT6zw6yY_51cgndby3IMzGOP47fDiiZQ/edit?gid=568493899#gid=568493899"",""'Круг 5'!$A$5:$BC$244""),54,0)"),4.65)</f>
        <v>4.65</v>
      </c>
      <c r="G4" s="12">
        <f t="shared" si="1"/>
        <v>21.65</v>
      </c>
      <c r="H4" s="20">
        <f t="shared" si="2"/>
        <v>3</v>
      </c>
      <c r="I4" s="21"/>
      <c r="K4" s="7"/>
      <c r="L4" s="23" t="s">
        <v>64</v>
      </c>
      <c r="M4" s="17" t="s">
        <v>65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 t="s">
        <v>66</v>
      </c>
      <c r="B5" s="12">
        <f>IFERROR(__xludf.DUMMYFUNCTION("VLOOKUP(A5,IMPORTRANGE(""https://docs.google.com/spreadsheets/d/1dm-u9AwPvybpT6zw6yY_51cgndby3IMzGOP47fDiiZQ/edit?gid=568493899#gid=568493899"",""'Круг 1'!$A$5:$BC$244""),54,0)"),5.1)</f>
        <v>5.1</v>
      </c>
      <c r="C5" s="13">
        <f>IFERROR(__xludf.DUMMYFUNCTION("VLOOKUP(A5,IMPORTRANGE(""https://docs.google.com/spreadsheets/d/1dm-u9AwPvybpT6zw6yY_51cgndby3IMzGOP47fDiiZQ/edit?gid=568493899#gid=568493899"",""'Круг 2'!$A$5:$BC$244""),54,0)"),2.65)</f>
        <v>2.65</v>
      </c>
      <c r="D5" s="12">
        <f>IFERROR(__xludf.DUMMYFUNCTION("VLOOKUP(A5,IMPORTRANGE(""https://docs.google.com/spreadsheets/d/1dm-u9AwPvybpT6zw6yY_51cgndby3IMzGOP47fDiiZQ/edit?gid=568493899#gid=568493899"",""'Круг 3'!$A$5:$BC$244""),54,0)"),4.0)</f>
        <v>4</v>
      </c>
      <c r="E5" s="12">
        <f>IFERROR(__xludf.DUMMYFUNCTION("VLOOKUP(A5,IMPORTRANGE(""https://docs.google.com/spreadsheets/d/1dm-u9AwPvybpT6zw6yY_51cgndby3IMzGOP47fDiiZQ/edit?gid=568493899#gid=568493899"",""'Круг 4'!$A$5:$BC$244""),54,0)"),5.85)</f>
        <v>5.85</v>
      </c>
      <c r="F5" s="12">
        <f>IFERROR(__xludf.DUMMYFUNCTION("VLOOKUP(A5,IMPORTRANGE(""https://docs.google.com/spreadsheets/d/1dm-u9AwPvybpT6zw6yY_51cgndby3IMzGOP47fDiiZQ/edit?gid=568493899#gid=568493899"",""'Круг 5'!$A$5:$BC$244""),54,0)"),3.75)</f>
        <v>3.75</v>
      </c>
      <c r="G5" s="12">
        <f t="shared" si="1"/>
        <v>21.35</v>
      </c>
      <c r="H5" s="20">
        <f t="shared" si="2"/>
        <v>4</v>
      </c>
      <c r="I5" s="21"/>
      <c r="K5" s="7"/>
      <c r="L5" s="23" t="s">
        <v>66</v>
      </c>
      <c r="M5" s="17" t="s">
        <v>67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9" t="s">
        <v>68</v>
      </c>
      <c r="B6" s="12">
        <f>IFERROR(__xludf.DUMMYFUNCTION("VLOOKUP(A6,IMPORTRANGE(""https://docs.google.com/spreadsheets/d/1dm-u9AwPvybpT6zw6yY_51cgndby3IMzGOP47fDiiZQ/edit?gid=568493899#gid=568493899"",""'Круг 1'!$A$5:$BC$244""),54,0)"),4.05)</f>
        <v>4.05</v>
      </c>
      <c r="C6" s="13">
        <f>IFERROR(__xludf.DUMMYFUNCTION("VLOOKUP(A6,IMPORTRANGE(""https://docs.google.com/spreadsheets/d/1dm-u9AwPvybpT6zw6yY_51cgndby3IMzGOP47fDiiZQ/edit?gid=568493899#gid=568493899"",""'Круг 2'!$A$5:$BC$244""),54,0)"),5.4)</f>
        <v>5.4</v>
      </c>
      <c r="D6" s="12">
        <f>IFERROR(__xludf.DUMMYFUNCTION("VLOOKUP(A6,IMPORTRANGE(""https://docs.google.com/spreadsheets/d/1dm-u9AwPvybpT6zw6yY_51cgndby3IMzGOP47fDiiZQ/edit?gid=568493899#gid=568493899"",""'Круг 3'!$A$5:$BC$244""),54,0)"),2.2)</f>
        <v>2.2</v>
      </c>
      <c r="E6" s="12">
        <f>IFERROR(__xludf.DUMMYFUNCTION("VLOOKUP(A6,IMPORTRANGE(""https://docs.google.com/spreadsheets/d/1dm-u9AwPvybpT6zw6yY_51cgndby3IMzGOP47fDiiZQ/edit?gid=568493899#gid=568493899"",""'Круг 4'!$A$5:$BC$244""),54,0)"),5.15)</f>
        <v>5.15</v>
      </c>
      <c r="F6" s="12">
        <f>IFERROR(__xludf.DUMMYFUNCTION("VLOOKUP(A6,IMPORTRANGE(""https://docs.google.com/spreadsheets/d/1dm-u9AwPvybpT6zw6yY_51cgndby3IMzGOP47fDiiZQ/edit?gid=568493899#gid=568493899"",""'Круг 5'!$A$5:$BC$244""),54,0)"),3.5)</f>
        <v>3.5</v>
      </c>
      <c r="G6" s="12">
        <f t="shared" si="1"/>
        <v>20.3</v>
      </c>
      <c r="H6" s="20">
        <f t="shared" si="2"/>
        <v>5</v>
      </c>
      <c r="I6" s="21"/>
      <c r="J6" s="7"/>
      <c r="K6" s="7"/>
      <c r="L6" s="23" t="s">
        <v>68</v>
      </c>
      <c r="M6" s="17" t="s">
        <v>69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s">
        <v>70</v>
      </c>
      <c r="B7" s="12">
        <f>IFERROR(__xludf.DUMMYFUNCTION("VLOOKUP(A7,IMPORTRANGE(""https://docs.google.com/spreadsheets/d/1dm-u9AwPvybpT6zw6yY_51cgndby3IMzGOP47fDiiZQ/edit?gid=568493899#gid=568493899"",""'Круг 1'!$A$5:$BC$244""),54,0)"),2.55)</f>
        <v>2.55</v>
      </c>
      <c r="C7" s="13">
        <f>IFERROR(__xludf.DUMMYFUNCTION("VLOOKUP(A7,IMPORTRANGE(""https://docs.google.com/spreadsheets/d/1dm-u9AwPvybpT6zw6yY_51cgndby3IMzGOP47fDiiZQ/edit?gid=568493899#gid=568493899"",""'Круг 2'!$A$5:$BC$244""),54,0)"),4.45)</f>
        <v>4.45</v>
      </c>
      <c r="D7" s="12">
        <f>IFERROR(__xludf.DUMMYFUNCTION("VLOOKUP(A7,IMPORTRANGE(""https://docs.google.com/spreadsheets/d/1dm-u9AwPvybpT6zw6yY_51cgndby3IMzGOP47fDiiZQ/edit?gid=568493899#gid=568493899"",""'Круг 3'!$A$5:$BC$244""),54,0)"),2.75)</f>
        <v>2.75</v>
      </c>
      <c r="E7" s="12">
        <f>IFERROR(__xludf.DUMMYFUNCTION("VLOOKUP(A7,IMPORTRANGE(""https://docs.google.com/spreadsheets/d/1dm-u9AwPvybpT6zw6yY_51cgndby3IMzGOP47fDiiZQ/edit?gid=568493899#gid=568493899"",""'Круг 4'!$A$5:$BC$244""),54,0)"),3.15)</f>
        <v>3.15</v>
      </c>
      <c r="F7" s="12">
        <f>IFERROR(__xludf.DUMMYFUNCTION("VLOOKUP(A7,IMPORTRANGE(""https://docs.google.com/spreadsheets/d/1dm-u9AwPvybpT6zw6yY_51cgndby3IMzGOP47fDiiZQ/edit?gid=568493899#gid=568493899"",""'Круг 5'!$A$5:$BC$244""),54,0)"),5.45)</f>
        <v>5.45</v>
      </c>
      <c r="G7" s="12">
        <f t="shared" si="1"/>
        <v>18.35</v>
      </c>
      <c r="H7" s="20">
        <f t="shared" si="2"/>
        <v>6</v>
      </c>
      <c r="I7" s="21"/>
      <c r="J7" s="7"/>
      <c r="K7" s="7"/>
      <c r="L7" s="23" t="s">
        <v>70</v>
      </c>
      <c r="M7" s="17" t="s">
        <v>71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 t="s">
        <v>72</v>
      </c>
      <c r="B8" s="12">
        <f>IFERROR(__xludf.DUMMYFUNCTION("VLOOKUP(A8,IMPORTRANGE(""https://docs.google.com/spreadsheets/d/1dm-u9AwPvybpT6zw6yY_51cgndby3IMzGOP47fDiiZQ/edit?gid=568493899#gid=568493899"",""'Круг 1'!$A$5:$BC$244""),54,0)"),5.7)</f>
        <v>5.7</v>
      </c>
      <c r="C8" s="13">
        <f>IFERROR(__xludf.DUMMYFUNCTION("VLOOKUP(A8,IMPORTRANGE(""https://docs.google.com/spreadsheets/d/1dm-u9AwPvybpT6zw6yY_51cgndby3IMzGOP47fDiiZQ/edit?gid=568493899#gid=568493899"",""'Круг 2'!$A$5:$BC$244""),54,0)"),5.2)</f>
        <v>5.2</v>
      </c>
      <c r="D8" s="12">
        <f>IFERROR(__xludf.DUMMYFUNCTION("VLOOKUP(A8,IMPORTRANGE(""https://docs.google.com/spreadsheets/d/1dm-u9AwPvybpT6zw6yY_51cgndby3IMzGOP47fDiiZQ/edit?gid=568493899#gid=568493899"",""'Круг 3'!$A$5:$BC$244""),54,0)"),3.05)</f>
        <v>3.05</v>
      </c>
      <c r="E8" s="12">
        <f>IFERROR(__xludf.DUMMYFUNCTION("VLOOKUP(A8,IMPORTRANGE(""https://docs.google.com/spreadsheets/d/1dm-u9AwPvybpT6zw6yY_51cgndby3IMzGOP47fDiiZQ/edit?gid=568493899#gid=568493899"",""'Круг 4'!$A$5:$BC$244""),54,0)"),1.6)</f>
        <v>1.6</v>
      </c>
      <c r="F8" s="12">
        <f>IFERROR(__xludf.DUMMYFUNCTION("VLOOKUP(A8,IMPORTRANGE(""https://docs.google.com/spreadsheets/d/1dm-u9AwPvybpT6zw6yY_51cgndby3IMzGOP47fDiiZQ/edit?gid=568493899#gid=568493899"",""'Круг 5'!$A$5:$BC$244""),54,0)"),2.15)</f>
        <v>2.15</v>
      </c>
      <c r="G8" s="12">
        <f t="shared" si="1"/>
        <v>17.7</v>
      </c>
      <c r="H8" s="20">
        <f t="shared" si="2"/>
        <v>7</v>
      </c>
      <c r="I8" s="21"/>
      <c r="J8" s="7"/>
      <c r="K8" s="7"/>
      <c r="L8" s="23" t="s">
        <v>72</v>
      </c>
      <c r="M8" s="17" t="s">
        <v>73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5" t="s">
        <v>74</v>
      </c>
      <c r="B9" s="12">
        <f>IFERROR(__xludf.DUMMYFUNCTION("VLOOKUP(A9,IMPORTRANGE(""https://docs.google.com/spreadsheets/d/1dm-u9AwPvybpT6zw6yY_51cgndby3IMzGOP47fDiiZQ/edit?gid=568493899#gid=568493899"",""'Круг 1'!$A$5:$BC$244""),54,0)"),4.0)</f>
        <v>4</v>
      </c>
      <c r="C9" s="13">
        <f>IFERROR(__xludf.DUMMYFUNCTION("VLOOKUP(A9,IMPORTRANGE(""https://docs.google.com/spreadsheets/d/1dm-u9AwPvybpT6zw6yY_51cgndby3IMzGOP47fDiiZQ/edit?gid=568493899#gid=568493899"",""'Круг 2'!$A$5:$BC$244""),54,0)"),3.9)</f>
        <v>3.9</v>
      </c>
      <c r="D9" s="12">
        <f>IFERROR(__xludf.DUMMYFUNCTION("VLOOKUP(A9,IMPORTRANGE(""https://docs.google.com/spreadsheets/d/1dm-u9AwPvybpT6zw6yY_51cgndby3IMzGOP47fDiiZQ/edit?gid=568493899#gid=568493899"",""'Круг 3'!$A$5:$BC$244""),54,0)"),5.0)</f>
        <v>5</v>
      </c>
      <c r="E9" s="12">
        <f>IFERROR(__xludf.DUMMYFUNCTION("VLOOKUP(A9,IMPORTRANGE(""https://docs.google.com/spreadsheets/d/1dm-u9AwPvybpT6zw6yY_51cgndby3IMzGOP47fDiiZQ/edit?gid=568493899#gid=568493899"",""'Круг 4'!$A$5:$BC$244""),54,0)"),2.15)</f>
        <v>2.15</v>
      </c>
      <c r="F9" s="12">
        <f>IFERROR(__xludf.DUMMYFUNCTION("VLOOKUP(A9,IMPORTRANGE(""https://docs.google.com/spreadsheets/d/1dm-u9AwPvybpT6zw6yY_51cgndby3IMzGOP47fDiiZQ/edit?gid=568493899#gid=568493899"",""'Круг 5'!$A$5:$BC$244""),54,0)"),2.45)</f>
        <v>2.45</v>
      </c>
      <c r="G9" s="12">
        <f t="shared" si="1"/>
        <v>17.5</v>
      </c>
      <c r="H9" s="20">
        <f t="shared" si="2"/>
        <v>8</v>
      </c>
      <c r="I9" s="21"/>
      <c r="J9" s="7"/>
      <c r="K9" s="7"/>
      <c r="L9" s="23" t="s">
        <v>74</v>
      </c>
      <c r="M9" s="17" t="s">
        <v>75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5" t="s">
        <v>76</v>
      </c>
      <c r="B10" s="12">
        <f>IFERROR(__xludf.DUMMYFUNCTION("VLOOKUP(A10,IMPORTRANGE(""https://docs.google.com/spreadsheets/d/1dm-u9AwPvybpT6zw6yY_51cgndby3IMzGOP47fDiiZQ/edit?gid=568493899#gid=568493899"",""'Круг 1'!$A$5:$BC$244""),54,0)"),2.8)</f>
        <v>2.8</v>
      </c>
      <c r="C10" s="13">
        <f>IFERROR(__xludf.DUMMYFUNCTION("VLOOKUP(A10,IMPORTRANGE(""https://docs.google.com/spreadsheets/d/1dm-u9AwPvybpT6zw6yY_51cgndby3IMzGOP47fDiiZQ/edit?gid=568493899#gid=568493899"",""'Круг 2'!$A$5:$BC$244""),54,0)"),2.8)</f>
        <v>2.8</v>
      </c>
      <c r="D10" s="12">
        <f>IFERROR(__xludf.DUMMYFUNCTION("VLOOKUP(A10,IMPORTRANGE(""https://docs.google.com/spreadsheets/d/1dm-u9AwPvybpT6zw6yY_51cgndby3IMzGOP47fDiiZQ/edit?gid=568493899#gid=568493899"",""'Круг 3'!$A$5:$BC$244""),54,0)"),3.65)</f>
        <v>3.65</v>
      </c>
      <c r="E10" s="12">
        <f>IFERROR(__xludf.DUMMYFUNCTION("VLOOKUP(A10,IMPORTRANGE(""https://docs.google.com/spreadsheets/d/1dm-u9AwPvybpT6zw6yY_51cgndby3IMzGOP47fDiiZQ/edit?gid=568493899#gid=568493899"",""'Круг 4'!$A$5:$BC$244""),54,0)"),3.8)</f>
        <v>3.8</v>
      </c>
      <c r="F10" s="12">
        <f>IFERROR(__xludf.DUMMYFUNCTION("VLOOKUP(A10,IMPORTRANGE(""https://docs.google.com/spreadsheets/d/1dm-u9AwPvybpT6zw6yY_51cgndby3IMzGOP47fDiiZQ/edit?gid=568493899#gid=568493899"",""'Круг 5'!$A$5:$BC$244""),54,0)"),3.65)</f>
        <v>3.65</v>
      </c>
      <c r="G10" s="12">
        <f t="shared" si="1"/>
        <v>16.7</v>
      </c>
      <c r="H10" s="20">
        <f t="shared" si="2"/>
        <v>9</v>
      </c>
      <c r="I10" s="21"/>
      <c r="J10" s="7"/>
      <c r="K10" s="7"/>
      <c r="L10" s="23" t="s">
        <v>76</v>
      </c>
      <c r="M10" s="17" t="s">
        <v>77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5" t="s">
        <v>78</v>
      </c>
      <c r="B11" s="12">
        <f>IFERROR(__xludf.DUMMYFUNCTION("VLOOKUP(A11,IMPORTRANGE(""https://docs.google.com/spreadsheets/d/1dm-u9AwPvybpT6zw6yY_51cgndby3IMzGOP47fDiiZQ/edit?gid=568493899#gid=568493899"",""'Круг 1'!$A$5:$BC$244""),54,0)"),2.7)</f>
        <v>2.7</v>
      </c>
      <c r="C11" s="13">
        <f>IFERROR(__xludf.DUMMYFUNCTION("VLOOKUP(A11,IMPORTRANGE(""https://docs.google.com/spreadsheets/d/1dm-u9AwPvybpT6zw6yY_51cgndby3IMzGOP47fDiiZQ/edit?gid=568493899#gid=568493899"",""'Круг 2'!$A$5:$BC$244""),54,0)"),3.75)</f>
        <v>3.75</v>
      </c>
      <c r="D11" s="12">
        <f>IFERROR(__xludf.DUMMYFUNCTION("VLOOKUP(A11,IMPORTRANGE(""https://docs.google.com/spreadsheets/d/1dm-u9AwPvybpT6zw6yY_51cgndby3IMzGOP47fDiiZQ/edit?gid=568493899#gid=568493899"",""'Круг 3'!$A$5:$BC$244""),54,0)"),3.8)</f>
        <v>3.8</v>
      </c>
      <c r="E11" s="12">
        <f>IFERROR(__xludf.DUMMYFUNCTION("VLOOKUP(A11,IMPORTRANGE(""https://docs.google.com/spreadsheets/d/1dm-u9AwPvybpT6zw6yY_51cgndby3IMzGOP47fDiiZQ/edit?gid=568493899#gid=568493899"",""'Круг 4'!$A$5:$BC$244""),54,0)"),2.7)</f>
        <v>2.7</v>
      </c>
      <c r="F11" s="12">
        <f>IFERROR(__xludf.DUMMYFUNCTION("VLOOKUP(A11,IMPORTRANGE(""https://docs.google.com/spreadsheets/d/1dm-u9AwPvybpT6zw6yY_51cgndby3IMzGOP47fDiiZQ/edit?gid=568493899#gid=568493899"",""'Круг 5'!$A$5:$BC$244""),54,0)"),2.45)</f>
        <v>2.45</v>
      </c>
      <c r="G11" s="12">
        <f t="shared" si="1"/>
        <v>15.4</v>
      </c>
      <c r="H11" s="20">
        <f t="shared" si="2"/>
        <v>10</v>
      </c>
      <c r="I11" s="21"/>
      <c r="J11" s="21"/>
      <c r="K11" s="7"/>
      <c r="L11" s="23" t="s">
        <v>78</v>
      </c>
      <c r="M11" s="17" t="s">
        <v>79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 t="s">
        <v>80</v>
      </c>
      <c r="B12" s="12">
        <f>IFERROR(__xludf.DUMMYFUNCTION("VLOOKUP(A12,IMPORTRANGE(""https://docs.google.com/spreadsheets/d/1dm-u9AwPvybpT6zw6yY_51cgndby3IMzGOP47fDiiZQ/edit?gid=568493899#gid=568493899"",""'Круг 1'!$A$5:$BC$244""),54,0)"),1.55)</f>
        <v>1.55</v>
      </c>
      <c r="C12" s="13">
        <f>IFERROR(__xludf.DUMMYFUNCTION("VLOOKUP(A12,IMPORTRANGE(""https://docs.google.com/spreadsheets/d/1dm-u9AwPvybpT6zw6yY_51cgndby3IMzGOP47fDiiZQ/edit?gid=568493899#gid=568493899"",""'Круг 2'!$A$5:$BC$244""),54,0)"),2.7)</f>
        <v>2.7</v>
      </c>
      <c r="D12" s="12">
        <f>IFERROR(__xludf.DUMMYFUNCTION("VLOOKUP(A12,IMPORTRANGE(""https://docs.google.com/spreadsheets/d/1dm-u9AwPvybpT6zw6yY_51cgndby3IMzGOP47fDiiZQ/edit?gid=568493899#gid=568493899"",""'Круг 3'!$A$5:$BC$244""),54,0)"),1.95)</f>
        <v>1.95</v>
      </c>
      <c r="E12" s="12">
        <f>IFERROR(__xludf.DUMMYFUNCTION("VLOOKUP(A12,IMPORTRANGE(""https://docs.google.com/spreadsheets/d/1dm-u9AwPvybpT6zw6yY_51cgndby3IMzGOP47fDiiZQ/edit?gid=568493899#gid=568493899"",""'Круг 4'!$A$5:$BC$244""),54,0)"),2.55)</f>
        <v>2.55</v>
      </c>
      <c r="F12" s="12">
        <f>IFERROR(__xludf.DUMMYFUNCTION("VLOOKUP(A12,IMPORTRANGE(""https://docs.google.com/spreadsheets/d/1dm-u9AwPvybpT6zw6yY_51cgndby3IMzGOP47fDiiZQ/edit?gid=568493899#gid=568493899"",""'Круг 5'!$A$5:$BC$244""),54,0)"),3.7)</f>
        <v>3.7</v>
      </c>
      <c r="G12" s="12">
        <f t="shared" si="1"/>
        <v>12.45</v>
      </c>
      <c r="H12" s="20">
        <f t="shared" si="2"/>
        <v>11</v>
      </c>
      <c r="I12" s="21"/>
      <c r="J12" s="7"/>
      <c r="K12" s="7"/>
      <c r="L12" s="23" t="s">
        <v>80</v>
      </c>
      <c r="M12" s="17" t="s">
        <v>81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 t="s">
        <v>82</v>
      </c>
      <c r="B13" s="12">
        <f>IFERROR(__xludf.DUMMYFUNCTION("VLOOKUP(A13,IMPORTRANGE(""https://docs.google.com/spreadsheets/d/1dm-u9AwPvybpT6zw6yY_51cgndby3IMzGOP47fDiiZQ/edit?gid=568493899#gid=568493899"",""'Круг 1'!$A$5:$BC$244""),54,0)"),1.0)</f>
        <v>1</v>
      </c>
      <c r="C13" s="13">
        <f>IFERROR(__xludf.DUMMYFUNCTION("VLOOKUP(A13,IMPORTRANGE(""https://docs.google.com/spreadsheets/d/1dm-u9AwPvybpT6zw6yY_51cgndby3IMzGOP47fDiiZQ/edit?gid=568493899#gid=568493899"",""'Круг 2'!$A$5:$BC$244""),54,0)"),2.45)</f>
        <v>2.45</v>
      </c>
      <c r="D13" s="12">
        <f>IFERROR(__xludf.DUMMYFUNCTION("VLOOKUP(A13,IMPORTRANGE(""https://docs.google.com/spreadsheets/d/1dm-u9AwPvybpT6zw6yY_51cgndby3IMzGOP47fDiiZQ/edit?gid=568493899#gid=568493899"",""'Круг 3'!$A$5:$BC$244""),54,0)"),2.6)</f>
        <v>2.6</v>
      </c>
      <c r="E13" s="12">
        <f>IFERROR(__xludf.DUMMYFUNCTION("VLOOKUP(A13,IMPORTRANGE(""https://docs.google.com/spreadsheets/d/1dm-u9AwPvybpT6zw6yY_51cgndby3IMzGOP47fDiiZQ/edit?gid=568493899#gid=568493899"",""'Круг 4'!$A$5:$BC$244""),54,0)"),4.05)</f>
        <v>4.05</v>
      </c>
      <c r="F13" s="12">
        <f>IFERROR(__xludf.DUMMYFUNCTION("VLOOKUP(A13,IMPORTRANGE(""https://docs.google.com/spreadsheets/d/1dm-u9AwPvybpT6zw6yY_51cgndby3IMzGOP47fDiiZQ/edit?gid=568493899#gid=568493899"",""'Круг 5'!$A$5:$BC$244""),54,0)"),2.2)</f>
        <v>2.2</v>
      </c>
      <c r="G13" s="12">
        <f t="shared" si="1"/>
        <v>12.3</v>
      </c>
      <c r="H13" s="20">
        <f t="shared" si="2"/>
        <v>12</v>
      </c>
      <c r="I13" s="21"/>
      <c r="J13" s="7"/>
      <c r="K13" s="7"/>
      <c r="L13" s="23" t="s">
        <v>82</v>
      </c>
      <c r="M13" s="17" t="s">
        <v>83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26"/>
      <c r="I14" s="21"/>
      <c r="J14" s="7"/>
      <c r="K14" s="7"/>
      <c r="L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26"/>
      <c r="I15" s="21"/>
      <c r="J15" s="7"/>
      <c r="K15" s="7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26"/>
      <c r="I16" s="21"/>
      <c r="J16" s="7"/>
      <c r="K16" s="7"/>
      <c r="L16" s="1"/>
      <c r="M16" s="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27"/>
      <c r="G17" s="18"/>
      <c r="H17" s="26"/>
      <c r="I17" s="21"/>
      <c r="J17" s="7"/>
      <c r="K17" s="7"/>
      <c r="L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26"/>
      <c r="I18" s="21"/>
      <c r="J18" s="7"/>
      <c r="K18" s="7"/>
      <c r="L18" s="1"/>
      <c r="M18" s="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26"/>
      <c r="I19" s="21"/>
      <c r="J19" s="7"/>
      <c r="K19" s="7"/>
      <c r="L19" s="1"/>
      <c r="M19" s="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26"/>
      <c r="I20" s="21"/>
      <c r="J20" s="7"/>
      <c r="K20" s="7"/>
      <c r="L20" s="1"/>
      <c r="M20" s="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26"/>
      <c r="I21" s="28"/>
      <c r="J21" s="7"/>
      <c r="K21" s="7"/>
      <c r="L21" s="1"/>
      <c r="M21" s="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26"/>
      <c r="I22" s="21"/>
      <c r="J22" s="7"/>
      <c r="K22" s="7"/>
      <c r="L22" s="1"/>
      <c r="M22" s="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26"/>
      <c r="I23" s="21"/>
      <c r="J23" s="7"/>
      <c r="K23" s="7"/>
      <c r="L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26"/>
      <c r="I24" s="21"/>
      <c r="J24" s="7"/>
      <c r="K24" s="7"/>
      <c r="L24" s="1"/>
      <c r="M24" s="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26"/>
      <c r="I25" s="21"/>
      <c r="J25" s="7"/>
      <c r="K25" s="7"/>
      <c r="L25" s="1"/>
      <c r="M25" s="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26"/>
      <c r="I26" s="21"/>
      <c r="J26" s="7"/>
      <c r="K26" s="7"/>
      <c r="L26" s="1"/>
      <c r="M26" s="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26"/>
      <c r="I27" s="21"/>
      <c r="J27" s="7"/>
      <c r="K27" s="7"/>
      <c r="L27" s="1"/>
      <c r="M27" s="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26"/>
      <c r="I28" s="21"/>
      <c r="J28" s="7"/>
      <c r="K28" s="7"/>
      <c r="L28" s="1"/>
      <c r="M28" s="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26"/>
      <c r="I29" s="21"/>
      <c r="J29" s="7"/>
      <c r="K29" s="7"/>
      <c r="L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26"/>
      <c r="I30" s="21"/>
      <c r="J30" s="7"/>
      <c r="K30" s="7"/>
      <c r="L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26"/>
      <c r="I31" s="21"/>
      <c r="J31" s="7"/>
      <c r="K31" s="7"/>
      <c r="L31" s="1"/>
      <c r="M31" s="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26"/>
      <c r="I32" s="21"/>
      <c r="J32" s="7"/>
      <c r="K32" s="7"/>
      <c r="L32" s="1"/>
      <c r="M32" s="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26"/>
      <c r="I33" s="21"/>
      <c r="J33" s="7"/>
      <c r="K33" s="7"/>
      <c r="L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26"/>
      <c r="I34" s="21"/>
      <c r="J34" s="7"/>
      <c r="K34" s="7"/>
      <c r="L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26"/>
      <c r="I35" s="21"/>
      <c r="J35" s="7"/>
      <c r="K35" s="7"/>
      <c r="L35" s="1"/>
      <c r="M35" s="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26"/>
      <c r="I36" s="21"/>
      <c r="J36" s="7"/>
      <c r="K36" s="7"/>
      <c r="L36" s="1"/>
      <c r="M36" s="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26"/>
      <c r="I37" s="21"/>
      <c r="J37" s="7"/>
      <c r="K37" s="7"/>
      <c r="L37" s="1"/>
      <c r="M37" s="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26"/>
      <c r="I38" s="1"/>
      <c r="J38" s="1"/>
      <c r="K38" s="1"/>
      <c r="L38" s="1"/>
      <c r="M38" s="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26"/>
      <c r="I39" s="1"/>
      <c r="J39" s="1"/>
      <c r="K39" s="1"/>
      <c r="L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26"/>
      <c r="I40" s="1"/>
      <c r="J40" s="1"/>
      <c r="K40" s="1"/>
      <c r="L40" s="1"/>
      <c r="M40" s="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26"/>
      <c r="I41" s="1"/>
      <c r="J41" s="1"/>
      <c r="K41" s="1"/>
      <c r="L41" s="1"/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26"/>
      <c r="I42" s="1"/>
      <c r="J42" s="1"/>
      <c r="K42" s="1"/>
      <c r="L42" s="1"/>
      <c r="M42" s="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26"/>
      <c r="I43" s="1"/>
      <c r="J43" s="1"/>
      <c r="K43" s="1"/>
      <c r="L43" s="1"/>
      <c r="M43" s="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26"/>
      <c r="I44" s="1"/>
      <c r="J44" s="1"/>
      <c r="K44" s="1"/>
      <c r="L44" s="1"/>
      <c r="M44" s="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26"/>
      <c r="I45" s="1"/>
      <c r="J45" s="1"/>
      <c r="K45" s="1"/>
      <c r="L45" s="1"/>
      <c r="M45" s="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26"/>
      <c r="I46" s="1"/>
      <c r="J46" s="1"/>
      <c r="K46" s="1"/>
      <c r="L46" s="1"/>
      <c r="M46" s="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26"/>
      <c r="I47" s="1"/>
      <c r="J47" s="1"/>
      <c r="K47" s="1"/>
      <c r="L47" s="1"/>
      <c r="M47" s="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26"/>
      <c r="I48" s="1"/>
      <c r="J48" s="1"/>
      <c r="K48" s="1"/>
      <c r="L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26"/>
      <c r="I49" s="1"/>
      <c r="J49" s="1"/>
      <c r="K49" s="1"/>
      <c r="L49" s="1"/>
      <c r="M49" s="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26"/>
      <c r="I50" s="1"/>
      <c r="J50" s="1"/>
      <c r="K50" s="1"/>
      <c r="L50" s="1"/>
      <c r="M50" s="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26"/>
      <c r="I51" s="1"/>
      <c r="J51" s="1"/>
      <c r="K51" s="1"/>
      <c r="L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26"/>
      <c r="I52" s="1"/>
      <c r="J52" s="1"/>
      <c r="K52" s="1"/>
      <c r="L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26"/>
      <c r="I53" s="1"/>
      <c r="J53" s="1"/>
      <c r="K53" s="1"/>
      <c r="L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26"/>
      <c r="I54" s="1"/>
      <c r="J54" s="1"/>
      <c r="K54" s="1"/>
      <c r="L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26"/>
      <c r="I55" s="1"/>
      <c r="J55" s="1"/>
      <c r="K55" s="1"/>
      <c r="L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26"/>
      <c r="I56" s="1"/>
      <c r="J56" s="1"/>
      <c r="K56" s="1"/>
      <c r="L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26"/>
      <c r="I57" s="1"/>
      <c r="J57" s="1"/>
      <c r="K57" s="1"/>
      <c r="L57" s="1"/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26"/>
      <c r="I58" s="1"/>
      <c r="J58" s="1"/>
      <c r="K58" s="1"/>
      <c r="L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26"/>
      <c r="I59" s="1"/>
      <c r="J59" s="1"/>
      <c r="K59" s="1"/>
      <c r="L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26"/>
      <c r="I60" s="1"/>
      <c r="J60" s="1"/>
      <c r="K60" s="1"/>
      <c r="L60" s="1"/>
      <c r="M60" s="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26"/>
      <c r="I61" s="1"/>
      <c r="J61" s="1"/>
      <c r="K61" s="1"/>
      <c r="L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26"/>
      <c r="I62" s="1"/>
      <c r="J62" s="1"/>
      <c r="K62" s="1"/>
      <c r="L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26"/>
      <c r="I63" s="1"/>
      <c r="J63" s="1"/>
      <c r="K63" s="1"/>
      <c r="L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26"/>
      <c r="I64" s="1"/>
      <c r="J64" s="1"/>
      <c r="K64" s="1"/>
      <c r="L64" s="1"/>
      <c r="M64" s="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26"/>
      <c r="I65" s="1"/>
      <c r="J65" s="1"/>
      <c r="K65" s="1"/>
      <c r="L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26"/>
      <c r="I66" s="1"/>
      <c r="J66" s="1"/>
      <c r="K66" s="1"/>
      <c r="L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26"/>
      <c r="I67" s="1"/>
      <c r="J67" s="1"/>
      <c r="K67" s="1"/>
      <c r="L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26"/>
      <c r="I68" s="1"/>
      <c r="J68" s="1"/>
      <c r="K68" s="1"/>
      <c r="L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26"/>
      <c r="I69" s="1"/>
      <c r="J69" s="1"/>
      <c r="K69" s="1"/>
      <c r="L69" s="1"/>
      <c r="M69" s="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26"/>
      <c r="I70" s="1"/>
      <c r="J70" s="1"/>
      <c r="K70" s="1"/>
      <c r="L70" s="1"/>
      <c r="M70" s="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26"/>
      <c r="I71" s="1"/>
      <c r="J71" s="1"/>
      <c r="K71" s="1"/>
      <c r="L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26"/>
      <c r="I72" s="1"/>
      <c r="J72" s="1"/>
      <c r="K72" s="1"/>
      <c r="L72" s="1"/>
      <c r="M72" s="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26"/>
      <c r="I73" s="1"/>
      <c r="J73" s="1"/>
      <c r="K73" s="1"/>
      <c r="L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26"/>
      <c r="I74" s="1"/>
      <c r="J74" s="1"/>
      <c r="K74" s="1"/>
      <c r="L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26"/>
      <c r="I75" s="1"/>
      <c r="J75" s="1"/>
      <c r="K75" s="1"/>
      <c r="L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26"/>
      <c r="I76" s="1"/>
      <c r="J76" s="1"/>
      <c r="K76" s="1"/>
      <c r="L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26"/>
      <c r="I77" s="1"/>
      <c r="J77" s="1"/>
      <c r="K77" s="1"/>
      <c r="L77" s="1"/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26"/>
      <c r="I78" s="1"/>
      <c r="J78" s="1"/>
      <c r="K78" s="1"/>
      <c r="L78" s="1"/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26"/>
      <c r="I79" s="1"/>
      <c r="J79" s="1"/>
      <c r="K79" s="1"/>
      <c r="L79" s="1"/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26"/>
      <c r="I80" s="1"/>
      <c r="J80" s="1"/>
      <c r="K80" s="1"/>
      <c r="L80" s="1"/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26"/>
      <c r="I81" s="1"/>
      <c r="J81" s="1"/>
      <c r="K81" s="1"/>
      <c r="L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26"/>
      <c r="I82" s="1"/>
      <c r="J82" s="1"/>
      <c r="K82" s="1"/>
      <c r="L82" s="1"/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26"/>
      <c r="I83" s="1"/>
      <c r="J83" s="1"/>
      <c r="K83" s="1"/>
      <c r="L83" s="1"/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26"/>
      <c r="I84" s="1"/>
      <c r="J84" s="1"/>
      <c r="K84" s="1"/>
      <c r="L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26"/>
      <c r="I85" s="1"/>
      <c r="J85" s="1"/>
      <c r="K85" s="1"/>
      <c r="L85" s="1"/>
      <c r="M85" s="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26"/>
      <c r="I86" s="1"/>
      <c r="J86" s="1"/>
      <c r="K86" s="1"/>
      <c r="L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26"/>
      <c r="I87" s="1"/>
      <c r="J87" s="1"/>
      <c r="K87" s="1"/>
      <c r="L87" s="1"/>
      <c r="M87" s="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26"/>
      <c r="I88" s="1"/>
      <c r="J88" s="1"/>
      <c r="K88" s="1"/>
      <c r="L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26"/>
      <c r="I89" s="1"/>
      <c r="J89" s="1"/>
      <c r="K89" s="1"/>
      <c r="L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26"/>
      <c r="I90" s="1"/>
      <c r="J90" s="1"/>
      <c r="K90" s="1"/>
      <c r="L90" s="1"/>
      <c r="M90" s="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26"/>
      <c r="I91" s="1"/>
      <c r="J91" s="1"/>
      <c r="K91" s="1"/>
      <c r="L91" s="1"/>
      <c r="M91" s="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26"/>
      <c r="I92" s="1"/>
      <c r="J92" s="1"/>
      <c r="K92" s="1"/>
      <c r="L92" s="1"/>
      <c r="M92" s="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26"/>
      <c r="I93" s="1"/>
      <c r="J93" s="1"/>
      <c r="K93" s="1"/>
      <c r="L93" s="1"/>
      <c r="M93" s="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26"/>
      <c r="I94" s="1"/>
      <c r="J94" s="1"/>
      <c r="K94" s="1"/>
      <c r="L94" s="1"/>
      <c r="M94" s="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26"/>
      <c r="I95" s="1"/>
      <c r="J95" s="1"/>
      <c r="K95" s="1"/>
      <c r="L95" s="1"/>
      <c r="M95" s="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26"/>
      <c r="I96" s="1"/>
      <c r="J96" s="1"/>
      <c r="K96" s="1"/>
      <c r="L96" s="1"/>
      <c r="M96" s="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26"/>
      <c r="I97" s="1"/>
      <c r="J97" s="1"/>
      <c r="K97" s="1"/>
      <c r="L97" s="1"/>
      <c r="M97" s="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26"/>
      <c r="I98" s="1"/>
      <c r="J98" s="1"/>
      <c r="K98" s="1"/>
      <c r="L98" s="1"/>
      <c r="M98" s="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26"/>
      <c r="I99" s="1"/>
      <c r="J99" s="1"/>
      <c r="K99" s="1"/>
      <c r="L99" s="1"/>
      <c r="M99" s="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26"/>
      <c r="I100" s="1"/>
      <c r="J100" s="1"/>
      <c r="K100" s="1"/>
      <c r="L100" s="1"/>
      <c r="M100" s="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26"/>
      <c r="I101" s="1"/>
      <c r="J101" s="1"/>
      <c r="K101" s="1"/>
      <c r="L101" s="1"/>
      <c r="M101" s="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26"/>
      <c r="I102" s="1"/>
      <c r="J102" s="1"/>
      <c r="K102" s="1"/>
      <c r="L102" s="1"/>
      <c r="M102" s="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26"/>
      <c r="I103" s="1"/>
      <c r="J103" s="1"/>
      <c r="K103" s="1"/>
      <c r="L103" s="1"/>
      <c r="M103" s="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26"/>
      <c r="I104" s="1"/>
      <c r="J104" s="1"/>
      <c r="K104" s="1"/>
      <c r="L104" s="1"/>
      <c r="M104" s="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26"/>
      <c r="I105" s="1"/>
      <c r="J105" s="1"/>
      <c r="K105" s="1"/>
      <c r="L105" s="1"/>
      <c r="M105" s="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26"/>
      <c r="I106" s="1"/>
      <c r="J106" s="1"/>
      <c r="K106" s="1"/>
      <c r="L106" s="1"/>
      <c r="M106" s="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26"/>
      <c r="I107" s="1"/>
      <c r="J107" s="1"/>
      <c r="K107" s="1"/>
      <c r="L107" s="1"/>
      <c r="M107" s="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26"/>
      <c r="I108" s="1"/>
      <c r="J108" s="1"/>
      <c r="K108" s="1"/>
      <c r="L108" s="1"/>
      <c r="M108" s="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26"/>
      <c r="I109" s="1"/>
      <c r="J109" s="1"/>
      <c r="K109" s="1"/>
      <c r="L109" s="1"/>
      <c r="M109" s="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26"/>
      <c r="I110" s="1"/>
      <c r="J110" s="1"/>
      <c r="K110" s="1"/>
      <c r="L110" s="1"/>
      <c r="M110" s="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26"/>
      <c r="I111" s="1"/>
      <c r="J111" s="1"/>
      <c r="K111" s="1"/>
      <c r="L111" s="1"/>
      <c r="M111" s="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26"/>
      <c r="I112" s="1"/>
      <c r="J112" s="1"/>
      <c r="K112" s="1"/>
      <c r="L112" s="1"/>
      <c r="M112" s="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26"/>
      <c r="I113" s="1"/>
      <c r="J113" s="1"/>
      <c r="K113" s="1"/>
      <c r="L113" s="1"/>
      <c r="M113" s="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26"/>
      <c r="I114" s="1"/>
      <c r="J114" s="1"/>
      <c r="K114" s="1"/>
      <c r="L114" s="1"/>
      <c r="M114" s="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26"/>
      <c r="I115" s="1"/>
      <c r="J115" s="1"/>
      <c r="K115" s="1"/>
      <c r="L115" s="1"/>
      <c r="M115" s="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26"/>
      <c r="I116" s="1"/>
      <c r="J116" s="1"/>
      <c r="K116" s="1"/>
      <c r="L116" s="1"/>
      <c r="M116" s="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26"/>
      <c r="I117" s="1"/>
      <c r="J117" s="1"/>
      <c r="K117" s="1"/>
      <c r="L117" s="1"/>
      <c r="M117" s="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26"/>
      <c r="I118" s="1"/>
      <c r="J118" s="1"/>
      <c r="K118" s="1"/>
      <c r="L118" s="1"/>
      <c r="M118" s="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26"/>
      <c r="I119" s="1"/>
      <c r="J119" s="1"/>
      <c r="K119" s="1"/>
      <c r="L119" s="1"/>
      <c r="M119" s="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26"/>
      <c r="I120" s="1"/>
      <c r="J120" s="1"/>
      <c r="K120" s="1"/>
      <c r="L120" s="1"/>
      <c r="M120" s="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26"/>
      <c r="I121" s="1"/>
      <c r="J121" s="1"/>
      <c r="K121" s="1"/>
      <c r="L121" s="1"/>
      <c r="M121" s="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26"/>
      <c r="I122" s="1"/>
      <c r="J122" s="1"/>
      <c r="K122" s="1"/>
      <c r="L122" s="1"/>
      <c r="M122" s="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26"/>
      <c r="I123" s="1"/>
      <c r="J123" s="1"/>
      <c r="K123" s="1"/>
      <c r="L123" s="1"/>
      <c r="M123" s="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26"/>
      <c r="I124" s="1"/>
      <c r="J124" s="1"/>
      <c r="K124" s="1"/>
      <c r="L124" s="1"/>
      <c r="M124" s="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26"/>
      <c r="I125" s="1"/>
      <c r="J125" s="1"/>
      <c r="K125" s="1"/>
      <c r="L125" s="1"/>
      <c r="M125" s="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26"/>
      <c r="I126" s="1"/>
      <c r="J126" s="1"/>
      <c r="K126" s="1"/>
      <c r="L126" s="1"/>
      <c r="M126" s="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26"/>
      <c r="I127" s="1"/>
      <c r="J127" s="1"/>
      <c r="K127" s="1"/>
      <c r="L127" s="1"/>
      <c r="M127" s="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26"/>
      <c r="I128" s="1"/>
      <c r="J128" s="1"/>
      <c r="K128" s="1"/>
      <c r="L128" s="1"/>
      <c r="M128" s="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26"/>
      <c r="I129" s="1"/>
      <c r="J129" s="1"/>
      <c r="K129" s="1"/>
      <c r="L129" s="1"/>
      <c r="M129" s="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26"/>
      <c r="I130" s="1"/>
      <c r="J130" s="1"/>
      <c r="K130" s="1"/>
      <c r="L130" s="1"/>
      <c r="M130" s="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26"/>
      <c r="I131" s="1"/>
      <c r="J131" s="1"/>
      <c r="K131" s="1"/>
      <c r="L131" s="1"/>
      <c r="M131" s="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26"/>
      <c r="I132" s="1"/>
      <c r="J132" s="1"/>
      <c r="K132" s="1"/>
      <c r="L132" s="1"/>
      <c r="M132" s="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26"/>
      <c r="I133" s="1"/>
      <c r="J133" s="1"/>
      <c r="K133" s="1"/>
      <c r="L133" s="1"/>
      <c r="M133" s="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26"/>
      <c r="I134" s="1"/>
      <c r="J134" s="1"/>
      <c r="K134" s="1"/>
      <c r="L134" s="1"/>
      <c r="M134" s="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26"/>
      <c r="I135" s="1"/>
      <c r="J135" s="1"/>
      <c r="K135" s="1"/>
      <c r="L135" s="1"/>
      <c r="M135" s="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26"/>
      <c r="I136" s="1"/>
      <c r="J136" s="1"/>
      <c r="K136" s="1"/>
      <c r="L136" s="1"/>
      <c r="M136" s="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26"/>
      <c r="I137" s="1"/>
      <c r="J137" s="1"/>
      <c r="K137" s="1"/>
      <c r="L137" s="1"/>
      <c r="M137" s="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26"/>
      <c r="I138" s="1"/>
      <c r="J138" s="1"/>
      <c r="K138" s="1"/>
      <c r="L138" s="1"/>
      <c r="M138" s="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26"/>
      <c r="I139" s="1"/>
      <c r="J139" s="1"/>
      <c r="K139" s="1"/>
      <c r="L139" s="1"/>
      <c r="M139" s="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26"/>
      <c r="I140" s="1"/>
      <c r="J140" s="1"/>
      <c r="K140" s="1"/>
      <c r="L140" s="1"/>
      <c r="M140" s="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26"/>
      <c r="I141" s="1"/>
      <c r="J141" s="1"/>
      <c r="K141" s="1"/>
      <c r="L141" s="1"/>
      <c r="M141" s="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26"/>
      <c r="I142" s="1"/>
      <c r="J142" s="1"/>
      <c r="K142" s="1"/>
      <c r="L142" s="1"/>
      <c r="M142" s="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26"/>
      <c r="I143" s="1"/>
      <c r="J143" s="1"/>
      <c r="K143" s="1"/>
      <c r="L143" s="1"/>
      <c r="M143" s="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26"/>
      <c r="I144" s="1"/>
      <c r="J144" s="1"/>
      <c r="K144" s="1"/>
      <c r="L144" s="1"/>
      <c r="M144" s="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26"/>
      <c r="I145" s="1"/>
      <c r="J145" s="1"/>
      <c r="K145" s="1"/>
      <c r="L145" s="1"/>
      <c r="M145" s="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26"/>
      <c r="I146" s="1"/>
      <c r="J146" s="1"/>
      <c r="K146" s="1"/>
      <c r="L146" s="1"/>
      <c r="M146" s="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26"/>
      <c r="I147" s="1"/>
      <c r="J147" s="1"/>
      <c r="K147" s="1"/>
      <c r="L147" s="1"/>
      <c r="M147" s="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26"/>
      <c r="I148" s="1"/>
      <c r="J148" s="1"/>
      <c r="K148" s="1"/>
      <c r="L148" s="1"/>
      <c r="M148" s="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26"/>
      <c r="I149" s="1"/>
      <c r="J149" s="1"/>
      <c r="K149" s="1"/>
      <c r="L149" s="1"/>
      <c r="M149" s="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26"/>
      <c r="I150" s="1"/>
      <c r="J150" s="1"/>
      <c r="K150" s="1"/>
      <c r="L150" s="1"/>
      <c r="M150" s="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26"/>
      <c r="I151" s="1"/>
      <c r="J151" s="1"/>
      <c r="K151" s="1"/>
      <c r="L151" s="1"/>
      <c r="M151" s="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26"/>
      <c r="I152" s="1"/>
      <c r="J152" s="1"/>
      <c r="K152" s="1"/>
      <c r="L152" s="1"/>
      <c r="M152" s="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26"/>
      <c r="I153" s="1"/>
      <c r="J153" s="1"/>
      <c r="K153" s="1"/>
      <c r="L153" s="1"/>
      <c r="M153" s="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26"/>
      <c r="I154" s="1"/>
      <c r="J154" s="1"/>
      <c r="K154" s="1"/>
      <c r="L154" s="1"/>
      <c r="M154" s="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26"/>
      <c r="I155" s="1"/>
      <c r="J155" s="1"/>
      <c r="K155" s="1"/>
      <c r="L155" s="1"/>
      <c r="M155" s="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26"/>
      <c r="I156" s="1"/>
      <c r="J156" s="1"/>
      <c r="K156" s="1"/>
      <c r="L156" s="1"/>
      <c r="M156" s="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26"/>
      <c r="I157" s="1"/>
      <c r="J157" s="1"/>
      <c r="K157" s="1"/>
      <c r="L157" s="1"/>
      <c r="M157" s="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26"/>
      <c r="I158" s="1"/>
      <c r="J158" s="1"/>
      <c r="K158" s="1"/>
      <c r="L158" s="1"/>
      <c r="M158" s="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26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26"/>
      <c r="I160" s="1"/>
      <c r="J160" s="1"/>
      <c r="K160" s="1"/>
      <c r="L160" s="1"/>
      <c r="M160" s="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26"/>
      <c r="I161" s="1"/>
      <c r="J161" s="1"/>
      <c r="K161" s="1"/>
      <c r="L161" s="1"/>
      <c r="M161" s="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26"/>
      <c r="I162" s="1"/>
      <c r="J162" s="1"/>
      <c r="K162" s="1"/>
      <c r="L162" s="1"/>
      <c r="M162" s="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26"/>
      <c r="I163" s="1"/>
      <c r="J163" s="1"/>
      <c r="K163" s="1"/>
      <c r="L163" s="1"/>
      <c r="M163" s="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26"/>
      <c r="I164" s="1"/>
      <c r="J164" s="1"/>
      <c r="K164" s="1"/>
      <c r="L164" s="1"/>
      <c r="M164" s="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26"/>
      <c r="I165" s="1"/>
      <c r="J165" s="1"/>
      <c r="K165" s="1"/>
      <c r="L165" s="1"/>
      <c r="M165" s="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26"/>
      <c r="I166" s="1"/>
      <c r="J166" s="1"/>
      <c r="K166" s="1"/>
      <c r="L166" s="1"/>
      <c r="M166" s="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26"/>
      <c r="I167" s="1"/>
      <c r="J167" s="1"/>
      <c r="K167" s="1"/>
      <c r="L167" s="1"/>
      <c r="M167" s="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26"/>
      <c r="I168" s="1"/>
      <c r="J168" s="1"/>
      <c r="K168" s="1"/>
      <c r="L168" s="1"/>
      <c r="M168" s="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26"/>
      <c r="I169" s="1"/>
      <c r="J169" s="1"/>
      <c r="K169" s="1"/>
      <c r="L169" s="1"/>
      <c r="M169" s="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26"/>
      <c r="I170" s="1"/>
      <c r="J170" s="1"/>
      <c r="K170" s="1"/>
      <c r="L170" s="1"/>
      <c r="M170" s="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26"/>
      <c r="I171" s="1"/>
      <c r="J171" s="1"/>
      <c r="K171" s="1"/>
      <c r="L171" s="1"/>
      <c r="M171" s="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26"/>
      <c r="I172" s="1"/>
      <c r="J172" s="1"/>
      <c r="K172" s="1"/>
      <c r="L172" s="1"/>
      <c r="M172" s="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26"/>
      <c r="I173" s="1"/>
      <c r="J173" s="1"/>
      <c r="K173" s="1"/>
      <c r="L173" s="1"/>
      <c r="M173" s="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26"/>
      <c r="I174" s="1"/>
      <c r="J174" s="1"/>
      <c r="K174" s="1"/>
      <c r="L174" s="1"/>
      <c r="M174" s="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26"/>
      <c r="I175" s="1"/>
      <c r="J175" s="1"/>
      <c r="K175" s="1"/>
      <c r="L175" s="1"/>
      <c r="M175" s="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26"/>
      <c r="I176" s="1"/>
      <c r="J176" s="1"/>
      <c r="K176" s="1"/>
      <c r="L176" s="1"/>
      <c r="M176" s="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26"/>
      <c r="I177" s="1"/>
      <c r="J177" s="1"/>
      <c r="K177" s="1"/>
      <c r="L177" s="1"/>
      <c r="M177" s="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26"/>
      <c r="I178" s="1"/>
      <c r="J178" s="1"/>
      <c r="K178" s="1"/>
      <c r="L178" s="1"/>
      <c r="M178" s="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26"/>
      <c r="I179" s="1"/>
      <c r="J179" s="1"/>
      <c r="K179" s="1"/>
      <c r="L179" s="1"/>
      <c r="M179" s="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26"/>
      <c r="I180" s="1"/>
      <c r="J180" s="1"/>
      <c r="K180" s="1"/>
      <c r="L180" s="1"/>
      <c r="M180" s="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26"/>
      <c r="I181" s="1"/>
      <c r="J181" s="1"/>
      <c r="K181" s="1"/>
      <c r="L181" s="1"/>
      <c r="M181" s="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26"/>
      <c r="I182" s="1"/>
      <c r="J182" s="1"/>
      <c r="K182" s="1"/>
      <c r="L182" s="1"/>
      <c r="M182" s="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26"/>
      <c r="I183" s="1"/>
      <c r="J183" s="1"/>
      <c r="K183" s="1"/>
      <c r="L183" s="1"/>
      <c r="M183" s="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26"/>
      <c r="I184" s="1"/>
      <c r="J184" s="1"/>
      <c r="K184" s="1"/>
      <c r="L184" s="1"/>
      <c r="M184" s="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26"/>
      <c r="I185" s="1"/>
      <c r="J185" s="1"/>
      <c r="K185" s="1"/>
      <c r="L185" s="1"/>
      <c r="M185" s="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26"/>
      <c r="I186" s="1"/>
      <c r="J186" s="1"/>
      <c r="K186" s="1"/>
      <c r="L186" s="1"/>
      <c r="M186" s="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26"/>
      <c r="I187" s="1"/>
      <c r="J187" s="1"/>
      <c r="K187" s="1"/>
      <c r="L187" s="1"/>
      <c r="M187" s="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26"/>
      <c r="I188" s="1"/>
      <c r="J188" s="1"/>
      <c r="K188" s="1"/>
      <c r="L188" s="1"/>
      <c r="M188" s="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26"/>
      <c r="I189" s="1"/>
      <c r="J189" s="1"/>
      <c r="K189" s="1"/>
      <c r="L189" s="1"/>
      <c r="M189" s="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26"/>
      <c r="I190" s="1"/>
      <c r="J190" s="1"/>
      <c r="K190" s="1"/>
      <c r="L190" s="1"/>
      <c r="M190" s="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26"/>
      <c r="I191" s="1"/>
      <c r="J191" s="1"/>
      <c r="K191" s="1"/>
      <c r="L191" s="1"/>
      <c r="M191" s="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26"/>
      <c r="I192" s="1"/>
      <c r="J192" s="1"/>
      <c r="K192" s="1"/>
      <c r="L192" s="1"/>
      <c r="M192" s="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26"/>
      <c r="I193" s="1"/>
      <c r="J193" s="1"/>
      <c r="K193" s="1"/>
      <c r="L193" s="1"/>
      <c r="M193" s="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26"/>
      <c r="I194" s="1"/>
      <c r="J194" s="1"/>
      <c r="K194" s="1"/>
      <c r="L194" s="1"/>
      <c r="M194" s="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26"/>
      <c r="I195" s="1"/>
      <c r="J195" s="1"/>
      <c r="K195" s="1"/>
      <c r="L195" s="1"/>
      <c r="M195" s="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26"/>
      <c r="I196" s="1"/>
      <c r="J196" s="1"/>
      <c r="K196" s="1"/>
      <c r="L196" s="1"/>
      <c r="M196" s="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26"/>
      <c r="I197" s="1"/>
      <c r="J197" s="1"/>
      <c r="K197" s="1"/>
      <c r="L197" s="1"/>
      <c r="M197" s="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26"/>
      <c r="I198" s="1"/>
      <c r="J198" s="1"/>
      <c r="K198" s="1"/>
      <c r="L198" s="1"/>
      <c r="M198" s="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26"/>
      <c r="I199" s="1"/>
      <c r="J199" s="1"/>
      <c r="K199" s="1"/>
      <c r="L199" s="1"/>
      <c r="M199" s="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26"/>
      <c r="I200" s="1"/>
      <c r="J200" s="1"/>
      <c r="K200" s="1"/>
      <c r="L200" s="1"/>
      <c r="M200" s="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26"/>
      <c r="I201" s="1"/>
      <c r="J201" s="1"/>
      <c r="K201" s="1"/>
      <c r="L201" s="1"/>
      <c r="M201" s="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26"/>
      <c r="I202" s="1"/>
      <c r="J202" s="1"/>
      <c r="K202" s="1"/>
      <c r="L202" s="1"/>
      <c r="M202" s="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26"/>
      <c r="I203" s="1"/>
      <c r="J203" s="1"/>
      <c r="K203" s="1"/>
      <c r="L203" s="1"/>
      <c r="M203" s="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26"/>
      <c r="I204" s="1"/>
      <c r="J204" s="1"/>
      <c r="K204" s="1"/>
      <c r="L204" s="1"/>
      <c r="M204" s="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26"/>
      <c r="I205" s="1"/>
      <c r="J205" s="1"/>
      <c r="K205" s="1"/>
      <c r="L205" s="1"/>
      <c r="M205" s="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26"/>
      <c r="I206" s="1"/>
      <c r="J206" s="1"/>
      <c r="K206" s="1"/>
      <c r="L206" s="1"/>
      <c r="M206" s="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26"/>
      <c r="I207" s="1"/>
      <c r="J207" s="1"/>
      <c r="K207" s="1"/>
      <c r="L207" s="1"/>
      <c r="M207" s="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26"/>
      <c r="I208" s="1"/>
      <c r="J208" s="1"/>
      <c r="K208" s="1"/>
      <c r="L208" s="1"/>
      <c r="M208" s="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26"/>
      <c r="I209" s="1"/>
      <c r="J209" s="1"/>
      <c r="K209" s="1"/>
      <c r="L209" s="1"/>
      <c r="M209" s="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26"/>
      <c r="I210" s="1"/>
      <c r="J210" s="1"/>
      <c r="K210" s="1"/>
      <c r="L210" s="1"/>
      <c r="M210" s="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26"/>
      <c r="I211" s="1"/>
      <c r="J211" s="1"/>
      <c r="K211" s="1"/>
      <c r="L211" s="1"/>
      <c r="M211" s="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26"/>
      <c r="I212" s="1"/>
      <c r="J212" s="1"/>
      <c r="K212" s="1"/>
      <c r="L212" s="1"/>
      <c r="M212" s="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26"/>
      <c r="I213" s="1"/>
      <c r="J213" s="1"/>
      <c r="K213" s="1"/>
      <c r="L213" s="1"/>
      <c r="M213" s="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26"/>
      <c r="I214" s="1"/>
      <c r="J214" s="1"/>
      <c r="K214" s="1"/>
      <c r="L214" s="1"/>
      <c r="M214" s="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26"/>
      <c r="I215" s="1"/>
      <c r="J215" s="1"/>
      <c r="K215" s="1"/>
      <c r="L215" s="1"/>
      <c r="M215" s="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26"/>
      <c r="I216" s="1"/>
      <c r="J216" s="1"/>
      <c r="K216" s="1"/>
      <c r="L216" s="1"/>
      <c r="M216" s="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26"/>
      <c r="I217" s="1"/>
      <c r="J217" s="1"/>
      <c r="K217" s="1"/>
      <c r="L217" s="1"/>
      <c r="M217" s="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26"/>
      <c r="I218" s="1"/>
      <c r="J218" s="1"/>
      <c r="K218" s="1"/>
      <c r="L218" s="1"/>
      <c r="M218" s="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26"/>
      <c r="I219" s="1"/>
      <c r="J219" s="1"/>
      <c r="K219" s="1"/>
      <c r="L219" s="1"/>
      <c r="M219" s="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26"/>
      <c r="I220" s="1"/>
      <c r="J220" s="1"/>
      <c r="K220" s="1"/>
      <c r="L220" s="1"/>
      <c r="M220" s="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26"/>
      <c r="I221" s="1"/>
      <c r="J221" s="1"/>
      <c r="K221" s="1"/>
      <c r="L221" s="1"/>
      <c r="M221" s="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26"/>
      <c r="I222" s="1"/>
      <c r="J222" s="1"/>
      <c r="K222" s="1"/>
      <c r="L222" s="1"/>
      <c r="M222" s="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26"/>
      <c r="I223" s="1"/>
      <c r="J223" s="1"/>
      <c r="K223" s="1"/>
      <c r="L223" s="1"/>
      <c r="M223" s="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26"/>
      <c r="I224" s="1"/>
      <c r="J224" s="1"/>
      <c r="K224" s="1"/>
      <c r="L224" s="1"/>
      <c r="M224" s="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26"/>
      <c r="I225" s="1"/>
      <c r="J225" s="1"/>
      <c r="K225" s="1"/>
      <c r="L225" s="1"/>
      <c r="M225" s="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26"/>
      <c r="I226" s="1"/>
      <c r="J226" s="1"/>
      <c r="K226" s="1"/>
      <c r="L226" s="1"/>
      <c r="M226" s="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26"/>
      <c r="I227" s="1"/>
      <c r="J227" s="1"/>
      <c r="K227" s="1"/>
      <c r="L227" s="1"/>
      <c r="M227" s="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26"/>
      <c r="I228" s="1"/>
      <c r="J228" s="1"/>
      <c r="K228" s="1"/>
      <c r="L228" s="1"/>
      <c r="M228" s="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26"/>
      <c r="I229" s="1"/>
      <c r="J229" s="1"/>
      <c r="K229" s="1"/>
      <c r="L229" s="1"/>
      <c r="M229" s="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26"/>
      <c r="I230" s="1"/>
      <c r="J230" s="1"/>
      <c r="K230" s="1"/>
      <c r="L230" s="1"/>
      <c r="M230" s="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26"/>
      <c r="I231" s="1"/>
      <c r="J231" s="1"/>
      <c r="K231" s="1"/>
      <c r="L231" s="1"/>
      <c r="M231" s="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26"/>
      <c r="I232" s="1"/>
      <c r="J232" s="1"/>
      <c r="K232" s="1"/>
      <c r="L232" s="1"/>
      <c r="M232" s="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26"/>
      <c r="I233" s="1"/>
      <c r="J233" s="1"/>
      <c r="K233" s="1"/>
      <c r="L233" s="1"/>
      <c r="M233" s="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26"/>
      <c r="I234" s="1"/>
      <c r="J234" s="1"/>
      <c r="K234" s="1"/>
      <c r="L234" s="1"/>
      <c r="M234" s="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26"/>
      <c r="I235" s="1"/>
      <c r="J235" s="1"/>
      <c r="K235" s="1"/>
      <c r="L235" s="1"/>
      <c r="M235" s="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26"/>
      <c r="I236" s="1"/>
      <c r="J236" s="1"/>
      <c r="K236" s="1"/>
      <c r="L236" s="1"/>
      <c r="M236" s="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26"/>
      <c r="I237" s="1"/>
      <c r="J237" s="1"/>
      <c r="K237" s="1"/>
      <c r="L237" s="1"/>
      <c r="M237" s="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26"/>
      <c r="I238" s="1"/>
      <c r="J238" s="1"/>
      <c r="K238" s="1"/>
      <c r="L238" s="1"/>
      <c r="M238" s="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26"/>
      <c r="I239" s="1"/>
      <c r="J239" s="1"/>
      <c r="K239" s="1"/>
      <c r="L239" s="1"/>
      <c r="M239" s="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26"/>
      <c r="I240" s="1"/>
      <c r="J240" s="1"/>
      <c r="K240" s="1"/>
      <c r="L240" s="1"/>
      <c r="M240" s="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26"/>
      <c r="I241" s="1"/>
      <c r="J241" s="1"/>
      <c r="K241" s="1"/>
      <c r="L241" s="1"/>
      <c r="M241" s="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26"/>
      <c r="I242" s="1"/>
      <c r="J242" s="1"/>
      <c r="K242" s="1"/>
      <c r="L242" s="1"/>
      <c r="M242" s="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26"/>
      <c r="I243" s="1"/>
      <c r="J243" s="1"/>
      <c r="K243" s="1"/>
      <c r="L243" s="1"/>
      <c r="M243" s="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26"/>
      <c r="I244" s="1"/>
      <c r="J244" s="1"/>
      <c r="K244" s="1"/>
      <c r="L244" s="1"/>
      <c r="M244" s="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26"/>
      <c r="I245" s="1"/>
      <c r="J245" s="1"/>
      <c r="K245" s="1"/>
      <c r="L245" s="1"/>
      <c r="M245" s="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26"/>
      <c r="I246" s="1"/>
      <c r="J246" s="1"/>
      <c r="K246" s="1"/>
      <c r="L246" s="1"/>
      <c r="M246" s="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26"/>
      <c r="I247" s="1"/>
      <c r="J247" s="1"/>
      <c r="K247" s="1"/>
      <c r="L247" s="1"/>
      <c r="M247" s="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26"/>
      <c r="I248" s="1"/>
      <c r="J248" s="1"/>
      <c r="K248" s="1"/>
      <c r="L248" s="1"/>
      <c r="M248" s="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26"/>
      <c r="I249" s="1"/>
      <c r="J249" s="1"/>
      <c r="K249" s="1"/>
      <c r="L249" s="1"/>
      <c r="M249" s="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26"/>
      <c r="I250" s="1"/>
      <c r="J250" s="1"/>
      <c r="K250" s="1"/>
      <c r="L250" s="1"/>
      <c r="M250" s="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26"/>
      <c r="I251" s="1"/>
      <c r="J251" s="1"/>
      <c r="K251" s="1"/>
      <c r="L251" s="1"/>
      <c r="M251" s="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26"/>
      <c r="I252" s="1"/>
      <c r="J252" s="1"/>
      <c r="K252" s="1"/>
      <c r="L252" s="1"/>
      <c r="M252" s="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26"/>
      <c r="I253" s="1"/>
      <c r="J253" s="1"/>
      <c r="K253" s="1"/>
      <c r="L253" s="1"/>
      <c r="M253" s="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26"/>
      <c r="I254" s="1"/>
      <c r="J254" s="1"/>
      <c r="K254" s="1"/>
      <c r="L254" s="1"/>
      <c r="M254" s="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26"/>
      <c r="I255" s="1"/>
      <c r="J255" s="1"/>
      <c r="K255" s="1"/>
      <c r="L255" s="1"/>
      <c r="M255" s="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26"/>
      <c r="I256" s="1"/>
      <c r="J256" s="1"/>
      <c r="K256" s="1"/>
      <c r="L256" s="1"/>
      <c r="M256" s="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26"/>
      <c r="I257" s="1"/>
      <c r="J257" s="1"/>
      <c r="K257" s="1"/>
      <c r="L257" s="1"/>
      <c r="M257" s="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26"/>
      <c r="I258" s="1"/>
      <c r="J258" s="1"/>
      <c r="K258" s="1"/>
      <c r="L258" s="1"/>
      <c r="M258" s="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26"/>
      <c r="I259" s="1"/>
      <c r="J259" s="1"/>
      <c r="K259" s="1"/>
      <c r="L259" s="1"/>
      <c r="M259" s="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26"/>
      <c r="I260" s="1"/>
      <c r="J260" s="1"/>
      <c r="K260" s="1"/>
      <c r="L260" s="1"/>
      <c r="M260" s="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26"/>
      <c r="I261" s="1"/>
      <c r="J261" s="1"/>
      <c r="K261" s="1"/>
      <c r="L261" s="1"/>
      <c r="M261" s="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26"/>
      <c r="I262" s="1"/>
      <c r="J262" s="1"/>
      <c r="K262" s="1"/>
      <c r="L262" s="1"/>
      <c r="M262" s="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26"/>
      <c r="I263" s="1"/>
      <c r="J263" s="1"/>
      <c r="K263" s="1"/>
      <c r="L263" s="1"/>
      <c r="M263" s="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26"/>
      <c r="I264" s="1"/>
      <c r="J264" s="1"/>
      <c r="K264" s="1"/>
      <c r="L264" s="1"/>
      <c r="M264" s="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26"/>
      <c r="I265" s="1"/>
      <c r="J265" s="1"/>
      <c r="K265" s="1"/>
      <c r="L265" s="1"/>
      <c r="M265" s="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26"/>
      <c r="I266" s="1"/>
      <c r="J266" s="1"/>
      <c r="K266" s="1"/>
      <c r="L266" s="1"/>
      <c r="M266" s="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26"/>
      <c r="I267" s="1"/>
      <c r="J267" s="1"/>
      <c r="K267" s="1"/>
      <c r="L267" s="1"/>
      <c r="M267" s="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26"/>
      <c r="I268" s="1"/>
      <c r="J268" s="1"/>
      <c r="K268" s="1"/>
      <c r="L268" s="1"/>
      <c r="M268" s="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26"/>
      <c r="I269" s="1"/>
      <c r="J269" s="1"/>
      <c r="K269" s="1"/>
      <c r="L269" s="1"/>
      <c r="M269" s="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26"/>
      <c r="I270" s="1"/>
      <c r="J270" s="1"/>
      <c r="K270" s="1"/>
      <c r="L270" s="1"/>
      <c r="M270" s="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26"/>
      <c r="I271" s="1"/>
      <c r="J271" s="1"/>
      <c r="K271" s="1"/>
      <c r="L271" s="1"/>
      <c r="M271" s="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26"/>
      <c r="I272" s="1"/>
      <c r="J272" s="1"/>
      <c r="K272" s="1"/>
      <c r="L272" s="1"/>
      <c r="M272" s="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26"/>
      <c r="I273" s="1"/>
      <c r="J273" s="1"/>
      <c r="K273" s="1"/>
      <c r="L273" s="1"/>
      <c r="M273" s="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26"/>
      <c r="I274" s="1"/>
      <c r="J274" s="1"/>
      <c r="K274" s="1"/>
      <c r="L274" s="1"/>
      <c r="M274" s="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26"/>
      <c r="I275" s="1"/>
      <c r="J275" s="1"/>
      <c r="K275" s="1"/>
      <c r="L275" s="1"/>
      <c r="M275" s="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26"/>
      <c r="I276" s="1"/>
      <c r="J276" s="1"/>
      <c r="K276" s="1"/>
      <c r="L276" s="1"/>
      <c r="M276" s="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26"/>
      <c r="I277" s="1"/>
      <c r="J277" s="1"/>
      <c r="K277" s="1"/>
      <c r="L277" s="1"/>
      <c r="M277" s="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26"/>
      <c r="I278" s="1"/>
      <c r="J278" s="1"/>
      <c r="K278" s="1"/>
      <c r="L278" s="1"/>
      <c r="M278" s="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26"/>
      <c r="I279" s="1"/>
      <c r="J279" s="1"/>
      <c r="K279" s="1"/>
      <c r="L279" s="1"/>
      <c r="M279" s="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26"/>
      <c r="I280" s="1"/>
      <c r="J280" s="1"/>
      <c r="K280" s="1"/>
      <c r="L280" s="1"/>
      <c r="M280" s="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26"/>
      <c r="I281" s="1"/>
      <c r="J281" s="1"/>
      <c r="K281" s="1"/>
      <c r="L281" s="1"/>
      <c r="M281" s="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26"/>
      <c r="I282" s="1"/>
      <c r="J282" s="1"/>
      <c r="K282" s="1"/>
      <c r="L282" s="1"/>
      <c r="M282" s="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26"/>
      <c r="I283" s="1"/>
      <c r="J283" s="1"/>
      <c r="K283" s="1"/>
      <c r="L283" s="1"/>
      <c r="M283" s="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26"/>
      <c r="I284" s="1"/>
      <c r="J284" s="1"/>
      <c r="K284" s="1"/>
      <c r="L284" s="1"/>
      <c r="M284" s="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26"/>
      <c r="I285" s="1"/>
      <c r="J285" s="1"/>
      <c r="K285" s="1"/>
      <c r="L285" s="1"/>
      <c r="M285" s="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26"/>
      <c r="I286" s="1"/>
      <c r="J286" s="1"/>
      <c r="K286" s="1"/>
      <c r="L286" s="1"/>
      <c r="M286" s="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26"/>
      <c r="I287" s="1"/>
      <c r="J287" s="1"/>
      <c r="K287" s="1"/>
      <c r="L287" s="1"/>
      <c r="M287" s="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26"/>
      <c r="I288" s="1"/>
      <c r="J288" s="1"/>
      <c r="K288" s="1"/>
      <c r="L288" s="1"/>
      <c r="M288" s="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26"/>
      <c r="I289" s="1"/>
      <c r="J289" s="1"/>
      <c r="K289" s="1"/>
      <c r="L289" s="1"/>
      <c r="M289" s="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26"/>
      <c r="I290" s="1"/>
      <c r="J290" s="1"/>
      <c r="K290" s="1"/>
      <c r="L290" s="1"/>
      <c r="M290" s="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26"/>
      <c r="I291" s="1"/>
      <c r="J291" s="1"/>
      <c r="K291" s="1"/>
      <c r="L291" s="1"/>
      <c r="M291" s="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26"/>
      <c r="I292" s="1"/>
      <c r="J292" s="1"/>
      <c r="K292" s="1"/>
      <c r="L292" s="1"/>
      <c r="M292" s="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26"/>
      <c r="I293" s="1"/>
      <c r="J293" s="1"/>
      <c r="K293" s="1"/>
      <c r="L293" s="1"/>
      <c r="M293" s="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26"/>
      <c r="I294" s="1"/>
      <c r="J294" s="1"/>
      <c r="K294" s="1"/>
      <c r="L294" s="1"/>
      <c r="M294" s="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26"/>
      <c r="I295" s="1"/>
      <c r="J295" s="1"/>
      <c r="K295" s="1"/>
      <c r="L295" s="1"/>
      <c r="M295" s="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26"/>
      <c r="I296" s="1"/>
      <c r="J296" s="1"/>
      <c r="K296" s="1"/>
      <c r="L296" s="1"/>
      <c r="M296" s="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26"/>
      <c r="I297" s="1"/>
      <c r="J297" s="1"/>
      <c r="K297" s="1"/>
      <c r="L297" s="1"/>
      <c r="M297" s="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26"/>
      <c r="I298" s="1"/>
      <c r="J298" s="1"/>
      <c r="K298" s="1"/>
      <c r="L298" s="1"/>
      <c r="M298" s="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26"/>
      <c r="I299" s="1"/>
      <c r="J299" s="1"/>
      <c r="K299" s="1"/>
      <c r="L299" s="1"/>
      <c r="M299" s="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26"/>
      <c r="I300" s="1"/>
      <c r="J300" s="1"/>
      <c r="K300" s="1"/>
      <c r="L300" s="1"/>
      <c r="M300" s="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26"/>
      <c r="I301" s="1"/>
      <c r="J301" s="1"/>
      <c r="K301" s="1"/>
      <c r="L301" s="1"/>
      <c r="M301" s="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26"/>
      <c r="I302" s="1"/>
      <c r="J302" s="1"/>
      <c r="K302" s="1"/>
      <c r="L302" s="1"/>
      <c r="M302" s="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26"/>
      <c r="I303" s="1"/>
      <c r="J303" s="1"/>
      <c r="K303" s="1"/>
      <c r="L303" s="1"/>
      <c r="M303" s="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26"/>
      <c r="I304" s="1"/>
      <c r="J304" s="1"/>
      <c r="K304" s="1"/>
      <c r="L304" s="1"/>
      <c r="M304" s="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26"/>
      <c r="I305" s="1"/>
      <c r="J305" s="1"/>
      <c r="K305" s="1"/>
      <c r="L305" s="1"/>
      <c r="M305" s="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26"/>
      <c r="I306" s="1"/>
      <c r="J306" s="1"/>
      <c r="K306" s="1"/>
      <c r="L306" s="1"/>
      <c r="M306" s="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26"/>
      <c r="I307" s="1"/>
      <c r="J307" s="1"/>
      <c r="K307" s="1"/>
      <c r="L307" s="1"/>
      <c r="M307" s="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26"/>
      <c r="I308" s="1"/>
      <c r="J308" s="1"/>
      <c r="K308" s="1"/>
      <c r="L308" s="1"/>
      <c r="M308" s="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26"/>
      <c r="I309" s="1"/>
      <c r="J309" s="1"/>
      <c r="K309" s="1"/>
      <c r="L309" s="1"/>
      <c r="M309" s="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26"/>
      <c r="I310" s="1"/>
      <c r="J310" s="1"/>
      <c r="K310" s="1"/>
      <c r="L310" s="1"/>
      <c r="M310" s="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26"/>
      <c r="I311" s="1"/>
      <c r="J311" s="1"/>
      <c r="K311" s="1"/>
      <c r="L311" s="1"/>
      <c r="M311" s="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26"/>
      <c r="I312" s="1"/>
      <c r="J312" s="1"/>
      <c r="K312" s="1"/>
      <c r="L312" s="1"/>
      <c r="M312" s="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26"/>
      <c r="I313" s="1"/>
      <c r="J313" s="1"/>
      <c r="K313" s="1"/>
      <c r="L313" s="1"/>
      <c r="M313" s="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26"/>
      <c r="I314" s="1"/>
      <c r="J314" s="1"/>
      <c r="K314" s="1"/>
      <c r="L314" s="1"/>
      <c r="M314" s="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26"/>
      <c r="I315" s="1"/>
      <c r="J315" s="1"/>
      <c r="K315" s="1"/>
      <c r="L315" s="1"/>
      <c r="M315" s="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26"/>
      <c r="I316" s="1"/>
      <c r="J316" s="1"/>
      <c r="K316" s="1"/>
      <c r="L316" s="1"/>
      <c r="M316" s="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26"/>
      <c r="I317" s="1"/>
      <c r="J317" s="1"/>
      <c r="K317" s="1"/>
      <c r="L317" s="1"/>
      <c r="M317" s="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26"/>
      <c r="I318" s="1"/>
      <c r="J318" s="1"/>
      <c r="K318" s="1"/>
      <c r="L318" s="1"/>
      <c r="M318" s="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26"/>
      <c r="I319" s="1"/>
      <c r="J319" s="1"/>
      <c r="K319" s="1"/>
      <c r="L319" s="1"/>
      <c r="M319" s="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26"/>
      <c r="I320" s="1"/>
      <c r="J320" s="1"/>
      <c r="K320" s="1"/>
      <c r="L320" s="1"/>
      <c r="M320" s="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26"/>
      <c r="I321" s="1"/>
      <c r="J321" s="1"/>
      <c r="K321" s="1"/>
      <c r="L321" s="1"/>
      <c r="M321" s="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26"/>
      <c r="I322" s="1"/>
      <c r="J322" s="1"/>
      <c r="K322" s="1"/>
      <c r="L322" s="1"/>
      <c r="M322" s="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26"/>
      <c r="I323" s="1"/>
      <c r="J323" s="1"/>
      <c r="K323" s="1"/>
      <c r="L323" s="1"/>
      <c r="M323" s="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26"/>
      <c r="I324" s="1"/>
      <c r="J324" s="1"/>
      <c r="K324" s="1"/>
      <c r="L324" s="1"/>
      <c r="M324" s="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26"/>
      <c r="I325" s="1"/>
      <c r="J325" s="1"/>
      <c r="K325" s="1"/>
      <c r="L325" s="1"/>
      <c r="M325" s="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26"/>
      <c r="I326" s="1"/>
      <c r="J326" s="1"/>
      <c r="K326" s="1"/>
      <c r="L326" s="1"/>
      <c r="M326" s="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26"/>
      <c r="I327" s="1"/>
      <c r="J327" s="1"/>
      <c r="K327" s="1"/>
      <c r="L327" s="1"/>
      <c r="M327" s="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26"/>
      <c r="I328" s="1"/>
      <c r="J328" s="1"/>
      <c r="K328" s="1"/>
      <c r="L328" s="1"/>
      <c r="M328" s="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26"/>
      <c r="I329" s="1"/>
      <c r="J329" s="1"/>
      <c r="K329" s="1"/>
      <c r="L329" s="1"/>
      <c r="M329" s="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26"/>
      <c r="I330" s="1"/>
      <c r="J330" s="1"/>
      <c r="K330" s="1"/>
      <c r="L330" s="1"/>
      <c r="M330" s="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26"/>
      <c r="I331" s="1"/>
      <c r="J331" s="1"/>
      <c r="K331" s="1"/>
      <c r="L331" s="1"/>
      <c r="M331" s="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26"/>
      <c r="I332" s="1"/>
      <c r="J332" s="1"/>
      <c r="K332" s="1"/>
      <c r="L332" s="1"/>
      <c r="M332" s="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26"/>
      <c r="I333" s="1"/>
      <c r="J333" s="1"/>
      <c r="K333" s="1"/>
      <c r="L333" s="1"/>
      <c r="M333" s="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26"/>
      <c r="I334" s="1"/>
      <c r="J334" s="1"/>
      <c r="K334" s="1"/>
      <c r="L334" s="1"/>
      <c r="M334" s="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26"/>
      <c r="I335" s="1"/>
      <c r="J335" s="1"/>
      <c r="K335" s="1"/>
      <c r="L335" s="1"/>
      <c r="M335" s="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26"/>
      <c r="I336" s="1"/>
      <c r="J336" s="1"/>
      <c r="K336" s="1"/>
      <c r="L336" s="1"/>
      <c r="M336" s="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26"/>
      <c r="I337" s="1"/>
      <c r="J337" s="1"/>
      <c r="K337" s="1"/>
      <c r="L337" s="1"/>
      <c r="M337" s="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26"/>
      <c r="I338" s="1"/>
      <c r="J338" s="1"/>
      <c r="K338" s="1"/>
      <c r="L338" s="1"/>
      <c r="M338" s="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26"/>
      <c r="I339" s="1"/>
      <c r="J339" s="1"/>
      <c r="K339" s="1"/>
      <c r="L339" s="1"/>
      <c r="M339" s="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26"/>
      <c r="I340" s="1"/>
      <c r="J340" s="1"/>
      <c r="K340" s="1"/>
      <c r="L340" s="1"/>
      <c r="M340" s="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26"/>
      <c r="I341" s="1"/>
      <c r="J341" s="1"/>
      <c r="K341" s="1"/>
      <c r="L341" s="1"/>
      <c r="M341" s="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26"/>
      <c r="I342" s="1"/>
      <c r="J342" s="1"/>
      <c r="K342" s="1"/>
      <c r="L342" s="1"/>
      <c r="M342" s="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26"/>
      <c r="I343" s="1"/>
      <c r="J343" s="1"/>
      <c r="K343" s="1"/>
      <c r="L343" s="1"/>
      <c r="M343" s="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26"/>
      <c r="I344" s="1"/>
      <c r="J344" s="1"/>
      <c r="K344" s="1"/>
      <c r="L344" s="1"/>
      <c r="M344" s="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26"/>
      <c r="I345" s="1"/>
      <c r="J345" s="1"/>
      <c r="K345" s="1"/>
      <c r="L345" s="1"/>
      <c r="M345" s="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26"/>
      <c r="I346" s="1"/>
      <c r="J346" s="1"/>
      <c r="K346" s="1"/>
      <c r="L346" s="1"/>
      <c r="M346" s="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26"/>
      <c r="I347" s="1"/>
      <c r="J347" s="1"/>
      <c r="K347" s="1"/>
      <c r="L347" s="1"/>
      <c r="M347" s="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26"/>
      <c r="I348" s="1"/>
      <c r="J348" s="1"/>
      <c r="K348" s="1"/>
      <c r="L348" s="1"/>
      <c r="M348" s="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26"/>
      <c r="I349" s="1"/>
      <c r="J349" s="1"/>
      <c r="K349" s="1"/>
      <c r="L349" s="1"/>
      <c r="M349" s="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26"/>
      <c r="I350" s="1"/>
      <c r="J350" s="1"/>
      <c r="K350" s="1"/>
      <c r="L350" s="1"/>
      <c r="M350" s="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26"/>
      <c r="I351" s="1"/>
      <c r="J351" s="1"/>
      <c r="K351" s="1"/>
      <c r="L351" s="1"/>
      <c r="M351" s="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26"/>
      <c r="I352" s="1"/>
      <c r="J352" s="1"/>
      <c r="K352" s="1"/>
      <c r="L352" s="1"/>
      <c r="M352" s="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26"/>
      <c r="I353" s="1"/>
      <c r="J353" s="1"/>
      <c r="K353" s="1"/>
      <c r="L353" s="1"/>
      <c r="M353" s="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26"/>
      <c r="I354" s="1"/>
      <c r="J354" s="1"/>
      <c r="K354" s="1"/>
      <c r="L354" s="1"/>
      <c r="M354" s="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26"/>
      <c r="I355" s="1"/>
      <c r="J355" s="1"/>
      <c r="K355" s="1"/>
      <c r="L355" s="1"/>
      <c r="M355" s="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26"/>
      <c r="I356" s="1"/>
      <c r="J356" s="1"/>
      <c r="K356" s="1"/>
      <c r="L356" s="1"/>
      <c r="M356" s="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26"/>
      <c r="I357" s="1"/>
      <c r="J357" s="1"/>
      <c r="K357" s="1"/>
      <c r="L357" s="1"/>
      <c r="M357" s="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26"/>
      <c r="I358" s="1"/>
      <c r="J358" s="1"/>
      <c r="K358" s="1"/>
      <c r="L358" s="1"/>
      <c r="M358" s="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26"/>
      <c r="I359" s="1"/>
      <c r="J359" s="1"/>
      <c r="K359" s="1"/>
      <c r="L359" s="1"/>
      <c r="M359" s="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26"/>
      <c r="I360" s="1"/>
      <c r="J360" s="1"/>
      <c r="K360" s="1"/>
      <c r="L360" s="1"/>
      <c r="M360" s="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26"/>
      <c r="I361" s="1"/>
      <c r="J361" s="1"/>
      <c r="K361" s="1"/>
      <c r="L361" s="1"/>
      <c r="M361" s="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26"/>
      <c r="I362" s="1"/>
      <c r="J362" s="1"/>
      <c r="K362" s="1"/>
      <c r="L362" s="1"/>
      <c r="M362" s="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26"/>
      <c r="I363" s="1"/>
      <c r="J363" s="1"/>
      <c r="K363" s="1"/>
      <c r="L363" s="1"/>
      <c r="M363" s="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26"/>
      <c r="I364" s="1"/>
      <c r="J364" s="1"/>
      <c r="K364" s="1"/>
      <c r="L364" s="1"/>
      <c r="M364" s="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26"/>
      <c r="I365" s="1"/>
      <c r="J365" s="1"/>
      <c r="K365" s="1"/>
      <c r="L365" s="1"/>
      <c r="M365" s="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26"/>
      <c r="I366" s="1"/>
      <c r="J366" s="1"/>
      <c r="K366" s="1"/>
      <c r="L366" s="1"/>
      <c r="M366" s="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26"/>
      <c r="I367" s="1"/>
      <c r="J367" s="1"/>
      <c r="K367" s="1"/>
      <c r="L367" s="1"/>
      <c r="M367" s="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26"/>
      <c r="I368" s="1"/>
      <c r="J368" s="1"/>
      <c r="K368" s="1"/>
      <c r="L368" s="1"/>
      <c r="M368" s="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26"/>
      <c r="I369" s="1"/>
      <c r="J369" s="1"/>
      <c r="K369" s="1"/>
      <c r="L369" s="1"/>
      <c r="M369" s="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26"/>
      <c r="I370" s="1"/>
      <c r="J370" s="1"/>
      <c r="K370" s="1"/>
      <c r="L370" s="1"/>
      <c r="M370" s="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26"/>
      <c r="I371" s="1"/>
      <c r="J371" s="1"/>
      <c r="K371" s="1"/>
      <c r="L371" s="1"/>
      <c r="M371" s="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26"/>
      <c r="I372" s="1"/>
      <c r="J372" s="1"/>
      <c r="K372" s="1"/>
      <c r="L372" s="1"/>
      <c r="M372" s="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26"/>
      <c r="I373" s="1"/>
      <c r="J373" s="1"/>
      <c r="K373" s="1"/>
      <c r="L373" s="1"/>
      <c r="M373" s="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26"/>
      <c r="I374" s="1"/>
      <c r="J374" s="1"/>
      <c r="K374" s="1"/>
      <c r="L374" s="1"/>
      <c r="M374" s="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26"/>
      <c r="I375" s="1"/>
      <c r="J375" s="1"/>
      <c r="K375" s="1"/>
      <c r="L375" s="1"/>
      <c r="M375" s="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26"/>
      <c r="I376" s="1"/>
      <c r="J376" s="1"/>
      <c r="K376" s="1"/>
      <c r="L376" s="1"/>
      <c r="M376" s="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26"/>
      <c r="I377" s="1"/>
      <c r="J377" s="1"/>
      <c r="K377" s="1"/>
      <c r="L377" s="1"/>
      <c r="M377" s="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26"/>
      <c r="I378" s="1"/>
      <c r="J378" s="1"/>
      <c r="K378" s="1"/>
      <c r="L378" s="1"/>
      <c r="M378" s="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26"/>
      <c r="I379" s="1"/>
      <c r="J379" s="1"/>
      <c r="K379" s="1"/>
      <c r="L379" s="1"/>
      <c r="M379" s="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26"/>
      <c r="I380" s="1"/>
      <c r="J380" s="1"/>
      <c r="K380" s="1"/>
      <c r="L380" s="1"/>
      <c r="M380" s="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26"/>
      <c r="I381" s="1"/>
      <c r="J381" s="1"/>
      <c r="K381" s="1"/>
      <c r="L381" s="1"/>
      <c r="M381" s="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26"/>
      <c r="I382" s="1"/>
      <c r="J382" s="1"/>
      <c r="K382" s="1"/>
      <c r="L382" s="1"/>
      <c r="M382" s="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26"/>
      <c r="I383" s="1"/>
      <c r="J383" s="1"/>
      <c r="K383" s="1"/>
      <c r="L383" s="1"/>
      <c r="M383" s="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26"/>
      <c r="I384" s="1"/>
      <c r="J384" s="1"/>
      <c r="K384" s="1"/>
      <c r="L384" s="1"/>
      <c r="M384" s="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26"/>
      <c r="I385" s="1"/>
      <c r="J385" s="1"/>
      <c r="K385" s="1"/>
      <c r="L385" s="1"/>
      <c r="M385" s="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26"/>
      <c r="I386" s="1"/>
      <c r="J386" s="1"/>
      <c r="K386" s="1"/>
      <c r="L386" s="1"/>
      <c r="M386" s="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26"/>
      <c r="I387" s="1"/>
      <c r="J387" s="1"/>
      <c r="K387" s="1"/>
      <c r="L387" s="1"/>
      <c r="M387" s="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26"/>
      <c r="I388" s="1"/>
      <c r="J388" s="1"/>
      <c r="K388" s="1"/>
      <c r="L388" s="1"/>
      <c r="M388" s="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26"/>
      <c r="I389" s="1"/>
      <c r="J389" s="1"/>
      <c r="K389" s="1"/>
      <c r="L389" s="1"/>
      <c r="M389" s="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26"/>
      <c r="I390" s="1"/>
      <c r="J390" s="1"/>
      <c r="K390" s="1"/>
      <c r="L390" s="1"/>
      <c r="M390" s="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26"/>
      <c r="I391" s="1"/>
      <c r="J391" s="1"/>
      <c r="K391" s="1"/>
      <c r="L391" s="1"/>
      <c r="M391" s="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26"/>
      <c r="I392" s="1"/>
      <c r="J392" s="1"/>
      <c r="K392" s="1"/>
      <c r="L392" s="1"/>
      <c r="M392" s="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26"/>
      <c r="I393" s="1"/>
      <c r="J393" s="1"/>
      <c r="K393" s="1"/>
      <c r="L393" s="1"/>
      <c r="M393" s="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26"/>
      <c r="I394" s="1"/>
      <c r="J394" s="1"/>
      <c r="K394" s="1"/>
      <c r="L394" s="1"/>
      <c r="M394" s="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26"/>
      <c r="I395" s="1"/>
      <c r="J395" s="1"/>
      <c r="K395" s="1"/>
      <c r="L395" s="1"/>
      <c r="M395" s="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26"/>
      <c r="I396" s="1"/>
      <c r="J396" s="1"/>
      <c r="K396" s="1"/>
      <c r="L396" s="1"/>
      <c r="M396" s="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26"/>
      <c r="I397" s="1"/>
      <c r="J397" s="1"/>
      <c r="K397" s="1"/>
      <c r="L397" s="1"/>
      <c r="M397" s="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26"/>
      <c r="I398" s="1"/>
      <c r="J398" s="1"/>
      <c r="K398" s="1"/>
      <c r="L398" s="1"/>
      <c r="M398" s="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26"/>
      <c r="I399" s="1"/>
      <c r="J399" s="1"/>
      <c r="K399" s="1"/>
      <c r="L399" s="1"/>
      <c r="M399" s="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26"/>
      <c r="I400" s="1"/>
      <c r="J400" s="1"/>
      <c r="K400" s="1"/>
      <c r="L400" s="1"/>
      <c r="M400" s="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26"/>
      <c r="I401" s="1"/>
      <c r="J401" s="1"/>
      <c r="K401" s="1"/>
      <c r="L401" s="1"/>
      <c r="M401" s="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26"/>
      <c r="I402" s="1"/>
      <c r="J402" s="1"/>
      <c r="K402" s="1"/>
      <c r="L402" s="1"/>
      <c r="M402" s="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26"/>
      <c r="I403" s="1"/>
      <c r="J403" s="1"/>
      <c r="K403" s="1"/>
      <c r="L403" s="1"/>
      <c r="M403" s="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26"/>
      <c r="I404" s="1"/>
      <c r="J404" s="1"/>
      <c r="K404" s="1"/>
      <c r="L404" s="1"/>
      <c r="M404" s="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26"/>
      <c r="I405" s="1"/>
      <c r="J405" s="1"/>
      <c r="K405" s="1"/>
      <c r="L405" s="1"/>
      <c r="M405" s="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26"/>
      <c r="I406" s="1"/>
      <c r="J406" s="1"/>
      <c r="K406" s="1"/>
      <c r="L406" s="1"/>
      <c r="M406" s="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26"/>
      <c r="I407" s="1"/>
      <c r="J407" s="1"/>
      <c r="K407" s="1"/>
      <c r="L407" s="1"/>
      <c r="M407" s="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26"/>
      <c r="I408" s="1"/>
      <c r="J408" s="1"/>
      <c r="K408" s="1"/>
      <c r="L408" s="1"/>
      <c r="M408" s="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26"/>
      <c r="I409" s="1"/>
      <c r="J409" s="1"/>
      <c r="K409" s="1"/>
      <c r="L409" s="1"/>
      <c r="M409" s="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26"/>
      <c r="I410" s="1"/>
      <c r="J410" s="1"/>
      <c r="K410" s="1"/>
      <c r="L410" s="1"/>
      <c r="M410" s="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26"/>
      <c r="I411" s="1"/>
      <c r="J411" s="1"/>
      <c r="K411" s="1"/>
      <c r="L411" s="1"/>
      <c r="M411" s="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26"/>
      <c r="I412" s="1"/>
      <c r="J412" s="1"/>
      <c r="K412" s="1"/>
      <c r="L412" s="1"/>
      <c r="M412" s="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26"/>
      <c r="I413" s="1"/>
      <c r="J413" s="1"/>
      <c r="K413" s="1"/>
      <c r="L413" s="1"/>
      <c r="M413" s="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26"/>
      <c r="I414" s="1"/>
      <c r="J414" s="1"/>
      <c r="K414" s="1"/>
      <c r="L414" s="1"/>
      <c r="M414" s="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26"/>
      <c r="I415" s="1"/>
      <c r="J415" s="1"/>
      <c r="K415" s="1"/>
      <c r="L415" s="1"/>
      <c r="M415" s="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26"/>
      <c r="I416" s="1"/>
      <c r="J416" s="1"/>
      <c r="K416" s="1"/>
      <c r="L416" s="1"/>
      <c r="M416" s="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26"/>
      <c r="I417" s="1"/>
      <c r="J417" s="1"/>
      <c r="K417" s="1"/>
      <c r="L417" s="1"/>
      <c r="M417" s="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26"/>
      <c r="I418" s="1"/>
      <c r="J418" s="1"/>
      <c r="K418" s="1"/>
      <c r="L418" s="1"/>
      <c r="M418" s="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26"/>
      <c r="I419" s="1"/>
      <c r="J419" s="1"/>
      <c r="K419" s="1"/>
      <c r="L419" s="1"/>
      <c r="M419" s="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26"/>
      <c r="I420" s="1"/>
      <c r="J420" s="1"/>
      <c r="K420" s="1"/>
      <c r="L420" s="1"/>
      <c r="M420" s="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26"/>
      <c r="I421" s="1"/>
      <c r="J421" s="1"/>
      <c r="K421" s="1"/>
      <c r="L421" s="1"/>
      <c r="M421" s="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26"/>
      <c r="I422" s="1"/>
      <c r="J422" s="1"/>
      <c r="K422" s="1"/>
      <c r="L422" s="1"/>
      <c r="M422" s="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26"/>
      <c r="I423" s="1"/>
      <c r="J423" s="1"/>
      <c r="K423" s="1"/>
      <c r="L423" s="1"/>
      <c r="M423" s="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26"/>
      <c r="I424" s="1"/>
      <c r="J424" s="1"/>
      <c r="K424" s="1"/>
      <c r="L424" s="1"/>
      <c r="M424" s="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26"/>
      <c r="I425" s="1"/>
      <c r="J425" s="1"/>
      <c r="K425" s="1"/>
      <c r="L425" s="1"/>
      <c r="M425" s="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26"/>
      <c r="I426" s="1"/>
      <c r="J426" s="1"/>
      <c r="K426" s="1"/>
      <c r="L426" s="1"/>
      <c r="M426" s="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26"/>
      <c r="I427" s="1"/>
      <c r="J427" s="1"/>
      <c r="K427" s="1"/>
      <c r="L427" s="1"/>
      <c r="M427" s="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26"/>
      <c r="I428" s="1"/>
      <c r="J428" s="1"/>
      <c r="K428" s="1"/>
      <c r="L428" s="1"/>
      <c r="M428" s="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26"/>
      <c r="I429" s="1"/>
      <c r="J429" s="1"/>
      <c r="K429" s="1"/>
      <c r="L429" s="1"/>
      <c r="M429" s="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26"/>
      <c r="I430" s="1"/>
      <c r="J430" s="1"/>
      <c r="K430" s="1"/>
      <c r="L430" s="1"/>
      <c r="M430" s="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26"/>
      <c r="I431" s="1"/>
      <c r="J431" s="1"/>
      <c r="K431" s="1"/>
      <c r="L431" s="1"/>
      <c r="M431" s="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26"/>
      <c r="I432" s="1"/>
      <c r="J432" s="1"/>
      <c r="K432" s="1"/>
      <c r="L432" s="1"/>
      <c r="M432" s="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26"/>
      <c r="I433" s="1"/>
      <c r="J433" s="1"/>
      <c r="K433" s="1"/>
      <c r="L433" s="1"/>
      <c r="M433" s="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26"/>
      <c r="I434" s="1"/>
      <c r="J434" s="1"/>
      <c r="K434" s="1"/>
      <c r="L434" s="1"/>
      <c r="M434" s="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26"/>
      <c r="I435" s="1"/>
      <c r="J435" s="1"/>
      <c r="K435" s="1"/>
      <c r="L435" s="1"/>
      <c r="M435" s="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26"/>
      <c r="I436" s="1"/>
      <c r="J436" s="1"/>
      <c r="K436" s="1"/>
      <c r="L436" s="1"/>
      <c r="M436" s="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26"/>
      <c r="I437" s="1"/>
      <c r="J437" s="1"/>
      <c r="K437" s="1"/>
      <c r="L437" s="1"/>
      <c r="M437" s="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26"/>
      <c r="I438" s="1"/>
      <c r="J438" s="1"/>
      <c r="K438" s="1"/>
      <c r="L438" s="1"/>
      <c r="M438" s="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26"/>
      <c r="I439" s="1"/>
      <c r="J439" s="1"/>
      <c r="K439" s="1"/>
      <c r="L439" s="1"/>
      <c r="M439" s="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26"/>
      <c r="I440" s="1"/>
      <c r="J440" s="1"/>
      <c r="K440" s="1"/>
      <c r="L440" s="1"/>
      <c r="M440" s="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26"/>
      <c r="I441" s="1"/>
      <c r="J441" s="1"/>
      <c r="K441" s="1"/>
      <c r="L441" s="1"/>
      <c r="M441" s="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26"/>
      <c r="I442" s="1"/>
      <c r="J442" s="1"/>
      <c r="K442" s="1"/>
      <c r="L442" s="1"/>
      <c r="M442" s="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26"/>
      <c r="I443" s="1"/>
      <c r="J443" s="1"/>
      <c r="K443" s="1"/>
      <c r="L443" s="1"/>
      <c r="M443" s="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26"/>
      <c r="I444" s="1"/>
      <c r="J444" s="1"/>
      <c r="K444" s="1"/>
      <c r="L444" s="1"/>
      <c r="M444" s="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26"/>
      <c r="I445" s="1"/>
      <c r="J445" s="1"/>
      <c r="K445" s="1"/>
      <c r="L445" s="1"/>
      <c r="M445" s="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26"/>
      <c r="I446" s="1"/>
      <c r="J446" s="1"/>
      <c r="K446" s="1"/>
      <c r="L446" s="1"/>
      <c r="M446" s="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26"/>
      <c r="I447" s="1"/>
      <c r="J447" s="1"/>
      <c r="K447" s="1"/>
      <c r="L447" s="1"/>
      <c r="M447" s="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26"/>
      <c r="I448" s="1"/>
      <c r="J448" s="1"/>
      <c r="K448" s="1"/>
      <c r="L448" s="1"/>
      <c r="M448" s="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26"/>
      <c r="I449" s="1"/>
      <c r="J449" s="1"/>
      <c r="K449" s="1"/>
      <c r="L449" s="1"/>
      <c r="M449" s="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26"/>
      <c r="I450" s="1"/>
      <c r="J450" s="1"/>
      <c r="K450" s="1"/>
      <c r="L450" s="1"/>
      <c r="M450" s="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26"/>
      <c r="I451" s="1"/>
      <c r="J451" s="1"/>
      <c r="K451" s="1"/>
      <c r="L451" s="1"/>
      <c r="M451" s="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26"/>
      <c r="I452" s="1"/>
      <c r="J452" s="1"/>
      <c r="K452" s="1"/>
      <c r="L452" s="1"/>
      <c r="M452" s="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26"/>
      <c r="I453" s="1"/>
      <c r="J453" s="1"/>
      <c r="K453" s="1"/>
      <c r="L453" s="1"/>
      <c r="M453" s="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26"/>
      <c r="I454" s="1"/>
      <c r="J454" s="1"/>
      <c r="K454" s="1"/>
      <c r="L454" s="1"/>
      <c r="M454" s="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26"/>
      <c r="I455" s="1"/>
      <c r="J455" s="1"/>
      <c r="K455" s="1"/>
      <c r="L455" s="1"/>
      <c r="M455" s="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26"/>
      <c r="I456" s="1"/>
      <c r="J456" s="1"/>
      <c r="K456" s="1"/>
      <c r="L456" s="1"/>
      <c r="M456" s="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26"/>
      <c r="I457" s="1"/>
      <c r="J457" s="1"/>
      <c r="K457" s="1"/>
      <c r="L457" s="1"/>
      <c r="M457" s="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26"/>
      <c r="I458" s="1"/>
      <c r="J458" s="1"/>
      <c r="K458" s="1"/>
      <c r="L458" s="1"/>
      <c r="M458" s="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26"/>
      <c r="I459" s="1"/>
      <c r="J459" s="1"/>
      <c r="K459" s="1"/>
      <c r="L459" s="1"/>
      <c r="M459" s="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26"/>
      <c r="I460" s="1"/>
      <c r="J460" s="1"/>
      <c r="K460" s="1"/>
      <c r="L460" s="1"/>
      <c r="M460" s="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26"/>
      <c r="I461" s="1"/>
      <c r="J461" s="1"/>
      <c r="K461" s="1"/>
      <c r="L461" s="1"/>
      <c r="M461" s="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26"/>
      <c r="I462" s="1"/>
      <c r="J462" s="1"/>
      <c r="K462" s="1"/>
      <c r="L462" s="1"/>
      <c r="M462" s="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26"/>
      <c r="I463" s="1"/>
      <c r="J463" s="1"/>
      <c r="K463" s="1"/>
      <c r="L463" s="1"/>
      <c r="M463" s="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26"/>
      <c r="I464" s="1"/>
      <c r="J464" s="1"/>
      <c r="K464" s="1"/>
      <c r="L464" s="1"/>
      <c r="M464" s="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26"/>
      <c r="I465" s="1"/>
      <c r="J465" s="1"/>
      <c r="K465" s="1"/>
      <c r="L465" s="1"/>
      <c r="M465" s="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26"/>
      <c r="I466" s="1"/>
      <c r="J466" s="1"/>
      <c r="K466" s="1"/>
      <c r="L466" s="1"/>
      <c r="M466" s="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26"/>
      <c r="I467" s="1"/>
      <c r="J467" s="1"/>
      <c r="K467" s="1"/>
      <c r="L467" s="1"/>
      <c r="M467" s="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26"/>
      <c r="I468" s="1"/>
      <c r="J468" s="1"/>
      <c r="K468" s="1"/>
      <c r="L468" s="1"/>
      <c r="M468" s="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26"/>
      <c r="I469" s="1"/>
      <c r="J469" s="1"/>
      <c r="K469" s="1"/>
      <c r="L469" s="1"/>
      <c r="M469" s="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26"/>
      <c r="I470" s="1"/>
      <c r="J470" s="1"/>
      <c r="K470" s="1"/>
      <c r="L470" s="1"/>
      <c r="M470" s="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26"/>
      <c r="I471" s="1"/>
      <c r="J471" s="1"/>
      <c r="K471" s="1"/>
      <c r="L471" s="1"/>
      <c r="M471" s="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26"/>
      <c r="I472" s="1"/>
      <c r="J472" s="1"/>
      <c r="K472" s="1"/>
      <c r="L472" s="1"/>
      <c r="M472" s="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26"/>
      <c r="I473" s="1"/>
      <c r="J473" s="1"/>
      <c r="K473" s="1"/>
      <c r="L473" s="1"/>
      <c r="M473" s="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26"/>
      <c r="I474" s="1"/>
      <c r="J474" s="1"/>
      <c r="K474" s="1"/>
      <c r="L474" s="1"/>
      <c r="M474" s="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26"/>
      <c r="I475" s="1"/>
      <c r="J475" s="1"/>
      <c r="K475" s="1"/>
      <c r="L475" s="1"/>
      <c r="M475" s="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26"/>
      <c r="I476" s="1"/>
      <c r="J476" s="1"/>
      <c r="K476" s="1"/>
      <c r="L476" s="1"/>
      <c r="M476" s="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26"/>
      <c r="I477" s="1"/>
      <c r="J477" s="1"/>
      <c r="K477" s="1"/>
      <c r="L477" s="1"/>
      <c r="M477" s="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26"/>
      <c r="I478" s="1"/>
      <c r="J478" s="1"/>
      <c r="K478" s="1"/>
      <c r="L478" s="1"/>
      <c r="M478" s="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26"/>
      <c r="I479" s="1"/>
      <c r="J479" s="1"/>
      <c r="K479" s="1"/>
      <c r="L479" s="1"/>
      <c r="M479" s="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26"/>
      <c r="I480" s="1"/>
      <c r="J480" s="1"/>
      <c r="K480" s="1"/>
      <c r="L480" s="1"/>
      <c r="M480" s="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26"/>
      <c r="I481" s="1"/>
      <c r="J481" s="1"/>
      <c r="K481" s="1"/>
      <c r="L481" s="1"/>
      <c r="M481" s="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26"/>
      <c r="I482" s="1"/>
      <c r="J482" s="1"/>
      <c r="K482" s="1"/>
      <c r="L482" s="1"/>
      <c r="M482" s="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26"/>
      <c r="I483" s="1"/>
      <c r="J483" s="1"/>
      <c r="K483" s="1"/>
      <c r="L483" s="1"/>
      <c r="M483" s="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26"/>
      <c r="I484" s="1"/>
      <c r="J484" s="1"/>
      <c r="K484" s="1"/>
      <c r="L484" s="1"/>
      <c r="M484" s="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26"/>
      <c r="I485" s="1"/>
      <c r="J485" s="1"/>
      <c r="K485" s="1"/>
      <c r="L485" s="1"/>
      <c r="M485" s="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26"/>
      <c r="I486" s="1"/>
      <c r="J486" s="1"/>
      <c r="K486" s="1"/>
      <c r="L486" s="1"/>
      <c r="M486" s="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26"/>
      <c r="I487" s="1"/>
      <c r="J487" s="1"/>
      <c r="K487" s="1"/>
      <c r="L487" s="1"/>
      <c r="M487" s="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26"/>
      <c r="I488" s="1"/>
      <c r="J488" s="1"/>
      <c r="K488" s="1"/>
      <c r="L488" s="1"/>
      <c r="M488" s="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26"/>
      <c r="I489" s="1"/>
      <c r="J489" s="1"/>
      <c r="K489" s="1"/>
      <c r="L489" s="1"/>
      <c r="M489" s="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26"/>
      <c r="I490" s="1"/>
      <c r="J490" s="1"/>
      <c r="K490" s="1"/>
      <c r="L490" s="1"/>
      <c r="M490" s="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26"/>
      <c r="I491" s="1"/>
      <c r="J491" s="1"/>
      <c r="K491" s="1"/>
      <c r="L491" s="1"/>
      <c r="M491" s="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26"/>
      <c r="I492" s="1"/>
      <c r="J492" s="1"/>
      <c r="K492" s="1"/>
      <c r="L492" s="1"/>
      <c r="M492" s="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26"/>
      <c r="I493" s="1"/>
      <c r="J493" s="1"/>
      <c r="K493" s="1"/>
      <c r="L493" s="1"/>
      <c r="M493" s="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26"/>
      <c r="I494" s="1"/>
      <c r="J494" s="1"/>
      <c r="K494" s="1"/>
      <c r="L494" s="1"/>
      <c r="M494" s="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26"/>
      <c r="I495" s="1"/>
      <c r="J495" s="1"/>
      <c r="K495" s="1"/>
      <c r="L495" s="1"/>
      <c r="M495" s="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26"/>
      <c r="I496" s="1"/>
      <c r="J496" s="1"/>
      <c r="K496" s="1"/>
      <c r="L496" s="1"/>
      <c r="M496" s="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26"/>
      <c r="I497" s="1"/>
      <c r="J497" s="1"/>
      <c r="K497" s="1"/>
      <c r="L497" s="1"/>
      <c r="M497" s="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26"/>
      <c r="I498" s="1"/>
      <c r="J498" s="1"/>
      <c r="K498" s="1"/>
      <c r="L498" s="1"/>
      <c r="M498" s="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26"/>
      <c r="I499" s="1"/>
      <c r="J499" s="1"/>
      <c r="K499" s="1"/>
      <c r="L499" s="1"/>
      <c r="M499" s="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26"/>
      <c r="I500" s="1"/>
      <c r="J500" s="1"/>
      <c r="K500" s="1"/>
      <c r="L500" s="1"/>
      <c r="M500" s="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26"/>
      <c r="I501" s="1"/>
      <c r="J501" s="1"/>
      <c r="K501" s="1"/>
      <c r="L501" s="1"/>
      <c r="M501" s="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26"/>
      <c r="I502" s="1"/>
      <c r="J502" s="1"/>
      <c r="K502" s="1"/>
      <c r="L502" s="1"/>
      <c r="M502" s="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26"/>
      <c r="I503" s="1"/>
      <c r="J503" s="1"/>
      <c r="K503" s="1"/>
      <c r="L503" s="1"/>
      <c r="M503" s="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26"/>
      <c r="I504" s="1"/>
      <c r="J504" s="1"/>
      <c r="K504" s="1"/>
      <c r="L504" s="1"/>
      <c r="M504" s="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26"/>
      <c r="I505" s="1"/>
      <c r="J505" s="1"/>
      <c r="K505" s="1"/>
      <c r="L505" s="1"/>
      <c r="M505" s="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26"/>
      <c r="I506" s="1"/>
      <c r="J506" s="1"/>
      <c r="K506" s="1"/>
      <c r="L506" s="1"/>
      <c r="M506" s="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26"/>
      <c r="I507" s="1"/>
      <c r="J507" s="1"/>
      <c r="K507" s="1"/>
      <c r="L507" s="1"/>
      <c r="M507" s="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26"/>
      <c r="I508" s="1"/>
      <c r="J508" s="1"/>
      <c r="K508" s="1"/>
      <c r="L508" s="1"/>
      <c r="M508" s="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26"/>
      <c r="I509" s="1"/>
      <c r="J509" s="1"/>
      <c r="K509" s="1"/>
      <c r="L509" s="1"/>
      <c r="M509" s="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26"/>
      <c r="I510" s="1"/>
      <c r="J510" s="1"/>
      <c r="K510" s="1"/>
      <c r="L510" s="1"/>
      <c r="M510" s="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26"/>
      <c r="I511" s="1"/>
      <c r="J511" s="1"/>
      <c r="K511" s="1"/>
      <c r="L511" s="1"/>
      <c r="M511" s="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26"/>
      <c r="I512" s="1"/>
      <c r="J512" s="1"/>
      <c r="K512" s="1"/>
      <c r="L512" s="1"/>
      <c r="M512" s="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26"/>
      <c r="I513" s="1"/>
      <c r="J513" s="1"/>
      <c r="K513" s="1"/>
      <c r="L513" s="1"/>
      <c r="M513" s="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26"/>
      <c r="I514" s="1"/>
      <c r="J514" s="1"/>
      <c r="K514" s="1"/>
      <c r="L514" s="1"/>
      <c r="M514" s="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26"/>
      <c r="I515" s="1"/>
      <c r="J515" s="1"/>
      <c r="K515" s="1"/>
      <c r="L515" s="1"/>
      <c r="M515" s="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26"/>
      <c r="I516" s="1"/>
      <c r="J516" s="1"/>
      <c r="K516" s="1"/>
      <c r="L516" s="1"/>
      <c r="M516" s="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26"/>
      <c r="I517" s="1"/>
      <c r="J517" s="1"/>
      <c r="K517" s="1"/>
      <c r="L517" s="1"/>
      <c r="M517" s="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26"/>
      <c r="I518" s="1"/>
      <c r="J518" s="1"/>
      <c r="K518" s="1"/>
      <c r="L518" s="1"/>
      <c r="M518" s="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26"/>
      <c r="I519" s="1"/>
      <c r="J519" s="1"/>
      <c r="K519" s="1"/>
      <c r="L519" s="1"/>
      <c r="M519" s="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26"/>
      <c r="I520" s="1"/>
      <c r="J520" s="1"/>
      <c r="K520" s="1"/>
      <c r="L520" s="1"/>
      <c r="M520" s="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26"/>
      <c r="I521" s="1"/>
      <c r="J521" s="1"/>
      <c r="K521" s="1"/>
      <c r="L521" s="1"/>
      <c r="M521" s="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26"/>
      <c r="I522" s="1"/>
      <c r="J522" s="1"/>
      <c r="K522" s="1"/>
      <c r="L522" s="1"/>
      <c r="M522" s="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26"/>
      <c r="I523" s="1"/>
      <c r="J523" s="1"/>
      <c r="K523" s="1"/>
      <c r="L523" s="1"/>
      <c r="M523" s="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26"/>
      <c r="I524" s="1"/>
      <c r="J524" s="1"/>
      <c r="K524" s="1"/>
      <c r="L524" s="1"/>
      <c r="M524" s="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26"/>
      <c r="I525" s="1"/>
      <c r="J525" s="1"/>
      <c r="K525" s="1"/>
      <c r="L525" s="1"/>
      <c r="M525" s="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26"/>
      <c r="I526" s="1"/>
      <c r="J526" s="1"/>
      <c r="K526" s="1"/>
      <c r="L526" s="1"/>
      <c r="M526" s="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26"/>
      <c r="I527" s="1"/>
      <c r="J527" s="1"/>
      <c r="K527" s="1"/>
      <c r="L527" s="1"/>
      <c r="M527" s="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26"/>
      <c r="I528" s="1"/>
      <c r="J528" s="1"/>
      <c r="K528" s="1"/>
      <c r="L528" s="1"/>
      <c r="M528" s="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26"/>
      <c r="I529" s="1"/>
      <c r="J529" s="1"/>
      <c r="K529" s="1"/>
      <c r="L529" s="1"/>
      <c r="M529" s="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26"/>
      <c r="I530" s="1"/>
      <c r="J530" s="1"/>
      <c r="K530" s="1"/>
      <c r="L530" s="1"/>
      <c r="M530" s="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26"/>
      <c r="I531" s="1"/>
      <c r="J531" s="1"/>
      <c r="K531" s="1"/>
      <c r="L531" s="1"/>
      <c r="M531" s="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26"/>
      <c r="I532" s="1"/>
      <c r="J532" s="1"/>
      <c r="K532" s="1"/>
      <c r="L532" s="1"/>
      <c r="M532" s="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26"/>
      <c r="I533" s="1"/>
      <c r="J533" s="1"/>
      <c r="K533" s="1"/>
      <c r="L533" s="1"/>
      <c r="M533" s="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26"/>
      <c r="I534" s="1"/>
      <c r="J534" s="1"/>
      <c r="K534" s="1"/>
      <c r="L534" s="1"/>
      <c r="M534" s="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26"/>
      <c r="I535" s="1"/>
      <c r="J535" s="1"/>
      <c r="K535" s="1"/>
      <c r="L535" s="1"/>
      <c r="M535" s="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26"/>
      <c r="I536" s="1"/>
      <c r="J536" s="1"/>
      <c r="K536" s="1"/>
      <c r="L536" s="1"/>
      <c r="M536" s="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26"/>
      <c r="I537" s="1"/>
      <c r="J537" s="1"/>
      <c r="K537" s="1"/>
      <c r="L537" s="1"/>
      <c r="M537" s="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26"/>
      <c r="I538" s="1"/>
      <c r="J538" s="1"/>
      <c r="K538" s="1"/>
      <c r="L538" s="1"/>
      <c r="M538" s="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26"/>
      <c r="I539" s="1"/>
      <c r="J539" s="1"/>
      <c r="K539" s="1"/>
      <c r="L539" s="1"/>
      <c r="M539" s="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26"/>
      <c r="I540" s="1"/>
      <c r="J540" s="1"/>
      <c r="K540" s="1"/>
      <c r="L540" s="1"/>
      <c r="M540" s="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26"/>
      <c r="I541" s="1"/>
      <c r="J541" s="1"/>
      <c r="K541" s="1"/>
      <c r="L541" s="1"/>
      <c r="M541" s="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26"/>
      <c r="I542" s="1"/>
      <c r="J542" s="1"/>
      <c r="K542" s="1"/>
      <c r="L542" s="1"/>
      <c r="M542" s="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26"/>
      <c r="I543" s="1"/>
      <c r="J543" s="1"/>
      <c r="K543" s="1"/>
      <c r="L543" s="1"/>
      <c r="M543" s="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26"/>
      <c r="I544" s="1"/>
      <c r="J544" s="1"/>
      <c r="K544" s="1"/>
      <c r="L544" s="1"/>
      <c r="M544" s="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26"/>
      <c r="I545" s="1"/>
      <c r="J545" s="1"/>
      <c r="K545" s="1"/>
      <c r="L545" s="1"/>
      <c r="M545" s="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26"/>
      <c r="I546" s="1"/>
      <c r="J546" s="1"/>
      <c r="K546" s="1"/>
      <c r="L546" s="1"/>
      <c r="M546" s="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26"/>
      <c r="I547" s="1"/>
      <c r="J547" s="1"/>
      <c r="K547" s="1"/>
      <c r="L547" s="1"/>
      <c r="M547" s="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26"/>
      <c r="I548" s="1"/>
      <c r="J548" s="1"/>
      <c r="K548" s="1"/>
      <c r="L548" s="1"/>
      <c r="M548" s="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26"/>
      <c r="I549" s="1"/>
      <c r="J549" s="1"/>
      <c r="K549" s="1"/>
      <c r="L549" s="1"/>
      <c r="M549" s="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26"/>
      <c r="I550" s="1"/>
      <c r="J550" s="1"/>
      <c r="K550" s="1"/>
      <c r="L550" s="1"/>
      <c r="M550" s="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26"/>
      <c r="I551" s="1"/>
      <c r="J551" s="1"/>
      <c r="K551" s="1"/>
      <c r="L551" s="1"/>
      <c r="M551" s="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26"/>
      <c r="I552" s="1"/>
      <c r="J552" s="1"/>
      <c r="K552" s="1"/>
      <c r="L552" s="1"/>
      <c r="M552" s="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26"/>
      <c r="I553" s="1"/>
      <c r="J553" s="1"/>
      <c r="K553" s="1"/>
      <c r="L553" s="1"/>
      <c r="M553" s="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26"/>
      <c r="I554" s="1"/>
      <c r="J554" s="1"/>
      <c r="K554" s="1"/>
      <c r="L554" s="1"/>
      <c r="M554" s="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26"/>
      <c r="I555" s="1"/>
      <c r="J555" s="1"/>
      <c r="K555" s="1"/>
      <c r="L555" s="1"/>
      <c r="M555" s="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26"/>
      <c r="I556" s="1"/>
      <c r="J556" s="1"/>
      <c r="K556" s="1"/>
      <c r="L556" s="1"/>
      <c r="M556" s="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26"/>
      <c r="I557" s="1"/>
      <c r="J557" s="1"/>
      <c r="K557" s="1"/>
      <c r="L557" s="1"/>
      <c r="M557" s="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26"/>
      <c r="I558" s="1"/>
      <c r="J558" s="1"/>
      <c r="K558" s="1"/>
      <c r="L558" s="1"/>
      <c r="M558" s="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26"/>
      <c r="I559" s="1"/>
      <c r="J559" s="1"/>
      <c r="K559" s="1"/>
      <c r="L559" s="1"/>
      <c r="M559" s="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26"/>
      <c r="I560" s="1"/>
      <c r="J560" s="1"/>
      <c r="K560" s="1"/>
      <c r="L560" s="1"/>
      <c r="M560" s="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26"/>
      <c r="I561" s="1"/>
      <c r="J561" s="1"/>
      <c r="K561" s="1"/>
      <c r="L561" s="1"/>
      <c r="M561" s="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26"/>
      <c r="I562" s="1"/>
      <c r="J562" s="1"/>
      <c r="K562" s="1"/>
      <c r="L562" s="1"/>
      <c r="M562" s="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26"/>
      <c r="I563" s="1"/>
      <c r="J563" s="1"/>
      <c r="K563" s="1"/>
      <c r="L563" s="1"/>
      <c r="M563" s="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26"/>
      <c r="I564" s="1"/>
      <c r="J564" s="1"/>
      <c r="K564" s="1"/>
      <c r="L564" s="1"/>
      <c r="M564" s="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26"/>
      <c r="I565" s="1"/>
      <c r="J565" s="1"/>
      <c r="K565" s="1"/>
      <c r="L565" s="1"/>
      <c r="M565" s="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26"/>
      <c r="I566" s="1"/>
      <c r="J566" s="1"/>
      <c r="K566" s="1"/>
      <c r="L566" s="1"/>
      <c r="M566" s="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26"/>
      <c r="I567" s="1"/>
      <c r="J567" s="1"/>
      <c r="K567" s="1"/>
      <c r="L567" s="1"/>
      <c r="M567" s="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26"/>
      <c r="I568" s="1"/>
      <c r="J568" s="1"/>
      <c r="K568" s="1"/>
      <c r="L568" s="1"/>
      <c r="M568" s="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26"/>
      <c r="I569" s="1"/>
      <c r="J569" s="1"/>
      <c r="K569" s="1"/>
      <c r="L569" s="1"/>
      <c r="M569" s="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26"/>
      <c r="I570" s="1"/>
      <c r="J570" s="1"/>
      <c r="K570" s="1"/>
      <c r="L570" s="1"/>
      <c r="M570" s="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26"/>
      <c r="I571" s="1"/>
      <c r="J571" s="1"/>
      <c r="K571" s="1"/>
      <c r="L571" s="1"/>
      <c r="M571" s="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26"/>
      <c r="I572" s="1"/>
      <c r="J572" s="1"/>
      <c r="K572" s="1"/>
      <c r="L572" s="1"/>
      <c r="M572" s="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26"/>
      <c r="I573" s="1"/>
      <c r="J573" s="1"/>
      <c r="K573" s="1"/>
      <c r="L573" s="1"/>
      <c r="M573" s="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26"/>
      <c r="I574" s="1"/>
      <c r="J574" s="1"/>
      <c r="K574" s="1"/>
      <c r="L574" s="1"/>
      <c r="M574" s="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26"/>
      <c r="I575" s="1"/>
      <c r="J575" s="1"/>
      <c r="K575" s="1"/>
      <c r="L575" s="1"/>
      <c r="M575" s="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26"/>
      <c r="I576" s="1"/>
      <c r="J576" s="1"/>
      <c r="K576" s="1"/>
      <c r="L576" s="1"/>
      <c r="M576" s="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26"/>
      <c r="I577" s="1"/>
      <c r="J577" s="1"/>
      <c r="K577" s="1"/>
      <c r="L577" s="1"/>
      <c r="M577" s="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26"/>
      <c r="I578" s="1"/>
      <c r="J578" s="1"/>
      <c r="K578" s="1"/>
      <c r="L578" s="1"/>
      <c r="M578" s="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26"/>
      <c r="I579" s="1"/>
      <c r="J579" s="1"/>
      <c r="K579" s="1"/>
      <c r="L579" s="1"/>
      <c r="M579" s="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26"/>
      <c r="I580" s="1"/>
      <c r="J580" s="1"/>
      <c r="K580" s="1"/>
      <c r="L580" s="1"/>
      <c r="M580" s="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26"/>
      <c r="I581" s="1"/>
      <c r="J581" s="1"/>
      <c r="K581" s="1"/>
      <c r="L581" s="1"/>
      <c r="M581" s="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26"/>
      <c r="I582" s="1"/>
      <c r="J582" s="1"/>
      <c r="K582" s="1"/>
      <c r="L582" s="1"/>
      <c r="M582" s="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26"/>
      <c r="I583" s="1"/>
      <c r="J583" s="1"/>
      <c r="K583" s="1"/>
      <c r="L583" s="1"/>
      <c r="M583" s="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26"/>
      <c r="I584" s="1"/>
      <c r="J584" s="1"/>
      <c r="K584" s="1"/>
      <c r="L584" s="1"/>
      <c r="M584" s="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26"/>
      <c r="I585" s="1"/>
      <c r="J585" s="1"/>
      <c r="K585" s="1"/>
      <c r="L585" s="1"/>
      <c r="M585" s="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26"/>
      <c r="I586" s="1"/>
      <c r="J586" s="1"/>
      <c r="K586" s="1"/>
      <c r="L586" s="1"/>
      <c r="M586" s="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26"/>
      <c r="I587" s="1"/>
      <c r="J587" s="1"/>
      <c r="K587" s="1"/>
      <c r="L587" s="1"/>
      <c r="M587" s="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26"/>
      <c r="I588" s="1"/>
      <c r="J588" s="1"/>
      <c r="K588" s="1"/>
      <c r="L588" s="1"/>
      <c r="M588" s="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26"/>
      <c r="I589" s="1"/>
      <c r="J589" s="1"/>
      <c r="K589" s="1"/>
      <c r="L589" s="1"/>
      <c r="M589" s="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26"/>
      <c r="I590" s="1"/>
      <c r="J590" s="1"/>
      <c r="K590" s="1"/>
      <c r="L590" s="1"/>
      <c r="M590" s="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26"/>
      <c r="I591" s="1"/>
      <c r="J591" s="1"/>
      <c r="K591" s="1"/>
      <c r="L591" s="1"/>
      <c r="M591" s="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26"/>
      <c r="I592" s="1"/>
      <c r="J592" s="1"/>
      <c r="K592" s="1"/>
      <c r="L592" s="1"/>
      <c r="M592" s="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26"/>
      <c r="I593" s="1"/>
      <c r="J593" s="1"/>
      <c r="K593" s="1"/>
      <c r="L593" s="1"/>
      <c r="M593" s="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26"/>
      <c r="I594" s="1"/>
      <c r="J594" s="1"/>
      <c r="K594" s="1"/>
      <c r="L594" s="1"/>
      <c r="M594" s="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26"/>
      <c r="I595" s="1"/>
      <c r="J595" s="1"/>
      <c r="K595" s="1"/>
      <c r="L595" s="1"/>
      <c r="M595" s="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26"/>
      <c r="I596" s="1"/>
      <c r="J596" s="1"/>
      <c r="K596" s="1"/>
      <c r="L596" s="1"/>
      <c r="M596" s="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26"/>
      <c r="I597" s="1"/>
      <c r="J597" s="1"/>
      <c r="K597" s="1"/>
      <c r="L597" s="1"/>
      <c r="M597" s="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26"/>
      <c r="I598" s="1"/>
      <c r="J598" s="1"/>
      <c r="K598" s="1"/>
      <c r="L598" s="1"/>
      <c r="M598" s="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26"/>
      <c r="I599" s="1"/>
      <c r="J599" s="1"/>
      <c r="K599" s="1"/>
      <c r="L599" s="1"/>
      <c r="M599" s="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26"/>
      <c r="I600" s="1"/>
      <c r="J600" s="1"/>
      <c r="K600" s="1"/>
      <c r="L600" s="1"/>
      <c r="M600" s="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26"/>
      <c r="I601" s="1"/>
      <c r="J601" s="1"/>
      <c r="K601" s="1"/>
      <c r="L601" s="1"/>
      <c r="M601" s="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26"/>
      <c r="I602" s="1"/>
      <c r="J602" s="1"/>
      <c r="K602" s="1"/>
      <c r="L602" s="1"/>
      <c r="M602" s="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26"/>
      <c r="I603" s="1"/>
      <c r="J603" s="1"/>
      <c r="K603" s="1"/>
      <c r="L603" s="1"/>
      <c r="M603" s="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26"/>
      <c r="I604" s="1"/>
      <c r="J604" s="1"/>
      <c r="K604" s="1"/>
      <c r="L604" s="1"/>
      <c r="M604" s="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26"/>
      <c r="I605" s="1"/>
      <c r="J605" s="1"/>
      <c r="K605" s="1"/>
      <c r="L605" s="1"/>
      <c r="M605" s="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26"/>
      <c r="I606" s="1"/>
      <c r="J606" s="1"/>
      <c r="K606" s="1"/>
      <c r="L606" s="1"/>
      <c r="M606" s="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26"/>
      <c r="I607" s="1"/>
      <c r="J607" s="1"/>
      <c r="K607" s="1"/>
      <c r="L607" s="1"/>
      <c r="M607" s="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26"/>
      <c r="I608" s="1"/>
      <c r="J608" s="1"/>
      <c r="K608" s="1"/>
      <c r="L608" s="1"/>
      <c r="M608" s="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26"/>
      <c r="I609" s="1"/>
      <c r="J609" s="1"/>
      <c r="K609" s="1"/>
      <c r="L609" s="1"/>
      <c r="M609" s="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26"/>
      <c r="I610" s="1"/>
      <c r="J610" s="1"/>
      <c r="K610" s="1"/>
      <c r="L610" s="1"/>
      <c r="M610" s="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26"/>
      <c r="I611" s="1"/>
      <c r="J611" s="1"/>
      <c r="K611" s="1"/>
      <c r="L611" s="1"/>
      <c r="M611" s="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26"/>
      <c r="I612" s="1"/>
      <c r="J612" s="1"/>
      <c r="K612" s="1"/>
      <c r="L612" s="1"/>
      <c r="M612" s="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26"/>
      <c r="I613" s="1"/>
      <c r="J613" s="1"/>
      <c r="K613" s="1"/>
      <c r="L613" s="1"/>
      <c r="M613" s="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26"/>
      <c r="I614" s="1"/>
      <c r="J614" s="1"/>
      <c r="K614" s="1"/>
      <c r="L614" s="1"/>
      <c r="M614" s="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26"/>
      <c r="I615" s="1"/>
      <c r="J615" s="1"/>
      <c r="K615" s="1"/>
      <c r="L615" s="1"/>
      <c r="M615" s="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26"/>
      <c r="I616" s="1"/>
      <c r="J616" s="1"/>
      <c r="K616" s="1"/>
      <c r="L616" s="1"/>
      <c r="M616" s="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26"/>
      <c r="I617" s="1"/>
      <c r="J617" s="1"/>
      <c r="K617" s="1"/>
      <c r="L617" s="1"/>
      <c r="M617" s="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26"/>
      <c r="I618" s="1"/>
      <c r="J618" s="1"/>
      <c r="K618" s="1"/>
      <c r="L618" s="1"/>
      <c r="M618" s="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26"/>
      <c r="I619" s="1"/>
      <c r="J619" s="1"/>
      <c r="K619" s="1"/>
      <c r="L619" s="1"/>
      <c r="M619" s="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26"/>
      <c r="I620" s="1"/>
      <c r="J620" s="1"/>
      <c r="K620" s="1"/>
      <c r="L620" s="1"/>
      <c r="M620" s="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26"/>
      <c r="I621" s="1"/>
      <c r="J621" s="1"/>
      <c r="K621" s="1"/>
      <c r="L621" s="1"/>
      <c r="M621" s="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26"/>
      <c r="I622" s="1"/>
      <c r="J622" s="1"/>
      <c r="K622" s="1"/>
      <c r="L622" s="1"/>
      <c r="M622" s="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26"/>
      <c r="I623" s="1"/>
      <c r="J623" s="1"/>
      <c r="K623" s="1"/>
      <c r="L623" s="1"/>
      <c r="M623" s="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26"/>
      <c r="I624" s="1"/>
      <c r="J624" s="1"/>
      <c r="K624" s="1"/>
      <c r="L624" s="1"/>
      <c r="M624" s="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26"/>
      <c r="I625" s="1"/>
      <c r="J625" s="1"/>
      <c r="K625" s="1"/>
      <c r="L625" s="1"/>
      <c r="M625" s="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26"/>
      <c r="I626" s="1"/>
      <c r="J626" s="1"/>
      <c r="K626" s="1"/>
      <c r="L626" s="1"/>
      <c r="M626" s="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26"/>
      <c r="I627" s="1"/>
      <c r="J627" s="1"/>
      <c r="K627" s="1"/>
      <c r="L627" s="1"/>
      <c r="M627" s="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26"/>
      <c r="I628" s="1"/>
      <c r="J628" s="1"/>
      <c r="K628" s="1"/>
      <c r="L628" s="1"/>
      <c r="M628" s="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26"/>
      <c r="I629" s="1"/>
      <c r="J629" s="1"/>
      <c r="K629" s="1"/>
      <c r="L629" s="1"/>
      <c r="M629" s="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26"/>
      <c r="I630" s="1"/>
      <c r="J630" s="1"/>
      <c r="K630" s="1"/>
      <c r="L630" s="1"/>
      <c r="M630" s="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26"/>
      <c r="I631" s="1"/>
      <c r="J631" s="1"/>
      <c r="K631" s="1"/>
      <c r="L631" s="1"/>
      <c r="M631" s="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26"/>
      <c r="I632" s="1"/>
      <c r="J632" s="1"/>
      <c r="K632" s="1"/>
      <c r="L632" s="1"/>
      <c r="M632" s="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26"/>
      <c r="I633" s="1"/>
      <c r="J633" s="1"/>
      <c r="K633" s="1"/>
      <c r="L633" s="1"/>
      <c r="M633" s="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26"/>
      <c r="I634" s="1"/>
      <c r="J634" s="1"/>
      <c r="K634" s="1"/>
      <c r="L634" s="1"/>
      <c r="M634" s="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26"/>
      <c r="I635" s="1"/>
      <c r="J635" s="1"/>
      <c r="K635" s="1"/>
      <c r="L635" s="1"/>
      <c r="M635" s="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26"/>
      <c r="I636" s="1"/>
      <c r="J636" s="1"/>
      <c r="K636" s="1"/>
      <c r="L636" s="1"/>
      <c r="M636" s="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26"/>
      <c r="I637" s="1"/>
      <c r="J637" s="1"/>
      <c r="K637" s="1"/>
      <c r="L637" s="1"/>
      <c r="M637" s="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26"/>
      <c r="I638" s="1"/>
      <c r="J638" s="1"/>
      <c r="K638" s="1"/>
      <c r="L638" s="1"/>
      <c r="M638" s="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26"/>
      <c r="I639" s="1"/>
      <c r="J639" s="1"/>
      <c r="K639" s="1"/>
      <c r="L639" s="1"/>
      <c r="M639" s="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26"/>
      <c r="I640" s="1"/>
      <c r="J640" s="1"/>
      <c r="K640" s="1"/>
      <c r="L640" s="1"/>
      <c r="M640" s="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26"/>
      <c r="I641" s="1"/>
      <c r="J641" s="1"/>
      <c r="K641" s="1"/>
      <c r="L641" s="1"/>
      <c r="M641" s="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26"/>
      <c r="I642" s="1"/>
      <c r="J642" s="1"/>
      <c r="K642" s="1"/>
      <c r="L642" s="1"/>
      <c r="M642" s="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26"/>
      <c r="I643" s="1"/>
      <c r="J643" s="1"/>
      <c r="K643" s="1"/>
      <c r="L643" s="1"/>
      <c r="M643" s="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26"/>
      <c r="I644" s="1"/>
      <c r="J644" s="1"/>
      <c r="K644" s="1"/>
      <c r="L644" s="1"/>
      <c r="M644" s="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26"/>
      <c r="I645" s="1"/>
      <c r="J645" s="1"/>
      <c r="K645" s="1"/>
      <c r="L645" s="1"/>
      <c r="M645" s="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26"/>
      <c r="I646" s="1"/>
      <c r="J646" s="1"/>
      <c r="K646" s="1"/>
      <c r="L646" s="1"/>
      <c r="M646" s="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26"/>
      <c r="I647" s="1"/>
      <c r="J647" s="1"/>
      <c r="K647" s="1"/>
      <c r="L647" s="1"/>
      <c r="M647" s="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26"/>
      <c r="I648" s="1"/>
      <c r="J648" s="1"/>
      <c r="K648" s="1"/>
      <c r="L648" s="1"/>
      <c r="M648" s="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26"/>
      <c r="I649" s="1"/>
      <c r="J649" s="1"/>
      <c r="K649" s="1"/>
      <c r="L649" s="1"/>
      <c r="M649" s="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26"/>
      <c r="I650" s="1"/>
      <c r="J650" s="1"/>
      <c r="K650" s="1"/>
      <c r="L650" s="1"/>
      <c r="M650" s="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26"/>
      <c r="I651" s="1"/>
      <c r="J651" s="1"/>
      <c r="K651" s="1"/>
      <c r="L651" s="1"/>
      <c r="M651" s="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26"/>
      <c r="I652" s="1"/>
      <c r="J652" s="1"/>
      <c r="K652" s="1"/>
      <c r="L652" s="1"/>
      <c r="M652" s="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26"/>
      <c r="I653" s="1"/>
      <c r="J653" s="1"/>
      <c r="K653" s="1"/>
      <c r="L653" s="1"/>
      <c r="M653" s="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26"/>
      <c r="I654" s="1"/>
      <c r="J654" s="1"/>
      <c r="K654" s="1"/>
      <c r="L654" s="1"/>
      <c r="M654" s="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26"/>
      <c r="I655" s="1"/>
      <c r="J655" s="1"/>
      <c r="K655" s="1"/>
      <c r="L655" s="1"/>
      <c r="M655" s="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26"/>
      <c r="I656" s="1"/>
      <c r="J656" s="1"/>
      <c r="K656" s="1"/>
      <c r="L656" s="1"/>
      <c r="M656" s="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26"/>
      <c r="I657" s="1"/>
      <c r="J657" s="1"/>
      <c r="K657" s="1"/>
      <c r="L657" s="1"/>
      <c r="M657" s="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26"/>
      <c r="I658" s="1"/>
      <c r="J658" s="1"/>
      <c r="K658" s="1"/>
      <c r="L658" s="1"/>
      <c r="M658" s="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26"/>
      <c r="I659" s="1"/>
      <c r="J659" s="1"/>
      <c r="K659" s="1"/>
      <c r="L659" s="1"/>
      <c r="M659" s="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26"/>
      <c r="I660" s="1"/>
      <c r="J660" s="1"/>
      <c r="K660" s="1"/>
      <c r="L660" s="1"/>
      <c r="M660" s="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26"/>
      <c r="I661" s="1"/>
      <c r="J661" s="1"/>
      <c r="K661" s="1"/>
      <c r="L661" s="1"/>
      <c r="M661" s="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26"/>
      <c r="I662" s="1"/>
      <c r="J662" s="1"/>
      <c r="K662" s="1"/>
      <c r="L662" s="1"/>
      <c r="M662" s="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26"/>
      <c r="I663" s="1"/>
      <c r="J663" s="1"/>
      <c r="K663" s="1"/>
      <c r="L663" s="1"/>
      <c r="M663" s="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26"/>
      <c r="I664" s="1"/>
      <c r="J664" s="1"/>
      <c r="K664" s="1"/>
      <c r="L664" s="1"/>
      <c r="M664" s="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26"/>
      <c r="I665" s="1"/>
      <c r="J665" s="1"/>
      <c r="K665" s="1"/>
      <c r="L665" s="1"/>
      <c r="M665" s="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26"/>
      <c r="I666" s="1"/>
      <c r="J666" s="1"/>
      <c r="K666" s="1"/>
      <c r="L666" s="1"/>
      <c r="M666" s="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26"/>
      <c r="I667" s="1"/>
      <c r="J667" s="1"/>
      <c r="K667" s="1"/>
      <c r="L667" s="1"/>
      <c r="M667" s="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26"/>
      <c r="I668" s="1"/>
      <c r="J668" s="1"/>
      <c r="K668" s="1"/>
      <c r="L668" s="1"/>
      <c r="M668" s="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26"/>
      <c r="I669" s="1"/>
      <c r="J669" s="1"/>
      <c r="K669" s="1"/>
      <c r="L669" s="1"/>
      <c r="M669" s="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26"/>
      <c r="I670" s="1"/>
      <c r="J670" s="1"/>
      <c r="K670" s="1"/>
      <c r="L670" s="1"/>
      <c r="M670" s="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26"/>
      <c r="I671" s="1"/>
      <c r="J671" s="1"/>
      <c r="K671" s="1"/>
      <c r="L671" s="1"/>
      <c r="M671" s="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26"/>
      <c r="I672" s="1"/>
      <c r="J672" s="1"/>
      <c r="K672" s="1"/>
      <c r="L672" s="1"/>
      <c r="M672" s="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26"/>
      <c r="I673" s="1"/>
      <c r="J673" s="1"/>
      <c r="K673" s="1"/>
      <c r="L673" s="1"/>
      <c r="M673" s="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26"/>
      <c r="I674" s="1"/>
      <c r="J674" s="1"/>
      <c r="K674" s="1"/>
      <c r="L674" s="1"/>
      <c r="M674" s="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26"/>
      <c r="I675" s="1"/>
      <c r="J675" s="1"/>
      <c r="K675" s="1"/>
      <c r="L675" s="1"/>
      <c r="M675" s="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26"/>
      <c r="I676" s="1"/>
      <c r="J676" s="1"/>
      <c r="K676" s="1"/>
      <c r="L676" s="1"/>
      <c r="M676" s="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26"/>
      <c r="I677" s="1"/>
      <c r="J677" s="1"/>
      <c r="K677" s="1"/>
      <c r="L677" s="1"/>
      <c r="M677" s="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26"/>
      <c r="I678" s="1"/>
      <c r="J678" s="1"/>
      <c r="K678" s="1"/>
      <c r="L678" s="1"/>
      <c r="M678" s="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26"/>
      <c r="I679" s="1"/>
      <c r="J679" s="1"/>
      <c r="K679" s="1"/>
      <c r="L679" s="1"/>
      <c r="M679" s="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26"/>
      <c r="I680" s="1"/>
      <c r="J680" s="1"/>
      <c r="K680" s="1"/>
      <c r="L680" s="1"/>
      <c r="M680" s="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26"/>
      <c r="I681" s="1"/>
      <c r="J681" s="1"/>
      <c r="K681" s="1"/>
      <c r="L681" s="1"/>
      <c r="M681" s="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26"/>
      <c r="I682" s="1"/>
      <c r="J682" s="1"/>
      <c r="K682" s="1"/>
      <c r="L682" s="1"/>
      <c r="M682" s="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26"/>
      <c r="I683" s="1"/>
      <c r="J683" s="1"/>
      <c r="K683" s="1"/>
      <c r="L683" s="1"/>
      <c r="M683" s="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26"/>
      <c r="I684" s="1"/>
      <c r="J684" s="1"/>
      <c r="K684" s="1"/>
      <c r="L684" s="1"/>
      <c r="M684" s="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26"/>
      <c r="I685" s="1"/>
      <c r="J685" s="1"/>
      <c r="K685" s="1"/>
      <c r="L685" s="1"/>
      <c r="M685" s="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26"/>
      <c r="I686" s="1"/>
      <c r="J686" s="1"/>
      <c r="K686" s="1"/>
      <c r="L686" s="1"/>
      <c r="M686" s="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26"/>
      <c r="I687" s="1"/>
      <c r="J687" s="1"/>
      <c r="K687" s="1"/>
      <c r="L687" s="1"/>
      <c r="M687" s="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26"/>
      <c r="I688" s="1"/>
      <c r="J688" s="1"/>
      <c r="K688" s="1"/>
      <c r="L688" s="1"/>
      <c r="M688" s="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26"/>
      <c r="I689" s="1"/>
      <c r="J689" s="1"/>
      <c r="K689" s="1"/>
      <c r="L689" s="1"/>
      <c r="M689" s="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26"/>
      <c r="I690" s="1"/>
      <c r="J690" s="1"/>
      <c r="K690" s="1"/>
      <c r="L690" s="1"/>
      <c r="M690" s="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26"/>
      <c r="I691" s="1"/>
      <c r="J691" s="1"/>
      <c r="K691" s="1"/>
      <c r="L691" s="1"/>
      <c r="M691" s="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26"/>
      <c r="I692" s="1"/>
      <c r="J692" s="1"/>
      <c r="K692" s="1"/>
      <c r="L692" s="1"/>
      <c r="M692" s="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26"/>
      <c r="I693" s="1"/>
      <c r="J693" s="1"/>
      <c r="K693" s="1"/>
      <c r="L693" s="1"/>
      <c r="M693" s="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26"/>
      <c r="I694" s="1"/>
      <c r="J694" s="1"/>
      <c r="K694" s="1"/>
      <c r="L694" s="1"/>
      <c r="M694" s="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26"/>
      <c r="I695" s="1"/>
      <c r="J695" s="1"/>
      <c r="K695" s="1"/>
      <c r="L695" s="1"/>
      <c r="M695" s="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26"/>
      <c r="I696" s="1"/>
      <c r="J696" s="1"/>
      <c r="K696" s="1"/>
      <c r="L696" s="1"/>
      <c r="M696" s="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26"/>
      <c r="I697" s="1"/>
      <c r="J697" s="1"/>
      <c r="K697" s="1"/>
      <c r="L697" s="1"/>
      <c r="M697" s="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26"/>
      <c r="I698" s="1"/>
      <c r="J698" s="1"/>
      <c r="K698" s="1"/>
      <c r="L698" s="1"/>
      <c r="M698" s="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26"/>
      <c r="I699" s="1"/>
      <c r="J699" s="1"/>
      <c r="K699" s="1"/>
      <c r="L699" s="1"/>
      <c r="M699" s="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26"/>
      <c r="I700" s="1"/>
      <c r="J700" s="1"/>
      <c r="K700" s="1"/>
      <c r="L700" s="1"/>
      <c r="M700" s="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26"/>
      <c r="I701" s="1"/>
      <c r="J701" s="1"/>
      <c r="K701" s="1"/>
      <c r="L701" s="1"/>
      <c r="M701" s="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26"/>
      <c r="I702" s="1"/>
      <c r="J702" s="1"/>
      <c r="K702" s="1"/>
      <c r="L702" s="1"/>
      <c r="M702" s="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26"/>
      <c r="I703" s="1"/>
      <c r="J703" s="1"/>
      <c r="K703" s="1"/>
      <c r="L703" s="1"/>
      <c r="M703" s="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26"/>
      <c r="I704" s="1"/>
      <c r="J704" s="1"/>
      <c r="K704" s="1"/>
      <c r="L704" s="1"/>
      <c r="M704" s="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26"/>
      <c r="I705" s="1"/>
      <c r="J705" s="1"/>
      <c r="K705" s="1"/>
      <c r="L705" s="1"/>
      <c r="M705" s="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26"/>
      <c r="I706" s="1"/>
      <c r="J706" s="1"/>
      <c r="K706" s="1"/>
      <c r="L706" s="1"/>
      <c r="M706" s="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26"/>
      <c r="I707" s="1"/>
      <c r="J707" s="1"/>
      <c r="K707" s="1"/>
      <c r="L707" s="1"/>
      <c r="M707" s="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26"/>
      <c r="I708" s="1"/>
      <c r="J708" s="1"/>
      <c r="K708" s="1"/>
      <c r="L708" s="1"/>
      <c r="M708" s="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26"/>
      <c r="I709" s="1"/>
      <c r="J709" s="1"/>
      <c r="K709" s="1"/>
      <c r="L709" s="1"/>
      <c r="M709" s="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26"/>
      <c r="I710" s="1"/>
      <c r="J710" s="1"/>
      <c r="K710" s="1"/>
      <c r="L710" s="1"/>
      <c r="M710" s="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26"/>
      <c r="I711" s="1"/>
      <c r="J711" s="1"/>
      <c r="K711" s="1"/>
      <c r="L711" s="1"/>
      <c r="M711" s="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26"/>
      <c r="I712" s="1"/>
      <c r="J712" s="1"/>
      <c r="K712" s="1"/>
      <c r="L712" s="1"/>
      <c r="M712" s="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26"/>
      <c r="I713" s="1"/>
      <c r="J713" s="1"/>
      <c r="K713" s="1"/>
      <c r="L713" s="1"/>
      <c r="M713" s="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26"/>
      <c r="I714" s="1"/>
      <c r="J714" s="1"/>
      <c r="K714" s="1"/>
      <c r="L714" s="1"/>
      <c r="M714" s="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26"/>
      <c r="I715" s="1"/>
      <c r="J715" s="1"/>
      <c r="K715" s="1"/>
      <c r="L715" s="1"/>
      <c r="M715" s="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26"/>
      <c r="I716" s="1"/>
      <c r="J716" s="1"/>
      <c r="K716" s="1"/>
      <c r="L716" s="1"/>
      <c r="M716" s="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26"/>
      <c r="I717" s="1"/>
      <c r="J717" s="1"/>
      <c r="K717" s="1"/>
      <c r="L717" s="1"/>
      <c r="M717" s="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26"/>
      <c r="I718" s="1"/>
      <c r="J718" s="1"/>
      <c r="K718" s="1"/>
      <c r="L718" s="1"/>
      <c r="M718" s="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26"/>
      <c r="I719" s="1"/>
      <c r="J719" s="1"/>
      <c r="K719" s="1"/>
      <c r="L719" s="1"/>
      <c r="M719" s="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26"/>
      <c r="I720" s="1"/>
      <c r="J720" s="1"/>
      <c r="K720" s="1"/>
      <c r="L720" s="1"/>
      <c r="M720" s="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26"/>
      <c r="I721" s="1"/>
      <c r="J721" s="1"/>
      <c r="K721" s="1"/>
      <c r="L721" s="1"/>
      <c r="M721" s="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26"/>
      <c r="I722" s="1"/>
      <c r="J722" s="1"/>
      <c r="K722" s="1"/>
      <c r="L722" s="1"/>
      <c r="M722" s="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26"/>
      <c r="I723" s="1"/>
      <c r="J723" s="1"/>
      <c r="K723" s="1"/>
      <c r="L723" s="1"/>
      <c r="M723" s="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26"/>
      <c r="I724" s="1"/>
      <c r="J724" s="1"/>
      <c r="K724" s="1"/>
      <c r="L724" s="1"/>
      <c r="M724" s="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26"/>
      <c r="I725" s="1"/>
      <c r="J725" s="1"/>
      <c r="K725" s="1"/>
      <c r="L725" s="1"/>
      <c r="M725" s="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26"/>
      <c r="I726" s="1"/>
      <c r="J726" s="1"/>
      <c r="K726" s="1"/>
      <c r="L726" s="1"/>
      <c r="M726" s="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26"/>
      <c r="I727" s="1"/>
      <c r="J727" s="1"/>
      <c r="K727" s="1"/>
      <c r="L727" s="1"/>
      <c r="M727" s="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26"/>
      <c r="I728" s="1"/>
      <c r="J728" s="1"/>
      <c r="K728" s="1"/>
      <c r="L728" s="1"/>
      <c r="M728" s="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26"/>
      <c r="I729" s="1"/>
      <c r="J729" s="1"/>
      <c r="K729" s="1"/>
      <c r="L729" s="1"/>
      <c r="M729" s="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26"/>
      <c r="I730" s="1"/>
      <c r="J730" s="1"/>
      <c r="K730" s="1"/>
      <c r="L730" s="1"/>
      <c r="M730" s="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26"/>
      <c r="I731" s="1"/>
      <c r="J731" s="1"/>
      <c r="K731" s="1"/>
      <c r="L731" s="1"/>
      <c r="M731" s="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26"/>
      <c r="I732" s="1"/>
      <c r="J732" s="1"/>
      <c r="K732" s="1"/>
      <c r="L732" s="1"/>
      <c r="M732" s="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26"/>
      <c r="I733" s="1"/>
      <c r="J733" s="1"/>
      <c r="K733" s="1"/>
      <c r="L733" s="1"/>
      <c r="M733" s="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26"/>
      <c r="I734" s="1"/>
      <c r="J734" s="1"/>
      <c r="K734" s="1"/>
      <c r="L734" s="1"/>
      <c r="M734" s="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26"/>
      <c r="I735" s="1"/>
      <c r="J735" s="1"/>
      <c r="K735" s="1"/>
      <c r="L735" s="1"/>
      <c r="M735" s="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26"/>
      <c r="I736" s="1"/>
      <c r="J736" s="1"/>
      <c r="K736" s="1"/>
      <c r="L736" s="1"/>
      <c r="M736" s="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26"/>
      <c r="I737" s="1"/>
      <c r="J737" s="1"/>
      <c r="K737" s="1"/>
      <c r="L737" s="1"/>
      <c r="M737" s="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26"/>
      <c r="I738" s="1"/>
      <c r="J738" s="1"/>
      <c r="K738" s="1"/>
      <c r="L738" s="1"/>
      <c r="M738" s="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26"/>
      <c r="I739" s="1"/>
      <c r="J739" s="1"/>
      <c r="K739" s="1"/>
      <c r="L739" s="1"/>
      <c r="M739" s="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26"/>
      <c r="I740" s="1"/>
      <c r="J740" s="1"/>
      <c r="K740" s="1"/>
      <c r="L740" s="1"/>
      <c r="M740" s="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26"/>
      <c r="I741" s="1"/>
      <c r="J741" s="1"/>
      <c r="K741" s="1"/>
      <c r="L741" s="1"/>
      <c r="M741" s="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26"/>
      <c r="I742" s="1"/>
      <c r="J742" s="1"/>
      <c r="K742" s="1"/>
      <c r="L742" s="1"/>
      <c r="M742" s="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26"/>
      <c r="I743" s="1"/>
      <c r="J743" s="1"/>
      <c r="K743" s="1"/>
      <c r="L743" s="1"/>
      <c r="M743" s="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26"/>
      <c r="I744" s="1"/>
      <c r="J744" s="1"/>
      <c r="K744" s="1"/>
      <c r="L744" s="1"/>
      <c r="M744" s="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26"/>
      <c r="I745" s="1"/>
      <c r="J745" s="1"/>
      <c r="K745" s="1"/>
      <c r="L745" s="1"/>
      <c r="M745" s="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26"/>
      <c r="I746" s="1"/>
      <c r="J746" s="1"/>
      <c r="K746" s="1"/>
      <c r="L746" s="1"/>
      <c r="M746" s="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26"/>
      <c r="I747" s="1"/>
      <c r="J747" s="1"/>
      <c r="K747" s="1"/>
      <c r="L747" s="1"/>
      <c r="M747" s="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26"/>
      <c r="I748" s="1"/>
      <c r="J748" s="1"/>
      <c r="K748" s="1"/>
      <c r="L748" s="1"/>
      <c r="M748" s="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26"/>
      <c r="I749" s="1"/>
      <c r="J749" s="1"/>
      <c r="K749" s="1"/>
      <c r="L749" s="1"/>
      <c r="M749" s="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26"/>
      <c r="I750" s="1"/>
      <c r="J750" s="1"/>
      <c r="K750" s="1"/>
      <c r="L750" s="1"/>
      <c r="M750" s="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26"/>
      <c r="I751" s="1"/>
      <c r="J751" s="1"/>
      <c r="K751" s="1"/>
      <c r="L751" s="1"/>
      <c r="M751" s="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26"/>
      <c r="I752" s="1"/>
      <c r="J752" s="1"/>
      <c r="K752" s="1"/>
      <c r="L752" s="1"/>
      <c r="M752" s="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26"/>
      <c r="I753" s="1"/>
      <c r="J753" s="1"/>
      <c r="K753" s="1"/>
      <c r="L753" s="1"/>
      <c r="M753" s="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26"/>
      <c r="I754" s="1"/>
      <c r="J754" s="1"/>
      <c r="K754" s="1"/>
      <c r="L754" s="1"/>
      <c r="M754" s="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26"/>
      <c r="I755" s="1"/>
      <c r="J755" s="1"/>
      <c r="K755" s="1"/>
      <c r="L755" s="1"/>
      <c r="M755" s="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26"/>
      <c r="I756" s="1"/>
      <c r="J756" s="1"/>
      <c r="K756" s="1"/>
      <c r="L756" s="1"/>
      <c r="M756" s="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26"/>
      <c r="I757" s="1"/>
      <c r="J757" s="1"/>
      <c r="K757" s="1"/>
      <c r="L757" s="1"/>
      <c r="M757" s="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26"/>
      <c r="I758" s="1"/>
      <c r="J758" s="1"/>
      <c r="K758" s="1"/>
      <c r="L758" s="1"/>
      <c r="M758" s="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26"/>
      <c r="I759" s="1"/>
      <c r="J759" s="1"/>
      <c r="K759" s="1"/>
      <c r="L759" s="1"/>
      <c r="M759" s="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26"/>
      <c r="I760" s="1"/>
      <c r="J760" s="1"/>
      <c r="K760" s="1"/>
      <c r="L760" s="1"/>
      <c r="M760" s="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26"/>
      <c r="I761" s="1"/>
      <c r="J761" s="1"/>
      <c r="K761" s="1"/>
      <c r="L761" s="1"/>
      <c r="M761" s="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26"/>
      <c r="I762" s="1"/>
      <c r="J762" s="1"/>
      <c r="K762" s="1"/>
      <c r="L762" s="1"/>
      <c r="M762" s="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26"/>
      <c r="I763" s="1"/>
      <c r="J763" s="1"/>
      <c r="K763" s="1"/>
      <c r="L763" s="1"/>
      <c r="M763" s="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26"/>
      <c r="I764" s="1"/>
      <c r="J764" s="1"/>
      <c r="K764" s="1"/>
      <c r="L764" s="1"/>
      <c r="M764" s="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26"/>
      <c r="I765" s="1"/>
      <c r="J765" s="1"/>
      <c r="K765" s="1"/>
      <c r="L765" s="1"/>
      <c r="M765" s="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26"/>
      <c r="I766" s="1"/>
      <c r="J766" s="1"/>
      <c r="K766" s="1"/>
      <c r="L766" s="1"/>
      <c r="M766" s="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26"/>
      <c r="I767" s="1"/>
      <c r="J767" s="1"/>
      <c r="K767" s="1"/>
      <c r="L767" s="1"/>
      <c r="M767" s="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26"/>
      <c r="I768" s="1"/>
      <c r="J768" s="1"/>
      <c r="K768" s="1"/>
      <c r="L768" s="1"/>
      <c r="M768" s="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26"/>
      <c r="I769" s="1"/>
      <c r="J769" s="1"/>
      <c r="K769" s="1"/>
      <c r="L769" s="1"/>
      <c r="M769" s="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26"/>
      <c r="I770" s="1"/>
      <c r="J770" s="1"/>
      <c r="K770" s="1"/>
      <c r="L770" s="1"/>
      <c r="M770" s="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26"/>
      <c r="I771" s="1"/>
      <c r="J771" s="1"/>
      <c r="K771" s="1"/>
      <c r="L771" s="1"/>
      <c r="M771" s="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26"/>
      <c r="I772" s="1"/>
      <c r="J772" s="1"/>
      <c r="K772" s="1"/>
      <c r="L772" s="1"/>
      <c r="M772" s="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26"/>
      <c r="I773" s="1"/>
      <c r="J773" s="1"/>
      <c r="K773" s="1"/>
      <c r="L773" s="1"/>
      <c r="M773" s="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26"/>
      <c r="I774" s="1"/>
      <c r="J774" s="1"/>
      <c r="K774" s="1"/>
      <c r="L774" s="1"/>
      <c r="M774" s="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26"/>
      <c r="I775" s="1"/>
      <c r="J775" s="1"/>
      <c r="K775" s="1"/>
      <c r="L775" s="1"/>
      <c r="M775" s="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26"/>
      <c r="I776" s="1"/>
      <c r="J776" s="1"/>
      <c r="K776" s="1"/>
      <c r="L776" s="1"/>
      <c r="M776" s="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26"/>
      <c r="I777" s="1"/>
      <c r="J777" s="1"/>
      <c r="K777" s="1"/>
      <c r="L777" s="1"/>
      <c r="M777" s="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26"/>
      <c r="I778" s="1"/>
      <c r="J778" s="1"/>
      <c r="K778" s="1"/>
      <c r="L778" s="1"/>
      <c r="M778" s="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26"/>
      <c r="I779" s="1"/>
      <c r="J779" s="1"/>
      <c r="K779" s="1"/>
      <c r="L779" s="1"/>
      <c r="M779" s="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26"/>
      <c r="I780" s="1"/>
      <c r="J780" s="1"/>
      <c r="K780" s="1"/>
      <c r="L780" s="1"/>
      <c r="M780" s="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26"/>
      <c r="I781" s="1"/>
      <c r="J781" s="1"/>
      <c r="K781" s="1"/>
      <c r="L781" s="1"/>
      <c r="M781" s="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26"/>
      <c r="I782" s="1"/>
      <c r="J782" s="1"/>
      <c r="K782" s="1"/>
      <c r="L782" s="1"/>
      <c r="M782" s="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26"/>
      <c r="I783" s="1"/>
      <c r="J783" s="1"/>
      <c r="K783" s="1"/>
      <c r="L783" s="1"/>
      <c r="M783" s="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26"/>
      <c r="I784" s="1"/>
      <c r="J784" s="1"/>
      <c r="K784" s="1"/>
      <c r="L784" s="1"/>
      <c r="M784" s="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26"/>
      <c r="I785" s="1"/>
      <c r="J785" s="1"/>
      <c r="K785" s="1"/>
      <c r="L785" s="1"/>
      <c r="M785" s="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26"/>
      <c r="I786" s="1"/>
      <c r="J786" s="1"/>
      <c r="K786" s="1"/>
      <c r="L786" s="1"/>
      <c r="M786" s="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26"/>
      <c r="I787" s="1"/>
      <c r="J787" s="1"/>
      <c r="K787" s="1"/>
      <c r="L787" s="1"/>
      <c r="M787" s="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26"/>
      <c r="I788" s="1"/>
      <c r="J788" s="1"/>
      <c r="K788" s="1"/>
      <c r="L788" s="1"/>
      <c r="M788" s="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26"/>
      <c r="I789" s="1"/>
      <c r="J789" s="1"/>
      <c r="K789" s="1"/>
      <c r="L789" s="1"/>
      <c r="M789" s="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26"/>
      <c r="I790" s="1"/>
      <c r="J790" s="1"/>
      <c r="K790" s="1"/>
      <c r="L790" s="1"/>
      <c r="M790" s="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26"/>
      <c r="I791" s="1"/>
      <c r="J791" s="1"/>
      <c r="K791" s="1"/>
      <c r="L791" s="1"/>
      <c r="M791" s="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26"/>
      <c r="I792" s="1"/>
      <c r="J792" s="1"/>
      <c r="K792" s="1"/>
      <c r="L792" s="1"/>
      <c r="M792" s="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26"/>
      <c r="I793" s="1"/>
      <c r="J793" s="1"/>
      <c r="K793" s="1"/>
      <c r="L793" s="1"/>
      <c r="M793" s="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26"/>
      <c r="I794" s="1"/>
      <c r="J794" s="1"/>
      <c r="K794" s="1"/>
      <c r="L794" s="1"/>
      <c r="M794" s="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26"/>
      <c r="I795" s="1"/>
      <c r="J795" s="1"/>
      <c r="K795" s="1"/>
      <c r="L795" s="1"/>
      <c r="M795" s="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26"/>
      <c r="I796" s="1"/>
      <c r="J796" s="1"/>
      <c r="K796" s="1"/>
      <c r="L796" s="1"/>
      <c r="M796" s="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26"/>
      <c r="I797" s="1"/>
      <c r="J797" s="1"/>
      <c r="K797" s="1"/>
      <c r="L797" s="1"/>
      <c r="M797" s="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26"/>
      <c r="I798" s="1"/>
      <c r="J798" s="1"/>
      <c r="K798" s="1"/>
      <c r="L798" s="1"/>
      <c r="M798" s="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26"/>
      <c r="I799" s="1"/>
      <c r="J799" s="1"/>
      <c r="K799" s="1"/>
      <c r="L799" s="1"/>
      <c r="M799" s="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26"/>
      <c r="I800" s="1"/>
      <c r="J800" s="1"/>
      <c r="K800" s="1"/>
      <c r="L800" s="1"/>
      <c r="M800" s="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26"/>
      <c r="I801" s="1"/>
      <c r="J801" s="1"/>
      <c r="K801" s="1"/>
      <c r="L801" s="1"/>
      <c r="M801" s="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26"/>
      <c r="I802" s="1"/>
      <c r="J802" s="1"/>
      <c r="K802" s="1"/>
      <c r="L802" s="1"/>
      <c r="M802" s="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26"/>
      <c r="I803" s="1"/>
      <c r="J803" s="1"/>
      <c r="K803" s="1"/>
      <c r="L803" s="1"/>
      <c r="M803" s="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26"/>
      <c r="I804" s="1"/>
      <c r="J804" s="1"/>
      <c r="K804" s="1"/>
      <c r="L804" s="1"/>
      <c r="M804" s="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26"/>
      <c r="I805" s="1"/>
      <c r="J805" s="1"/>
      <c r="K805" s="1"/>
      <c r="L805" s="1"/>
      <c r="M805" s="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26"/>
      <c r="I806" s="1"/>
      <c r="J806" s="1"/>
      <c r="K806" s="1"/>
      <c r="L806" s="1"/>
      <c r="M806" s="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26"/>
      <c r="I807" s="1"/>
      <c r="J807" s="1"/>
      <c r="K807" s="1"/>
      <c r="L807" s="1"/>
      <c r="M807" s="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26"/>
      <c r="I808" s="1"/>
      <c r="J808" s="1"/>
      <c r="K808" s="1"/>
      <c r="L808" s="1"/>
      <c r="M808" s="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26"/>
      <c r="I809" s="1"/>
      <c r="J809" s="1"/>
      <c r="K809" s="1"/>
      <c r="L809" s="1"/>
      <c r="M809" s="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26"/>
      <c r="I810" s="1"/>
      <c r="J810" s="1"/>
      <c r="K810" s="1"/>
      <c r="L810" s="1"/>
      <c r="M810" s="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26"/>
      <c r="I811" s="1"/>
      <c r="J811" s="1"/>
      <c r="K811" s="1"/>
      <c r="L811" s="1"/>
      <c r="M811" s="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26"/>
      <c r="I812" s="1"/>
      <c r="J812" s="1"/>
      <c r="K812" s="1"/>
      <c r="L812" s="1"/>
      <c r="M812" s="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26"/>
      <c r="I813" s="1"/>
      <c r="J813" s="1"/>
      <c r="K813" s="1"/>
      <c r="L813" s="1"/>
      <c r="M813" s="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26"/>
      <c r="I814" s="1"/>
      <c r="J814" s="1"/>
      <c r="K814" s="1"/>
      <c r="L814" s="1"/>
      <c r="M814" s="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26"/>
      <c r="I815" s="1"/>
      <c r="J815" s="1"/>
      <c r="K815" s="1"/>
      <c r="L815" s="1"/>
      <c r="M815" s="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26"/>
      <c r="I816" s="1"/>
      <c r="J816" s="1"/>
      <c r="K816" s="1"/>
      <c r="L816" s="1"/>
      <c r="M816" s="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26"/>
      <c r="I817" s="1"/>
      <c r="J817" s="1"/>
      <c r="K817" s="1"/>
      <c r="L817" s="1"/>
      <c r="M817" s="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26"/>
      <c r="I818" s="1"/>
      <c r="J818" s="1"/>
      <c r="K818" s="1"/>
      <c r="L818" s="1"/>
      <c r="M818" s="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26"/>
      <c r="I819" s="1"/>
      <c r="J819" s="1"/>
      <c r="K819" s="1"/>
      <c r="L819" s="1"/>
      <c r="M819" s="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26"/>
      <c r="I820" s="1"/>
      <c r="J820" s="1"/>
      <c r="K820" s="1"/>
      <c r="L820" s="1"/>
      <c r="M820" s="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26"/>
      <c r="I821" s="1"/>
      <c r="J821" s="1"/>
      <c r="K821" s="1"/>
      <c r="L821" s="1"/>
      <c r="M821" s="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26"/>
      <c r="I822" s="1"/>
      <c r="J822" s="1"/>
      <c r="K822" s="1"/>
      <c r="L822" s="1"/>
      <c r="M822" s="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26"/>
      <c r="I823" s="1"/>
      <c r="J823" s="1"/>
      <c r="K823" s="1"/>
      <c r="L823" s="1"/>
      <c r="M823" s="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26"/>
      <c r="I824" s="1"/>
      <c r="J824" s="1"/>
      <c r="K824" s="1"/>
      <c r="L824" s="1"/>
      <c r="M824" s="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26"/>
      <c r="I825" s="1"/>
      <c r="J825" s="1"/>
      <c r="K825" s="1"/>
      <c r="L825" s="1"/>
      <c r="M825" s="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26"/>
      <c r="I826" s="1"/>
      <c r="J826" s="1"/>
      <c r="K826" s="1"/>
      <c r="L826" s="1"/>
      <c r="M826" s="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26"/>
      <c r="I827" s="1"/>
      <c r="J827" s="1"/>
      <c r="K827" s="1"/>
      <c r="L827" s="1"/>
      <c r="M827" s="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26"/>
      <c r="I828" s="1"/>
      <c r="J828" s="1"/>
      <c r="K828" s="1"/>
      <c r="L828" s="1"/>
      <c r="M828" s="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H829" s="26"/>
      <c r="I829" s="1"/>
      <c r="J829" s="1"/>
      <c r="K829" s="1"/>
      <c r="L829" s="1"/>
      <c r="M829" s="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H830" s="26"/>
      <c r="I830" s="1"/>
      <c r="J830" s="1"/>
      <c r="K830" s="1"/>
      <c r="L830" s="1"/>
      <c r="M830" s="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H831" s="26"/>
      <c r="I831" s="1"/>
      <c r="J831" s="1"/>
      <c r="K831" s="1"/>
      <c r="L831" s="1"/>
      <c r="M831" s="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H832" s="26"/>
      <c r="I832" s="1"/>
      <c r="J832" s="1"/>
      <c r="K832" s="1"/>
      <c r="L832" s="1"/>
      <c r="M832" s="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H833" s="26"/>
      <c r="I833" s="1"/>
      <c r="J833" s="1"/>
      <c r="K833" s="1"/>
      <c r="L833" s="1"/>
      <c r="M833" s="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H834" s="26"/>
      <c r="I834" s="1"/>
      <c r="J834" s="1"/>
      <c r="K834" s="1"/>
      <c r="L834" s="1"/>
      <c r="M834" s="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H835" s="26"/>
      <c r="I835" s="1"/>
      <c r="J835" s="1"/>
      <c r="K835" s="1"/>
      <c r="L835" s="1"/>
      <c r="M835" s="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H836" s="26"/>
      <c r="I836" s="1"/>
      <c r="J836" s="1"/>
      <c r="K836" s="1"/>
      <c r="L836" s="1"/>
      <c r="M836" s="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H837" s="26"/>
      <c r="I837" s="1"/>
      <c r="J837" s="1"/>
      <c r="K837" s="1"/>
      <c r="L837" s="1"/>
      <c r="M837" s="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H838" s="26"/>
      <c r="I838" s="1"/>
      <c r="J838" s="1"/>
      <c r="K838" s="1"/>
      <c r="L838" s="1"/>
      <c r="M838" s="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H839" s="26"/>
      <c r="I839" s="1"/>
      <c r="J839" s="1"/>
      <c r="K839" s="1"/>
      <c r="L839" s="1"/>
      <c r="M839" s="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H840" s="26"/>
      <c r="I840" s="1"/>
      <c r="J840" s="1"/>
      <c r="K840" s="1"/>
      <c r="L840" s="1"/>
      <c r="M840" s="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H841" s="26"/>
      <c r="I841" s="1"/>
      <c r="J841" s="1"/>
      <c r="K841" s="1"/>
      <c r="L841" s="1"/>
      <c r="M841" s="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H842" s="26"/>
      <c r="I842" s="1"/>
      <c r="J842" s="1"/>
      <c r="K842" s="1"/>
      <c r="L842" s="1"/>
      <c r="M842" s="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H843" s="26"/>
      <c r="I843" s="1"/>
      <c r="J843" s="1"/>
      <c r="K843" s="1"/>
      <c r="L843" s="1"/>
      <c r="M843" s="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H844" s="26"/>
      <c r="I844" s="1"/>
      <c r="J844" s="1"/>
      <c r="K844" s="1"/>
      <c r="L844" s="1"/>
      <c r="M844" s="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H845" s="26"/>
      <c r="I845" s="1"/>
      <c r="J845" s="1"/>
      <c r="K845" s="1"/>
      <c r="L845" s="1"/>
      <c r="M845" s="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H846" s="26"/>
      <c r="I846" s="1"/>
      <c r="J846" s="1"/>
      <c r="K846" s="1"/>
      <c r="L846" s="1"/>
      <c r="M846" s="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H847" s="26"/>
      <c r="I847" s="1"/>
      <c r="J847" s="1"/>
      <c r="K847" s="1"/>
      <c r="L847" s="1"/>
      <c r="M847" s="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H848" s="26"/>
      <c r="I848" s="1"/>
      <c r="J848" s="1"/>
      <c r="K848" s="1"/>
      <c r="L848" s="1"/>
      <c r="M848" s="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H849" s="26"/>
      <c r="I849" s="1"/>
      <c r="J849" s="1"/>
      <c r="K849" s="1"/>
      <c r="L849" s="1"/>
      <c r="M849" s="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H850" s="26"/>
      <c r="I850" s="1"/>
      <c r="J850" s="1"/>
      <c r="K850" s="1"/>
      <c r="L850" s="1"/>
      <c r="M850" s="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H851" s="26"/>
      <c r="I851" s="1"/>
      <c r="J851" s="1"/>
      <c r="K851" s="1"/>
      <c r="L851" s="1"/>
      <c r="M851" s="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H852" s="26"/>
      <c r="I852" s="1"/>
      <c r="J852" s="1"/>
      <c r="K852" s="1"/>
      <c r="L852" s="1"/>
      <c r="M852" s="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H853" s="26"/>
      <c r="I853" s="1"/>
      <c r="J853" s="1"/>
      <c r="K853" s="1"/>
      <c r="L853" s="1"/>
      <c r="M853" s="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</sheetData>
  <hyperlinks>
    <hyperlink r:id="rId1" ref="J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8" width="7.0"/>
    <col customWidth="1" min="10" max="10" width="21.63"/>
    <col customWidth="1" min="12" max="12" width="15.63"/>
    <col customWidth="1" min="13" max="13" width="18.63"/>
  </cols>
  <sheetData>
    <row r="1">
      <c r="A1" s="12"/>
      <c r="B1" s="12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4" t="s">
        <v>54</v>
      </c>
      <c r="I1" s="15"/>
      <c r="J1" s="16" t="s">
        <v>55</v>
      </c>
      <c r="K1" s="1"/>
      <c r="L1" s="16" t="s">
        <v>56</v>
      </c>
      <c r="M1" s="16" t="s">
        <v>57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 t="s">
        <v>84</v>
      </c>
      <c r="B2" s="12">
        <f>IFERROR(__xludf.DUMMYFUNCTION("VLOOKUP(A2,IMPORTRANGE(""https://docs.google.com/spreadsheets/d/1dm-u9AwPvybpT6zw6yY_51cgndby3IMzGOP47fDiiZQ/edit?gid=568493899#gid=568493899"",""'Круг 1'!$A$5:$BC$244""),54,0)"),5.85)</f>
        <v>5.85</v>
      </c>
      <c r="C2" s="12">
        <f>IFERROR(__xludf.DUMMYFUNCTION("VLOOKUP(A2,IMPORTRANGE(""https://docs.google.com/spreadsheets/d/1dm-u9AwPvybpT6zw6yY_51cgndby3IMzGOP47fDiiZQ/edit?gid=568493899#gid=568493899"",""'Круг 2'!$A$5:$BC$244""),54,0)"),5.0)</f>
        <v>5</v>
      </c>
      <c r="D2" s="12">
        <f>IFERROR(__xludf.DUMMYFUNCTION("VLOOKUP(A2,IMPORTRANGE(""https://docs.google.com/spreadsheets/d/1dm-u9AwPvybpT6zw6yY_51cgndby3IMzGOP47fDiiZQ/edit?gid=568493899#gid=568493899"",""'Круг 3'!$A$5:$BC$244""),54,0)"),6.55)</f>
        <v>6.55</v>
      </c>
      <c r="E2" s="12">
        <f>IFERROR(__xludf.DUMMYFUNCTION("VLOOKUP(A2,IMPORTRANGE(""https://docs.google.com/spreadsheets/d/1dm-u9AwPvybpT6zw6yY_51cgndby3IMzGOP47fDiiZQ/edit?gid=568493899#gid=568493899"",""'Круг 4'!$A$5:$BC$244""),54,0)"),4.25)</f>
        <v>4.25</v>
      </c>
      <c r="F2" s="12">
        <f>IFERROR(__xludf.DUMMYFUNCTION("VLOOKUP(A2,IMPORTRANGE(""https://docs.google.com/spreadsheets/d/1dm-u9AwPvybpT6zw6yY_51cgndby3IMzGOP47fDiiZQ/edit?gid=568493899#gid=568493899"",""'Круг 5'!$A$5:$BC$244""),54,0)"),4.35)</f>
        <v>4.35</v>
      </c>
      <c r="G2" s="12">
        <f t="shared" ref="G2:G13" si="1">round(SUM(B2:F2),2)</f>
        <v>26</v>
      </c>
      <c r="H2" s="20">
        <f t="shared" ref="H2:H13" si="2">_xlfn.RANK.AVG(G2,G$2:G$13)</f>
        <v>1</v>
      </c>
      <c r="I2" s="21"/>
      <c r="J2" s="22" t="s">
        <v>59</v>
      </c>
      <c r="K2" s="7"/>
      <c r="L2" s="23" t="s">
        <v>84</v>
      </c>
      <c r="M2" s="16" t="s">
        <v>85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 t="s">
        <v>86</v>
      </c>
      <c r="B3" s="12">
        <f>IFERROR(__xludf.DUMMYFUNCTION("VLOOKUP(A3,IMPORTRANGE(""https://docs.google.com/spreadsheets/d/1dm-u9AwPvybpT6zw6yY_51cgndby3IMzGOP47fDiiZQ/edit?gid=568493899#gid=568493899"",""'Круг 1'!$A$5:$BC$244""),54,0)"),5.5)</f>
        <v>5.5</v>
      </c>
      <c r="C3" s="12">
        <f>IFERROR(__xludf.DUMMYFUNCTION("VLOOKUP(A3,IMPORTRANGE(""https://docs.google.com/spreadsheets/d/1dm-u9AwPvybpT6zw6yY_51cgndby3IMzGOP47fDiiZQ/edit?gid=568493899#gid=568493899"",""'Круг 2'!$A$5:$BC$244""),54,0)"),6.2)</f>
        <v>6.2</v>
      </c>
      <c r="D3" s="12">
        <f>IFERROR(__xludf.DUMMYFUNCTION("VLOOKUP(A3,IMPORTRANGE(""https://docs.google.com/spreadsheets/d/1dm-u9AwPvybpT6zw6yY_51cgndby3IMzGOP47fDiiZQ/edit?gid=568493899#gid=568493899"",""'Круг 3'!$A$5:$BC$244""),54,0)"),5.75)</f>
        <v>5.75</v>
      </c>
      <c r="E3" s="12">
        <f>IFERROR(__xludf.DUMMYFUNCTION("VLOOKUP(A3,IMPORTRANGE(""https://docs.google.com/spreadsheets/d/1dm-u9AwPvybpT6zw6yY_51cgndby3IMzGOP47fDiiZQ/edit?gid=568493899#gid=568493899"",""'Круг 4'!$A$5:$BC$244""),54,0)"),3.85)</f>
        <v>3.85</v>
      </c>
      <c r="F3" s="12">
        <f>IFERROR(__xludf.DUMMYFUNCTION("VLOOKUP(A3,IMPORTRANGE(""https://docs.google.com/spreadsheets/d/1dm-u9AwPvybpT6zw6yY_51cgndby3IMzGOP47fDiiZQ/edit?gid=568493899#gid=568493899"",""'Круг 5'!$A$5:$BC$244""),54,0)"),4.35)</f>
        <v>4.35</v>
      </c>
      <c r="G3" s="12">
        <f t="shared" si="1"/>
        <v>25.65</v>
      </c>
      <c r="H3" s="20">
        <f t="shared" si="2"/>
        <v>2</v>
      </c>
      <c r="I3" s="21"/>
      <c r="J3" s="24" t="s">
        <v>62</v>
      </c>
      <c r="K3" s="7"/>
      <c r="L3" s="23" t="s">
        <v>86</v>
      </c>
      <c r="M3" s="16" t="s">
        <v>87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5" t="s">
        <v>88</v>
      </c>
      <c r="B4" s="12">
        <f>IFERROR(__xludf.DUMMYFUNCTION("VLOOKUP(A4,IMPORTRANGE(""https://docs.google.com/spreadsheets/d/1dm-u9AwPvybpT6zw6yY_51cgndby3IMzGOP47fDiiZQ/edit?gid=568493899#gid=568493899"",""'Круг 1'!$A$5:$BC$244""),54,0)"),5.2)</f>
        <v>5.2</v>
      </c>
      <c r="C4" s="12">
        <f>IFERROR(__xludf.DUMMYFUNCTION("VLOOKUP(A4,IMPORTRANGE(""https://docs.google.com/spreadsheets/d/1dm-u9AwPvybpT6zw6yY_51cgndby3IMzGOP47fDiiZQ/edit?gid=568493899#gid=568493899"",""'Круг 2'!$A$5:$BC$244""),54,0)"),3.95)</f>
        <v>3.95</v>
      </c>
      <c r="D4" s="12">
        <f>IFERROR(__xludf.DUMMYFUNCTION("VLOOKUP(A4,IMPORTRANGE(""https://docs.google.com/spreadsheets/d/1dm-u9AwPvybpT6zw6yY_51cgndby3IMzGOP47fDiiZQ/edit?gid=568493899#gid=568493899"",""'Круг 3'!$A$5:$BC$244""),54,0)"),5.3)</f>
        <v>5.3</v>
      </c>
      <c r="E4" s="12">
        <f>IFERROR(__xludf.DUMMYFUNCTION("VLOOKUP(A4,IMPORTRANGE(""https://docs.google.com/spreadsheets/d/1dm-u9AwPvybpT6zw6yY_51cgndby3IMzGOP47fDiiZQ/edit?gid=568493899#gid=568493899"",""'Круг 4'!$A$5:$BC$244""),54,0)"),5.4)</f>
        <v>5.4</v>
      </c>
      <c r="F4" s="12">
        <f>IFERROR(__xludf.DUMMYFUNCTION("VLOOKUP(A4,IMPORTRANGE(""https://docs.google.com/spreadsheets/d/1dm-u9AwPvybpT6zw6yY_51cgndby3IMzGOP47fDiiZQ/edit?gid=568493899#gid=568493899"",""'Круг 5'!$A$5:$BC$244""),54,0)"),3.7)</f>
        <v>3.7</v>
      </c>
      <c r="G4" s="12">
        <f t="shared" si="1"/>
        <v>23.55</v>
      </c>
      <c r="H4" s="20">
        <f t="shared" si="2"/>
        <v>3</v>
      </c>
      <c r="I4" s="21"/>
      <c r="K4" s="7"/>
      <c r="L4" s="23" t="s">
        <v>88</v>
      </c>
      <c r="M4" s="16" t="s">
        <v>89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 t="s">
        <v>90</v>
      </c>
      <c r="B5" s="12">
        <f>IFERROR(__xludf.DUMMYFUNCTION("VLOOKUP(A5,IMPORTRANGE(""https://docs.google.com/spreadsheets/d/1dm-u9AwPvybpT6zw6yY_51cgndby3IMzGOP47fDiiZQ/edit?gid=568493899#gid=568493899"",""'Круг 1'!$A$5:$BC$244""),54,0)"),4.1)</f>
        <v>4.1</v>
      </c>
      <c r="C5" s="12">
        <f>IFERROR(__xludf.DUMMYFUNCTION("VLOOKUP(A5,IMPORTRANGE(""https://docs.google.com/spreadsheets/d/1dm-u9AwPvybpT6zw6yY_51cgndby3IMzGOP47fDiiZQ/edit?gid=568493899#gid=568493899"",""'Круг 2'!$A$5:$BC$244""),54,0)"),5.3)</f>
        <v>5.3</v>
      </c>
      <c r="D5" s="12">
        <f>IFERROR(__xludf.DUMMYFUNCTION("VLOOKUP(A5,IMPORTRANGE(""https://docs.google.com/spreadsheets/d/1dm-u9AwPvybpT6zw6yY_51cgndby3IMzGOP47fDiiZQ/edit?gid=568493899#gid=568493899"",""'Круг 3'!$A$5:$BC$244""),54,0)"),3.95)</f>
        <v>3.95</v>
      </c>
      <c r="E5" s="12">
        <f>IFERROR(__xludf.DUMMYFUNCTION("VLOOKUP(A5,IMPORTRANGE(""https://docs.google.com/spreadsheets/d/1dm-u9AwPvybpT6zw6yY_51cgndby3IMzGOP47fDiiZQ/edit?gid=568493899#gid=568493899"",""'Круг 4'!$A$5:$BC$244""),54,0)"),5.2)</f>
        <v>5.2</v>
      </c>
      <c r="F5" s="12">
        <f>IFERROR(__xludf.DUMMYFUNCTION("VLOOKUP(A5,IMPORTRANGE(""https://docs.google.com/spreadsheets/d/1dm-u9AwPvybpT6zw6yY_51cgndby3IMzGOP47fDiiZQ/edit?gid=568493899#gid=568493899"",""'Круг 5'!$A$5:$BC$244""),54,0)"),4.85)</f>
        <v>4.85</v>
      </c>
      <c r="G5" s="12">
        <f t="shared" si="1"/>
        <v>23.4</v>
      </c>
      <c r="H5" s="20">
        <f t="shared" si="2"/>
        <v>4</v>
      </c>
      <c r="I5" s="21"/>
      <c r="J5" s="7"/>
      <c r="K5" s="7"/>
      <c r="L5" s="23" t="s">
        <v>90</v>
      </c>
      <c r="M5" s="16" t="s">
        <v>91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5" t="s">
        <v>92</v>
      </c>
      <c r="B6" s="12">
        <f>IFERROR(__xludf.DUMMYFUNCTION("VLOOKUP(A6,IMPORTRANGE(""https://docs.google.com/spreadsheets/d/1dm-u9AwPvybpT6zw6yY_51cgndby3IMzGOP47fDiiZQ/edit?gid=568493899#gid=568493899"",""'Круг 1'!$A$5:$BC$244""),54,0)"),2.35)</f>
        <v>2.35</v>
      </c>
      <c r="C6" s="12">
        <f>IFERROR(__xludf.DUMMYFUNCTION("VLOOKUP(A6,IMPORTRANGE(""https://docs.google.com/spreadsheets/d/1dm-u9AwPvybpT6zw6yY_51cgndby3IMzGOP47fDiiZQ/edit?gid=568493899#gid=568493899"",""'Круг 2'!$A$5:$BC$244""),54,0)"),3.65)</f>
        <v>3.65</v>
      </c>
      <c r="D6" s="12">
        <f>IFERROR(__xludf.DUMMYFUNCTION("VLOOKUP(A6,IMPORTRANGE(""https://docs.google.com/spreadsheets/d/1dm-u9AwPvybpT6zw6yY_51cgndby3IMzGOP47fDiiZQ/edit?gid=568493899#gid=568493899"",""'Круг 3'!$A$5:$BC$244""),54,0)"),3.6)</f>
        <v>3.6</v>
      </c>
      <c r="E6" s="12">
        <f>IFERROR(__xludf.DUMMYFUNCTION("VLOOKUP(A6,IMPORTRANGE(""https://docs.google.com/spreadsheets/d/1dm-u9AwPvybpT6zw6yY_51cgndby3IMzGOP47fDiiZQ/edit?gid=568493899#gid=568493899"",""'Круг 4'!$A$5:$BC$244""),54,0)"),5.15)</f>
        <v>5.15</v>
      </c>
      <c r="F6" s="12">
        <f>IFERROR(__xludf.DUMMYFUNCTION("VLOOKUP(A6,IMPORTRANGE(""https://docs.google.com/spreadsheets/d/1dm-u9AwPvybpT6zw6yY_51cgndby3IMzGOP47fDiiZQ/edit?gid=568493899#gid=568493899"",""'Круг 5'!$A$5:$BC$244""),54,0)"),4.9)</f>
        <v>4.9</v>
      </c>
      <c r="G6" s="12">
        <f t="shared" si="1"/>
        <v>19.65</v>
      </c>
      <c r="H6" s="20">
        <f t="shared" si="2"/>
        <v>5</v>
      </c>
      <c r="I6" s="21"/>
      <c r="J6" s="7"/>
      <c r="K6" s="7"/>
      <c r="L6" s="23" t="s">
        <v>92</v>
      </c>
      <c r="M6" s="16" t="s">
        <v>93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5" t="s">
        <v>94</v>
      </c>
      <c r="B7" s="12">
        <f>IFERROR(__xludf.DUMMYFUNCTION("VLOOKUP(A7,IMPORTRANGE(""https://docs.google.com/spreadsheets/d/1dm-u9AwPvybpT6zw6yY_51cgndby3IMzGOP47fDiiZQ/edit?gid=568493899#gid=568493899"",""'Круг 1'!$A$5:$BC$244""),54,0)"),3.9)</f>
        <v>3.9</v>
      </c>
      <c r="C7" s="12">
        <f>IFERROR(__xludf.DUMMYFUNCTION("VLOOKUP(A7,IMPORTRANGE(""https://docs.google.com/spreadsheets/d/1dm-u9AwPvybpT6zw6yY_51cgndby3IMzGOP47fDiiZQ/edit?gid=568493899#gid=568493899"",""'Круг 2'!$A$5:$BC$244""),54,0)"),2.6)</f>
        <v>2.6</v>
      </c>
      <c r="D7" s="12">
        <f>IFERROR(__xludf.DUMMYFUNCTION("VLOOKUP(A7,IMPORTRANGE(""https://docs.google.com/spreadsheets/d/1dm-u9AwPvybpT6zw6yY_51cgndby3IMzGOP47fDiiZQ/edit?gid=568493899#gid=568493899"",""'Круг 3'!$A$5:$BC$244""),54,0)"),5.0)</f>
        <v>5</v>
      </c>
      <c r="E7" s="12">
        <f>IFERROR(__xludf.DUMMYFUNCTION("VLOOKUP(A7,IMPORTRANGE(""https://docs.google.com/spreadsheets/d/1dm-u9AwPvybpT6zw6yY_51cgndby3IMzGOP47fDiiZQ/edit?gid=568493899#gid=568493899"",""'Круг 4'!$A$5:$BC$244""),54,0)"),4.9)</f>
        <v>4.9</v>
      </c>
      <c r="F7" s="12">
        <f>IFERROR(__xludf.DUMMYFUNCTION("VLOOKUP(A7,IMPORTRANGE(""https://docs.google.com/spreadsheets/d/1dm-u9AwPvybpT6zw6yY_51cgndby3IMzGOP47fDiiZQ/edit?gid=568493899#gid=568493899"",""'Круг 5'!$A$5:$BC$244""),54,0)"),2.45)</f>
        <v>2.45</v>
      </c>
      <c r="G7" s="12">
        <f t="shared" si="1"/>
        <v>18.85</v>
      </c>
      <c r="H7" s="20">
        <f t="shared" si="2"/>
        <v>6</v>
      </c>
      <c r="I7" s="21"/>
      <c r="K7" s="7"/>
      <c r="L7" s="23" t="s">
        <v>94</v>
      </c>
      <c r="M7" s="16" t="s">
        <v>95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5" t="s">
        <v>96</v>
      </c>
      <c r="B8" s="12">
        <f>IFERROR(__xludf.DUMMYFUNCTION("VLOOKUP(A8,IMPORTRANGE(""https://docs.google.com/spreadsheets/d/1dm-u9AwPvybpT6zw6yY_51cgndby3IMzGOP47fDiiZQ/edit?gid=568493899#gid=568493899"",""'Круг 1'!$A$5:$BC$244""),54,0)"),3.75)</f>
        <v>3.75</v>
      </c>
      <c r="C8" s="12">
        <f>IFERROR(__xludf.DUMMYFUNCTION("VLOOKUP(A8,IMPORTRANGE(""https://docs.google.com/spreadsheets/d/1dm-u9AwPvybpT6zw6yY_51cgndby3IMzGOP47fDiiZQ/edit?gid=568493899#gid=568493899"",""'Круг 2'!$A$5:$BC$244""),54,0)"),2.4)</f>
        <v>2.4</v>
      </c>
      <c r="D8" s="12">
        <f>IFERROR(__xludf.DUMMYFUNCTION("VLOOKUP(A8,IMPORTRANGE(""https://docs.google.com/spreadsheets/d/1dm-u9AwPvybpT6zw6yY_51cgndby3IMzGOP47fDiiZQ/edit?gid=568493899#gid=568493899"",""'Круг 3'!$A$5:$BC$244""),54,0)"),2.85)</f>
        <v>2.85</v>
      </c>
      <c r="E8" s="12">
        <f>IFERROR(__xludf.DUMMYFUNCTION("VLOOKUP(A8,IMPORTRANGE(""https://docs.google.com/spreadsheets/d/1dm-u9AwPvybpT6zw6yY_51cgndby3IMzGOP47fDiiZQ/edit?gid=568493899#gid=568493899"",""'Круг 4'!$A$5:$BC$244""),54,0)"),3.6)</f>
        <v>3.6</v>
      </c>
      <c r="F8" s="12">
        <f>IFERROR(__xludf.DUMMYFUNCTION("VLOOKUP(A8,IMPORTRANGE(""https://docs.google.com/spreadsheets/d/1dm-u9AwPvybpT6zw6yY_51cgndby3IMzGOP47fDiiZQ/edit?gid=568493899#gid=568493899"",""'Круг 5'!$A$5:$BC$244""),54,0)"),4.8)</f>
        <v>4.8</v>
      </c>
      <c r="G8" s="12">
        <f t="shared" si="1"/>
        <v>17.4</v>
      </c>
      <c r="H8" s="20">
        <f t="shared" si="2"/>
        <v>7</v>
      </c>
      <c r="I8" s="21"/>
      <c r="J8" s="7"/>
      <c r="K8" s="7"/>
      <c r="L8" s="23" t="s">
        <v>96</v>
      </c>
      <c r="M8" s="16" t="s">
        <v>97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9" t="s">
        <v>98</v>
      </c>
      <c r="B9" s="12">
        <f>IFERROR(__xludf.DUMMYFUNCTION("VLOOKUP(A9,IMPORTRANGE(""https://docs.google.com/spreadsheets/d/1dm-u9AwPvybpT6zw6yY_51cgndby3IMzGOP47fDiiZQ/edit?gid=568493899#gid=568493899"",""'Круг 1'!$A$5:$BC$244""),54,0)"),2.65)</f>
        <v>2.65</v>
      </c>
      <c r="C9" s="12">
        <f>IFERROR(__xludf.DUMMYFUNCTION("VLOOKUP(A9,IMPORTRANGE(""https://docs.google.com/spreadsheets/d/1dm-u9AwPvybpT6zw6yY_51cgndby3IMzGOP47fDiiZQ/edit?gid=568493899#gid=568493899"",""'Круг 2'!$A$5:$BC$244""),54,0)"),3.25)</f>
        <v>3.25</v>
      </c>
      <c r="D9" s="12">
        <f>IFERROR(__xludf.DUMMYFUNCTION("VLOOKUP(A9,IMPORTRANGE(""https://docs.google.com/spreadsheets/d/1dm-u9AwPvybpT6zw6yY_51cgndby3IMzGOP47fDiiZQ/edit?gid=568493899#gid=568493899"",""'Круг 3'!$A$5:$BC$244""),54,0)"),2.05)</f>
        <v>2.05</v>
      </c>
      <c r="E9" s="12">
        <f>IFERROR(__xludf.DUMMYFUNCTION("VLOOKUP(A9,IMPORTRANGE(""https://docs.google.com/spreadsheets/d/1dm-u9AwPvybpT6zw6yY_51cgndby3IMzGOP47fDiiZQ/edit?gid=568493899#gid=568493899"",""'Круг 4'!$A$5:$BC$244""),54,0)"),2.7)</f>
        <v>2.7</v>
      </c>
      <c r="F9" s="12">
        <f>IFERROR(__xludf.DUMMYFUNCTION("VLOOKUP(A9,IMPORTRANGE(""https://docs.google.com/spreadsheets/d/1dm-u9AwPvybpT6zw6yY_51cgndby3IMzGOP47fDiiZQ/edit?gid=568493899#gid=568493899"",""'Круг 5'!$A$5:$BC$244""),54,0)"),2.4)</f>
        <v>2.4</v>
      </c>
      <c r="G9" s="12">
        <f t="shared" si="1"/>
        <v>13.05</v>
      </c>
      <c r="H9" s="20">
        <f t="shared" si="2"/>
        <v>8</v>
      </c>
      <c r="I9" s="21"/>
      <c r="J9" s="7"/>
      <c r="K9" s="7"/>
      <c r="L9" s="23" t="s">
        <v>98</v>
      </c>
      <c r="M9" s="16" t="s">
        <v>99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9" t="s">
        <v>100</v>
      </c>
      <c r="B10" s="12">
        <f>IFERROR(__xludf.DUMMYFUNCTION("VLOOKUP(A10,IMPORTRANGE(""https://docs.google.com/spreadsheets/d/1dm-u9AwPvybpT6zw6yY_51cgndby3IMzGOP47fDiiZQ/edit?gid=568493899#gid=568493899"",""'Круг 1'!$A$5:$BC$244""),54,0)"),2.55)</f>
        <v>2.55</v>
      </c>
      <c r="C10" s="12">
        <f>IFERROR(__xludf.DUMMYFUNCTION("VLOOKUP(A10,IMPORTRANGE(""https://docs.google.com/spreadsheets/d/1dm-u9AwPvybpT6zw6yY_51cgndby3IMzGOP47fDiiZQ/edit?gid=568493899#gid=568493899"",""'Круг 2'!$A$5:$BC$244""),54,0)"),4.35)</f>
        <v>4.35</v>
      </c>
      <c r="D10" s="12">
        <f>IFERROR(__xludf.DUMMYFUNCTION("VLOOKUP(A10,IMPORTRANGE(""https://docs.google.com/spreadsheets/d/1dm-u9AwPvybpT6zw6yY_51cgndby3IMzGOP47fDiiZQ/edit?gid=568493899#gid=568493899"",""'Круг 3'!$A$5:$BC$244""),54,0)"),1.8)</f>
        <v>1.8</v>
      </c>
      <c r="E10" s="12">
        <f>IFERROR(__xludf.DUMMYFUNCTION("VLOOKUP(A10,IMPORTRANGE(""https://docs.google.com/spreadsheets/d/1dm-u9AwPvybpT6zw6yY_51cgndby3IMzGOP47fDiiZQ/edit?gid=568493899#gid=568493899"",""'Круг 4'!$A$5:$BC$244""),54,0)"),2.1)</f>
        <v>2.1</v>
      </c>
      <c r="F10" s="12">
        <f>IFERROR(__xludf.DUMMYFUNCTION("VLOOKUP(A10,IMPORTRANGE(""https://docs.google.com/spreadsheets/d/1dm-u9AwPvybpT6zw6yY_51cgndby3IMzGOP47fDiiZQ/edit?gid=568493899#gid=568493899"",""'Круг 5'!$A$5:$BC$244""),54,0)"),1.95)</f>
        <v>1.95</v>
      </c>
      <c r="G10" s="12">
        <f t="shared" si="1"/>
        <v>12.75</v>
      </c>
      <c r="H10" s="20">
        <f t="shared" si="2"/>
        <v>9</v>
      </c>
      <c r="I10" s="21"/>
      <c r="J10" s="7"/>
      <c r="K10" s="7"/>
      <c r="L10" s="23" t="s">
        <v>100</v>
      </c>
      <c r="M10" s="16" t="s">
        <v>101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9" t="s">
        <v>102</v>
      </c>
      <c r="B11" s="12">
        <f>IFERROR(__xludf.DUMMYFUNCTION("VLOOKUP(A11,IMPORTRANGE(""https://docs.google.com/spreadsheets/d/1dm-u9AwPvybpT6zw6yY_51cgndby3IMzGOP47fDiiZQ/edit?gid=568493899#gid=568493899"",""'Круг 1'!$A$5:$BC$244""),54,0)"),1.15)</f>
        <v>1.15</v>
      </c>
      <c r="C11" s="12">
        <f>IFERROR(__xludf.DUMMYFUNCTION("VLOOKUP(A11,IMPORTRANGE(""https://docs.google.com/spreadsheets/d/1dm-u9AwPvybpT6zw6yY_51cgndby3IMzGOP47fDiiZQ/edit?gid=568493899#gid=568493899"",""'Круг 2'!$A$5:$BC$244""),54,0)"),2.0)</f>
        <v>2</v>
      </c>
      <c r="D11" s="12">
        <f>IFERROR(__xludf.DUMMYFUNCTION("VLOOKUP(A11,IMPORTRANGE(""https://docs.google.com/spreadsheets/d/1dm-u9AwPvybpT6zw6yY_51cgndby3IMzGOP47fDiiZQ/edit?gid=568493899#gid=568493899"",""'Круг 3'!$A$5:$BC$244""),54,0)"),1.85)</f>
        <v>1.85</v>
      </c>
      <c r="E11" s="12">
        <f>IFERROR(__xludf.DUMMYFUNCTION("VLOOKUP(A11,IMPORTRANGE(""https://docs.google.com/spreadsheets/d/1dm-u9AwPvybpT6zw6yY_51cgndby3IMzGOP47fDiiZQ/edit?gid=568493899#gid=568493899"",""'Круг 4'!$A$5:$BC$244""),54,0)"),3.1)</f>
        <v>3.1</v>
      </c>
      <c r="F11" s="12">
        <f>IFERROR(__xludf.DUMMYFUNCTION("VLOOKUP(A11,IMPORTRANGE(""https://docs.google.com/spreadsheets/d/1dm-u9AwPvybpT6zw6yY_51cgndby3IMzGOP47fDiiZQ/edit?gid=568493899#gid=568493899"",""'Круг 5'!$A$5:$BC$244""),54,0)"),3.65)</f>
        <v>3.65</v>
      </c>
      <c r="G11" s="12">
        <f t="shared" si="1"/>
        <v>11.75</v>
      </c>
      <c r="H11" s="20">
        <f t="shared" si="2"/>
        <v>10</v>
      </c>
      <c r="I11" s="21"/>
      <c r="J11" s="7"/>
      <c r="K11" s="7"/>
      <c r="L11" s="23" t="s">
        <v>102</v>
      </c>
      <c r="M11" s="16" t="s">
        <v>103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 t="s">
        <v>104</v>
      </c>
      <c r="B12" s="12">
        <f>IFERROR(__xludf.DUMMYFUNCTION("VLOOKUP(A12,IMPORTRANGE(""https://docs.google.com/spreadsheets/d/1dm-u9AwPvybpT6zw6yY_51cgndby3IMzGOP47fDiiZQ/edit?gid=568493899#gid=568493899"",""'Круг 1'!$A$5:$BC$244""),54,0)"),0.85)</f>
        <v>0.85</v>
      </c>
      <c r="C12" s="12">
        <f>IFERROR(__xludf.DUMMYFUNCTION("VLOOKUP(A12,IMPORTRANGE(""https://docs.google.com/spreadsheets/d/1dm-u9AwPvybpT6zw6yY_51cgndby3IMzGOP47fDiiZQ/edit?gid=568493899#gid=568493899"",""'Круг 2'!$A$5:$BC$244""),54,0)"),2.1)</f>
        <v>2.1</v>
      </c>
      <c r="D12" s="12">
        <f>IFERROR(__xludf.DUMMYFUNCTION("VLOOKUP(A12,IMPORTRANGE(""https://docs.google.com/spreadsheets/d/1dm-u9AwPvybpT6zw6yY_51cgndby3IMzGOP47fDiiZQ/edit?gid=568493899#gid=568493899"",""'Круг 3'!$A$5:$BC$244""),54,0)"),3.35)</f>
        <v>3.35</v>
      </c>
      <c r="E12" s="12">
        <f>IFERROR(__xludf.DUMMYFUNCTION("VLOOKUP(A12,IMPORTRANGE(""https://docs.google.com/spreadsheets/d/1dm-u9AwPvybpT6zw6yY_51cgndby3IMzGOP47fDiiZQ/edit?gid=568493899#gid=568493899"",""'Круг 4'!$A$5:$BC$244""),54,0)"),2.05)</f>
        <v>2.05</v>
      </c>
      <c r="F12" s="12">
        <f>IFERROR(__xludf.DUMMYFUNCTION("VLOOKUP(A12,IMPORTRANGE(""https://docs.google.com/spreadsheets/d/1dm-u9AwPvybpT6zw6yY_51cgndby3IMzGOP47fDiiZQ/edit?gid=568493899#gid=568493899"",""'Круг 5'!$A$5:$BC$244""),54,0)"),3.3)</f>
        <v>3.3</v>
      </c>
      <c r="G12" s="12">
        <f t="shared" si="1"/>
        <v>11.65</v>
      </c>
      <c r="H12" s="20">
        <f t="shared" si="2"/>
        <v>11</v>
      </c>
      <c r="I12" s="21"/>
      <c r="J12" s="7"/>
      <c r="K12" s="7"/>
      <c r="L12" s="23" t="s">
        <v>104</v>
      </c>
      <c r="M12" s="16" t="s">
        <v>105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 t="s">
        <v>106</v>
      </c>
      <c r="B13" s="12">
        <f>IFERROR(__xludf.DUMMYFUNCTION("VLOOKUP(A13,IMPORTRANGE(""https://docs.google.com/spreadsheets/d/1dm-u9AwPvybpT6zw6yY_51cgndby3IMzGOP47fDiiZQ/edit?gid=568493899#gid=568493899"",""'Круг 1'!$A$5:$BC$244""),54,0)"),1.05)</f>
        <v>1.05</v>
      </c>
      <c r="C13" s="12">
        <f>IFERROR(__xludf.DUMMYFUNCTION("VLOOKUP(A13,IMPORTRANGE(""https://docs.google.com/spreadsheets/d/1dm-u9AwPvybpT6zw6yY_51cgndby3IMzGOP47fDiiZQ/edit?gid=568493899#gid=568493899"",""'Круг 2'!$A$5:$BC$244""),54,0)"),3.45)</f>
        <v>3.45</v>
      </c>
      <c r="D13" s="12">
        <f>IFERROR(__xludf.DUMMYFUNCTION("VLOOKUP(A13,IMPORTRANGE(""https://docs.google.com/spreadsheets/d/1dm-u9AwPvybpT6zw6yY_51cgndby3IMzGOP47fDiiZQ/edit?gid=568493899#gid=568493899"",""'Круг 3'!$A$5:$BC$244""),54,0)"),3.15)</f>
        <v>3.15</v>
      </c>
      <c r="E13" s="12">
        <f>IFERROR(__xludf.DUMMYFUNCTION("VLOOKUP(A13,IMPORTRANGE(""https://docs.google.com/spreadsheets/d/1dm-u9AwPvybpT6zw6yY_51cgndby3IMzGOP47fDiiZQ/edit?gid=568493899#gid=568493899"",""'Круг 4'!$A$5:$BC$244""),54,0)"),0.55)</f>
        <v>0.55</v>
      </c>
      <c r="F13" s="12">
        <f>IFERROR(__xludf.DUMMYFUNCTION("VLOOKUP(A13,IMPORTRANGE(""https://docs.google.com/spreadsheets/d/1dm-u9AwPvybpT6zw6yY_51cgndby3IMzGOP47fDiiZQ/edit?gid=568493899#gid=568493899"",""'Круг 5'!$A$5:$BC$244""),54,0)"),1.6)</f>
        <v>1.6</v>
      </c>
      <c r="G13" s="12">
        <f t="shared" si="1"/>
        <v>9.8</v>
      </c>
      <c r="H13" s="20">
        <f t="shared" si="2"/>
        <v>12</v>
      </c>
      <c r="I13" s="21"/>
      <c r="J13" s="7"/>
      <c r="K13" s="7"/>
      <c r="L13" s="23" t="s">
        <v>106</v>
      </c>
      <c r="M13" s="16" t="s">
        <v>107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26"/>
      <c r="I14" s="21"/>
      <c r="J14" s="7"/>
      <c r="K14" s="7"/>
      <c r="L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26"/>
      <c r="I15" s="21"/>
      <c r="J15" s="7"/>
      <c r="K15" s="7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26"/>
      <c r="I16" s="21"/>
      <c r="J16" s="7"/>
      <c r="K16" s="7"/>
      <c r="L16" s="1"/>
      <c r="M16" s="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26"/>
      <c r="I17" s="21"/>
      <c r="J17" s="7"/>
      <c r="K17" s="7"/>
      <c r="L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26"/>
      <c r="I18" s="21"/>
      <c r="J18" s="7"/>
      <c r="K18" s="7"/>
      <c r="L18" s="1"/>
      <c r="M18" s="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26"/>
      <c r="I19" s="21"/>
      <c r="J19" s="7"/>
      <c r="K19" s="7"/>
      <c r="L19" s="1"/>
      <c r="M19" s="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26"/>
      <c r="I20" s="21"/>
      <c r="J20" s="7"/>
      <c r="K20" s="7"/>
      <c r="L20" s="1"/>
      <c r="M20" s="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26"/>
      <c r="I21" s="21"/>
      <c r="J21" s="7"/>
      <c r="K21" s="7"/>
      <c r="L21" s="1"/>
      <c r="M21" s="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26"/>
      <c r="I22" s="21"/>
      <c r="J22" s="7"/>
      <c r="K22" s="7"/>
      <c r="L22" s="1"/>
      <c r="M22" s="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26"/>
      <c r="I23" s="21"/>
      <c r="J23" s="7"/>
      <c r="K23" s="7"/>
      <c r="L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26"/>
      <c r="I24" s="21"/>
      <c r="J24" s="7"/>
      <c r="K24" s="7"/>
      <c r="L24" s="1"/>
      <c r="M24" s="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26"/>
      <c r="I25" s="21"/>
      <c r="J25" s="7"/>
      <c r="K25" s="7"/>
      <c r="L25" s="1"/>
      <c r="M25" s="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26"/>
      <c r="I26" s="21"/>
      <c r="J26" s="7"/>
      <c r="K26" s="7"/>
      <c r="L26" s="1"/>
      <c r="M26" s="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26"/>
      <c r="I27" s="21"/>
      <c r="J27" s="7"/>
      <c r="K27" s="7"/>
      <c r="L27" s="1"/>
      <c r="M27" s="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26"/>
      <c r="I28" s="21"/>
      <c r="J28" s="7"/>
      <c r="K28" s="7"/>
      <c r="L28" s="1"/>
      <c r="M28" s="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26"/>
      <c r="I29" s="21"/>
      <c r="J29" s="7"/>
      <c r="K29" s="7"/>
      <c r="L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26"/>
      <c r="I30" s="21"/>
      <c r="J30" s="7"/>
      <c r="K30" s="7"/>
      <c r="L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26"/>
      <c r="I31" s="21"/>
      <c r="J31" s="7"/>
      <c r="K31" s="7"/>
      <c r="L31" s="1"/>
      <c r="M31" s="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26"/>
      <c r="I32" s="21"/>
      <c r="J32" s="7"/>
      <c r="K32" s="7"/>
      <c r="L32" s="1"/>
      <c r="M32" s="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26"/>
      <c r="I33" s="21"/>
      <c r="J33" s="7"/>
      <c r="K33" s="7"/>
      <c r="L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26"/>
      <c r="I34" s="21"/>
      <c r="J34" s="7"/>
      <c r="K34" s="7"/>
      <c r="L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26"/>
      <c r="I35" s="21"/>
      <c r="J35" s="7"/>
      <c r="K35" s="7"/>
      <c r="L35" s="1"/>
      <c r="M35" s="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26"/>
      <c r="I36" s="21"/>
      <c r="J36" s="7"/>
      <c r="K36" s="7"/>
      <c r="L36" s="1"/>
      <c r="M36" s="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26"/>
      <c r="I37" s="21"/>
      <c r="J37" s="7"/>
      <c r="K37" s="7"/>
      <c r="L37" s="1"/>
      <c r="M37" s="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26"/>
      <c r="I38" s="1"/>
      <c r="J38" s="1"/>
      <c r="K38" s="1"/>
      <c r="L38" s="1"/>
      <c r="M38" s="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26"/>
      <c r="I39" s="1"/>
      <c r="J39" s="1"/>
      <c r="K39" s="1"/>
      <c r="L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26"/>
      <c r="I40" s="1"/>
      <c r="J40" s="1"/>
      <c r="K40" s="1"/>
      <c r="L40" s="1"/>
      <c r="M40" s="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26"/>
      <c r="I41" s="1"/>
      <c r="J41" s="1"/>
      <c r="K41" s="1"/>
      <c r="L41" s="1"/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26"/>
      <c r="I42" s="1"/>
      <c r="J42" s="1"/>
      <c r="K42" s="1"/>
      <c r="L42" s="1"/>
      <c r="M42" s="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26"/>
      <c r="I43" s="1"/>
      <c r="J43" s="1"/>
      <c r="K43" s="1"/>
      <c r="L43" s="1"/>
      <c r="M43" s="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26"/>
      <c r="I44" s="1"/>
      <c r="J44" s="1"/>
      <c r="K44" s="1"/>
      <c r="L44" s="1"/>
      <c r="M44" s="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26"/>
      <c r="I45" s="1"/>
      <c r="J45" s="1"/>
      <c r="K45" s="1"/>
      <c r="L45" s="1"/>
      <c r="M45" s="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26"/>
      <c r="I46" s="1"/>
      <c r="J46" s="1"/>
      <c r="K46" s="1"/>
      <c r="L46" s="1"/>
      <c r="M46" s="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26"/>
      <c r="I47" s="1"/>
      <c r="J47" s="1"/>
      <c r="K47" s="1"/>
      <c r="L47" s="1"/>
      <c r="M47" s="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26"/>
      <c r="I48" s="1"/>
      <c r="J48" s="1"/>
      <c r="K48" s="1"/>
      <c r="L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26"/>
      <c r="I49" s="1"/>
      <c r="J49" s="1"/>
      <c r="K49" s="1"/>
      <c r="L49" s="1"/>
      <c r="M49" s="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26"/>
      <c r="I50" s="1"/>
      <c r="J50" s="1"/>
      <c r="K50" s="1"/>
      <c r="L50" s="1"/>
      <c r="M50" s="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26"/>
      <c r="I51" s="1"/>
      <c r="J51" s="1"/>
      <c r="K51" s="1"/>
      <c r="L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26"/>
      <c r="I52" s="1"/>
      <c r="J52" s="1"/>
      <c r="K52" s="1"/>
      <c r="L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26"/>
      <c r="I53" s="1"/>
      <c r="J53" s="1"/>
      <c r="K53" s="1"/>
      <c r="L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26"/>
      <c r="I54" s="1"/>
      <c r="J54" s="1"/>
      <c r="K54" s="1"/>
      <c r="L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26"/>
      <c r="I55" s="1"/>
      <c r="J55" s="1"/>
      <c r="K55" s="1"/>
      <c r="L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26"/>
      <c r="I56" s="1"/>
      <c r="J56" s="1"/>
      <c r="K56" s="1"/>
      <c r="L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26"/>
      <c r="I57" s="1"/>
      <c r="J57" s="1"/>
      <c r="K57" s="1"/>
      <c r="L57" s="1"/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26"/>
      <c r="I58" s="1"/>
      <c r="J58" s="1"/>
      <c r="K58" s="1"/>
      <c r="L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26"/>
      <c r="I59" s="1"/>
      <c r="J59" s="1"/>
      <c r="K59" s="1"/>
      <c r="L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26"/>
      <c r="I60" s="1"/>
      <c r="J60" s="1"/>
      <c r="K60" s="1"/>
      <c r="L60" s="1"/>
      <c r="M60" s="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26"/>
      <c r="I61" s="1"/>
      <c r="J61" s="1"/>
      <c r="K61" s="1"/>
      <c r="L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26"/>
      <c r="I62" s="1"/>
      <c r="J62" s="1"/>
      <c r="K62" s="1"/>
      <c r="L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26"/>
      <c r="I63" s="1"/>
      <c r="J63" s="1"/>
      <c r="K63" s="1"/>
      <c r="L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26"/>
      <c r="I64" s="1"/>
      <c r="J64" s="1"/>
      <c r="K64" s="1"/>
      <c r="L64" s="1"/>
      <c r="M64" s="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26"/>
      <c r="I65" s="1"/>
      <c r="J65" s="1"/>
      <c r="K65" s="1"/>
      <c r="L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26"/>
      <c r="I66" s="1"/>
      <c r="J66" s="1"/>
      <c r="K66" s="1"/>
      <c r="L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26"/>
      <c r="I67" s="1"/>
      <c r="J67" s="1"/>
      <c r="K67" s="1"/>
      <c r="L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26"/>
      <c r="I68" s="1"/>
      <c r="J68" s="1"/>
      <c r="K68" s="1"/>
      <c r="L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26"/>
      <c r="I69" s="1"/>
      <c r="J69" s="1"/>
      <c r="K69" s="1"/>
      <c r="L69" s="1"/>
      <c r="M69" s="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26"/>
      <c r="I70" s="1"/>
      <c r="J70" s="1"/>
      <c r="K70" s="1"/>
      <c r="L70" s="1"/>
      <c r="M70" s="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26"/>
      <c r="I71" s="1"/>
      <c r="J71" s="1"/>
      <c r="K71" s="1"/>
      <c r="L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26"/>
      <c r="I72" s="1"/>
      <c r="J72" s="1"/>
      <c r="K72" s="1"/>
      <c r="L72" s="1"/>
      <c r="M72" s="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26"/>
      <c r="I73" s="1"/>
      <c r="J73" s="1"/>
      <c r="K73" s="1"/>
      <c r="L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26"/>
      <c r="I74" s="1"/>
      <c r="J74" s="1"/>
      <c r="K74" s="1"/>
      <c r="L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26"/>
      <c r="I75" s="1"/>
      <c r="J75" s="1"/>
      <c r="K75" s="1"/>
      <c r="L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26"/>
      <c r="I76" s="1"/>
      <c r="J76" s="1"/>
      <c r="K76" s="1"/>
      <c r="L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26"/>
      <c r="I77" s="1"/>
      <c r="J77" s="1"/>
      <c r="K77" s="1"/>
      <c r="L77" s="1"/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26"/>
      <c r="I78" s="1"/>
      <c r="J78" s="1"/>
      <c r="K78" s="1"/>
      <c r="L78" s="1"/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26"/>
      <c r="I79" s="1"/>
      <c r="J79" s="1"/>
      <c r="K79" s="1"/>
      <c r="L79" s="1"/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26"/>
      <c r="I80" s="1"/>
      <c r="J80" s="1"/>
      <c r="K80" s="1"/>
      <c r="L80" s="1"/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26"/>
      <c r="I81" s="1"/>
      <c r="J81" s="1"/>
      <c r="K81" s="1"/>
      <c r="L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26"/>
      <c r="I82" s="1"/>
      <c r="J82" s="1"/>
      <c r="K82" s="1"/>
      <c r="L82" s="1"/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26"/>
      <c r="I83" s="1"/>
      <c r="J83" s="1"/>
      <c r="K83" s="1"/>
      <c r="L83" s="1"/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26"/>
      <c r="I84" s="1"/>
      <c r="J84" s="1"/>
      <c r="K84" s="1"/>
      <c r="L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26"/>
      <c r="I85" s="1"/>
      <c r="J85" s="1"/>
      <c r="K85" s="1"/>
      <c r="L85" s="1"/>
      <c r="M85" s="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26"/>
      <c r="I86" s="1"/>
      <c r="J86" s="1"/>
      <c r="K86" s="1"/>
      <c r="L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26"/>
      <c r="I87" s="1"/>
      <c r="J87" s="1"/>
      <c r="K87" s="1"/>
      <c r="L87" s="1"/>
      <c r="M87" s="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26"/>
      <c r="I88" s="1"/>
      <c r="J88" s="1"/>
      <c r="K88" s="1"/>
      <c r="L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26"/>
      <c r="I89" s="1"/>
      <c r="J89" s="1"/>
      <c r="K89" s="1"/>
      <c r="L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26"/>
      <c r="I90" s="1"/>
      <c r="J90" s="1"/>
      <c r="K90" s="1"/>
      <c r="L90" s="1"/>
      <c r="M90" s="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26"/>
      <c r="I91" s="1"/>
      <c r="J91" s="1"/>
      <c r="K91" s="1"/>
      <c r="L91" s="1"/>
      <c r="M91" s="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26"/>
      <c r="I92" s="1"/>
      <c r="J92" s="1"/>
      <c r="K92" s="1"/>
      <c r="L92" s="1"/>
      <c r="M92" s="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26"/>
      <c r="I93" s="1"/>
      <c r="J93" s="1"/>
      <c r="K93" s="1"/>
      <c r="L93" s="1"/>
      <c r="M93" s="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26"/>
      <c r="I94" s="1"/>
      <c r="J94" s="1"/>
      <c r="K94" s="1"/>
      <c r="L94" s="1"/>
      <c r="M94" s="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26"/>
      <c r="I95" s="1"/>
      <c r="J95" s="1"/>
      <c r="K95" s="1"/>
      <c r="L95" s="1"/>
      <c r="M95" s="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26"/>
      <c r="I96" s="1"/>
      <c r="J96" s="1"/>
      <c r="K96" s="1"/>
      <c r="L96" s="1"/>
      <c r="M96" s="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26"/>
      <c r="I97" s="1"/>
      <c r="J97" s="1"/>
      <c r="K97" s="1"/>
      <c r="L97" s="1"/>
      <c r="M97" s="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26"/>
      <c r="I98" s="1"/>
      <c r="J98" s="1"/>
      <c r="K98" s="1"/>
      <c r="L98" s="1"/>
      <c r="M98" s="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26"/>
      <c r="I99" s="1"/>
      <c r="J99" s="1"/>
      <c r="K99" s="1"/>
      <c r="L99" s="1"/>
      <c r="M99" s="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26"/>
      <c r="I100" s="1"/>
      <c r="J100" s="1"/>
      <c r="K100" s="1"/>
      <c r="L100" s="1"/>
      <c r="M100" s="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26"/>
      <c r="I101" s="1"/>
      <c r="J101" s="1"/>
      <c r="K101" s="1"/>
      <c r="L101" s="1"/>
      <c r="M101" s="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26"/>
      <c r="I102" s="1"/>
      <c r="J102" s="1"/>
      <c r="K102" s="1"/>
      <c r="L102" s="1"/>
      <c r="M102" s="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26"/>
      <c r="I103" s="1"/>
      <c r="J103" s="1"/>
      <c r="K103" s="1"/>
      <c r="L103" s="1"/>
      <c r="M103" s="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26"/>
      <c r="I104" s="1"/>
      <c r="J104" s="1"/>
      <c r="K104" s="1"/>
      <c r="L104" s="1"/>
      <c r="M104" s="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26"/>
      <c r="I105" s="1"/>
      <c r="J105" s="1"/>
      <c r="K105" s="1"/>
      <c r="L105" s="1"/>
      <c r="M105" s="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26"/>
      <c r="I106" s="1"/>
      <c r="J106" s="1"/>
      <c r="K106" s="1"/>
      <c r="L106" s="1"/>
      <c r="M106" s="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26"/>
      <c r="I107" s="1"/>
      <c r="J107" s="1"/>
      <c r="K107" s="1"/>
      <c r="L107" s="1"/>
      <c r="M107" s="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26"/>
      <c r="I108" s="1"/>
      <c r="J108" s="1"/>
      <c r="K108" s="1"/>
      <c r="L108" s="1"/>
      <c r="M108" s="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26"/>
      <c r="I109" s="1"/>
      <c r="J109" s="1"/>
      <c r="K109" s="1"/>
      <c r="L109" s="1"/>
      <c r="M109" s="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26"/>
      <c r="I110" s="1"/>
      <c r="J110" s="1"/>
      <c r="K110" s="1"/>
      <c r="L110" s="1"/>
      <c r="M110" s="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26"/>
      <c r="I111" s="1"/>
      <c r="J111" s="1"/>
      <c r="K111" s="1"/>
      <c r="L111" s="1"/>
      <c r="M111" s="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26"/>
      <c r="I112" s="1"/>
      <c r="J112" s="1"/>
      <c r="K112" s="1"/>
      <c r="L112" s="1"/>
      <c r="M112" s="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26"/>
      <c r="I113" s="1"/>
      <c r="J113" s="1"/>
      <c r="K113" s="1"/>
      <c r="L113" s="1"/>
      <c r="M113" s="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26"/>
      <c r="I114" s="1"/>
      <c r="J114" s="1"/>
      <c r="K114" s="1"/>
      <c r="L114" s="1"/>
      <c r="M114" s="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26"/>
      <c r="I115" s="1"/>
      <c r="J115" s="1"/>
      <c r="K115" s="1"/>
      <c r="L115" s="1"/>
      <c r="M115" s="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26"/>
      <c r="I116" s="1"/>
      <c r="J116" s="1"/>
      <c r="K116" s="1"/>
      <c r="L116" s="1"/>
      <c r="M116" s="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26"/>
      <c r="I117" s="1"/>
      <c r="J117" s="1"/>
      <c r="K117" s="1"/>
      <c r="L117" s="1"/>
      <c r="M117" s="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26"/>
      <c r="I118" s="1"/>
      <c r="J118" s="1"/>
      <c r="K118" s="1"/>
      <c r="L118" s="1"/>
      <c r="M118" s="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26"/>
      <c r="I119" s="1"/>
      <c r="J119" s="1"/>
      <c r="K119" s="1"/>
      <c r="L119" s="1"/>
      <c r="M119" s="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26"/>
      <c r="I120" s="1"/>
      <c r="J120" s="1"/>
      <c r="K120" s="1"/>
      <c r="L120" s="1"/>
      <c r="M120" s="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26"/>
      <c r="I121" s="1"/>
      <c r="J121" s="1"/>
      <c r="K121" s="1"/>
      <c r="L121" s="1"/>
      <c r="M121" s="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26"/>
      <c r="I122" s="1"/>
      <c r="J122" s="1"/>
      <c r="K122" s="1"/>
      <c r="L122" s="1"/>
      <c r="M122" s="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26"/>
      <c r="I123" s="1"/>
      <c r="J123" s="1"/>
      <c r="K123" s="1"/>
      <c r="L123" s="1"/>
      <c r="M123" s="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26"/>
      <c r="I124" s="1"/>
      <c r="J124" s="1"/>
      <c r="K124" s="1"/>
      <c r="L124" s="1"/>
      <c r="M124" s="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26"/>
      <c r="I125" s="1"/>
      <c r="J125" s="1"/>
      <c r="K125" s="1"/>
      <c r="L125" s="1"/>
      <c r="M125" s="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26"/>
      <c r="I126" s="1"/>
      <c r="J126" s="1"/>
      <c r="K126" s="1"/>
      <c r="L126" s="1"/>
      <c r="M126" s="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26"/>
      <c r="I127" s="1"/>
      <c r="J127" s="1"/>
      <c r="K127" s="1"/>
      <c r="L127" s="1"/>
      <c r="M127" s="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26"/>
      <c r="I128" s="1"/>
      <c r="J128" s="1"/>
      <c r="K128" s="1"/>
      <c r="L128" s="1"/>
      <c r="M128" s="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26"/>
      <c r="I129" s="1"/>
      <c r="J129" s="1"/>
      <c r="K129" s="1"/>
      <c r="L129" s="1"/>
      <c r="M129" s="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26"/>
      <c r="I130" s="1"/>
      <c r="J130" s="1"/>
      <c r="K130" s="1"/>
      <c r="L130" s="1"/>
      <c r="M130" s="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26"/>
      <c r="I131" s="1"/>
      <c r="J131" s="1"/>
      <c r="K131" s="1"/>
      <c r="L131" s="1"/>
      <c r="M131" s="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26"/>
      <c r="I132" s="1"/>
      <c r="J132" s="1"/>
      <c r="K132" s="1"/>
      <c r="L132" s="1"/>
      <c r="M132" s="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26"/>
      <c r="I133" s="1"/>
      <c r="J133" s="1"/>
      <c r="K133" s="1"/>
      <c r="L133" s="1"/>
      <c r="M133" s="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26"/>
      <c r="I134" s="1"/>
      <c r="J134" s="1"/>
      <c r="K134" s="1"/>
      <c r="L134" s="1"/>
      <c r="M134" s="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26"/>
      <c r="I135" s="1"/>
      <c r="J135" s="1"/>
      <c r="K135" s="1"/>
      <c r="L135" s="1"/>
      <c r="M135" s="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26"/>
      <c r="I136" s="1"/>
      <c r="J136" s="1"/>
      <c r="K136" s="1"/>
      <c r="L136" s="1"/>
      <c r="M136" s="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26"/>
      <c r="I137" s="1"/>
      <c r="J137" s="1"/>
      <c r="K137" s="1"/>
      <c r="L137" s="1"/>
      <c r="M137" s="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26"/>
      <c r="I138" s="1"/>
      <c r="J138" s="1"/>
      <c r="K138" s="1"/>
      <c r="L138" s="1"/>
      <c r="M138" s="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26"/>
      <c r="I139" s="1"/>
      <c r="J139" s="1"/>
      <c r="K139" s="1"/>
      <c r="L139" s="1"/>
      <c r="M139" s="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26"/>
      <c r="I140" s="1"/>
      <c r="J140" s="1"/>
      <c r="K140" s="1"/>
      <c r="L140" s="1"/>
      <c r="M140" s="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26"/>
      <c r="I141" s="1"/>
      <c r="J141" s="1"/>
      <c r="K141" s="1"/>
      <c r="L141" s="1"/>
      <c r="M141" s="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26"/>
      <c r="I142" s="1"/>
      <c r="J142" s="1"/>
      <c r="K142" s="1"/>
      <c r="L142" s="1"/>
      <c r="M142" s="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26"/>
      <c r="I143" s="1"/>
      <c r="J143" s="1"/>
      <c r="K143" s="1"/>
      <c r="L143" s="1"/>
      <c r="M143" s="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26"/>
      <c r="I144" s="1"/>
      <c r="J144" s="1"/>
      <c r="K144" s="1"/>
      <c r="L144" s="1"/>
      <c r="M144" s="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26"/>
      <c r="I145" s="1"/>
      <c r="J145" s="1"/>
      <c r="K145" s="1"/>
      <c r="L145" s="1"/>
      <c r="M145" s="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26"/>
      <c r="I146" s="1"/>
      <c r="J146" s="1"/>
      <c r="K146" s="1"/>
      <c r="L146" s="1"/>
      <c r="M146" s="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26"/>
      <c r="I147" s="1"/>
      <c r="J147" s="1"/>
      <c r="K147" s="1"/>
      <c r="L147" s="1"/>
      <c r="M147" s="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26"/>
      <c r="I148" s="1"/>
      <c r="J148" s="1"/>
      <c r="K148" s="1"/>
      <c r="L148" s="1"/>
      <c r="M148" s="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26"/>
      <c r="I149" s="1"/>
      <c r="J149" s="1"/>
      <c r="K149" s="1"/>
      <c r="L149" s="1"/>
      <c r="M149" s="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26"/>
      <c r="I150" s="1"/>
      <c r="J150" s="1"/>
      <c r="K150" s="1"/>
      <c r="L150" s="1"/>
      <c r="M150" s="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26"/>
      <c r="I151" s="1"/>
      <c r="J151" s="1"/>
      <c r="K151" s="1"/>
      <c r="L151" s="1"/>
      <c r="M151" s="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26"/>
      <c r="I152" s="1"/>
      <c r="J152" s="1"/>
      <c r="K152" s="1"/>
      <c r="L152" s="1"/>
      <c r="M152" s="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26"/>
      <c r="I153" s="1"/>
      <c r="J153" s="1"/>
      <c r="K153" s="1"/>
      <c r="L153" s="1"/>
      <c r="M153" s="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26"/>
      <c r="I154" s="1"/>
      <c r="J154" s="1"/>
      <c r="K154" s="1"/>
      <c r="L154" s="1"/>
      <c r="M154" s="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26"/>
      <c r="I155" s="1"/>
      <c r="J155" s="1"/>
      <c r="K155" s="1"/>
      <c r="L155" s="1"/>
      <c r="M155" s="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26"/>
      <c r="I156" s="1"/>
      <c r="J156" s="1"/>
      <c r="K156" s="1"/>
      <c r="L156" s="1"/>
      <c r="M156" s="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26"/>
      <c r="I157" s="1"/>
      <c r="J157" s="1"/>
      <c r="K157" s="1"/>
      <c r="L157" s="1"/>
      <c r="M157" s="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26"/>
      <c r="I158" s="1"/>
      <c r="J158" s="1"/>
      <c r="K158" s="1"/>
      <c r="L158" s="1"/>
      <c r="M158" s="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26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26"/>
      <c r="I160" s="1"/>
      <c r="J160" s="1"/>
      <c r="K160" s="1"/>
      <c r="L160" s="1"/>
      <c r="M160" s="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26"/>
      <c r="I161" s="1"/>
      <c r="J161" s="1"/>
      <c r="K161" s="1"/>
      <c r="L161" s="1"/>
      <c r="M161" s="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26"/>
      <c r="I162" s="1"/>
      <c r="J162" s="1"/>
      <c r="K162" s="1"/>
      <c r="L162" s="1"/>
      <c r="M162" s="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26"/>
      <c r="I163" s="1"/>
      <c r="J163" s="1"/>
      <c r="K163" s="1"/>
      <c r="L163" s="1"/>
      <c r="M163" s="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26"/>
      <c r="I164" s="1"/>
      <c r="J164" s="1"/>
      <c r="K164" s="1"/>
      <c r="L164" s="1"/>
      <c r="M164" s="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26"/>
      <c r="I165" s="1"/>
      <c r="J165" s="1"/>
      <c r="K165" s="1"/>
      <c r="L165" s="1"/>
      <c r="M165" s="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26"/>
      <c r="I166" s="1"/>
      <c r="J166" s="1"/>
      <c r="K166" s="1"/>
      <c r="L166" s="1"/>
      <c r="M166" s="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26"/>
      <c r="I167" s="1"/>
      <c r="J167" s="1"/>
      <c r="K167" s="1"/>
      <c r="L167" s="1"/>
      <c r="M167" s="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26"/>
      <c r="I168" s="1"/>
      <c r="J168" s="1"/>
      <c r="K168" s="1"/>
      <c r="L168" s="1"/>
      <c r="M168" s="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26"/>
      <c r="I169" s="1"/>
      <c r="J169" s="1"/>
      <c r="K169" s="1"/>
      <c r="L169" s="1"/>
      <c r="M169" s="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26"/>
      <c r="I170" s="1"/>
      <c r="J170" s="1"/>
      <c r="K170" s="1"/>
      <c r="L170" s="1"/>
      <c r="M170" s="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26"/>
      <c r="I171" s="1"/>
      <c r="J171" s="1"/>
      <c r="K171" s="1"/>
      <c r="L171" s="1"/>
      <c r="M171" s="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26"/>
      <c r="I172" s="1"/>
      <c r="J172" s="1"/>
      <c r="K172" s="1"/>
      <c r="L172" s="1"/>
      <c r="M172" s="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26"/>
      <c r="I173" s="1"/>
      <c r="J173" s="1"/>
      <c r="K173" s="1"/>
      <c r="L173" s="1"/>
      <c r="M173" s="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26"/>
      <c r="I174" s="1"/>
      <c r="J174" s="1"/>
      <c r="K174" s="1"/>
      <c r="L174" s="1"/>
      <c r="M174" s="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26"/>
      <c r="I175" s="1"/>
      <c r="J175" s="1"/>
      <c r="K175" s="1"/>
      <c r="L175" s="1"/>
      <c r="M175" s="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26"/>
      <c r="I176" s="1"/>
      <c r="J176" s="1"/>
      <c r="K176" s="1"/>
      <c r="L176" s="1"/>
      <c r="M176" s="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26"/>
      <c r="I177" s="1"/>
      <c r="J177" s="1"/>
      <c r="K177" s="1"/>
      <c r="L177" s="1"/>
      <c r="M177" s="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26"/>
      <c r="I178" s="1"/>
      <c r="J178" s="1"/>
      <c r="K178" s="1"/>
      <c r="L178" s="1"/>
      <c r="M178" s="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26"/>
      <c r="I179" s="1"/>
      <c r="J179" s="1"/>
      <c r="K179" s="1"/>
      <c r="L179" s="1"/>
      <c r="M179" s="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26"/>
      <c r="I180" s="1"/>
      <c r="J180" s="1"/>
      <c r="K180" s="1"/>
      <c r="L180" s="1"/>
      <c r="M180" s="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26"/>
      <c r="I181" s="1"/>
      <c r="J181" s="1"/>
      <c r="K181" s="1"/>
      <c r="L181" s="1"/>
      <c r="M181" s="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26"/>
      <c r="I182" s="1"/>
      <c r="J182" s="1"/>
      <c r="K182" s="1"/>
      <c r="L182" s="1"/>
      <c r="M182" s="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26"/>
      <c r="I183" s="1"/>
      <c r="J183" s="1"/>
      <c r="K183" s="1"/>
      <c r="L183" s="1"/>
      <c r="M183" s="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26"/>
      <c r="I184" s="1"/>
      <c r="J184" s="1"/>
      <c r="K184" s="1"/>
      <c r="L184" s="1"/>
      <c r="M184" s="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26"/>
      <c r="I185" s="1"/>
      <c r="J185" s="1"/>
      <c r="K185" s="1"/>
      <c r="L185" s="1"/>
      <c r="M185" s="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26"/>
      <c r="I186" s="1"/>
      <c r="J186" s="1"/>
      <c r="K186" s="1"/>
      <c r="L186" s="1"/>
      <c r="M186" s="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26"/>
      <c r="I187" s="1"/>
      <c r="J187" s="1"/>
      <c r="K187" s="1"/>
      <c r="L187" s="1"/>
      <c r="M187" s="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26"/>
      <c r="I188" s="1"/>
      <c r="J188" s="1"/>
      <c r="K188" s="1"/>
      <c r="L188" s="1"/>
      <c r="M188" s="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26"/>
      <c r="I189" s="1"/>
      <c r="J189" s="1"/>
      <c r="K189" s="1"/>
      <c r="L189" s="1"/>
      <c r="M189" s="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26"/>
      <c r="I190" s="1"/>
      <c r="J190" s="1"/>
      <c r="K190" s="1"/>
      <c r="L190" s="1"/>
      <c r="M190" s="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26"/>
      <c r="I191" s="1"/>
      <c r="J191" s="1"/>
      <c r="K191" s="1"/>
      <c r="L191" s="1"/>
      <c r="M191" s="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26"/>
      <c r="I192" s="1"/>
      <c r="J192" s="1"/>
      <c r="K192" s="1"/>
      <c r="L192" s="1"/>
      <c r="M192" s="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26"/>
      <c r="I193" s="1"/>
      <c r="J193" s="1"/>
      <c r="K193" s="1"/>
      <c r="L193" s="1"/>
      <c r="M193" s="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26"/>
      <c r="I194" s="1"/>
      <c r="J194" s="1"/>
      <c r="K194" s="1"/>
      <c r="L194" s="1"/>
      <c r="M194" s="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26"/>
      <c r="I195" s="1"/>
      <c r="J195" s="1"/>
      <c r="K195" s="1"/>
      <c r="L195" s="1"/>
      <c r="M195" s="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26"/>
      <c r="I196" s="1"/>
      <c r="J196" s="1"/>
      <c r="K196" s="1"/>
      <c r="L196" s="1"/>
      <c r="M196" s="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26"/>
      <c r="I197" s="1"/>
      <c r="J197" s="1"/>
      <c r="K197" s="1"/>
      <c r="L197" s="1"/>
      <c r="M197" s="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26"/>
      <c r="I198" s="1"/>
      <c r="J198" s="1"/>
      <c r="K198" s="1"/>
      <c r="L198" s="1"/>
      <c r="M198" s="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26"/>
      <c r="I199" s="1"/>
      <c r="J199" s="1"/>
      <c r="K199" s="1"/>
      <c r="L199" s="1"/>
      <c r="M199" s="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26"/>
      <c r="I200" s="1"/>
      <c r="J200" s="1"/>
      <c r="K200" s="1"/>
      <c r="L200" s="1"/>
      <c r="M200" s="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26"/>
      <c r="I201" s="1"/>
      <c r="J201" s="1"/>
      <c r="K201" s="1"/>
      <c r="L201" s="1"/>
      <c r="M201" s="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26"/>
      <c r="I202" s="1"/>
      <c r="J202" s="1"/>
      <c r="K202" s="1"/>
      <c r="L202" s="1"/>
      <c r="M202" s="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26"/>
      <c r="I203" s="1"/>
      <c r="J203" s="1"/>
      <c r="K203" s="1"/>
      <c r="L203" s="1"/>
      <c r="M203" s="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26"/>
      <c r="I204" s="1"/>
      <c r="J204" s="1"/>
      <c r="K204" s="1"/>
      <c r="L204" s="1"/>
      <c r="M204" s="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26"/>
      <c r="I205" s="1"/>
      <c r="J205" s="1"/>
      <c r="K205" s="1"/>
      <c r="L205" s="1"/>
      <c r="M205" s="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26"/>
      <c r="I206" s="1"/>
      <c r="J206" s="1"/>
      <c r="K206" s="1"/>
      <c r="L206" s="1"/>
      <c r="M206" s="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26"/>
      <c r="I207" s="1"/>
      <c r="J207" s="1"/>
      <c r="K207" s="1"/>
      <c r="L207" s="1"/>
      <c r="M207" s="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26"/>
      <c r="I208" s="1"/>
      <c r="J208" s="1"/>
      <c r="K208" s="1"/>
      <c r="L208" s="1"/>
      <c r="M208" s="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26"/>
      <c r="I209" s="1"/>
      <c r="J209" s="1"/>
      <c r="K209" s="1"/>
      <c r="L209" s="1"/>
      <c r="M209" s="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26"/>
      <c r="I210" s="1"/>
      <c r="J210" s="1"/>
      <c r="K210" s="1"/>
      <c r="L210" s="1"/>
      <c r="M210" s="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26"/>
      <c r="I211" s="1"/>
      <c r="J211" s="1"/>
      <c r="K211" s="1"/>
      <c r="L211" s="1"/>
      <c r="M211" s="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26"/>
      <c r="I212" s="1"/>
      <c r="J212" s="1"/>
      <c r="K212" s="1"/>
      <c r="L212" s="1"/>
      <c r="M212" s="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26"/>
      <c r="I213" s="1"/>
      <c r="J213" s="1"/>
      <c r="K213" s="1"/>
      <c r="L213" s="1"/>
      <c r="M213" s="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26"/>
      <c r="I214" s="1"/>
      <c r="J214" s="1"/>
      <c r="K214" s="1"/>
      <c r="L214" s="1"/>
      <c r="M214" s="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26"/>
      <c r="I215" s="1"/>
      <c r="J215" s="1"/>
      <c r="K215" s="1"/>
      <c r="L215" s="1"/>
      <c r="M215" s="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26"/>
      <c r="I216" s="1"/>
      <c r="J216" s="1"/>
      <c r="K216" s="1"/>
      <c r="L216" s="1"/>
      <c r="M216" s="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26"/>
      <c r="I217" s="1"/>
      <c r="J217" s="1"/>
      <c r="K217" s="1"/>
      <c r="L217" s="1"/>
      <c r="M217" s="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26"/>
      <c r="I218" s="1"/>
      <c r="J218" s="1"/>
      <c r="K218" s="1"/>
      <c r="L218" s="1"/>
      <c r="M218" s="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26"/>
      <c r="I219" s="1"/>
      <c r="J219" s="1"/>
      <c r="K219" s="1"/>
      <c r="L219" s="1"/>
      <c r="M219" s="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26"/>
      <c r="I220" s="1"/>
      <c r="J220" s="1"/>
      <c r="K220" s="1"/>
      <c r="L220" s="1"/>
      <c r="M220" s="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26"/>
      <c r="I221" s="1"/>
      <c r="J221" s="1"/>
      <c r="K221" s="1"/>
      <c r="L221" s="1"/>
      <c r="M221" s="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26"/>
      <c r="I222" s="1"/>
      <c r="J222" s="1"/>
      <c r="K222" s="1"/>
      <c r="L222" s="1"/>
      <c r="M222" s="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26"/>
      <c r="I223" s="1"/>
      <c r="J223" s="1"/>
      <c r="K223" s="1"/>
      <c r="L223" s="1"/>
      <c r="M223" s="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26"/>
      <c r="I224" s="1"/>
      <c r="J224" s="1"/>
      <c r="K224" s="1"/>
      <c r="L224" s="1"/>
      <c r="M224" s="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26"/>
      <c r="I225" s="1"/>
      <c r="J225" s="1"/>
      <c r="K225" s="1"/>
      <c r="L225" s="1"/>
      <c r="M225" s="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26"/>
      <c r="I226" s="1"/>
      <c r="J226" s="1"/>
      <c r="K226" s="1"/>
      <c r="L226" s="1"/>
      <c r="M226" s="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26"/>
      <c r="I227" s="1"/>
      <c r="J227" s="1"/>
      <c r="K227" s="1"/>
      <c r="L227" s="1"/>
      <c r="M227" s="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26"/>
      <c r="I228" s="1"/>
      <c r="J228" s="1"/>
      <c r="K228" s="1"/>
      <c r="L228" s="1"/>
      <c r="M228" s="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26"/>
      <c r="I229" s="1"/>
      <c r="J229" s="1"/>
      <c r="K229" s="1"/>
      <c r="L229" s="1"/>
      <c r="M229" s="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26"/>
      <c r="I230" s="1"/>
      <c r="J230" s="1"/>
      <c r="K230" s="1"/>
      <c r="L230" s="1"/>
      <c r="M230" s="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26"/>
      <c r="I231" s="1"/>
      <c r="J231" s="1"/>
      <c r="K231" s="1"/>
      <c r="L231" s="1"/>
      <c r="M231" s="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26"/>
      <c r="I232" s="1"/>
      <c r="J232" s="1"/>
      <c r="K232" s="1"/>
      <c r="L232" s="1"/>
      <c r="M232" s="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26"/>
      <c r="I233" s="1"/>
      <c r="J233" s="1"/>
      <c r="K233" s="1"/>
      <c r="L233" s="1"/>
      <c r="M233" s="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26"/>
      <c r="I234" s="1"/>
      <c r="J234" s="1"/>
      <c r="K234" s="1"/>
      <c r="L234" s="1"/>
      <c r="M234" s="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26"/>
      <c r="I235" s="1"/>
      <c r="J235" s="1"/>
      <c r="K235" s="1"/>
      <c r="L235" s="1"/>
      <c r="M235" s="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26"/>
      <c r="I236" s="1"/>
      <c r="J236" s="1"/>
      <c r="K236" s="1"/>
      <c r="L236" s="1"/>
      <c r="M236" s="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26"/>
      <c r="I237" s="1"/>
      <c r="J237" s="1"/>
      <c r="K237" s="1"/>
      <c r="L237" s="1"/>
      <c r="M237" s="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26"/>
      <c r="I238" s="1"/>
      <c r="J238" s="1"/>
      <c r="K238" s="1"/>
      <c r="L238" s="1"/>
      <c r="M238" s="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26"/>
      <c r="I239" s="1"/>
      <c r="J239" s="1"/>
      <c r="K239" s="1"/>
      <c r="L239" s="1"/>
      <c r="M239" s="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26"/>
      <c r="I240" s="1"/>
      <c r="J240" s="1"/>
      <c r="K240" s="1"/>
      <c r="L240" s="1"/>
      <c r="M240" s="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26"/>
      <c r="I241" s="1"/>
      <c r="J241" s="1"/>
      <c r="K241" s="1"/>
      <c r="L241" s="1"/>
      <c r="M241" s="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26"/>
      <c r="I242" s="1"/>
      <c r="J242" s="1"/>
      <c r="K242" s="1"/>
      <c r="L242" s="1"/>
      <c r="M242" s="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26"/>
      <c r="I243" s="1"/>
      <c r="J243" s="1"/>
      <c r="K243" s="1"/>
      <c r="L243" s="1"/>
      <c r="M243" s="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26"/>
      <c r="I244" s="1"/>
      <c r="J244" s="1"/>
      <c r="K244" s="1"/>
      <c r="L244" s="1"/>
      <c r="M244" s="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26"/>
      <c r="I245" s="1"/>
      <c r="J245" s="1"/>
      <c r="K245" s="1"/>
      <c r="L245" s="1"/>
      <c r="M245" s="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26"/>
      <c r="I246" s="1"/>
      <c r="J246" s="1"/>
      <c r="K246" s="1"/>
      <c r="L246" s="1"/>
      <c r="M246" s="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26"/>
      <c r="I247" s="1"/>
      <c r="J247" s="1"/>
      <c r="K247" s="1"/>
      <c r="L247" s="1"/>
      <c r="M247" s="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26"/>
      <c r="I248" s="1"/>
      <c r="J248" s="1"/>
      <c r="K248" s="1"/>
      <c r="L248" s="1"/>
      <c r="M248" s="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26"/>
      <c r="I249" s="1"/>
      <c r="J249" s="1"/>
      <c r="K249" s="1"/>
      <c r="L249" s="1"/>
      <c r="M249" s="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26"/>
      <c r="I250" s="1"/>
      <c r="J250" s="1"/>
      <c r="K250" s="1"/>
      <c r="L250" s="1"/>
      <c r="M250" s="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26"/>
      <c r="I251" s="1"/>
      <c r="J251" s="1"/>
      <c r="K251" s="1"/>
      <c r="L251" s="1"/>
      <c r="M251" s="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26"/>
      <c r="I252" s="1"/>
      <c r="J252" s="1"/>
      <c r="K252" s="1"/>
      <c r="L252" s="1"/>
      <c r="M252" s="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26"/>
      <c r="I253" s="1"/>
      <c r="J253" s="1"/>
      <c r="K253" s="1"/>
      <c r="L253" s="1"/>
      <c r="M253" s="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26"/>
      <c r="I254" s="1"/>
      <c r="J254" s="1"/>
      <c r="K254" s="1"/>
      <c r="L254" s="1"/>
      <c r="M254" s="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26"/>
      <c r="I255" s="1"/>
      <c r="J255" s="1"/>
      <c r="K255" s="1"/>
      <c r="L255" s="1"/>
      <c r="M255" s="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26"/>
      <c r="I256" s="1"/>
      <c r="J256" s="1"/>
      <c r="K256" s="1"/>
      <c r="L256" s="1"/>
      <c r="M256" s="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26"/>
      <c r="I257" s="1"/>
      <c r="J257" s="1"/>
      <c r="K257" s="1"/>
      <c r="L257" s="1"/>
      <c r="M257" s="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26"/>
      <c r="I258" s="1"/>
      <c r="J258" s="1"/>
      <c r="K258" s="1"/>
      <c r="L258" s="1"/>
      <c r="M258" s="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26"/>
      <c r="I259" s="1"/>
      <c r="J259" s="1"/>
      <c r="K259" s="1"/>
      <c r="L259" s="1"/>
      <c r="M259" s="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26"/>
      <c r="I260" s="1"/>
      <c r="J260" s="1"/>
      <c r="K260" s="1"/>
      <c r="L260" s="1"/>
      <c r="M260" s="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26"/>
      <c r="I261" s="1"/>
      <c r="J261" s="1"/>
      <c r="K261" s="1"/>
      <c r="L261" s="1"/>
      <c r="M261" s="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26"/>
      <c r="I262" s="1"/>
      <c r="J262" s="1"/>
      <c r="K262" s="1"/>
      <c r="L262" s="1"/>
      <c r="M262" s="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26"/>
      <c r="I263" s="1"/>
      <c r="J263" s="1"/>
      <c r="K263" s="1"/>
      <c r="L263" s="1"/>
      <c r="M263" s="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26"/>
      <c r="I264" s="1"/>
      <c r="J264" s="1"/>
      <c r="K264" s="1"/>
      <c r="L264" s="1"/>
      <c r="M264" s="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26"/>
      <c r="I265" s="1"/>
      <c r="J265" s="1"/>
      <c r="K265" s="1"/>
      <c r="L265" s="1"/>
      <c r="M265" s="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26"/>
      <c r="I266" s="1"/>
      <c r="J266" s="1"/>
      <c r="K266" s="1"/>
      <c r="L266" s="1"/>
      <c r="M266" s="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26"/>
      <c r="I267" s="1"/>
      <c r="J267" s="1"/>
      <c r="K267" s="1"/>
      <c r="L267" s="1"/>
      <c r="M267" s="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26"/>
      <c r="I268" s="1"/>
      <c r="J268" s="1"/>
      <c r="K268" s="1"/>
      <c r="L268" s="1"/>
      <c r="M268" s="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26"/>
      <c r="I269" s="1"/>
      <c r="J269" s="1"/>
      <c r="K269" s="1"/>
      <c r="L269" s="1"/>
      <c r="M269" s="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26"/>
      <c r="I270" s="1"/>
      <c r="J270" s="1"/>
      <c r="K270" s="1"/>
      <c r="L270" s="1"/>
      <c r="M270" s="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26"/>
      <c r="I271" s="1"/>
      <c r="J271" s="1"/>
      <c r="K271" s="1"/>
      <c r="L271" s="1"/>
      <c r="M271" s="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26"/>
      <c r="I272" s="1"/>
      <c r="J272" s="1"/>
      <c r="K272" s="1"/>
      <c r="L272" s="1"/>
      <c r="M272" s="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26"/>
      <c r="I273" s="1"/>
      <c r="J273" s="1"/>
      <c r="K273" s="1"/>
      <c r="L273" s="1"/>
      <c r="M273" s="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26"/>
      <c r="I274" s="1"/>
      <c r="J274" s="1"/>
      <c r="K274" s="1"/>
      <c r="L274" s="1"/>
      <c r="M274" s="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26"/>
      <c r="I275" s="1"/>
      <c r="J275" s="1"/>
      <c r="K275" s="1"/>
      <c r="L275" s="1"/>
      <c r="M275" s="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26"/>
      <c r="I276" s="1"/>
      <c r="J276" s="1"/>
      <c r="K276" s="1"/>
      <c r="L276" s="1"/>
      <c r="M276" s="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26"/>
      <c r="I277" s="1"/>
      <c r="J277" s="1"/>
      <c r="K277" s="1"/>
      <c r="L277" s="1"/>
      <c r="M277" s="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26"/>
      <c r="I278" s="1"/>
      <c r="J278" s="1"/>
      <c r="K278" s="1"/>
      <c r="L278" s="1"/>
      <c r="M278" s="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26"/>
      <c r="I279" s="1"/>
      <c r="J279" s="1"/>
      <c r="K279" s="1"/>
      <c r="L279" s="1"/>
      <c r="M279" s="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26"/>
      <c r="I280" s="1"/>
      <c r="J280" s="1"/>
      <c r="K280" s="1"/>
      <c r="L280" s="1"/>
      <c r="M280" s="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26"/>
      <c r="I281" s="1"/>
      <c r="J281" s="1"/>
      <c r="K281" s="1"/>
      <c r="L281" s="1"/>
      <c r="M281" s="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26"/>
      <c r="I282" s="1"/>
      <c r="J282" s="1"/>
      <c r="K282" s="1"/>
      <c r="L282" s="1"/>
      <c r="M282" s="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26"/>
      <c r="I283" s="1"/>
      <c r="J283" s="1"/>
      <c r="K283" s="1"/>
      <c r="L283" s="1"/>
      <c r="M283" s="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26"/>
      <c r="I284" s="1"/>
      <c r="J284" s="1"/>
      <c r="K284" s="1"/>
      <c r="L284" s="1"/>
      <c r="M284" s="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26"/>
      <c r="I285" s="1"/>
      <c r="J285" s="1"/>
      <c r="K285" s="1"/>
      <c r="L285" s="1"/>
      <c r="M285" s="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26"/>
      <c r="I286" s="1"/>
      <c r="J286" s="1"/>
      <c r="K286" s="1"/>
      <c r="L286" s="1"/>
      <c r="M286" s="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26"/>
      <c r="I287" s="1"/>
      <c r="J287" s="1"/>
      <c r="K287" s="1"/>
      <c r="L287" s="1"/>
      <c r="M287" s="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26"/>
      <c r="I288" s="1"/>
      <c r="J288" s="1"/>
      <c r="K288" s="1"/>
      <c r="L288" s="1"/>
      <c r="M288" s="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26"/>
      <c r="I289" s="1"/>
      <c r="J289" s="1"/>
      <c r="K289" s="1"/>
      <c r="L289" s="1"/>
      <c r="M289" s="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26"/>
      <c r="I290" s="1"/>
      <c r="J290" s="1"/>
      <c r="K290" s="1"/>
      <c r="L290" s="1"/>
      <c r="M290" s="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26"/>
      <c r="I291" s="1"/>
      <c r="J291" s="1"/>
      <c r="K291" s="1"/>
      <c r="L291" s="1"/>
      <c r="M291" s="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26"/>
      <c r="I292" s="1"/>
      <c r="J292" s="1"/>
      <c r="K292" s="1"/>
      <c r="L292" s="1"/>
      <c r="M292" s="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26"/>
      <c r="I293" s="1"/>
      <c r="J293" s="1"/>
      <c r="K293" s="1"/>
      <c r="L293" s="1"/>
      <c r="M293" s="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26"/>
      <c r="I294" s="1"/>
      <c r="J294" s="1"/>
      <c r="K294" s="1"/>
      <c r="L294" s="1"/>
      <c r="M294" s="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26"/>
      <c r="I295" s="1"/>
      <c r="J295" s="1"/>
      <c r="K295" s="1"/>
      <c r="L295" s="1"/>
      <c r="M295" s="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26"/>
      <c r="I296" s="1"/>
      <c r="J296" s="1"/>
      <c r="K296" s="1"/>
      <c r="L296" s="1"/>
      <c r="M296" s="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26"/>
      <c r="I297" s="1"/>
      <c r="J297" s="1"/>
      <c r="K297" s="1"/>
      <c r="L297" s="1"/>
      <c r="M297" s="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26"/>
      <c r="I298" s="1"/>
      <c r="J298" s="1"/>
      <c r="K298" s="1"/>
      <c r="L298" s="1"/>
      <c r="M298" s="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26"/>
      <c r="I299" s="1"/>
      <c r="J299" s="1"/>
      <c r="K299" s="1"/>
      <c r="L299" s="1"/>
      <c r="M299" s="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26"/>
      <c r="I300" s="1"/>
      <c r="J300" s="1"/>
      <c r="K300" s="1"/>
      <c r="L300" s="1"/>
      <c r="M300" s="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26"/>
      <c r="I301" s="1"/>
      <c r="J301" s="1"/>
      <c r="K301" s="1"/>
      <c r="L301" s="1"/>
      <c r="M301" s="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26"/>
      <c r="I302" s="1"/>
      <c r="J302" s="1"/>
      <c r="K302" s="1"/>
      <c r="L302" s="1"/>
      <c r="M302" s="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26"/>
      <c r="I303" s="1"/>
      <c r="J303" s="1"/>
      <c r="K303" s="1"/>
      <c r="L303" s="1"/>
      <c r="M303" s="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26"/>
      <c r="I304" s="1"/>
      <c r="J304" s="1"/>
      <c r="K304" s="1"/>
      <c r="L304" s="1"/>
      <c r="M304" s="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26"/>
      <c r="I305" s="1"/>
      <c r="J305" s="1"/>
      <c r="K305" s="1"/>
      <c r="L305" s="1"/>
      <c r="M305" s="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26"/>
      <c r="I306" s="1"/>
      <c r="J306" s="1"/>
      <c r="K306" s="1"/>
      <c r="L306" s="1"/>
      <c r="M306" s="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26"/>
      <c r="I307" s="1"/>
      <c r="J307" s="1"/>
      <c r="K307" s="1"/>
      <c r="L307" s="1"/>
      <c r="M307" s="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26"/>
      <c r="I308" s="1"/>
      <c r="J308" s="1"/>
      <c r="K308" s="1"/>
      <c r="L308" s="1"/>
      <c r="M308" s="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26"/>
      <c r="I309" s="1"/>
      <c r="J309" s="1"/>
      <c r="K309" s="1"/>
      <c r="L309" s="1"/>
      <c r="M309" s="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26"/>
      <c r="I310" s="1"/>
      <c r="J310" s="1"/>
      <c r="K310" s="1"/>
      <c r="L310" s="1"/>
      <c r="M310" s="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26"/>
      <c r="I311" s="1"/>
      <c r="J311" s="1"/>
      <c r="K311" s="1"/>
      <c r="L311" s="1"/>
      <c r="M311" s="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26"/>
      <c r="I312" s="1"/>
      <c r="J312" s="1"/>
      <c r="K312" s="1"/>
      <c r="L312" s="1"/>
      <c r="M312" s="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26"/>
      <c r="I313" s="1"/>
      <c r="J313" s="1"/>
      <c r="K313" s="1"/>
      <c r="L313" s="1"/>
      <c r="M313" s="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26"/>
      <c r="I314" s="1"/>
      <c r="J314" s="1"/>
      <c r="K314" s="1"/>
      <c r="L314" s="1"/>
      <c r="M314" s="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26"/>
      <c r="I315" s="1"/>
      <c r="J315" s="1"/>
      <c r="K315" s="1"/>
      <c r="L315" s="1"/>
      <c r="M315" s="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26"/>
      <c r="I316" s="1"/>
      <c r="J316" s="1"/>
      <c r="K316" s="1"/>
      <c r="L316" s="1"/>
      <c r="M316" s="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26"/>
      <c r="I317" s="1"/>
      <c r="J317" s="1"/>
      <c r="K317" s="1"/>
      <c r="L317" s="1"/>
      <c r="M317" s="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26"/>
      <c r="I318" s="1"/>
      <c r="J318" s="1"/>
      <c r="K318" s="1"/>
      <c r="L318" s="1"/>
      <c r="M318" s="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26"/>
      <c r="I319" s="1"/>
      <c r="J319" s="1"/>
      <c r="K319" s="1"/>
      <c r="L319" s="1"/>
      <c r="M319" s="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26"/>
      <c r="I320" s="1"/>
      <c r="J320" s="1"/>
      <c r="K320" s="1"/>
      <c r="L320" s="1"/>
      <c r="M320" s="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26"/>
      <c r="I321" s="1"/>
      <c r="J321" s="1"/>
      <c r="K321" s="1"/>
      <c r="L321" s="1"/>
      <c r="M321" s="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26"/>
      <c r="I322" s="1"/>
      <c r="J322" s="1"/>
      <c r="K322" s="1"/>
      <c r="L322" s="1"/>
      <c r="M322" s="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26"/>
      <c r="I323" s="1"/>
      <c r="J323" s="1"/>
      <c r="K323" s="1"/>
      <c r="L323" s="1"/>
      <c r="M323" s="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26"/>
      <c r="I324" s="1"/>
      <c r="J324" s="1"/>
      <c r="K324" s="1"/>
      <c r="L324" s="1"/>
      <c r="M324" s="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26"/>
      <c r="I325" s="1"/>
      <c r="J325" s="1"/>
      <c r="K325" s="1"/>
      <c r="L325" s="1"/>
      <c r="M325" s="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26"/>
      <c r="I326" s="1"/>
      <c r="J326" s="1"/>
      <c r="K326" s="1"/>
      <c r="L326" s="1"/>
      <c r="M326" s="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26"/>
      <c r="I327" s="1"/>
      <c r="J327" s="1"/>
      <c r="K327" s="1"/>
      <c r="L327" s="1"/>
      <c r="M327" s="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26"/>
      <c r="I328" s="1"/>
      <c r="J328" s="1"/>
      <c r="K328" s="1"/>
      <c r="L328" s="1"/>
      <c r="M328" s="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26"/>
      <c r="I329" s="1"/>
      <c r="J329" s="1"/>
      <c r="K329" s="1"/>
      <c r="L329" s="1"/>
      <c r="M329" s="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26"/>
      <c r="I330" s="1"/>
      <c r="J330" s="1"/>
      <c r="K330" s="1"/>
      <c r="L330" s="1"/>
      <c r="M330" s="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26"/>
      <c r="I331" s="1"/>
      <c r="J331" s="1"/>
      <c r="K331" s="1"/>
      <c r="L331" s="1"/>
      <c r="M331" s="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26"/>
      <c r="I332" s="1"/>
      <c r="J332" s="1"/>
      <c r="K332" s="1"/>
      <c r="L332" s="1"/>
      <c r="M332" s="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26"/>
      <c r="I333" s="1"/>
      <c r="J333" s="1"/>
      <c r="K333" s="1"/>
      <c r="L333" s="1"/>
      <c r="M333" s="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26"/>
      <c r="I334" s="1"/>
      <c r="J334" s="1"/>
      <c r="K334" s="1"/>
      <c r="L334" s="1"/>
      <c r="M334" s="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26"/>
      <c r="I335" s="1"/>
      <c r="J335" s="1"/>
      <c r="K335" s="1"/>
      <c r="L335" s="1"/>
      <c r="M335" s="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26"/>
      <c r="I336" s="1"/>
      <c r="J336" s="1"/>
      <c r="K336" s="1"/>
      <c r="L336" s="1"/>
      <c r="M336" s="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26"/>
      <c r="I337" s="1"/>
      <c r="J337" s="1"/>
      <c r="K337" s="1"/>
      <c r="L337" s="1"/>
      <c r="M337" s="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26"/>
      <c r="I338" s="1"/>
      <c r="J338" s="1"/>
      <c r="K338" s="1"/>
      <c r="L338" s="1"/>
      <c r="M338" s="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26"/>
      <c r="I339" s="1"/>
      <c r="J339" s="1"/>
      <c r="K339" s="1"/>
      <c r="L339" s="1"/>
      <c r="M339" s="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26"/>
      <c r="I340" s="1"/>
      <c r="J340" s="1"/>
      <c r="K340" s="1"/>
      <c r="L340" s="1"/>
      <c r="M340" s="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26"/>
      <c r="I341" s="1"/>
      <c r="J341" s="1"/>
      <c r="K341" s="1"/>
      <c r="L341" s="1"/>
      <c r="M341" s="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26"/>
      <c r="I342" s="1"/>
      <c r="J342" s="1"/>
      <c r="K342" s="1"/>
      <c r="L342" s="1"/>
      <c r="M342" s="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26"/>
      <c r="I343" s="1"/>
      <c r="J343" s="1"/>
      <c r="K343" s="1"/>
      <c r="L343" s="1"/>
      <c r="M343" s="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26"/>
      <c r="I344" s="1"/>
      <c r="J344" s="1"/>
      <c r="K344" s="1"/>
      <c r="L344" s="1"/>
      <c r="M344" s="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26"/>
      <c r="I345" s="1"/>
      <c r="J345" s="1"/>
      <c r="K345" s="1"/>
      <c r="L345" s="1"/>
      <c r="M345" s="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26"/>
      <c r="I346" s="1"/>
      <c r="J346" s="1"/>
      <c r="K346" s="1"/>
      <c r="L346" s="1"/>
      <c r="M346" s="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26"/>
      <c r="I347" s="1"/>
      <c r="J347" s="1"/>
      <c r="K347" s="1"/>
      <c r="L347" s="1"/>
      <c r="M347" s="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26"/>
      <c r="I348" s="1"/>
      <c r="J348" s="1"/>
      <c r="K348" s="1"/>
      <c r="L348" s="1"/>
      <c r="M348" s="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26"/>
      <c r="I349" s="1"/>
      <c r="J349" s="1"/>
      <c r="K349" s="1"/>
      <c r="L349" s="1"/>
      <c r="M349" s="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26"/>
      <c r="I350" s="1"/>
      <c r="J350" s="1"/>
      <c r="K350" s="1"/>
      <c r="L350" s="1"/>
      <c r="M350" s="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26"/>
      <c r="I351" s="1"/>
      <c r="J351" s="1"/>
      <c r="K351" s="1"/>
      <c r="L351" s="1"/>
      <c r="M351" s="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26"/>
      <c r="I352" s="1"/>
      <c r="J352" s="1"/>
      <c r="K352" s="1"/>
      <c r="L352" s="1"/>
      <c r="M352" s="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26"/>
      <c r="I353" s="1"/>
      <c r="J353" s="1"/>
      <c r="K353" s="1"/>
      <c r="L353" s="1"/>
      <c r="M353" s="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26"/>
      <c r="I354" s="1"/>
      <c r="J354" s="1"/>
      <c r="K354" s="1"/>
      <c r="L354" s="1"/>
      <c r="M354" s="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26"/>
      <c r="I355" s="1"/>
      <c r="J355" s="1"/>
      <c r="K355" s="1"/>
      <c r="L355" s="1"/>
      <c r="M355" s="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26"/>
      <c r="I356" s="1"/>
      <c r="J356" s="1"/>
      <c r="K356" s="1"/>
      <c r="L356" s="1"/>
      <c r="M356" s="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26"/>
      <c r="I357" s="1"/>
      <c r="J357" s="1"/>
      <c r="K357" s="1"/>
      <c r="L357" s="1"/>
      <c r="M357" s="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26"/>
      <c r="I358" s="1"/>
      <c r="J358" s="1"/>
      <c r="K358" s="1"/>
      <c r="L358" s="1"/>
      <c r="M358" s="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26"/>
      <c r="I359" s="1"/>
      <c r="J359" s="1"/>
      <c r="K359" s="1"/>
      <c r="L359" s="1"/>
      <c r="M359" s="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26"/>
      <c r="I360" s="1"/>
      <c r="J360" s="1"/>
      <c r="K360" s="1"/>
      <c r="L360" s="1"/>
      <c r="M360" s="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26"/>
      <c r="I361" s="1"/>
      <c r="J361" s="1"/>
      <c r="K361" s="1"/>
      <c r="L361" s="1"/>
      <c r="M361" s="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26"/>
      <c r="I362" s="1"/>
      <c r="J362" s="1"/>
      <c r="K362" s="1"/>
      <c r="L362" s="1"/>
      <c r="M362" s="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26"/>
      <c r="I363" s="1"/>
      <c r="J363" s="1"/>
      <c r="K363" s="1"/>
      <c r="L363" s="1"/>
      <c r="M363" s="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26"/>
      <c r="I364" s="1"/>
      <c r="J364" s="1"/>
      <c r="K364" s="1"/>
      <c r="L364" s="1"/>
      <c r="M364" s="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26"/>
      <c r="I365" s="1"/>
      <c r="J365" s="1"/>
      <c r="K365" s="1"/>
      <c r="L365" s="1"/>
      <c r="M365" s="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26"/>
      <c r="I366" s="1"/>
      <c r="J366" s="1"/>
      <c r="K366" s="1"/>
      <c r="L366" s="1"/>
      <c r="M366" s="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26"/>
      <c r="I367" s="1"/>
      <c r="J367" s="1"/>
      <c r="K367" s="1"/>
      <c r="L367" s="1"/>
      <c r="M367" s="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26"/>
      <c r="I368" s="1"/>
      <c r="J368" s="1"/>
      <c r="K368" s="1"/>
      <c r="L368" s="1"/>
      <c r="M368" s="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26"/>
      <c r="I369" s="1"/>
      <c r="J369" s="1"/>
      <c r="K369" s="1"/>
      <c r="L369" s="1"/>
      <c r="M369" s="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26"/>
      <c r="I370" s="1"/>
      <c r="J370" s="1"/>
      <c r="K370" s="1"/>
      <c r="L370" s="1"/>
      <c r="M370" s="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26"/>
      <c r="I371" s="1"/>
      <c r="J371" s="1"/>
      <c r="K371" s="1"/>
      <c r="L371" s="1"/>
      <c r="M371" s="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26"/>
      <c r="I372" s="1"/>
      <c r="J372" s="1"/>
      <c r="K372" s="1"/>
      <c r="L372" s="1"/>
      <c r="M372" s="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26"/>
      <c r="I373" s="1"/>
      <c r="J373" s="1"/>
      <c r="K373" s="1"/>
      <c r="L373" s="1"/>
      <c r="M373" s="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26"/>
      <c r="I374" s="1"/>
      <c r="J374" s="1"/>
      <c r="K374" s="1"/>
      <c r="L374" s="1"/>
      <c r="M374" s="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26"/>
      <c r="I375" s="1"/>
      <c r="J375" s="1"/>
      <c r="K375" s="1"/>
      <c r="L375" s="1"/>
      <c r="M375" s="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26"/>
      <c r="I376" s="1"/>
      <c r="J376" s="1"/>
      <c r="K376" s="1"/>
      <c r="L376" s="1"/>
      <c r="M376" s="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26"/>
      <c r="I377" s="1"/>
      <c r="J377" s="1"/>
      <c r="K377" s="1"/>
      <c r="L377" s="1"/>
      <c r="M377" s="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26"/>
      <c r="I378" s="1"/>
      <c r="J378" s="1"/>
      <c r="K378" s="1"/>
      <c r="L378" s="1"/>
      <c r="M378" s="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26"/>
      <c r="I379" s="1"/>
      <c r="J379" s="1"/>
      <c r="K379" s="1"/>
      <c r="L379" s="1"/>
      <c r="M379" s="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26"/>
      <c r="I380" s="1"/>
      <c r="J380" s="1"/>
      <c r="K380" s="1"/>
      <c r="L380" s="1"/>
      <c r="M380" s="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26"/>
      <c r="I381" s="1"/>
      <c r="J381" s="1"/>
      <c r="K381" s="1"/>
      <c r="L381" s="1"/>
      <c r="M381" s="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26"/>
      <c r="I382" s="1"/>
      <c r="J382" s="1"/>
      <c r="K382" s="1"/>
      <c r="L382" s="1"/>
      <c r="M382" s="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26"/>
      <c r="I383" s="1"/>
      <c r="J383" s="1"/>
      <c r="K383" s="1"/>
      <c r="L383" s="1"/>
      <c r="M383" s="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26"/>
      <c r="I384" s="1"/>
      <c r="J384" s="1"/>
      <c r="K384" s="1"/>
      <c r="L384" s="1"/>
      <c r="M384" s="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26"/>
      <c r="I385" s="1"/>
      <c r="J385" s="1"/>
      <c r="K385" s="1"/>
      <c r="L385" s="1"/>
      <c r="M385" s="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26"/>
      <c r="I386" s="1"/>
      <c r="J386" s="1"/>
      <c r="K386" s="1"/>
      <c r="L386" s="1"/>
      <c r="M386" s="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26"/>
      <c r="I387" s="1"/>
      <c r="J387" s="1"/>
      <c r="K387" s="1"/>
      <c r="L387" s="1"/>
      <c r="M387" s="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26"/>
      <c r="I388" s="1"/>
      <c r="J388" s="1"/>
      <c r="K388" s="1"/>
      <c r="L388" s="1"/>
      <c r="M388" s="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26"/>
      <c r="I389" s="1"/>
      <c r="J389" s="1"/>
      <c r="K389" s="1"/>
      <c r="L389" s="1"/>
      <c r="M389" s="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26"/>
      <c r="I390" s="1"/>
      <c r="J390" s="1"/>
      <c r="K390" s="1"/>
      <c r="L390" s="1"/>
      <c r="M390" s="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26"/>
      <c r="I391" s="1"/>
      <c r="J391" s="1"/>
      <c r="K391" s="1"/>
      <c r="L391" s="1"/>
      <c r="M391" s="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26"/>
      <c r="I392" s="1"/>
      <c r="J392" s="1"/>
      <c r="K392" s="1"/>
      <c r="L392" s="1"/>
      <c r="M392" s="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26"/>
      <c r="I393" s="1"/>
      <c r="J393" s="1"/>
      <c r="K393" s="1"/>
      <c r="L393" s="1"/>
      <c r="M393" s="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26"/>
      <c r="I394" s="1"/>
      <c r="J394" s="1"/>
      <c r="K394" s="1"/>
      <c r="L394" s="1"/>
      <c r="M394" s="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26"/>
      <c r="I395" s="1"/>
      <c r="J395" s="1"/>
      <c r="K395" s="1"/>
      <c r="L395" s="1"/>
      <c r="M395" s="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26"/>
      <c r="I396" s="1"/>
      <c r="J396" s="1"/>
      <c r="K396" s="1"/>
      <c r="L396" s="1"/>
      <c r="M396" s="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26"/>
      <c r="I397" s="1"/>
      <c r="J397" s="1"/>
      <c r="K397" s="1"/>
      <c r="L397" s="1"/>
      <c r="M397" s="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26"/>
      <c r="I398" s="1"/>
      <c r="J398" s="1"/>
      <c r="K398" s="1"/>
      <c r="L398" s="1"/>
      <c r="M398" s="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26"/>
      <c r="I399" s="1"/>
      <c r="J399" s="1"/>
      <c r="K399" s="1"/>
      <c r="L399" s="1"/>
      <c r="M399" s="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26"/>
      <c r="I400" s="1"/>
      <c r="J400" s="1"/>
      <c r="K400" s="1"/>
      <c r="L400" s="1"/>
      <c r="M400" s="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26"/>
      <c r="I401" s="1"/>
      <c r="J401" s="1"/>
      <c r="K401" s="1"/>
      <c r="L401" s="1"/>
      <c r="M401" s="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26"/>
      <c r="I402" s="1"/>
      <c r="J402" s="1"/>
      <c r="K402" s="1"/>
      <c r="L402" s="1"/>
      <c r="M402" s="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26"/>
      <c r="I403" s="1"/>
      <c r="J403" s="1"/>
      <c r="K403" s="1"/>
      <c r="L403" s="1"/>
      <c r="M403" s="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26"/>
      <c r="I404" s="1"/>
      <c r="J404" s="1"/>
      <c r="K404" s="1"/>
      <c r="L404" s="1"/>
      <c r="M404" s="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26"/>
      <c r="I405" s="1"/>
      <c r="J405" s="1"/>
      <c r="K405" s="1"/>
      <c r="L405" s="1"/>
      <c r="M405" s="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26"/>
      <c r="I406" s="1"/>
      <c r="J406" s="1"/>
      <c r="K406" s="1"/>
      <c r="L406" s="1"/>
      <c r="M406" s="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26"/>
      <c r="I407" s="1"/>
      <c r="J407" s="1"/>
      <c r="K407" s="1"/>
      <c r="L407" s="1"/>
      <c r="M407" s="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26"/>
      <c r="I408" s="1"/>
      <c r="J408" s="1"/>
      <c r="K408" s="1"/>
      <c r="L408" s="1"/>
      <c r="M408" s="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26"/>
      <c r="I409" s="1"/>
      <c r="J409" s="1"/>
      <c r="K409" s="1"/>
      <c r="L409" s="1"/>
      <c r="M409" s="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26"/>
      <c r="I410" s="1"/>
      <c r="J410" s="1"/>
      <c r="K410" s="1"/>
      <c r="L410" s="1"/>
      <c r="M410" s="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26"/>
      <c r="I411" s="1"/>
      <c r="J411" s="1"/>
      <c r="K411" s="1"/>
      <c r="L411" s="1"/>
      <c r="M411" s="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26"/>
      <c r="I412" s="1"/>
      <c r="J412" s="1"/>
      <c r="K412" s="1"/>
      <c r="L412" s="1"/>
      <c r="M412" s="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26"/>
      <c r="I413" s="1"/>
      <c r="J413" s="1"/>
      <c r="K413" s="1"/>
      <c r="L413" s="1"/>
      <c r="M413" s="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26"/>
      <c r="I414" s="1"/>
      <c r="J414" s="1"/>
      <c r="K414" s="1"/>
      <c r="L414" s="1"/>
      <c r="M414" s="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26"/>
      <c r="I415" s="1"/>
      <c r="J415" s="1"/>
      <c r="K415" s="1"/>
      <c r="L415" s="1"/>
      <c r="M415" s="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26"/>
      <c r="I416" s="1"/>
      <c r="J416" s="1"/>
      <c r="K416" s="1"/>
      <c r="L416" s="1"/>
      <c r="M416" s="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26"/>
      <c r="I417" s="1"/>
      <c r="J417" s="1"/>
      <c r="K417" s="1"/>
      <c r="L417" s="1"/>
      <c r="M417" s="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26"/>
      <c r="I418" s="1"/>
      <c r="J418" s="1"/>
      <c r="K418" s="1"/>
      <c r="L418" s="1"/>
      <c r="M418" s="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26"/>
      <c r="I419" s="1"/>
      <c r="J419" s="1"/>
      <c r="K419" s="1"/>
      <c r="L419" s="1"/>
      <c r="M419" s="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26"/>
      <c r="I420" s="1"/>
      <c r="J420" s="1"/>
      <c r="K420" s="1"/>
      <c r="L420" s="1"/>
      <c r="M420" s="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26"/>
      <c r="I421" s="1"/>
      <c r="J421" s="1"/>
      <c r="K421" s="1"/>
      <c r="L421" s="1"/>
      <c r="M421" s="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26"/>
      <c r="I422" s="1"/>
      <c r="J422" s="1"/>
      <c r="K422" s="1"/>
      <c r="L422" s="1"/>
      <c r="M422" s="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26"/>
      <c r="I423" s="1"/>
      <c r="J423" s="1"/>
      <c r="K423" s="1"/>
      <c r="L423" s="1"/>
      <c r="M423" s="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26"/>
      <c r="I424" s="1"/>
      <c r="J424" s="1"/>
      <c r="K424" s="1"/>
      <c r="L424" s="1"/>
      <c r="M424" s="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26"/>
      <c r="I425" s="1"/>
      <c r="J425" s="1"/>
      <c r="K425" s="1"/>
      <c r="L425" s="1"/>
      <c r="M425" s="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26"/>
      <c r="I426" s="1"/>
      <c r="J426" s="1"/>
      <c r="K426" s="1"/>
      <c r="L426" s="1"/>
      <c r="M426" s="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26"/>
      <c r="I427" s="1"/>
      <c r="J427" s="1"/>
      <c r="K427" s="1"/>
      <c r="L427" s="1"/>
      <c r="M427" s="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26"/>
      <c r="I428" s="1"/>
      <c r="J428" s="1"/>
      <c r="K428" s="1"/>
      <c r="L428" s="1"/>
      <c r="M428" s="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26"/>
      <c r="I429" s="1"/>
      <c r="J429" s="1"/>
      <c r="K429" s="1"/>
      <c r="L429" s="1"/>
      <c r="M429" s="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26"/>
      <c r="I430" s="1"/>
      <c r="J430" s="1"/>
      <c r="K430" s="1"/>
      <c r="L430" s="1"/>
      <c r="M430" s="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26"/>
      <c r="I431" s="1"/>
      <c r="J431" s="1"/>
      <c r="K431" s="1"/>
      <c r="L431" s="1"/>
      <c r="M431" s="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26"/>
      <c r="I432" s="1"/>
      <c r="J432" s="1"/>
      <c r="K432" s="1"/>
      <c r="L432" s="1"/>
      <c r="M432" s="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26"/>
      <c r="I433" s="1"/>
      <c r="J433" s="1"/>
      <c r="K433" s="1"/>
      <c r="L433" s="1"/>
      <c r="M433" s="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26"/>
      <c r="I434" s="1"/>
      <c r="J434" s="1"/>
      <c r="K434" s="1"/>
      <c r="L434" s="1"/>
      <c r="M434" s="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26"/>
      <c r="I435" s="1"/>
      <c r="J435" s="1"/>
      <c r="K435" s="1"/>
      <c r="L435" s="1"/>
      <c r="M435" s="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26"/>
      <c r="I436" s="1"/>
      <c r="J436" s="1"/>
      <c r="K436" s="1"/>
      <c r="L436" s="1"/>
      <c r="M436" s="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26"/>
      <c r="I437" s="1"/>
      <c r="J437" s="1"/>
      <c r="K437" s="1"/>
      <c r="L437" s="1"/>
      <c r="M437" s="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26"/>
      <c r="I438" s="1"/>
      <c r="J438" s="1"/>
      <c r="K438" s="1"/>
      <c r="L438" s="1"/>
      <c r="M438" s="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26"/>
      <c r="I439" s="1"/>
      <c r="J439" s="1"/>
      <c r="K439" s="1"/>
      <c r="L439" s="1"/>
      <c r="M439" s="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26"/>
      <c r="I440" s="1"/>
      <c r="J440" s="1"/>
      <c r="K440" s="1"/>
      <c r="L440" s="1"/>
      <c r="M440" s="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26"/>
      <c r="I441" s="1"/>
      <c r="J441" s="1"/>
      <c r="K441" s="1"/>
      <c r="L441" s="1"/>
      <c r="M441" s="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26"/>
      <c r="I442" s="1"/>
      <c r="J442" s="1"/>
      <c r="K442" s="1"/>
      <c r="L442" s="1"/>
      <c r="M442" s="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26"/>
      <c r="I443" s="1"/>
      <c r="J443" s="1"/>
      <c r="K443" s="1"/>
      <c r="L443" s="1"/>
      <c r="M443" s="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26"/>
      <c r="I444" s="1"/>
      <c r="J444" s="1"/>
      <c r="K444" s="1"/>
      <c r="L444" s="1"/>
      <c r="M444" s="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26"/>
      <c r="I445" s="1"/>
      <c r="J445" s="1"/>
      <c r="K445" s="1"/>
      <c r="L445" s="1"/>
      <c r="M445" s="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26"/>
      <c r="I446" s="1"/>
      <c r="J446" s="1"/>
      <c r="K446" s="1"/>
      <c r="L446" s="1"/>
      <c r="M446" s="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26"/>
      <c r="I447" s="1"/>
      <c r="J447" s="1"/>
      <c r="K447" s="1"/>
      <c r="L447" s="1"/>
      <c r="M447" s="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26"/>
      <c r="I448" s="1"/>
      <c r="J448" s="1"/>
      <c r="K448" s="1"/>
      <c r="L448" s="1"/>
      <c r="M448" s="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26"/>
      <c r="I449" s="1"/>
      <c r="J449" s="1"/>
      <c r="K449" s="1"/>
      <c r="L449" s="1"/>
      <c r="M449" s="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26"/>
      <c r="I450" s="1"/>
      <c r="J450" s="1"/>
      <c r="K450" s="1"/>
      <c r="L450" s="1"/>
      <c r="M450" s="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26"/>
      <c r="I451" s="1"/>
      <c r="J451" s="1"/>
      <c r="K451" s="1"/>
      <c r="L451" s="1"/>
      <c r="M451" s="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26"/>
      <c r="I452" s="1"/>
      <c r="J452" s="1"/>
      <c r="K452" s="1"/>
      <c r="L452" s="1"/>
      <c r="M452" s="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26"/>
      <c r="I453" s="1"/>
      <c r="J453" s="1"/>
      <c r="K453" s="1"/>
      <c r="L453" s="1"/>
      <c r="M453" s="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26"/>
      <c r="I454" s="1"/>
      <c r="J454" s="1"/>
      <c r="K454" s="1"/>
      <c r="L454" s="1"/>
      <c r="M454" s="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26"/>
      <c r="I455" s="1"/>
      <c r="J455" s="1"/>
      <c r="K455" s="1"/>
      <c r="L455" s="1"/>
      <c r="M455" s="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26"/>
      <c r="I456" s="1"/>
      <c r="J456" s="1"/>
      <c r="K456" s="1"/>
      <c r="L456" s="1"/>
      <c r="M456" s="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26"/>
      <c r="I457" s="1"/>
      <c r="J457" s="1"/>
      <c r="K457" s="1"/>
      <c r="L457" s="1"/>
      <c r="M457" s="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26"/>
      <c r="I458" s="1"/>
      <c r="J458" s="1"/>
      <c r="K458" s="1"/>
      <c r="L458" s="1"/>
      <c r="M458" s="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26"/>
      <c r="I459" s="1"/>
      <c r="J459" s="1"/>
      <c r="K459" s="1"/>
      <c r="L459" s="1"/>
      <c r="M459" s="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26"/>
      <c r="I460" s="1"/>
      <c r="J460" s="1"/>
      <c r="K460" s="1"/>
      <c r="L460" s="1"/>
      <c r="M460" s="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26"/>
      <c r="I461" s="1"/>
      <c r="J461" s="1"/>
      <c r="K461" s="1"/>
      <c r="L461" s="1"/>
      <c r="M461" s="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26"/>
      <c r="I462" s="1"/>
      <c r="J462" s="1"/>
      <c r="K462" s="1"/>
      <c r="L462" s="1"/>
      <c r="M462" s="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26"/>
      <c r="I463" s="1"/>
      <c r="J463" s="1"/>
      <c r="K463" s="1"/>
      <c r="L463" s="1"/>
      <c r="M463" s="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26"/>
      <c r="I464" s="1"/>
      <c r="J464" s="1"/>
      <c r="K464" s="1"/>
      <c r="L464" s="1"/>
      <c r="M464" s="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26"/>
      <c r="I465" s="1"/>
      <c r="J465" s="1"/>
      <c r="K465" s="1"/>
      <c r="L465" s="1"/>
      <c r="M465" s="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26"/>
      <c r="I466" s="1"/>
      <c r="J466" s="1"/>
      <c r="K466" s="1"/>
      <c r="L466" s="1"/>
      <c r="M466" s="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26"/>
      <c r="I467" s="1"/>
      <c r="J467" s="1"/>
      <c r="K467" s="1"/>
      <c r="L467" s="1"/>
      <c r="M467" s="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26"/>
      <c r="I468" s="1"/>
      <c r="J468" s="1"/>
      <c r="K468" s="1"/>
      <c r="L468" s="1"/>
      <c r="M468" s="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26"/>
      <c r="I469" s="1"/>
      <c r="J469" s="1"/>
      <c r="K469" s="1"/>
      <c r="L469" s="1"/>
      <c r="M469" s="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26"/>
      <c r="I470" s="1"/>
      <c r="J470" s="1"/>
      <c r="K470" s="1"/>
      <c r="L470" s="1"/>
      <c r="M470" s="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26"/>
      <c r="I471" s="1"/>
      <c r="J471" s="1"/>
      <c r="K471" s="1"/>
      <c r="L471" s="1"/>
      <c r="M471" s="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26"/>
      <c r="I472" s="1"/>
      <c r="J472" s="1"/>
      <c r="K472" s="1"/>
      <c r="L472" s="1"/>
      <c r="M472" s="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26"/>
      <c r="I473" s="1"/>
      <c r="J473" s="1"/>
      <c r="K473" s="1"/>
      <c r="L473" s="1"/>
      <c r="M473" s="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26"/>
      <c r="I474" s="1"/>
      <c r="J474" s="1"/>
      <c r="K474" s="1"/>
      <c r="L474" s="1"/>
      <c r="M474" s="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26"/>
      <c r="I475" s="1"/>
      <c r="J475" s="1"/>
      <c r="K475" s="1"/>
      <c r="L475" s="1"/>
      <c r="M475" s="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26"/>
      <c r="I476" s="1"/>
      <c r="J476" s="1"/>
      <c r="K476" s="1"/>
      <c r="L476" s="1"/>
      <c r="M476" s="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26"/>
      <c r="I477" s="1"/>
      <c r="J477" s="1"/>
      <c r="K477" s="1"/>
      <c r="L477" s="1"/>
      <c r="M477" s="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26"/>
      <c r="I478" s="1"/>
      <c r="J478" s="1"/>
      <c r="K478" s="1"/>
      <c r="L478" s="1"/>
      <c r="M478" s="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26"/>
      <c r="I479" s="1"/>
      <c r="J479" s="1"/>
      <c r="K479" s="1"/>
      <c r="L479" s="1"/>
      <c r="M479" s="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26"/>
      <c r="I480" s="1"/>
      <c r="J480" s="1"/>
      <c r="K480" s="1"/>
      <c r="L480" s="1"/>
      <c r="M480" s="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26"/>
      <c r="I481" s="1"/>
      <c r="J481" s="1"/>
      <c r="K481" s="1"/>
      <c r="L481" s="1"/>
      <c r="M481" s="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26"/>
      <c r="I482" s="1"/>
      <c r="J482" s="1"/>
      <c r="K482" s="1"/>
      <c r="L482" s="1"/>
      <c r="M482" s="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26"/>
      <c r="I483" s="1"/>
      <c r="J483" s="1"/>
      <c r="K483" s="1"/>
      <c r="L483" s="1"/>
      <c r="M483" s="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26"/>
      <c r="I484" s="1"/>
      <c r="J484" s="1"/>
      <c r="K484" s="1"/>
      <c r="L484" s="1"/>
      <c r="M484" s="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26"/>
      <c r="I485" s="1"/>
      <c r="J485" s="1"/>
      <c r="K485" s="1"/>
      <c r="L485" s="1"/>
      <c r="M485" s="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26"/>
      <c r="I486" s="1"/>
      <c r="J486" s="1"/>
      <c r="K486" s="1"/>
      <c r="L486" s="1"/>
      <c r="M486" s="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26"/>
      <c r="I487" s="1"/>
      <c r="J487" s="1"/>
      <c r="K487" s="1"/>
      <c r="L487" s="1"/>
      <c r="M487" s="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26"/>
      <c r="I488" s="1"/>
      <c r="J488" s="1"/>
      <c r="K488" s="1"/>
      <c r="L488" s="1"/>
      <c r="M488" s="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26"/>
      <c r="I489" s="1"/>
      <c r="J489" s="1"/>
      <c r="K489" s="1"/>
      <c r="L489" s="1"/>
      <c r="M489" s="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26"/>
      <c r="I490" s="1"/>
      <c r="J490" s="1"/>
      <c r="K490" s="1"/>
      <c r="L490" s="1"/>
      <c r="M490" s="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26"/>
      <c r="I491" s="1"/>
      <c r="J491" s="1"/>
      <c r="K491" s="1"/>
      <c r="L491" s="1"/>
      <c r="M491" s="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26"/>
      <c r="I492" s="1"/>
      <c r="J492" s="1"/>
      <c r="K492" s="1"/>
      <c r="L492" s="1"/>
      <c r="M492" s="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26"/>
      <c r="I493" s="1"/>
      <c r="J493" s="1"/>
      <c r="K493" s="1"/>
      <c r="L493" s="1"/>
      <c r="M493" s="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26"/>
      <c r="I494" s="1"/>
      <c r="J494" s="1"/>
      <c r="K494" s="1"/>
      <c r="L494" s="1"/>
      <c r="M494" s="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26"/>
      <c r="I495" s="1"/>
      <c r="J495" s="1"/>
      <c r="K495" s="1"/>
      <c r="L495" s="1"/>
      <c r="M495" s="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26"/>
      <c r="I496" s="1"/>
      <c r="J496" s="1"/>
      <c r="K496" s="1"/>
      <c r="L496" s="1"/>
      <c r="M496" s="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26"/>
      <c r="I497" s="1"/>
      <c r="J497" s="1"/>
      <c r="K497" s="1"/>
      <c r="L497" s="1"/>
      <c r="M497" s="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26"/>
      <c r="I498" s="1"/>
      <c r="J498" s="1"/>
      <c r="K498" s="1"/>
      <c r="L498" s="1"/>
      <c r="M498" s="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26"/>
      <c r="I499" s="1"/>
      <c r="J499" s="1"/>
      <c r="K499" s="1"/>
      <c r="L499" s="1"/>
      <c r="M499" s="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26"/>
      <c r="I500" s="1"/>
      <c r="J500" s="1"/>
      <c r="K500" s="1"/>
      <c r="L500" s="1"/>
      <c r="M500" s="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26"/>
      <c r="I501" s="1"/>
      <c r="J501" s="1"/>
      <c r="K501" s="1"/>
      <c r="L501" s="1"/>
      <c r="M501" s="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26"/>
      <c r="I502" s="1"/>
      <c r="J502" s="1"/>
      <c r="K502" s="1"/>
      <c r="L502" s="1"/>
      <c r="M502" s="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26"/>
      <c r="I503" s="1"/>
      <c r="J503" s="1"/>
      <c r="K503" s="1"/>
      <c r="L503" s="1"/>
      <c r="M503" s="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26"/>
      <c r="I504" s="1"/>
      <c r="J504" s="1"/>
      <c r="K504" s="1"/>
      <c r="L504" s="1"/>
      <c r="M504" s="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26"/>
      <c r="I505" s="1"/>
      <c r="J505" s="1"/>
      <c r="K505" s="1"/>
      <c r="L505" s="1"/>
      <c r="M505" s="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26"/>
      <c r="I506" s="1"/>
      <c r="J506" s="1"/>
      <c r="K506" s="1"/>
      <c r="L506" s="1"/>
      <c r="M506" s="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26"/>
      <c r="I507" s="1"/>
      <c r="J507" s="1"/>
      <c r="K507" s="1"/>
      <c r="L507" s="1"/>
      <c r="M507" s="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26"/>
      <c r="I508" s="1"/>
      <c r="J508" s="1"/>
      <c r="K508" s="1"/>
      <c r="L508" s="1"/>
      <c r="M508" s="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26"/>
      <c r="I509" s="1"/>
      <c r="J509" s="1"/>
      <c r="K509" s="1"/>
      <c r="L509" s="1"/>
      <c r="M509" s="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26"/>
      <c r="I510" s="1"/>
      <c r="J510" s="1"/>
      <c r="K510" s="1"/>
      <c r="L510" s="1"/>
      <c r="M510" s="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26"/>
      <c r="I511" s="1"/>
      <c r="J511" s="1"/>
      <c r="K511" s="1"/>
      <c r="L511" s="1"/>
      <c r="M511" s="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26"/>
      <c r="I512" s="1"/>
      <c r="J512" s="1"/>
      <c r="K512" s="1"/>
      <c r="L512" s="1"/>
      <c r="M512" s="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26"/>
      <c r="I513" s="1"/>
      <c r="J513" s="1"/>
      <c r="K513" s="1"/>
      <c r="L513" s="1"/>
      <c r="M513" s="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26"/>
      <c r="I514" s="1"/>
      <c r="J514" s="1"/>
      <c r="K514" s="1"/>
      <c r="L514" s="1"/>
      <c r="M514" s="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26"/>
      <c r="I515" s="1"/>
      <c r="J515" s="1"/>
      <c r="K515" s="1"/>
      <c r="L515" s="1"/>
      <c r="M515" s="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26"/>
      <c r="I516" s="1"/>
      <c r="J516" s="1"/>
      <c r="K516" s="1"/>
      <c r="L516" s="1"/>
      <c r="M516" s="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26"/>
      <c r="I517" s="1"/>
      <c r="J517" s="1"/>
      <c r="K517" s="1"/>
      <c r="L517" s="1"/>
      <c r="M517" s="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26"/>
      <c r="I518" s="1"/>
      <c r="J518" s="1"/>
      <c r="K518" s="1"/>
      <c r="L518" s="1"/>
      <c r="M518" s="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26"/>
      <c r="I519" s="1"/>
      <c r="J519" s="1"/>
      <c r="K519" s="1"/>
      <c r="L519" s="1"/>
      <c r="M519" s="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26"/>
      <c r="I520" s="1"/>
      <c r="J520" s="1"/>
      <c r="K520" s="1"/>
      <c r="L520" s="1"/>
      <c r="M520" s="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26"/>
      <c r="I521" s="1"/>
      <c r="J521" s="1"/>
      <c r="K521" s="1"/>
      <c r="L521" s="1"/>
      <c r="M521" s="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26"/>
      <c r="I522" s="1"/>
      <c r="J522" s="1"/>
      <c r="K522" s="1"/>
      <c r="L522" s="1"/>
      <c r="M522" s="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26"/>
      <c r="I523" s="1"/>
      <c r="J523" s="1"/>
      <c r="K523" s="1"/>
      <c r="L523" s="1"/>
      <c r="M523" s="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26"/>
      <c r="I524" s="1"/>
      <c r="J524" s="1"/>
      <c r="K524" s="1"/>
      <c r="L524" s="1"/>
      <c r="M524" s="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26"/>
      <c r="I525" s="1"/>
      <c r="J525" s="1"/>
      <c r="K525" s="1"/>
      <c r="L525" s="1"/>
      <c r="M525" s="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26"/>
      <c r="I526" s="1"/>
      <c r="J526" s="1"/>
      <c r="K526" s="1"/>
      <c r="L526" s="1"/>
      <c r="M526" s="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26"/>
      <c r="I527" s="1"/>
      <c r="J527" s="1"/>
      <c r="K527" s="1"/>
      <c r="L527" s="1"/>
      <c r="M527" s="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26"/>
      <c r="I528" s="1"/>
      <c r="J528" s="1"/>
      <c r="K528" s="1"/>
      <c r="L528" s="1"/>
      <c r="M528" s="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26"/>
      <c r="I529" s="1"/>
      <c r="J529" s="1"/>
      <c r="K529" s="1"/>
      <c r="L529" s="1"/>
      <c r="M529" s="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26"/>
      <c r="I530" s="1"/>
      <c r="J530" s="1"/>
      <c r="K530" s="1"/>
      <c r="L530" s="1"/>
      <c r="M530" s="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26"/>
      <c r="I531" s="1"/>
      <c r="J531" s="1"/>
      <c r="K531" s="1"/>
      <c r="L531" s="1"/>
      <c r="M531" s="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26"/>
      <c r="I532" s="1"/>
      <c r="J532" s="1"/>
      <c r="K532" s="1"/>
      <c r="L532" s="1"/>
      <c r="M532" s="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26"/>
      <c r="I533" s="1"/>
      <c r="J533" s="1"/>
      <c r="K533" s="1"/>
      <c r="L533" s="1"/>
      <c r="M533" s="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26"/>
      <c r="I534" s="1"/>
      <c r="J534" s="1"/>
      <c r="K534" s="1"/>
      <c r="L534" s="1"/>
      <c r="M534" s="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26"/>
      <c r="I535" s="1"/>
      <c r="J535" s="1"/>
      <c r="K535" s="1"/>
      <c r="L535" s="1"/>
      <c r="M535" s="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26"/>
      <c r="I536" s="1"/>
      <c r="J536" s="1"/>
      <c r="K536" s="1"/>
      <c r="L536" s="1"/>
      <c r="M536" s="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26"/>
      <c r="I537" s="1"/>
      <c r="J537" s="1"/>
      <c r="K537" s="1"/>
      <c r="L537" s="1"/>
      <c r="M537" s="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26"/>
      <c r="I538" s="1"/>
      <c r="J538" s="1"/>
      <c r="K538" s="1"/>
      <c r="L538" s="1"/>
      <c r="M538" s="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26"/>
      <c r="I539" s="1"/>
      <c r="J539" s="1"/>
      <c r="K539" s="1"/>
      <c r="L539" s="1"/>
      <c r="M539" s="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26"/>
      <c r="I540" s="1"/>
      <c r="J540" s="1"/>
      <c r="K540" s="1"/>
      <c r="L540" s="1"/>
      <c r="M540" s="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26"/>
      <c r="I541" s="1"/>
      <c r="J541" s="1"/>
      <c r="K541" s="1"/>
      <c r="L541" s="1"/>
      <c r="M541" s="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26"/>
      <c r="I542" s="1"/>
      <c r="J542" s="1"/>
      <c r="K542" s="1"/>
      <c r="L542" s="1"/>
      <c r="M542" s="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26"/>
      <c r="I543" s="1"/>
      <c r="J543" s="1"/>
      <c r="K543" s="1"/>
      <c r="L543" s="1"/>
      <c r="M543" s="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26"/>
      <c r="I544" s="1"/>
      <c r="J544" s="1"/>
      <c r="K544" s="1"/>
      <c r="L544" s="1"/>
      <c r="M544" s="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26"/>
      <c r="I545" s="1"/>
      <c r="J545" s="1"/>
      <c r="K545" s="1"/>
      <c r="L545" s="1"/>
      <c r="M545" s="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26"/>
      <c r="I546" s="1"/>
      <c r="J546" s="1"/>
      <c r="K546" s="1"/>
      <c r="L546" s="1"/>
      <c r="M546" s="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26"/>
      <c r="I547" s="1"/>
      <c r="J547" s="1"/>
      <c r="K547" s="1"/>
      <c r="L547" s="1"/>
      <c r="M547" s="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26"/>
      <c r="I548" s="1"/>
      <c r="J548" s="1"/>
      <c r="K548" s="1"/>
      <c r="L548" s="1"/>
      <c r="M548" s="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26"/>
      <c r="I549" s="1"/>
      <c r="J549" s="1"/>
      <c r="K549" s="1"/>
      <c r="L549" s="1"/>
      <c r="M549" s="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26"/>
      <c r="I550" s="1"/>
      <c r="J550" s="1"/>
      <c r="K550" s="1"/>
      <c r="L550" s="1"/>
      <c r="M550" s="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26"/>
      <c r="I551" s="1"/>
      <c r="J551" s="1"/>
      <c r="K551" s="1"/>
      <c r="L551" s="1"/>
      <c r="M551" s="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26"/>
      <c r="I552" s="1"/>
      <c r="J552" s="1"/>
      <c r="K552" s="1"/>
      <c r="L552" s="1"/>
      <c r="M552" s="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26"/>
      <c r="I553" s="1"/>
      <c r="J553" s="1"/>
      <c r="K553" s="1"/>
      <c r="L553" s="1"/>
      <c r="M553" s="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26"/>
      <c r="I554" s="1"/>
      <c r="J554" s="1"/>
      <c r="K554" s="1"/>
      <c r="L554" s="1"/>
      <c r="M554" s="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26"/>
      <c r="I555" s="1"/>
      <c r="J555" s="1"/>
      <c r="K555" s="1"/>
      <c r="L555" s="1"/>
      <c r="M555" s="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26"/>
      <c r="I556" s="1"/>
      <c r="J556" s="1"/>
      <c r="K556" s="1"/>
      <c r="L556" s="1"/>
      <c r="M556" s="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26"/>
      <c r="I557" s="1"/>
      <c r="J557" s="1"/>
      <c r="K557" s="1"/>
      <c r="L557" s="1"/>
      <c r="M557" s="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26"/>
      <c r="I558" s="1"/>
      <c r="J558" s="1"/>
      <c r="K558" s="1"/>
      <c r="L558" s="1"/>
      <c r="M558" s="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26"/>
      <c r="I559" s="1"/>
      <c r="J559" s="1"/>
      <c r="K559" s="1"/>
      <c r="L559" s="1"/>
      <c r="M559" s="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26"/>
      <c r="I560" s="1"/>
      <c r="J560" s="1"/>
      <c r="K560" s="1"/>
      <c r="L560" s="1"/>
      <c r="M560" s="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26"/>
      <c r="I561" s="1"/>
      <c r="J561" s="1"/>
      <c r="K561" s="1"/>
      <c r="L561" s="1"/>
      <c r="M561" s="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26"/>
      <c r="I562" s="1"/>
      <c r="J562" s="1"/>
      <c r="K562" s="1"/>
      <c r="L562" s="1"/>
      <c r="M562" s="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26"/>
      <c r="I563" s="1"/>
      <c r="J563" s="1"/>
      <c r="K563" s="1"/>
      <c r="L563" s="1"/>
      <c r="M563" s="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26"/>
      <c r="I564" s="1"/>
      <c r="J564" s="1"/>
      <c r="K564" s="1"/>
      <c r="L564" s="1"/>
      <c r="M564" s="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26"/>
      <c r="I565" s="1"/>
      <c r="J565" s="1"/>
      <c r="K565" s="1"/>
      <c r="L565" s="1"/>
      <c r="M565" s="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26"/>
      <c r="I566" s="1"/>
      <c r="J566" s="1"/>
      <c r="K566" s="1"/>
      <c r="L566" s="1"/>
      <c r="M566" s="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26"/>
      <c r="I567" s="1"/>
      <c r="J567" s="1"/>
      <c r="K567" s="1"/>
      <c r="L567" s="1"/>
      <c r="M567" s="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26"/>
      <c r="I568" s="1"/>
      <c r="J568" s="1"/>
      <c r="K568" s="1"/>
      <c r="L568" s="1"/>
      <c r="M568" s="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26"/>
      <c r="I569" s="1"/>
      <c r="J569" s="1"/>
      <c r="K569" s="1"/>
      <c r="L569" s="1"/>
      <c r="M569" s="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26"/>
      <c r="I570" s="1"/>
      <c r="J570" s="1"/>
      <c r="K570" s="1"/>
      <c r="L570" s="1"/>
      <c r="M570" s="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26"/>
      <c r="I571" s="1"/>
      <c r="J571" s="1"/>
      <c r="K571" s="1"/>
      <c r="L571" s="1"/>
      <c r="M571" s="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26"/>
      <c r="I572" s="1"/>
      <c r="J572" s="1"/>
      <c r="K572" s="1"/>
      <c r="L572" s="1"/>
      <c r="M572" s="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26"/>
      <c r="I573" s="1"/>
      <c r="J573" s="1"/>
      <c r="K573" s="1"/>
      <c r="L573" s="1"/>
      <c r="M573" s="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26"/>
      <c r="I574" s="1"/>
      <c r="J574" s="1"/>
      <c r="K574" s="1"/>
      <c r="L574" s="1"/>
      <c r="M574" s="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26"/>
      <c r="I575" s="1"/>
      <c r="J575" s="1"/>
      <c r="K575" s="1"/>
      <c r="L575" s="1"/>
      <c r="M575" s="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26"/>
      <c r="I576" s="1"/>
      <c r="J576" s="1"/>
      <c r="K576" s="1"/>
      <c r="L576" s="1"/>
      <c r="M576" s="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26"/>
      <c r="I577" s="1"/>
      <c r="J577" s="1"/>
      <c r="K577" s="1"/>
      <c r="L577" s="1"/>
      <c r="M577" s="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26"/>
      <c r="I578" s="1"/>
      <c r="J578" s="1"/>
      <c r="K578" s="1"/>
      <c r="L578" s="1"/>
      <c r="M578" s="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26"/>
      <c r="I579" s="1"/>
      <c r="J579" s="1"/>
      <c r="K579" s="1"/>
      <c r="L579" s="1"/>
      <c r="M579" s="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26"/>
      <c r="I580" s="1"/>
      <c r="J580" s="1"/>
      <c r="K580" s="1"/>
      <c r="L580" s="1"/>
      <c r="M580" s="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26"/>
      <c r="I581" s="1"/>
      <c r="J581" s="1"/>
      <c r="K581" s="1"/>
      <c r="L581" s="1"/>
      <c r="M581" s="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26"/>
      <c r="I582" s="1"/>
      <c r="J582" s="1"/>
      <c r="K582" s="1"/>
      <c r="L582" s="1"/>
      <c r="M582" s="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26"/>
      <c r="I583" s="1"/>
      <c r="J583" s="1"/>
      <c r="K583" s="1"/>
      <c r="L583" s="1"/>
      <c r="M583" s="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26"/>
      <c r="I584" s="1"/>
      <c r="J584" s="1"/>
      <c r="K584" s="1"/>
      <c r="L584" s="1"/>
      <c r="M584" s="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26"/>
      <c r="I585" s="1"/>
      <c r="J585" s="1"/>
      <c r="K585" s="1"/>
      <c r="L585" s="1"/>
      <c r="M585" s="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26"/>
      <c r="I586" s="1"/>
      <c r="J586" s="1"/>
      <c r="K586" s="1"/>
      <c r="L586" s="1"/>
      <c r="M586" s="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26"/>
      <c r="I587" s="1"/>
      <c r="J587" s="1"/>
      <c r="K587" s="1"/>
      <c r="L587" s="1"/>
      <c r="M587" s="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26"/>
      <c r="I588" s="1"/>
      <c r="J588" s="1"/>
      <c r="K588" s="1"/>
      <c r="L588" s="1"/>
      <c r="M588" s="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26"/>
      <c r="I589" s="1"/>
      <c r="J589" s="1"/>
      <c r="K589" s="1"/>
      <c r="L589" s="1"/>
      <c r="M589" s="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26"/>
      <c r="I590" s="1"/>
      <c r="J590" s="1"/>
      <c r="K590" s="1"/>
      <c r="L590" s="1"/>
      <c r="M590" s="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26"/>
      <c r="I591" s="1"/>
      <c r="J591" s="1"/>
      <c r="K591" s="1"/>
      <c r="L591" s="1"/>
      <c r="M591" s="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26"/>
      <c r="I592" s="1"/>
      <c r="J592" s="1"/>
      <c r="K592" s="1"/>
      <c r="L592" s="1"/>
      <c r="M592" s="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26"/>
      <c r="I593" s="1"/>
      <c r="J593" s="1"/>
      <c r="K593" s="1"/>
      <c r="L593" s="1"/>
      <c r="M593" s="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26"/>
      <c r="I594" s="1"/>
      <c r="J594" s="1"/>
      <c r="K594" s="1"/>
      <c r="L594" s="1"/>
      <c r="M594" s="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26"/>
      <c r="I595" s="1"/>
      <c r="J595" s="1"/>
      <c r="K595" s="1"/>
      <c r="L595" s="1"/>
      <c r="M595" s="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26"/>
      <c r="I596" s="1"/>
      <c r="J596" s="1"/>
      <c r="K596" s="1"/>
      <c r="L596" s="1"/>
      <c r="M596" s="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26"/>
      <c r="I597" s="1"/>
      <c r="J597" s="1"/>
      <c r="K597" s="1"/>
      <c r="L597" s="1"/>
      <c r="M597" s="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26"/>
      <c r="I598" s="1"/>
      <c r="J598" s="1"/>
      <c r="K598" s="1"/>
      <c r="L598" s="1"/>
      <c r="M598" s="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26"/>
      <c r="I599" s="1"/>
      <c r="J599" s="1"/>
      <c r="K599" s="1"/>
      <c r="L599" s="1"/>
      <c r="M599" s="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26"/>
      <c r="I600" s="1"/>
      <c r="J600" s="1"/>
      <c r="K600" s="1"/>
      <c r="L600" s="1"/>
      <c r="M600" s="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26"/>
      <c r="I601" s="1"/>
      <c r="J601" s="1"/>
      <c r="K601" s="1"/>
      <c r="L601" s="1"/>
      <c r="M601" s="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26"/>
      <c r="I602" s="1"/>
      <c r="J602" s="1"/>
      <c r="K602" s="1"/>
      <c r="L602" s="1"/>
      <c r="M602" s="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26"/>
      <c r="I603" s="1"/>
      <c r="J603" s="1"/>
      <c r="K603" s="1"/>
      <c r="L603" s="1"/>
      <c r="M603" s="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26"/>
      <c r="I604" s="1"/>
      <c r="J604" s="1"/>
      <c r="K604" s="1"/>
      <c r="L604" s="1"/>
      <c r="M604" s="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26"/>
      <c r="I605" s="1"/>
      <c r="J605" s="1"/>
      <c r="K605" s="1"/>
      <c r="L605" s="1"/>
      <c r="M605" s="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26"/>
      <c r="I606" s="1"/>
      <c r="J606" s="1"/>
      <c r="K606" s="1"/>
      <c r="L606" s="1"/>
      <c r="M606" s="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26"/>
      <c r="I607" s="1"/>
      <c r="J607" s="1"/>
      <c r="K607" s="1"/>
      <c r="L607" s="1"/>
      <c r="M607" s="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26"/>
      <c r="I608" s="1"/>
      <c r="J608" s="1"/>
      <c r="K608" s="1"/>
      <c r="L608" s="1"/>
      <c r="M608" s="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26"/>
      <c r="I609" s="1"/>
      <c r="J609" s="1"/>
      <c r="K609" s="1"/>
      <c r="L609" s="1"/>
      <c r="M609" s="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26"/>
      <c r="I610" s="1"/>
      <c r="J610" s="1"/>
      <c r="K610" s="1"/>
      <c r="L610" s="1"/>
      <c r="M610" s="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26"/>
      <c r="I611" s="1"/>
      <c r="J611" s="1"/>
      <c r="K611" s="1"/>
      <c r="L611" s="1"/>
      <c r="M611" s="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26"/>
      <c r="I612" s="1"/>
      <c r="J612" s="1"/>
      <c r="K612" s="1"/>
      <c r="L612" s="1"/>
      <c r="M612" s="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26"/>
      <c r="I613" s="1"/>
      <c r="J613" s="1"/>
      <c r="K613" s="1"/>
      <c r="L613" s="1"/>
      <c r="M613" s="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26"/>
      <c r="I614" s="1"/>
      <c r="J614" s="1"/>
      <c r="K614" s="1"/>
      <c r="L614" s="1"/>
      <c r="M614" s="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26"/>
      <c r="I615" s="1"/>
      <c r="J615" s="1"/>
      <c r="K615" s="1"/>
      <c r="L615" s="1"/>
      <c r="M615" s="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26"/>
      <c r="I616" s="1"/>
      <c r="J616" s="1"/>
      <c r="K616" s="1"/>
      <c r="L616" s="1"/>
      <c r="M616" s="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26"/>
      <c r="I617" s="1"/>
      <c r="J617" s="1"/>
      <c r="K617" s="1"/>
      <c r="L617" s="1"/>
      <c r="M617" s="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26"/>
      <c r="I618" s="1"/>
      <c r="J618" s="1"/>
      <c r="K618" s="1"/>
      <c r="L618" s="1"/>
      <c r="M618" s="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26"/>
      <c r="I619" s="1"/>
      <c r="J619" s="1"/>
      <c r="K619" s="1"/>
      <c r="L619" s="1"/>
      <c r="M619" s="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26"/>
      <c r="I620" s="1"/>
      <c r="J620" s="1"/>
      <c r="K620" s="1"/>
      <c r="L620" s="1"/>
      <c r="M620" s="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26"/>
      <c r="I621" s="1"/>
      <c r="J621" s="1"/>
      <c r="K621" s="1"/>
      <c r="L621" s="1"/>
      <c r="M621" s="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26"/>
      <c r="I622" s="1"/>
      <c r="J622" s="1"/>
      <c r="K622" s="1"/>
      <c r="L622" s="1"/>
      <c r="M622" s="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26"/>
      <c r="I623" s="1"/>
      <c r="J623" s="1"/>
      <c r="K623" s="1"/>
      <c r="L623" s="1"/>
      <c r="M623" s="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26"/>
      <c r="I624" s="1"/>
      <c r="J624" s="1"/>
      <c r="K624" s="1"/>
      <c r="L624" s="1"/>
      <c r="M624" s="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26"/>
      <c r="I625" s="1"/>
      <c r="J625" s="1"/>
      <c r="K625" s="1"/>
      <c r="L625" s="1"/>
      <c r="M625" s="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26"/>
      <c r="I626" s="1"/>
      <c r="J626" s="1"/>
      <c r="K626" s="1"/>
      <c r="L626" s="1"/>
      <c r="M626" s="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26"/>
      <c r="I627" s="1"/>
      <c r="J627" s="1"/>
      <c r="K627" s="1"/>
      <c r="L627" s="1"/>
      <c r="M627" s="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26"/>
      <c r="I628" s="1"/>
      <c r="J628" s="1"/>
      <c r="K628" s="1"/>
      <c r="L628" s="1"/>
      <c r="M628" s="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26"/>
      <c r="I629" s="1"/>
      <c r="J629" s="1"/>
      <c r="K629" s="1"/>
      <c r="L629" s="1"/>
      <c r="M629" s="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26"/>
      <c r="I630" s="1"/>
      <c r="J630" s="1"/>
      <c r="K630" s="1"/>
      <c r="L630" s="1"/>
      <c r="M630" s="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26"/>
      <c r="I631" s="1"/>
      <c r="J631" s="1"/>
      <c r="K631" s="1"/>
      <c r="L631" s="1"/>
      <c r="M631" s="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26"/>
      <c r="I632" s="1"/>
      <c r="J632" s="1"/>
      <c r="K632" s="1"/>
      <c r="L632" s="1"/>
      <c r="M632" s="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26"/>
      <c r="I633" s="1"/>
      <c r="J633" s="1"/>
      <c r="K633" s="1"/>
      <c r="L633" s="1"/>
      <c r="M633" s="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26"/>
      <c r="I634" s="1"/>
      <c r="J634" s="1"/>
      <c r="K634" s="1"/>
      <c r="L634" s="1"/>
      <c r="M634" s="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26"/>
      <c r="I635" s="1"/>
      <c r="J635" s="1"/>
      <c r="K635" s="1"/>
      <c r="L635" s="1"/>
      <c r="M635" s="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26"/>
      <c r="I636" s="1"/>
      <c r="J636" s="1"/>
      <c r="K636" s="1"/>
      <c r="L636" s="1"/>
      <c r="M636" s="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26"/>
      <c r="I637" s="1"/>
      <c r="J637" s="1"/>
      <c r="K637" s="1"/>
      <c r="L637" s="1"/>
      <c r="M637" s="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26"/>
      <c r="I638" s="1"/>
      <c r="J638" s="1"/>
      <c r="K638" s="1"/>
      <c r="L638" s="1"/>
      <c r="M638" s="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26"/>
      <c r="I639" s="1"/>
      <c r="J639" s="1"/>
      <c r="K639" s="1"/>
      <c r="L639" s="1"/>
      <c r="M639" s="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26"/>
      <c r="I640" s="1"/>
      <c r="J640" s="1"/>
      <c r="K640" s="1"/>
      <c r="L640" s="1"/>
      <c r="M640" s="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26"/>
      <c r="I641" s="1"/>
      <c r="J641" s="1"/>
      <c r="K641" s="1"/>
      <c r="L641" s="1"/>
      <c r="M641" s="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26"/>
      <c r="I642" s="1"/>
      <c r="J642" s="1"/>
      <c r="K642" s="1"/>
      <c r="L642" s="1"/>
      <c r="M642" s="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26"/>
      <c r="I643" s="1"/>
      <c r="J643" s="1"/>
      <c r="K643" s="1"/>
      <c r="L643" s="1"/>
      <c r="M643" s="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26"/>
      <c r="I644" s="1"/>
      <c r="J644" s="1"/>
      <c r="K644" s="1"/>
      <c r="L644" s="1"/>
      <c r="M644" s="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26"/>
      <c r="I645" s="1"/>
      <c r="J645" s="1"/>
      <c r="K645" s="1"/>
      <c r="L645" s="1"/>
      <c r="M645" s="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26"/>
      <c r="I646" s="1"/>
      <c r="J646" s="1"/>
      <c r="K646" s="1"/>
      <c r="L646" s="1"/>
      <c r="M646" s="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26"/>
      <c r="I647" s="1"/>
      <c r="J647" s="1"/>
      <c r="K647" s="1"/>
      <c r="L647" s="1"/>
      <c r="M647" s="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26"/>
      <c r="I648" s="1"/>
      <c r="J648" s="1"/>
      <c r="K648" s="1"/>
      <c r="L648" s="1"/>
      <c r="M648" s="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26"/>
      <c r="I649" s="1"/>
      <c r="J649" s="1"/>
      <c r="K649" s="1"/>
      <c r="L649" s="1"/>
      <c r="M649" s="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26"/>
      <c r="I650" s="1"/>
      <c r="J650" s="1"/>
      <c r="K650" s="1"/>
      <c r="L650" s="1"/>
      <c r="M650" s="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26"/>
      <c r="I651" s="1"/>
      <c r="J651" s="1"/>
      <c r="K651" s="1"/>
      <c r="L651" s="1"/>
      <c r="M651" s="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26"/>
      <c r="I652" s="1"/>
      <c r="J652" s="1"/>
      <c r="K652" s="1"/>
      <c r="L652" s="1"/>
      <c r="M652" s="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26"/>
      <c r="I653" s="1"/>
      <c r="J653" s="1"/>
      <c r="K653" s="1"/>
      <c r="L653" s="1"/>
      <c r="M653" s="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26"/>
      <c r="I654" s="1"/>
      <c r="J654" s="1"/>
      <c r="K654" s="1"/>
      <c r="L654" s="1"/>
      <c r="M654" s="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26"/>
      <c r="I655" s="1"/>
      <c r="J655" s="1"/>
      <c r="K655" s="1"/>
      <c r="L655" s="1"/>
      <c r="M655" s="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26"/>
      <c r="I656" s="1"/>
      <c r="J656" s="1"/>
      <c r="K656" s="1"/>
      <c r="L656" s="1"/>
      <c r="M656" s="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26"/>
      <c r="I657" s="1"/>
      <c r="J657" s="1"/>
      <c r="K657" s="1"/>
      <c r="L657" s="1"/>
      <c r="M657" s="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26"/>
      <c r="I658" s="1"/>
      <c r="J658" s="1"/>
      <c r="K658" s="1"/>
      <c r="L658" s="1"/>
      <c r="M658" s="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26"/>
      <c r="I659" s="1"/>
      <c r="J659" s="1"/>
      <c r="K659" s="1"/>
      <c r="L659" s="1"/>
      <c r="M659" s="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26"/>
      <c r="I660" s="1"/>
      <c r="J660" s="1"/>
      <c r="K660" s="1"/>
      <c r="L660" s="1"/>
      <c r="M660" s="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26"/>
      <c r="I661" s="1"/>
      <c r="J661" s="1"/>
      <c r="K661" s="1"/>
      <c r="L661" s="1"/>
      <c r="M661" s="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26"/>
      <c r="I662" s="1"/>
      <c r="J662" s="1"/>
      <c r="K662" s="1"/>
      <c r="L662" s="1"/>
      <c r="M662" s="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26"/>
      <c r="I663" s="1"/>
      <c r="J663" s="1"/>
      <c r="K663" s="1"/>
      <c r="L663" s="1"/>
      <c r="M663" s="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26"/>
      <c r="I664" s="1"/>
      <c r="J664" s="1"/>
      <c r="K664" s="1"/>
      <c r="L664" s="1"/>
      <c r="M664" s="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26"/>
      <c r="I665" s="1"/>
      <c r="J665" s="1"/>
      <c r="K665" s="1"/>
      <c r="L665" s="1"/>
      <c r="M665" s="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26"/>
      <c r="I666" s="1"/>
      <c r="J666" s="1"/>
      <c r="K666" s="1"/>
      <c r="L666" s="1"/>
      <c r="M666" s="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26"/>
      <c r="I667" s="1"/>
      <c r="J667" s="1"/>
      <c r="K667" s="1"/>
      <c r="L667" s="1"/>
      <c r="M667" s="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26"/>
      <c r="I668" s="1"/>
      <c r="J668" s="1"/>
      <c r="K668" s="1"/>
      <c r="L668" s="1"/>
      <c r="M668" s="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26"/>
      <c r="I669" s="1"/>
      <c r="J669" s="1"/>
      <c r="K669" s="1"/>
      <c r="L669" s="1"/>
      <c r="M669" s="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26"/>
      <c r="I670" s="1"/>
      <c r="J670" s="1"/>
      <c r="K670" s="1"/>
      <c r="L670" s="1"/>
      <c r="M670" s="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26"/>
      <c r="I671" s="1"/>
      <c r="J671" s="1"/>
      <c r="K671" s="1"/>
      <c r="L671" s="1"/>
      <c r="M671" s="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26"/>
      <c r="I672" s="1"/>
      <c r="J672" s="1"/>
      <c r="K672" s="1"/>
      <c r="L672" s="1"/>
      <c r="M672" s="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26"/>
      <c r="I673" s="1"/>
      <c r="J673" s="1"/>
      <c r="K673" s="1"/>
      <c r="L673" s="1"/>
      <c r="M673" s="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26"/>
      <c r="I674" s="1"/>
      <c r="J674" s="1"/>
      <c r="K674" s="1"/>
      <c r="L674" s="1"/>
      <c r="M674" s="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26"/>
      <c r="I675" s="1"/>
      <c r="J675" s="1"/>
      <c r="K675" s="1"/>
      <c r="L675" s="1"/>
      <c r="M675" s="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26"/>
      <c r="I676" s="1"/>
      <c r="J676" s="1"/>
      <c r="K676" s="1"/>
      <c r="L676" s="1"/>
      <c r="M676" s="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26"/>
      <c r="I677" s="1"/>
      <c r="J677" s="1"/>
      <c r="K677" s="1"/>
      <c r="L677" s="1"/>
      <c r="M677" s="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26"/>
      <c r="I678" s="1"/>
      <c r="J678" s="1"/>
      <c r="K678" s="1"/>
      <c r="L678" s="1"/>
      <c r="M678" s="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26"/>
      <c r="I679" s="1"/>
      <c r="J679" s="1"/>
      <c r="K679" s="1"/>
      <c r="L679" s="1"/>
      <c r="M679" s="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26"/>
      <c r="I680" s="1"/>
      <c r="J680" s="1"/>
      <c r="K680" s="1"/>
      <c r="L680" s="1"/>
      <c r="M680" s="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26"/>
      <c r="I681" s="1"/>
      <c r="J681" s="1"/>
      <c r="K681" s="1"/>
      <c r="L681" s="1"/>
      <c r="M681" s="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26"/>
      <c r="I682" s="1"/>
      <c r="J682" s="1"/>
      <c r="K682" s="1"/>
      <c r="L682" s="1"/>
      <c r="M682" s="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26"/>
      <c r="I683" s="1"/>
      <c r="J683" s="1"/>
      <c r="K683" s="1"/>
      <c r="L683" s="1"/>
      <c r="M683" s="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26"/>
      <c r="I684" s="1"/>
      <c r="J684" s="1"/>
      <c r="K684" s="1"/>
      <c r="L684" s="1"/>
      <c r="M684" s="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26"/>
      <c r="I685" s="1"/>
      <c r="J685" s="1"/>
      <c r="K685" s="1"/>
      <c r="L685" s="1"/>
      <c r="M685" s="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26"/>
      <c r="I686" s="1"/>
      <c r="J686" s="1"/>
      <c r="K686" s="1"/>
      <c r="L686" s="1"/>
      <c r="M686" s="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26"/>
      <c r="I687" s="1"/>
      <c r="J687" s="1"/>
      <c r="K687" s="1"/>
      <c r="L687" s="1"/>
      <c r="M687" s="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26"/>
      <c r="I688" s="1"/>
      <c r="J688" s="1"/>
      <c r="K688" s="1"/>
      <c r="L688" s="1"/>
      <c r="M688" s="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26"/>
      <c r="I689" s="1"/>
      <c r="J689" s="1"/>
      <c r="K689" s="1"/>
      <c r="L689" s="1"/>
      <c r="M689" s="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26"/>
      <c r="I690" s="1"/>
      <c r="J690" s="1"/>
      <c r="K690" s="1"/>
      <c r="L690" s="1"/>
      <c r="M690" s="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26"/>
      <c r="I691" s="1"/>
      <c r="J691" s="1"/>
      <c r="K691" s="1"/>
      <c r="L691" s="1"/>
      <c r="M691" s="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26"/>
      <c r="I692" s="1"/>
      <c r="J692" s="1"/>
      <c r="K692" s="1"/>
      <c r="L692" s="1"/>
      <c r="M692" s="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26"/>
      <c r="I693" s="1"/>
      <c r="J693" s="1"/>
      <c r="K693" s="1"/>
      <c r="L693" s="1"/>
      <c r="M693" s="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26"/>
      <c r="I694" s="1"/>
      <c r="J694" s="1"/>
      <c r="K694" s="1"/>
      <c r="L694" s="1"/>
      <c r="M694" s="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26"/>
      <c r="I695" s="1"/>
      <c r="J695" s="1"/>
      <c r="K695" s="1"/>
      <c r="L695" s="1"/>
      <c r="M695" s="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26"/>
      <c r="I696" s="1"/>
      <c r="J696" s="1"/>
      <c r="K696" s="1"/>
      <c r="L696" s="1"/>
      <c r="M696" s="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26"/>
      <c r="I697" s="1"/>
      <c r="J697" s="1"/>
      <c r="K697" s="1"/>
      <c r="L697" s="1"/>
      <c r="M697" s="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26"/>
      <c r="I698" s="1"/>
      <c r="J698" s="1"/>
      <c r="K698" s="1"/>
      <c r="L698" s="1"/>
      <c r="M698" s="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26"/>
      <c r="I699" s="1"/>
      <c r="J699" s="1"/>
      <c r="K699" s="1"/>
      <c r="L699" s="1"/>
      <c r="M699" s="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26"/>
      <c r="I700" s="1"/>
      <c r="J700" s="1"/>
      <c r="K700" s="1"/>
      <c r="L700" s="1"/>
      <c r="M700" s="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26"/>
      <c r="I701" s="1"/>
      <c r="J701" s="1"/>
      <c r="K701" s="1"/>
      <c r="L701" s="1"/>
      <c r="M701" s="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26"/>
      <c r="I702" s="1"/>
      <c r="J702" s="1"/>
      <c r="K702" s="1"/>
      <c r="L702" s="1"/>
      <c r="M702" s="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26"/>
      <c r="I703" s="1"/>
      <c r="J703" s="1"/>
      <c r="K703" s="1"/>
      <c r="L703" s="1"/>
      <c r="M703" s="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26"/>
      <c r="I704" s="1"/>
      <c r="J704" s="1"/>
      <c r="K704" s="1"/>
      <c r="L704" s="1"/>
      <c r="M704" s="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26"/>
      <c r="I705" s="1"/>
      <c r="J705" s="1"/>
      <c r="K705" s="1"/>
      <c r="L705" s="1"/>
      <c r="M705" s="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26"/>
      <c r="I706" s="1"/>
      <c r="J706" s="1"/>
      <c r="K706" s="1"/>
      <c r="L706" s="1"/>
      <c r="M706" s="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26"/>
      <c r="I707" s="1"/>
      <c r="J707" s="1"/>
      <c r="K707" s="1"/>
      <c r="L707" s="1"/>
      <c r="M707" s="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26"/>
      <c r="I708" s="1"/>
      <c r="J708" s="1"/>
      <c r="K708" s="1"/>
      <c r="L708" s="1"/>
      <c r="M708" s="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26"/>
      <c r="I709" s="1"/>
      <c r="J709" s="1"/>
      <c r="K709" s="1"/>
      <c r="L709" s="1"/>
      <c r="M709" s="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26"/>
      <c r="I710" s="1"/>
      <c r="J710" s="1"/>
      <c r="K710" s="1"/>
      <c r="L710" s="1"/>
      <c r="M710" s="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26"/>
      <c r="I711" s="1"/>
      <c r="J711" s="1"/>
      <c r="K711" s="1"/>
      <c r="L711" s="1"/>
      <c r="M711" s="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26"/>
      <c r="I712" s="1"/>
      <c r="J712" s="1"/>
      <c r="K712" s="1"/>
      <c r="L712" s="1"/>
      <c r="M712" s="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26"/>
      <c r="I713" s="1"/>
      <c r="J713" s="1"/>
      <c r="K713" s="1"/>
      <c r="L713" s="1"/>
      <c r="M713" s="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26"/>
      <c r="I714" s="1"/>
      <c r="J714" s="1"/>
      <c r="K714" s="1"/>
      <c r="L714" s="1"/>
      <c r="M714" s="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26"/>
      <c r="I715" s="1"/>
      <c r="J715" s="1"/>
      <c r="K715" s="1"/>
      <c r="L715" s="1"/>
      <c r="M715" s="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26"/>
      <c r="I716" s="1"/>
      <c r="J716" s="1"/>
      <c r="K716" s="1"/>
      <c r="L716" s="1"/>
      <c r="M716" s="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26"/>
      <c r="I717" s="1"/>
      <c r="J717" s="1"/>
      <c r="K717" s="1"/>
      <c r="L717" s="1"/>
      <c r="M717" s="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26"/>
      <c r="I718" s="1"/>
      <c r="J718" s="1"/>
      <c r="K718" s="1"/>
      <c r="L718" s="1"/>
      <c r="M718" s="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26"/>
      <c r="I719" s="1"/>
      <c r="J719" s="1"/>
      <c r="K719" s="1"/>
      <c r="L719" s="1"/>
      <c r="M719" s="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26"/>
      <c r="I720" s="1"/>
      <c r="J720" s="1"/>
      <c r="K720" s="1"/>
      <c r="L720" s="1"/>
      <c r="M720" s="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26"/>
      <c r="I721" s="1"/>
      <c r="J721" s="1"/>
      <c r="K721" s="1"/>
      <c r="L721" s="1"/>
      <c r="M721" s="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26"/>
      <c r="I722" s="1"/>
      <c r="J722" s="1"/>
      <c r="K722" s="1"/>
      <c r="L722" s="1"/>
      <c r="M722" s="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26"/>
      <c r="I723" s="1"/>
      <c r="J723" s="1"/>
      <c r="K723" s="1"/>
      <c r="L723" s="1"/>
      <c r="M723" s="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26"/>
      <c r="I724" s="1"/>
      <c r="J724" s="1"/>
      <c r="K724" s="1"/>
      <c r="L724" s="1"/>
      <c r="M724" s="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26"/>
      <c r="I725" s="1"/>
      <c r="J725" s="1"/>
      <c r="K725" s="1"/>
      <c r="L725" s="1"/>
      <c r="M725" s="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26"/>
      <c r="I726" s="1"/>
      <c r="J726" s="1"/>
      <c r="K726" s="1"/>
      <c r="L726" s="1"/>
      <c r="M726" s="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26"/>
      <c r="I727" s="1"/>
      <c r="J727" s="1"/>
      <c r="K727" s="1"/>
      <c r="L727" s="1"/>
      <c r="M727" s="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26"/>
      <c r="I728" s="1"/>
      <c r="J728" s="1"/>
      <c r="K728" s="1"/>
      <c r="L728" s="1"/>
      <c r="M728" s="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26"/>
      <c r="I729" s="1"/>
      <c r="J729" s="1"/>
      <c r="K729" s="1"/>
      <c r="L729" s="1"/>
      <c r="M729" s="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26"/>
      <c r="I730" s="1"/>
      <c r="J730" s="1"/>
      <c r="K730" s="1"/>
      <c r="L730" s="1"/>
      <c r="M730" s="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26"/>
      <c r="I731" s="1"/>
      <c r="J731" s="1"/>
      <c r="K731" s="1"/>
      <c r="L731" s="1"/>
      <c r="M731" s="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26"/>
      <c r="I732" s="1"/>
      <c r="J732" s="1"/>
      <c r="K732" s="1"/>
      <c r="L732" s="1"/>
      <c r="M732" s="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26"/>
      <c r="I733" s="1"/>
      <c r="J733" s="1"/>
      <c r="K733" s="1"/>
      <c r="L733" s="1"/>
      <c r="M733" s="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26"/>
      <c r="I734" s="1"/>
      <c r="J734" s="1"/>
      <c r="K734" s="1"/>
      <c r="L734" s="1"/>
      <c r="M734" s="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26"/>
      <c r="I735" s="1"/>
      <c r="J735" s="1"/>
      <c r="K735" s="1"/>
      <c r="L735" s="1"/>
      <c r="M735" s="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26"/>
      <c r="I736" s="1"/>
      <c r="J736" s="1"/>
      <c r="K736" s="1"/>
      <c r="L736" s="1"/>
      <c r="M736" s="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26"/>
      <c r="I737" s="1"/>
      <c r="J737" s="1"/>
      <c r="K737" s="1"/>
      <c r="L737" s="1"/>
      <c r="M737" s="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26"/>
      <c r="I738" s="1"/>
      <c r="J738" s="1"/>
      <c r="K738" s="1"/>
      <c r="L738" s="1"/>
      <c r="M738" s="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26"/>
      <c r="I739" s="1"/>
      <c r="J739" s="1"/>
      <c r="K739" s="1"/>
      <c r="L739" s="1"/>
      <c r="M739" s="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26"/>
      <c r="I740" s="1"/>
      <c r="J740" s="1"/>
      <c r="K740" s="1"/>
      <c r="L740" s="1"/>
      <c r="M740" s="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26"/>
      <c r="I741" s="1"/>
      <c r="J741" s="1"/>
      <c r="K741" s="1"/>
      <c r="L741" s="1"/>
      <c r="M741" s="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26"/>
      <c r="I742" s="1"/>
      <c r="J742" s="1"/>
      <c r="K742" s="1"/>
      <c r="L742" s="1"/>
      <c r="M742" s="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26"/>
      <c r="I743" s="1"/>
      <c r="J743" s="1"/>
      <c r="K743" s="1"/>
      <c r="L743" s="1"/>
      <c r="M743" s="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26"/>
      <c r="I744" s="1"/>
      <c r="J744" s="1"/>
      <c r="K744" s="1"/>
      <c r="L744" s="1"/>
      <c r="M744" s="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26"/>
      <c r="I745" s="1"/>
      <c r="J745" s="1"/>
      <c r="K745" s="1"/>
      <c r="L745" s="1"/>
      <c r="M745" s="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26"/>
      <c r="I746" s="1"/>
      <c r="J746" s="1"/>
      <c r="K746" s="1"/>
      <c r="L746" s="1"/>
      <c r="M746" s="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26"/>
      <c r="I747" s="1"/>
      <c r="J747" s="1"/>
      <c r="K747" s="1"/>
      <c r="L747" s="1"/>
      <c r="M747" s="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26"/>
      <c r="I748" s="1"/>
      <c r="J748" s="1"/>
      <c r="K748" s="1"/>
      <c r="L748" s="1"/>
      <c r="M748" s="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26"/>
      <c r="I749" s="1"/>
      <c r="J749" s="1"/>
      <c r="K749" s="1"/>
      <c r="L749" s="1"/>
      <c r="M749" s="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26"/>
      <c r="I750" s="1"/>
      <c r="J750" s="1"/>
      <c r="K750" s="1"/>
      <c r="L750" s="1"/>
      <c r="M750" s="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26"/>
      <c r="I751" s="1"/>
      <c r="J751" s="1"/>
      <c r="K751" s="1"/>
      <c r="L751" s="1"/>
      <c r="M751" s="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26"/>
      <c r="I752" s="1"/>
      <c r="J752" s="1"/>
      <c r="K752" s="1"/>
      <c r="L752" s="1"/>
      <c r="M752" s="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26"/>
      <c r="I753" s="1"/>
      <c r="J753" s="1"/>
      <c r="K753" s="1"/>
      <c r="L753" s="1"/>
      <c r="M753" s="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26"/>
      <c r="I754" s="1"/>
      <c r="J754" s="1"/>
      <c r="K754" s="1"/>
      <c r="L754" s="1"/>
      <c r="M754" s="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26"/>
      <c r="I755" s="1"/>
      <c r="J755" s="1"/>
      <c r="K755" s="1"/>
      <c r="L755" s="1"/>
      <c r="M755" s="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26"/>
      <c r="I756" s="1"/>
      <c r="J756" s="1"/>
      <c r="K756" s="1"/>
      <c r="L756" s="1"/>
      <c r="M756" s="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26"/>
      <c r="I757" s="1"/>
      <c r="J757" s="1"/>
      <c r="K757" s="1"/>
      <c r="L757" s="1"/>
      <c r="M757" s="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26"/>
      <c r="I758" s="1"/>
      <c r="J758" s="1"/>
      <c r="K758" s="1"/>
      <c r="L758" s="1"/>
      <c r="M758" s="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26"/>
      <c r="I759" s="1"/>
      <c r="J759" s="1"/>
      <c r="K759" s="1"/>
      <c r="L759" s="1"/>
      <c r="M759" s="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26"/>
      <c r="I760" s="1"/>
      <c r="J760" s="1"/>
      <c r="K760" s="1"/>
      <c r="L760" s="1"/>
      <c r="M760" s="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26"/>
      <c r="I761" s="1"/>
      <c r="J761" s="1"/>
      <c r="K761" s="1"/>
      <c r="L761" s="1"/>
      <c r="M761" s="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26"/>
      <c r="I762" s="1"/>
      <c r="J762" s="1"/>
      <c r="K762" s="1"/>
      <c r="L762" s="1"/>
      <c r="M762" s="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26"/>
      <c r="I763" s="1"/>
      <c r="J763" s="1"/>
      <c r="K763" s="1"/>
      <c r="L763" s="1"/>
      <c r="M763" s="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26"/>
      <c r="I764" s="1"/>
      <c r="J764" s="1"/>
      <c r="K764" s="1"/>
      <c r="L764" s="1"/>
      <c r="M764" s="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26"/>
      <c r="I765" s="1"/>
      <c r="J765" s="1"/>
      <c r="K765" s="1"/>
      <c r="L765" s="1"/>
      <c r="M765" s="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26"/>
      <c r="I766" s="1"/>
      <c r="J766" s="1"/>
      <c r="K766" s="1"/>
      <c r="L766" s="1"/>
      <c r="M766" s="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26"/>
      <c r="I767" s="1"/>
      <c r="J767" s="1"/>
      <c r="K767" s="1"/>
      <c r="L767" s="1"/>
      <c r="M767" s="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26"/>
      <c r="I768" s="1"/>
      <c r="J768" s="1"/>
      <c r="K768" s="1"/>
      <c r="L768" s="1"/>
      <c r="M768" s="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26"/>
      <c r="I769" s="1"/>
      <c r="J769" s="1"/>
      <c r="K769" s="1"/>
      <c r="L769" s="1"/>
      <c r="M769" s="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26"/>
      <c r="I770" s="1"/>
      <c r="J770" s="1"/>
      <c r="K770" s="1"/>
      <c r="L770" s="1"/>
      <c r="M770" s="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26"/>
      <c r="I771" s="1"/>
      <c r="J771" s="1"/>
      <c r="K771" s="1"/>
      <c r="L771" s="1"/>
      <c r="M771" s="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26"/>
      <c r="I772" s="1"/>
      <c r="J772" s="1"/>
      <c r="K772" s="1"/>
      <c r="L772" s="1"/>
      <c r="M772" s="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26"/>
      <c r="I773" s="1"/>
      <c r="J773" s="1"/>
      <c r="K773" s="1"/>
      <c r="L773" s="1"/>
      <c r="M773" s="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26"/>
      <c r="I774" s="1"/>
      <c r="J774" s="1"/>
      <c r="K774" s="1"/>
      <c r="L774" s="1"/>
      <c r="M774" s="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26"/>
      <c r="I775" s="1"/>
      <c r="J775" s="1"/>
      <c r="K775" s="1"/>
      <c r="L775" s="1"/>
      <c r="M775" s="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26"/>
      <c r="I776" s="1"/>
      <c r="J776" s="1"/>
      <c r="K776" s="1"/>
      <c r="L776" s="1"/>
      <c r="M776" s="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26"/>
      <c r="I777" s="1"/>
      <c r="J777" s="1"/>
      <c r="K777" s="1"/>
      <c r="L777" s="1"/>
      <c r="M777" s="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26"/>
      <c r="I778" s="1"/>
      <c r="J778" s="1"/>
      <c r="K778" s="1"/>
      <c r="L778" s="1"/>
      <c r="M778" s="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26"/>
      <c r="I779" s="1"/>
      <c r="J779" s="1"/>
      <c r="K779" s="1"/>
      <c r="L779" s="1"/>
      <c r="M779" s="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26"/>
      <c r="I780" s="1"/>
      <c r="J780" s="1"/>
      <c r="K780" s="1"/>
      <c r="L780" s="1"/>
      <c r="M780" s="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26"/>
      <c r="I781" s="1"/>
      <c r="J781" s="1"/>
      <c r="K781" s="1"/>
      <c r="L781" s="1"/>
      <c r="M781" s="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26"/>
      <c r="I782" s="1"/>
      <c r="J782" s="1"/>
      <c r="K782" s="1"/>
      <c r="L782" s="1"/>
      <c r="M782" s="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26"/>
      <c r="I783" s="1"/>
      <c r="J783" s="1"/>
      <c r="K783" s="1"/>
      <c r="L783" s="1"/>
      <c r="M783" s="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26"/>
      <c r="I784" s="1"/>
      <c r="J784" s="1"/>
      <c r="K784" s="1"/>
      <c r="L784" s="1"/>
      <c r="M784" s="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26"/>
      <c r="I785" s="1"/>
      <c r="J785" s="1"/>
      <c r="K785" s="1"/>
      <c r="L785" s="1"/>
      <c r="M785" s="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26"/>
      <c r="I786" s="1"/>
      <c r="J786" s="1"/>
      <c r="K786" s="1"/>
      <c r="L786" s="1"/>
      <c r="M786" s="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26"/>
      <c r="I787" s="1"/>
      <c r="J787" s="1"/>
      <c r="K787" s="1"/>
      <c r="L787" s="1"/>
      <c r="M787" s="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26"/>
      <c r="I788" s="1"/>
      <c r="J788" s="1"/>
      <c r="K788" s="1"/>
      <c r="L788" s="1"/>
      <c r="M788" s="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26"/>
      <c r="I789" s="1"/>
      <c r="J789" s="1"/>
      <c r="K789" s="1"/>
      <c r="L789" s="1"/>
      <c r="M789" s="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26"/>
      <c r="I790" s="1"/>
      <c r="J790" s="1"/>
      <c r="K790" s="1"/>
      <c r="L790" s="1"/>
      <c r="M790" s="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26"/>
      <c r="I791" s="1"/>
      <c r="J791" s="1"/>
      <c r="K791" s="1"/>
      <c r="L791" s="1"/>
      <c r="M791" s="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26"/>
      <c r="I792" s="1"/>
      <c r="J792" s="1"/>
      <c r="K792" s="1"/>
      <c r="L792" s="1"/>
      <c r="M792" s="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26"/>
      <c r="I793" s="1"/>
      <c r="J793" s="1"/>
      <c r="K793" s="1"/>
      <c r="L793" s="1"/>
      <c r="M793" s="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26"/>
      <c r="I794" s="1"/>
      <c r="J794" s="1"/>
      <c r="K794" s="1"/>
      <c r="L794" s="1"/>
      <c r="M794" s="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26"/>
      <c r="I795" s="1"/>
      <c r="J795" s="1"/>
      <c r="K795" s="1"/>
      <c r="L795" s="1"/>
      <c r="M795" s="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26"/>
      <c r="I796" s="1"/>
      <c r="J796" s="1"/>
      <c r="K796" s="1"/>
      <c r="L796" s="1"/>
      <c r="M796" s="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26"/>
      <c r="I797" s="1"/>
      <c r="J797" s="1"/>
      <c r="K797" s="1"/>
      <c r="L797" s="1"/>
      <c r="M797" s="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26"/>
      <c r="I798" s="1"/>
      <c r="J798" s="1"/>
      <c r="K798" s="1"/>
      <c r="L798" s="1"/>
      <c r="M798" s="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26"/>
      <c r="I799" s="1"/>
      <c r="J799" s="1"/>
      <c r="K799" s="1"/>
      <c r="L799" s="1"/>
      <c r="M799" s="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26"/>
      <c r="I800" s="1"/>
      <c r="J800" s="1"/>
      <c r="K800" s="1"/>
      <c r="L800" s="1"/>
      <c r="M800" s="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26"/>
      <c r="I801" s="1"/>
      <c r="J801" s="1"/>
      <c r="K801" s="1"/>
      <c r="L801" s="1"/>
      <c r="M801" s="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26"/>
      <c r="I802" s="1"/>
      <c r="J802" s="1"/>
      <c r="K802" s="1"/>
      <c r="L802" s="1"/>
      <c r="M802" s="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26"/>
      <c r="I803" s="1"/>
      <c r="J803" s="1"/>
      <c r="K803" s="1"/>
      <c r="L803" s="1"/>
      <c r="M803" s="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26"/>
      <c r="I804" s="1"/>
      <c r="J804" s="1"/>
      <c r="K804" s="1"/>
      <c r="L804" s="1"/>
      <c r="M804" s="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26"/>
      <c r="I805" s="1"/>
      <c r="J805" s="1"/>
      <c r="K805" s="1"/>
      <c r="L805" s="1"/>
      <c r="M805" s="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26"/>
      <c r="I806" s="1"/>
      <c r="J806" s="1"/>
      <c r="K806" s="1"/>
      <c r="L806" s="1"/>
      <c r="M806" s="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26"/>
      <c r="I807" s="1"/>
      <c r="J807" s="1"/>
      <c r="K807" s="1"/>
      <c r="L807" s="1"/>
      <c r="M807" s="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26"/>
      <c r="I808" s="1"/>
      <c r="J808" s="1"/>
      <c r="K808" s="1"/>
      <c r="L808" s="1"/>
      <c r="M808" s="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26"/>
      <c r="I809" s="1"/>
      <c r="J809" s="1"/>
      <c r="K809" s="1"/>
      <c r="L809" s="1"/>
      <c r="M809" s="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26"/>
      <c r="I810" s="1"/>
      <c r="J810" s="1"/>
      <c r="K810" s="1"/>
      <c r="L810" s="1"/>
      <c r="M810" s="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26"/>
      <c r="I811" s="1"/>
      <c r="J811" s="1"/>
      <c r="K811" s="1"/>
      <c r="L811" s="1"/>
      <c r="M811" s="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26"/>
      <c r="I812" s="1"/>
      <c r="J812" s="1"/>
      <c r="K812" s="1"/>
      <c r="L812" s="1"/>
      <c r="M812" s="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26"/>
      <c r="I813" s="1"/>
      <c r="J813" s="1"/>
      <c r="K813" s="1"/>
      <c r="L813" s="1"/>
      <c r="M813" s="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26"/>
      <c r="I814" s="1"/>
      <c r="J814" s="1"/>
      <c r="K814" s="1"/>
      <c r="L814" s="1"/>
      <c r="M814" s="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26"/>
      <c r="I815" s="1"/>
      <c r="J815" s="1"/>
      <c r="K815" s="1"/>
      <c r="L815" s="1"/>
      <c r="M815" s="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26"/>
      <c r="I816" s="1"/>
      <c r="J816" s="1"/>
      <c r="K816" s="1"/>
      <c r="L816" s="1"/>
      <c r="M816" s="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26"/>
      <c r="I817" s="1"/>
      <c r="J817" s="1"/>
      <c r="K817" s="1"/>
      <c r="L817" s="1"/>
      <c r="M817" s="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26"/>
      <c r="I818" s="1"/>
      <c r="J818" s="1"/>
      <c r="K818" s="1"/>
      <c r="L818" s="1"/>
      <c r="M818" s="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26"/>
      <c r="I819" s="1"/>
      <c r="J819" s="1"/>
      <c r="K819" s="1"/>
      <c r="L819" s="1"/>
      <c r="M819" s="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26"/>
      <c r="I820" s="1"/>
      <c r="J820" s="1"/>
      <c r="K820" s="1"/>
      <c r="L820" s="1"/>
      <c r="M820" s="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26"/>
      <c r="I821" s="1"/>
      <c r="J821" s="1"/>
      <c r="K821" s="1"/>
      <c r="L821" s="1"/>
      <c r="M821" s="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26"/>
      <c r="I822" s="1"/>
      <c r="J822" s="1"/>
      <c r="K822" s="1"/>
      <c r="L822" s="1"/>
      <c r="M822" s="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26"/>
      <c r="I823" s="1"/>
      <c r="J823" s="1"/>
      <c r="K823" s="1"/>
      <c r="L823" s="1"/>
      <c r="M823" s="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26"/>
      <c r="I824" s="1"/>
      <c r="J824" s="1"/>
      <c r="K824" s="1"/>
      <c r="L824" s="1"/>
      <c r="M824" s="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26"/>
      <c r="I825" s="1"/>
      <c r="J825" s="1"/>
      <c r="K825" s="1"/>
      <c r="L825" s="1"/>
      <c r="M825" s="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26"/>
      <c r="I826" s="1"/>
      <c r="J826" s="1"/>
      <c r="K826" s="1"/>
      <c r="L826" s="1"/>
      <c r="M826" s="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26"/>
      <c r="I827" s="1"/>
      <c r="J827" s="1"/>
      <c r="K827" s="1"/>
      <c r="L827" s="1"/>
      <c r="M827" s="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26"/>
      <c r="I828" s="1"/>
      <c r="J828" s="1"/>
      <c r="K828" s="1"/>
      <c r="L828" s="1"/>
      <c r="M828" s="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H829" s="26"/>
      <c r="I829" s="1"/>
      <c r="J829" s="1"/>
      <c r="K829" s="1"/>
      <c r="L829" s="1"/>
      <c r="M829" s="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H830" s="26"/>
      <c r="I830" s="1"/>
      <c r="J830" s="1"/>
      <c r="K830" s="1"/>
      <c r="L830" s="1"/>
      <c r="M830" s="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H831" s="26"/>
      <c r="I831" s="1"/>
      <c r="J831" s="1"/>
      <c r="K831" s="1"/>
      <c r="L831" s="1"/>
      <c r="M831" s="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H832" s="26"/>
      <c r="I832" s="1"/>
      <c r="J832" s="1"/>
      <c r="K832" s="1"/>
      <c r="L832" s="1"/>
      <c r="M832" s="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H833" s="26"/>
      <c r="I833" s="1"/>
      <c r="J833" s="1"/>
      <c r="K833" s="1"/>
      <c r="L833" s="1"/>
      <c r="M833" s="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H834" s="26"/>
      <c r="I834" s="1"/>
      <c r="J834" s="1"/>
      <c r="K834" s="1"/>
      <c r="L834" s="1"/>
      <c r="M834" s="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H835" s="26"/>
      <c r="I835" s="1"/>
      <c r="J835" s="1"/>
      <c r="K835" s="1"/>
      <c r="L835" s="1"/>
      <c r="M835" s="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H836" s="26"/>
      <c r="I836" s="1"/>
      <c r="J836" s="1"/>
      <c r="K836" s="1"/>
      <c r="L836" s="1"/>
      <c r="M836" s="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H837" s="26"/>
      <c r="I837" s="1"/>
      <c r="J837" s="1"/>
      <c r="K837" s="1"/>
      <c r="L837" s="1"/>
      <c r="M837" s="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H838" s="26"/>
      <c r="I838" s="1"/>
      <c r="J838" s="1"/>
      <c r="K838" s="1"/>
      <c r="L838" s="1"/>
      <c r="M838" s="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H839" s="26"/>
      <c r="I839" s="1"/>
      <c r="J839" s="1"/>
      <c r="K839" s="1"/>
      <c r="L839" s="1"/>
      <c r="M839" s="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H840" s="26"/>
      <c r="I840" s="1"/>
      <c r="J840" s="1"/>
      <c r="K840" s="1"/>
      <c r="L840" s="1"/>
      <c r="M840" s="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H841" s="26"/>
      <c r="I841" s="1"/>
      <c r="J841" s="1"/>
      <c r="K841" s="1"/>
      <c r="L841" s="1"/>
      <c r="M841" s="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H842" s="26"/>
      <c r="I842" s="1"/>
      <c r="J842" s="1"/>
      <c r="K842" s="1"/>
      <c r="L842" s="1"/>
      <c r="M842" s="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H843" s="26"/>
      <c r="I843" s="1"/>
      <c r="J843" s="1"/>
      <c r="K843" s="1"/>
      <c r="L843" s="1"/>
      <c r="M843" s="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H844" s="26"/>
      <c r="I844" s="1"/>
      <c r="J844" s="1"/>
      <c r="K844" s="1"/>
      <c r="L844" s="1"/>
      <c r="M844" s="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H845" s="26"/>
      <c r="I845" s="1"/>
      <c r="J845" s="1"/>
      <c r="K845" s="1"/>
      <c r="L845" s="1"/>
      <c r="M845" s="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H846" s="26"/>
      <c r="I846" s="1"/>
      <c r="J846" s="1"/>
      <c r="K846" s="1"/>
      <c r="L846" s="1"/>
      <c r="M846" s="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H847" s="26"/>
      <c r="I847" s="1"/>
      <c r="J847" s="1"/>
      <c r="K847" s="1"/>
      <c r="L847" s="1"/>
      <c r="M847" s="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H848" s="26"/>
      <c r="I848" s="1"/>
      <c r="J848" s="1"/>
      <c r="K848" s="1"/>
      <c r="L848" s="1"/>
      <c r="M848" s="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H849" s="26"/>
      <c r="I849" s="1"/>
      <c r="J849" s="1"/>
      <c r="K849" s="1"/>
      <c r="L849" s="1"/>
      <c r="M849" s="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H850" s="26"/>
      <c r="I850" s="1"/>
      <c r="J850" s="1"/>
      <c r="K850" s="1"/>
      <c r="L850" s="1"/>
      <c r="M850" s="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H851" s="26"/>
      <c r="I851" s="1"/>
      <c r="J851" s="1"/>
      <c r="K851" s="1"/>
      <c r="L851" s="1"/>
      <c r="M851" s="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H852" s="26"/>
      <c r="I852" s="1"/>
      <c r="J852" s="1"/>
      <c r="K852" s="1"/>
      <c r="L852" s="1"/>
      <c r="M852" s="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H853" s="26"/>
      <c r="I853" s="1"/>
      <c r="J853" s="1"/>
      <c r="K853" s="1"/>
      <c r="L853" s="1"/>
      <c r="M853" s="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</sheetData>
  <hyperlinks>
    <hyperlink r:id="rId1" ref="J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.25"/>
    <col customWidth="1" min="3" max="3" width="22.88"/>
    <col customWidth="1" min="4" max="4" width="6.38"/>
  </cols>
  <sheetData>
    <row r="1">
      <c r="A1" s="29" t="s">
        <v>11</v>
      </c>
    </row>
    <row r="3">
      <c r="A3" s="30" t="s">
        <v>4</v>
      </c>
      <c r="B3" s="31" t="s">
        <v>108</v>
      </c>
      <c r="C3" s="30" t="s">
        <v>109</v>
      </c>
      <c r="D3" s="31" t="s">
        <v>108</v>
      </c>
    </row>
    <row r="4">
      <c r="A4" s="23" t="s">
        <v>58</v>
      </c>
      <c r="B4" s="12">
        <f>IFERROR(__xludf.DUMMYFUNCTION("VLOOKUP(A4,IMPORTRANGE(""https://docs.google.com/spreadsheets/d/1dm-u9AwPvybpT6zw6yY_51cgndby3IMzGOP47fDiiZQ/edit?gid=568493899#gid=568493899"",""'Полуфиналы'!$A$5:$BC$244""),2,0)"),200.0)</f>
        <v>200</v>
      </c>
      <c r="C4" s="23" t="s">
        <v>86</v>
      </c>
      <c r="D4" s="12">
        <f>IFERROR(__xludf.DUMMYFUNCTION("VLOOKUP(C4,IMPORTRANGE(""https://docs.google.com/spreadsheets/d/1dm-u9AwPvybpT6zw6yY_51cgndby3IMzGOP47fDiiZQ/edit?gid=568493899#gid=568493899"",""'Финал'!$A$5:$BC$244""),2,0)"),430.0)</f>
        <v>430</v>
      </c>
    </row>
    <row r="5">
      <c r="A5" s="23" t="s">
        <v>86</v>
      </c>
      <c r="B5" s="12">
        <f>IFERROR(__xludf.DUMMYFUNCTION("VLOOKUP(A5,IMPORTRANGE(""https://docs.google.com/spreadsheets/d/1dm-u9AwPvybpT6zw6yY_51cgndby3IMzGOP47fDiiZQ/edit?gid=568493899#gid=568493899"",""'Полуфиналы'!$A$5:$BC$244""),2,0)"),370.0)</f>
        <v>370</v>
      </c>
      <c r="C5" s="23" t="s">
        <v>66</v>
      </c>
      <c r="D5" s="12">
        <f>IFERROR(__xludf.DUMMYFUNCTION("VLOOKUP(C5,IMPORTRANGE(""https://docs.google.com/spreadsheets/d/1dm-u9AwPvybpT6zw6yY_51cgndby3IMzGOP47fDiiZQ/edit?gid=568493899#gid=568493899"",""'Финал'!$A$5:$BC$244""),2,0)"),100.0)</f>
        <v>100</v>
      </c>
    </row>
    <row r="6">
      <c r="A6" s="23" t="s">
        <v>88</v>
      </c>
      <c r="B6" s="12">
        <f>IFERROR(__xludf.DUMMYFUNCTION("VLOOKUP(A6,IMPORTRANGE(""https://docs.google.com/spreadsheets/d/1dm-u9AwPvybpT6zw6yY_51cgndby3IMzGOP47fDiiZQ/edit?gid=568493899#gid=568493899"",""'Полуфиналы'!$A$5:$BC$244""),2,0)"),170.0)</f>
        <v>170</v>
      </c>
      <c r="C6" s="23" t="s">
        <v>84</v>
      </c>
      <c r="D6" s="12">
        <f>IFERROR(__xludf.DUMMYFUNCTION("VLOOKUP(C6,IMPORTRANGE(""https://docs.google.com/spreadsheets/d/1dm-u9AwPvybpT6zw6yY_51cgndby3IMzGOP47fDiiZQ/edit?gid=568493899#gid=568493899"",""'Финал'!$A$5:$BC$244""),2,0)"),250.0)</f>
        <v>250</v>
      </c>
    </row>
    <row r="7">
      <c r="A7" s="23" t="s">
        <v>66</v>
      </c>
      <c r="B7" s="12">
        <f>IFERROR(__xludf.DUMMYFUNCTION("VLOOKUP(A7,IMPORTRANGE(""https://docs.google.com/spreadsheets/d/1dm-u9AwPvybpT6zw6yY_51cgndby3IMzGOP47fDiiZQ/edit?gid=568493899#gid=568493899"",""'Полуфиналы'!$A$5:$BC$244""),2,0)"),230.0)</f>
        <v>230</v>
      </c>
      <c r="C7" s="23" t="s">
        <v>90</v>
      </c>
      <c r="D7" s="12">
        <f>IFERROR(__xludf.DUMMYFUNCTION("VLOOKUP(C7,IMPORTRANGE(""https://docs.google.com/spreadsheets/d/1dm-u9AwPvybpT6zw6yY_51cgndby3IMzGOP47fDiiZQ/edit?gid=568493899#gid=568493899"",""'Финал'!$A$5:$BC$244""),2,0)"),140.0)</f>
        <v>140</v>
      </c>
    </row>
    <row r="8">
      <c r="A8" s="30" t="s">
        <v>5</v>
      </c>
      <c r="B8" s="31" t="s">
        <v>108</v>
      </c>
      <c r="C8" s="30" t="s">
        <v>110</v>
      </c>
      <c r="D8" s="31" t="s">
        <v>108</v>
      </c>
    </row>
    <row r="9">
      <c r="A9" s="23" t="s">
        <v>84</v>
      </c>
      <c r="B9" s="12">
        <f>IFERROR(__xludf.DUMMYFUNCTION("VLOOKUP(A9,IMPORTRANGE(""https://docs.google.com/spreadsheets/d/1dm-u9AwPvybpT6zw6yY_51cgndby3IMzGOP47fDiiZQ/edit?gid=568493899#gid=568493899"",""'Полуфиналы'!$A$5:$BC$244""),2,0)"),360.0)</f>
        <v>360</v>
      </c>
      <c r="C9" s="23" t="s">
        <v>58</v>
      </c>
      <c r="D9" s="12">
        <f>IFERROR(__xludf.DUMMYFUNCTION("VLOOKUP(C9,IMPORTRANGE(""https://docs.google.com/spreadsheets/d/1dm-u9AwPvybpT6zw6yY_51cgndby3IMzGOP47fDiiZQ/edit?gid=568493899#gid=568493899"",""'Финал'!$A$5:$BC$244""),2,0)"),150.0)</f>
        <v>150</v>
      </c>
    </row>
    <row r="10">
      <c r="A10" s="23" t="s">
        <v>61</v>
      </c>
      <c r="B10" s="12">
        <f>IFERROR(__xludf.DUMMYFUNCTION("VLOOKUP(A10,IMPORTRANGE(""https://docs.google.com/spreadsheets/d/1dm-u9AwPvybpT6zw6yY_51cgndby3IMzGOP47fDiiZQ/edit?gid=568493899#gid=568493899"",""'Полуфиналы'!$A$5:$BC$244""),2,0)"),-20.0)</f>
        <v>-20</v>
      </c>
      <c r="C10" s="23" t="s">
        <v>88</v>
      </c>
      <c r="D10" s="12">
        <f>IFERROR(__xludf.DUMMYFUNCTION("VLOOKUP(C10,IMPORTRANGE(""https://docs.google.com/spreadsheets/d/1dm-u9AwPvybpT6zw6yY_51cgndby3IMzGOP47fDiiZQ/edit?gid=568493899#gid=568493899"",""'Финал'!$A$5:$BC$244""),2,0)"),-70.0)</f>
        <v>-70</v>
      </c>
    </row>
    <row r="11">
      <c r="A11" s="23" t="s">
        <v>64</v>
      </c>
      <c r="B11" s="12">
        <f>IFERROR(__xludf.DUMMYFUNCTION("VLOOKUP(A11,IMPORTRANGE(""https://docs.google.com/spreadsheets/d/1dm-u9AwPvybpT6zw6yY_51cgndby3IMzGOP47fDiiZQ/edit?gid=568493899#gid=568493899"",""'Полуфиналы'!$A$5:$BC$244""),2,0)"),60.0)</f>
        <v>60</v>
      </c>
      <c r="C11" s="23" t="s">
        <v>64</v>
      </c>
      <c r="D11" s="12">
        <f>IFERROR(__xludf.DUMMYFUNCTION("VLOOKUP(C11,IMPORTRANGE(""https://docs.google.com/spreadsheets/d/1dm-u9AwPvybpT6zw6yY_51cgndby3IMzGOP47fDiiZQ/edit?gid=568493899#gid=568493899"",""'Финал'!$A$5:$BC$244""),2,0)"),70.0)</f>
        <v>70</v>
      </c>
    </row>
    <row r="12">
      <c r="A12" s="23" t="s">
        <v>90</v>
      </c>
      <c r="B12" s="12">
        <f>IFERROR(__xludf.DUMMYFUNCTION("VLOOKUP(A12,IMPORTRANGE(""https://docs.google.com/spreadsheets/d/1dm-u9AwPvybpT6zw6yY_51cgndby3IMzGOP47fDiiZQ/edit?gid=568493899#gid=568493899"",""'Полуфиналы'!$A$5:$BC$244""),2,0)"),130.0)</f>
        <v>130</v>
      </c>
      <c r="C12" s="23" t="s">
        <v>61</v>
      </c>
      <c r="D12" s="12">
        <f>IFERROR(__xludf.DUMMYFUNCTION("VLOOKUP(C12,IMPORTRANGE(""https://docs.google.com/spreadsheets/d/1dm-u9AwPvybpT6zw6yY_51cgndby3IMzGOP47fDiiZQ/edit?gid=568493899#gid=568493899"",""'Финал'!$A$5:$BC$244""),2,0)"),280.0)</f>
        <v>280</v>
      </c>
    </row>
    <row r="13">
      <c r="A13" s="32" t="s">
        <v>17</v>
      </c>
    </row>
    <row r="15">
      <c r="A15" s="30" t="s">
        <v>4</v>
      </c>
      <c r="B15" s="31" t="s">
        <v>108</v>
      </c>
      <c r="C15" s="30" t="s">
        <v>111</v>
      </c>
      <c r="D15" s="31" t="s">
        <v>108</v>
      </c>
    </row>
    <row r="16">
      <c r="A16" s="23" t="s">
        <v>68</v>
      </c>
      <c r="B16" s="12">
        <f>IFERROR(__xludf.DUMMYFUNCTION("VLOOKUP(A16,IMPORTRANGE(""https://docs.google.com/spreadsheets/d/1dm-u9AwPvybpT6zw6yY_51cgndby3IMzGOP47fDiiZQ/edit?gid=568493899#gid=568493899"",""'Полуфиналы'!$A$5:$BC$244""),2,0)"),220.0)</f>
        <v>220</v>
      </c>
      <c r="C16" s="23" t="s">
        <v>68</v>
      </c>
      <c r="D16" s="12">
        <f>IFERROR(__xludf.DUMMYFUNCTION("VLOOKUP(C16,IMPORTRANGE(""https://docs.google.com/spreadsheets/d/1dm-u9AwPvybpT6zw6yY_51cgndby3IMzGOP47fDiiZQ/edit?gid=568493899#gid=568493899"",""'Финал'!$A$5:$BC$244""),2,0)"),270.0)</f>
        <v>270</v>
      </c>
    </row>
    <row r="17">
      <c r="A17" s="23" t="s">
        <v>94</v>
      </c>
      <c r="B17" s="12">
        <f>IFERROR(__xludf.DUMMYFUNCTION("VLOOKUP(A17,IMPORTRANGE(""https://docs.google.com/spreadsheets/d/1dm-u9AwPvybpT6zw6yY_51cgndby3IMzGOP47fDiiZQ/edit?gid=568493899#gid=568493899"",""'Полуфиналы'!$A$5:$BC$244""),2,0)"),40.0)</f>
        <v>40</v>
      </c>
      <c r="C17" s="23" t="s">
        <v>96</v>
      </c>
      <c r="D17" s="12">
        <f>IFERROR(__xludf.DUMMYFUNCTION("VLOOKUP(C17,IMPORTRANGE(""https://docs.google.com/spreadsheets/d/1dm-u9AwPvybpT6zw6yY_51cgndby3IMzGOP47fDiiZQ/edit?gid=568493899#gid=568493899"",""'Финал'!$A$5:$BC$244""),2,0)"),-140.0)</f>
        <v>-140</v>
      </c>
    </row>
    <row r="18">
      <c r="A18" s="23" t="s">
        <v>96</v>
      </c>
      <c r="B18" s="12">
        <f>IFERROR(__xludf.DUMMYFUNCTION("VLOOKUP(A18,IMPORTRANGE(""https://docs.google.com/spreadsheets/d/1dm-u9AwPvybpT6zw6yY_51cgndby3IMzGOP47fDiiZQ/edit?gid=568493899#gid=568493899"",""'Полуфиналы'!$A$5:$BC$244""),2,0)"),190.0)</f>
        <v>190</v>
      </c>
      <c r="C18" s="23" t="s">
        <v>72</v>
      </c>
      <c r="D18" s="12">
        <f>IFERROR(__xludf.DUMMYFUNCTION("VLOOKUP(C18,IMPORTRANGE(""https://docs.google.com/spreadsheets/d/1dm-u9AwPvybpT6zw6yY_51cgndby3IMzGOP47fDiiZQ/edit?gid=568493899#gid=568493899"",""'Финал'!$A$5:$BC$244""),2,0)"),230.0)</f>
        <v>230</v>
      </c>
    </row>
    <row r="19">
      <c r="A19" s="23" t="s">
        <v>74</v>
      </c>
      <c r="B19" s="12">
        <f>IFERROR(__xludf.DUMMYFUNCTION("VLOOKUP(A19,IMPORTRANGE(""https://docs.google.com/spreadsheets/d/1dm-u9AwPvybpT6zw6yY_51cgndby3IMzGOP47fDiiZQ/edit?gid=568493899#gid=568493899"",""'Полуфиналы'!$A$5:$BC$244""),2,0)"),150.0)</f>
        <v>150</v>
      </c>
      <c r="C19" s="23" t="s">
        <v>98</v>
      </c>
      <c r="D19" s="12">
        <f>IFERROR(__xludf.DUMMYFUNCTION("VLOOKUP(C19,IMPORTRANGE(""https://docs.google.com/spreadsheets/d/1dm-u9AwPvybpT6zw6yY_51cgndby3IMzGOP47fDiiZQ/edit?gid=568493899#gid=568493899"",""'Финал'!$A$5:$BC$244""),2,0)"),150.0)</f>
        <v>150</v>
      </c>
    </row>
    <row r="20">
      <c r="A20" s="30" t="s">
        <v>5</v>
      </c>
      <c r="B20" s="31" t="s">
        <v>108</v>
      </c>
      <c r="C20" s="30" t="s">
        <v>112</v>
      </c>
      <c r="D20" s="31" t="s">
        <v>108</v>
      </c>
    </row>
    <row r="21">
      <c r="A21" s="23" t="s">
        <v>92</v>
      </c>
      <c r="B21" s="12">
        <f>IFERROR(__xludf.DUMMYFUNCTION("VLOOKUP(A21,IMPORTRANGE(""https://docs.google.com/spreadsheets/d/1dm-u9AwPvybpT6zw6yY_51cgndby3IMzGOP47fDiiZQ/edit?gid=568493899#gid=568493899"",""'Полуфиналы'!$A$5:$BC$244""),2,0)"),-130.0)</f>
        <v>-130</v>
      </c>
      <c r="C21" s="23" t="s">
        <v>74</v>
      </c>
      <c r="D21" s="12">
        <f>IFERROR(__xludf.DUMMYFUNCTION("VLOOKUP(C21,IMPORTRANGE(""https://docs.google.com/spreadsheets/d/1dm-u9AwPvybpT6zw6yY_51cgndby3IMzGOP47fDiiZQ/edit?gid=568493899#gid=568493899"",""'Финал'!$A$5:$BC$244""),2,0)"),210.0)</f>
        <v>210</v>
      </c>
    </row>
    <row r="22">
      <c r="A22" s="23" t="s">
        <v>70</v>
      </c>
      <c r="B22" s="12">
        <f>IFERROR(__xludf.DUMMYFUNCTION("VLOOKUP(A22,IMPORTRANGE(""https://docs.google.com/spreadsheets/d/1dm-u9AwPvybpT6zw6yY_51cgndby3IMzGOP47fDiiZQ/edit?gid=568493899#gid=568493899"",""'Полуфиналы'!$A$5:$BC$244""),2,0)"),30.0)</f>
        <v>30</v>
      </c>
      <c r="C22" s="23" t="s">
        <v>94</v>
      </c>
      <c r="D22" s="12">
        <f>IFERROR(__xludf.DUMMYFUNCTION("VLOOKUP(C22,IMPORTRANGE(""https://docs.google.com/spreadsheets/d/1dm-u9AwPvybpT6zw6yY_51cgndby3IMzGOP47fDiiZQ/edit?gid=568493899#gid=568493899"",""'Финал'!$A$5:$BC$244""),2,0)"),40.0)</f>
        <v>40</v>
      </c>
    </row>
    <row r="23">
      <c r="A23" s="23" t="s">
        <v>72</v>
      </c>
      <c r="B23" s="12">
        <f>IFERROR(__xludf.DUMMYFUNCTION("VLOOKUP(A23,IMPORTRANGE(""https://docs.google.com/spreadsheets/d/1dm-u9AwPvybpT6zw6yY_51cgndby3IMzGOP47fDiiZQ/edit?gid=568493899#gid=568493899"",""'Полуфиналы'!$A$5:$BC$244""),2,0)"),120.0)</f>
        <v>120</v>
      </c>
      <c r="C23" s="23" t="s">
        <v>70</v>
      </c>
      <c r="D23" s="12">
        <f>IFERROR(__xludf.DUMMYFUNCTION("VLOOKUP(C23,IMPORTRANGE(""https://docs.google.com/spreadsheets/d/1dm-u9AwPvybpT6zw6yY_51cgndby3IMzGOP47fDiiZQ/edit?gid=568493899#gid=568493899"",""'Финал'!$A$5:$BC$244""),2,0)"),270.0)</f>
        <v>270</v>
      </c>
    </row>
    <row r="24">
      <c r="A24" s="23" t="s">
        <v>98</v>
      </c>
      <c r="B24" s="12">
        <f>IFERROR(__xludf.DUMMYFUNCTION("VLOOKUP(A24,IMPORTRANGE(""https://docs.google.com/spreadsheets/d/1dm-u9AwPvybpT6zw6yY_51cgndby3IMzGOP47fDiiZQ/edit?gid=568493899#gid=568493899"",""'Полуфиналы'!$A$5:$BC$244""),2,0)"),70.0)</f>
        <v>70</v>
      </c>
      <c r="C24" s="23" t="s">
        <v>92</v>
      </c>
      <c r="D24" s="12">
        <f>IFERROR(__xludf.DUMMYFUNCTION("VLOOKUP(C24,IMPORTRANGE(""https://docs.google.com/spreadsheets/d/1dm-u9AwPvybpT6zw6yY_51cgndby3IMzGOP47fDiiZQ/edit?gid=568493899#gid=568493899"",""'Финал'!$A$5:$BC$244""),2,0)"),140.0)</f>
        <v>140</v>
      </c>
    </row>
    <row r="25">
      <c r="A25" s="32" t="s">
        <v>24</v>
      </c>
    </row>
    <row r="27">
      <c r="A27" s="30" t="s">
        <v>4</v>
      </c>
      <c r="B27" s="31" t="s">
        <v>108</v>
      </c>
      <c r="C27" s="30" t="s">
        <v>113</v>
      </c>
      <c r="D27" s="31" t="s">
        <v>108</v>
      </c>
    </row>
    <row r="28">
      <c r="A28" s="23" t="s">
        <v>76</v>
      </c>
      <c r="B28" s="12">
        <f>IFERROR(__xludf.DUMMYFUNCTION("VLOOKUP(A28,IMPORTRANGE(""https://docs.google.com/spreadsheets/d/1dm-u9AwPvybpT6zw6yY_51cgndby3IMzGOP47fDiiZQ/edit?gid=568493899#gid=568493899"",""'Полуфиналы'!$A$5:$BC$244""),2,0)"),40.0)</f>
        <v>40</v>
      </c>
      <c r="C28" s="23" t="s">
        <v>82</v>
      </c>
      <c r="D28" s="12">
        <f>IFERROR(__xludf.DUMMYFUNCTION("VLOOKUP(C28,IMPORTRANGE(""https://docs.google.com/spreadsheets/d/1dm-u9AwPvybpT6zw6yY_51cgndby3IMzGOP47fDiiZQ/edit?gid=568493899#gid=568493899"",""'Финал'!$A$5:$BC$244""),2,0)"),10.0)</f>
        <v>10</v>
      </c>
    </row>
    <row r="29">
      <c r="A29" s="23" t="s">
        <v>102</v>
      </c>
      <c r="B29" s="12">
        <f>IFERROR(__xludf.DUMMYFUNCTION("VLOOKUP(A29,IMPORTRANGE(""https://docs.google.com/spreadsheets/d/1dm-u9AwPvybpT6zw6yY_51cgndby3IMzGOP47fDiiZQ/edit?gid=568493899#gid=568493899"",""'Полуфиналы'!$A$5:$BC$244""),2,0)"),30.0)</f>
        <v>30</v>
      </c>
      <c r="C29" s="23" t="s">
        <v>76</v>
      </c>
      <c r="D29" s="12">
        <f>IFERROR(__xludf.DUMMYFUNCTION("VLOOKUP(C29,IMPORTRANGE(""https://docs.google.com/spreadsheets/d/1dm-u9AwPvybpT6zw6yY_51cgndby3IMzGOP47fDiiZQ/edit?gid=568493899#gid=568493899"",""'Финал'!$A$5:$BC$244""),2,0)"),330.0)</f>
        <v>330</v>
      </c>
    </row>
    <row r="30">
      <c r="A30" s="23" t="s">
        <v>104</v>
      </c>
      <c r="B30" s="12">
        <f>IFERROR(__xludf.DUMMYFUNCTION("VLOOKUP(A30,IMPORTRANGE(""https://docs.google.com/spreadsheets/d/1dm-u9AwPvybpT6zw6yY_51cgndby3IMzGOP47fDiiZQ/edit?gid=568493899#gid=568493899"",""'Полуфиналы'!$A$5:$BC$244""),2,0)"),-10.0)</f>
        <v>-10</v>
      </c>
      <c r="C30" s="23" t="s">
        <v>78</v>
      </c>
      <c r="D30" s="12">
        <f>IFERROR(__xludf.DUMMYFUNCTION("VLOOKUP(C30,IMPORTRANGE(""https://docs.google.com/spreadsheets/d/1dm-u9AwPvybpT6zw6yY_51cgndby3IMzGOP47fDiiZQ/edit?gid=568493899#gid=568493899"",""'Финал'!$A$5:$BC$244""),2,0)"),260.0)</f>
        <v>260</v>
      </c>
    </row>
    <row r="31">
      <c r="A31" s="23" t="s">
        <v>82</v>
      </c>
      <c r="B31" s="12">
        <f>IFERROR(__xludf.DUMMYFUNCTION("VLOOKUP(A31,IMPORTRANGE(""https://docs.google.com/spreadsheets/d/1dm-u9AwPvybpT6zw6yY_51cgndby3IMzGOP47fDiiZQ/edit?gid=568493899#gid=568493899"",""'Полуфиналы'!$A$5:$BC$244""),2,0)"),100.0)</f>
        <v>100</v>
      </c>
      <c r="C31" s="23" t="s">
        <v>106</v>
      </c>
      <c r="D31" s="12">
        <f>IFERROR(__xludf.DUMMYFUNCTION("VLOOKUP(C31,IMPORTRANGE(""https://docs.google.com/spreadsheets/d/1dm-u9AwPvybpT6zw6yY_51cgndby3IMzGOP47fDiiZQ/edit?gid=568493899#gid=568493899"",""'Финал'!$A$5:$BC$244""),2,0)"),110.0)</f>
        <v>110</v>
      </c>
    </row>
    <row r="32">
      <c r="A32" s="30" t="s">
        <v>5</v>
      </c>
      <c r="B32" s="31" t="s">
        <v>108</v>
      </c>
      <c r="C32" s="30" t="s">
        <v>114</v>
      </c>
      <c r="D32" s="31" t="s">
        <v>108</v>
      </c>
    </row>
    <row r="33">
      <c r="A33" s="23" t="s">
        <v>100</v>
      </c>
      <c r="B33" s="12">
        <f>IFERROR(__xludf.DUMMYFUNCTION("VLOOKUP(A33,IMPORTRANGE(""https://docs.google.com/spreadsheets/d/1dm-u9AwPvybpT6zw6yY_51cgndby3IMzGOP47fDiiZQ/edit?gid=568493899#gid=568493899"",""'Полуфиналы'!$A$5:$BC$244""),2,0)"),-20.0)</f>
        <v>-20</v>
      </c>
      <c r="C33" s="23" t="s">
        <v>102</v>
      </c>
      <c r="D33" s="12">
        <f>IFERROR(__xludf.DUMMYFUNCTION("VLOOKUP(C33,IMPORTRANGE(""https://docs.google.com/spreadsheets/d/1dm-u9AwPvybpT6zw6yY_51cgndby3IMzGOP47fDiiZQ/edit?gid=568493899#gid=568493899"",""'Финал'!$A$5:$BC$244""),2,0)"),0.0)</f>
        <v>0</v>
      </c>
    </row>
    <row r="34">
      <c r="A34" s="23" t="s">
        <v>78</v>
      </c>
      <c r="B34" s="12">
        <f>IFERROR(__xludf.DUMMYFUNCTION("VLOOKUP(A34,IMPORTRANGE(""https://docs.google.com/spreadsheets/d/1dm-u9AwPvybpT6zw6yY_51cgndby3IMzGOP47fDiiZQ/edit?gid=568493899#gid=568493899"",""'Полуфиналы'!$A$5:$BC$244""),2,0)"),220.0)</f>
        <v>220</v>
      </c>
      <c r="C34" s="23" t="s">
        <v>104</v>
      </c>
      <c r="D34" s="12">
        <f>IFERROR(__xludf.DUMMYFUNCTION("VLOOKUP(C34,IMPORTRANGE(""https://docs.google.com/spreadsheets/d/1dm-u9AwPvybpT6zw6yY_51cgndby3IMzGOP47fDiiZQ/edit?gid=568493899#gid=568493899"",""'Финал'!$A$5:$BC$244""),2,0)"),90.0)</f>
        <v>90</v>
      </c>
    </row>
    <row r="35">
      <c r="A35" s="23" t="s">
        <v>80</v>
      </c>
      <c r="B35" s="12">
        <f>IFERROR(__xludf.DUMMYFUNCTION("VLOOKUP(A35,IMPORTRANGE(""https://docs.google.com/spreadsheets/d/1dm-u9AwPvybpT6zw6yY_51cgndby3IMzGOP47fDiiZQ/edit?gid=568493899#gid=568493899"",""'Полуфиналы'!$A$5:$BC$244""),2,0)"),70.0)</f>
        <v>70</v>
      </c>
      <c r="C35" s="23" t="s">
        <v>80</v>
      </c>
      <c r="D35" s="12">
        <f>IFERROR(__xludf.DUMMYFUNCTION("VLOOKUP(C35,IMPORTRANGE(""https://docs.google.com/spreadsheets/d/1dm-u9AwPvybpT6zw6yY_51cgndby3IMzGOP47fDiiZQ/edit?gid=568493899#gid=568493899"",""'Финал'!$A$5:$BC$244""),2,0)"),210.0)</f>
        <v>210</v>
      </c>
    </row>
    <row r="36">
      <c r="A36" s="23" t="s">
        <v>106</v>
      </c>
      <c r="B36" s="12">
        <f>IFERROR(__xludf.DUMMYFUNCTION("VLOOKUP(A36,IMPORTRANGE(""https://docs.google.com/spreadsheets/d/1dm-u9AwPvybpT6zw6yY_51cgndby3IMzGOP47fDiiZQ/edit?gid=568493899#gid=568493899"",""'Полуфиналы'!$A$5:$BC$244""),2,0)"),90.0)</f>
        <v>90</v>
      </c>
      <c r="C36" s="23" t="s">
        <v>100</v>
      </c>
      <c r="D36" s="12">
        <f>IFERROR(__xludf.DUMMYFUNCTION("VLOOKUP(C36,IMPORTRANGE(""https://docs.google.com/spreadsheets/d/1dm-u9AwPvybpT6zw6yY_51cgndby3IMzGOP47fDiiZQ/edit?gid=568493899#gid=568493899"",""'Финал'!$A$5:$BC$244""),2,0)"),30.0)</f>
        <v>30</v>
      </c>
    </row>
  </sheetData>
  <mergeCells count="3">
    <mergeCell ref="A1:A2"/>
    <mergeCell ref="A13:A14"/>
    <mergeCell ref="A25:A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25" t="s">
        <v>64</v>
      </c>
      <c r="B5" s="33">
        <f t="shared" ref="B5:B8" si="1">SUMPRODUCT(C5:AZ5,$C$4:$AZ$4)</f>
        <v>220</v>
      </c>
      <c r="C5" s="46"/>
      <c r="D5" s="47">
        <v>1.0</v>
      </c>
      <c r="E5" s="47">
        <v>-1.0</v>
      </c>
      <c r="F5" s="46"/>
      <c r="G5" s="46"/>
      <c r="H5" s="46"/>
      <c r="I5" s="46"/>
      <c r="J5" s="46"/>
      <c r="K5" s="46"/>
      <c r="L5" s="47">
        <v>1.0</v>
      </c>
      <c r="M5" s="46"/>
      <c r="N5" s="46"/>
      <c r="O5" s="47">
        <v>1.0</v>
      </c>
      <c r="P5" s="46"/>
      <c r="Q5" s="46"/>
      <c r="R5" s="47">
        <v>1.0</v>
      </c>
      <c r="S5" s="47">
        <v>1.0</v>
      </c>
      <c r="T5" s="46"/>
      <c r="U5" s="46"/>
      <c r="V5" s="46"/>
      <c r="W5" s="47">
        <v>1.0</v>
      </c>
      <c r="X5" s="46"/>
      <c r="Y5" s="46"/>
      <c r="Z5" s="46"/>
      <c r="AA5" s="46"/>
      <c r="AB5" s="47">
        <v>1.0</v>
      </c>
      <c r="AC5" s="46"/>
      <c r="AD5" s="46"/>
      <c r="AE5" s="46"/>
      <c r="AF5" s="48"/>
      <c r="AG5" s="47">
        <v>1.0</v>
      </c>
      <c r="AH5" s="46"/>
      <c r="AI5" s="46"/>
      <c r="AJ5" s="47">
        <v>1.0</v>
      </c>
      <c r="AK5" s="48"/>
      <c r="AL5" s="47">
        <v>1.0</v>
      </c>
      <c r="AM5" s="46"/>
      <c r="AN5" s="46"/>
      <c r="AO5" s="46"/>
      <c r="AP5" s="48"/>
      <c r="AQ5" s="35">
        <v>1.0</v>
      </c>
      <c r="AR5" s="49"/>
      <c r="AS5" s="35">
        <v>1.0</v>
      </c>
      <c r="AT5" s="49"/>
      <c r="AU5" s="49"/>
      <c r="AV5" s="50"/>
      <c r="AW5" s="50"/>
      <c r="AX5" s="49"/>
      <c r="AY5" s="49"/>
      <c r="AZ5" s="49"/>
      <c r="BA5" s="35">
        <f t="shared" ref="BA5:BA8" si="2">_xlfn.RANK.AVG(B5,$B$5:$B$8)</f>
        <v>2</v>
      </c>
      <c r="BB5" s="33">
        <f t="shared" ref="BB5:BB8" si="3">IF(SUM(BC$5:BC$8)&lt;&gt;0,(5-BA5)+B5/200,0)</f>
        <v>4.1</v>
      </c>
      <c r="BC5" s="33">
        <f t="shared" ref="BC5:BC8" si="4">SUMIF(C5:AZ5,"&gt;0",$C$4:$AZ$4)</f>
        <v>250</v>
      </c>
    </row>
    <row r="6">
      <c r="A6" s="25" t="s">
        <v>78</v>
      </c>
      <c r="B6" s="33">
        <f t="shared" si="1"/>
        <v>140</v>
      </c>
      <c r="C6" s="47">
        <v>1.0</v>
      </c>
      <c r="D6" s="46"/>
      <c r="E6" s="46"/>
      <c r="F6" s="46"/>
      <c r="G6" s="46"/>
      <c r="H6" s="47">
        <v>1.0</v>
      </c>
      <c r="I6" s="46"/>
      <c r="J6" s="46"/>
      <c r="K6" s="46"/>
      <c r="L6" s="48"/>
      <c r="M6" s="46"/>
      <c r="N6" s="46"/>
      <c r="O6" s="48"/>
      <c r="P6" s="47">
        <v>1.0</v>
      </c>
      <c r="Q6" s="48"/>
      <c r="R6" s="46"/>
      <c r="S6" s="46"/>
      <c r="T6" s="47">
        <v>1.0</v>
      </c>
      <c r="U6" s="46"/>
      <c r="V6" s="46"/>
      <c r="W6" s="46"/>
      <c r="X6" s="47">
        <v>1.0</v>
      </c>
      <c r="Y6" s="46"/>
      <c r="Z6" s="46"/>
      <c r="AA6" s="46"/>
      <c r="AB6" s="46"/>
      <c r="AC6" s="47">
        <v>1.0</v>
      </c>
      <c r="AD6" s="48"/>
      <c r="AE6" s="48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50"/>
      <c r="AR6" s="50"/>
      <c r="AS6" s="50"/>
      <c r="AT6" s="50"/>
      <c r="AU6" s="50"/>
      <c r="AV6" s="51">
        <v>1.0</v>
      </c>
      <c r="AW6" s="50"/>
      <c r="AX6" s="50"/>
      <c r="AY6" s="50"/>
      <c r="AZ6" s="50"/>
      <c r="BA6" s="35">
        <f t="shared" si="2"/>
        <v>3</v>
      </c>
      <c r="BB6" s="33">
        <f t="shared" si="3"/>
        <v>2.7</v>
      </c>
      <c r="BC6" s="33">
        <f t="shared" si="4"/>
        <v>140</v>
      </c>
    </row>
    <row r="7">
      <c r="A7" s="19" t="s">
        <v>58</v>
      </c>
      <c r="B7" s="33">
        <f t="shared" si="1"/>
        <v>230</v>
      </c>
      <c r="C7" s="46"/>
      <c r="D7" s="46"/>
      <c r="E7" s="46"/>
      <c r="F7" s="46"/>
      <c r="G7" s="46"/>
      <c r="H7" s="46"/>
      <c r="I7" s="47">
        <v>1.0</v>
      </c>
      <c r="J7" s="46"/>
      <c r="K7" s="46"/>
      <c r="L7" s="46"/>
      <c r="M7" s="47">
        <v>1.0</v>
      </c>
      <c r="N7" s="46"/>
      <c r="O7" s="46"/>
      <c r="P7" s="46"/>
      <c r="Q7" s="46"/>
      <c r="R7" s="46"/>
      <c r="S7" s="46"/>
      <c r="T7" s="46"/>
      <c r="U7" s="46"/>
      <c r="V7" s="46"/>
      <c r="W7" s="48"/>
      <c r="X7" s="46"/>
      <c r="Y7" s="47">
        <v>1.0</v>
      </c>
      <c r="Z7" s="46"/>
      <c r="AA7" s="48"/>
      <c r="AB7" s="48"/>
      <c r="AC7" s="46"/>
      <c r="AD7" s="46"/>
      <c r="AE7" s="48"/>
      <c r="AF7" s="48"/>
      <c r="AG7" s="46"/>
      <c r="AH7" s="47">
        <v>1.0</v>
      </c>
      <c r="AI7" s="47">
        <v>1.0</v>
      </c>
      <c r="AJ7" s="48"/>
      <c r="AK7" s="48"/>
      <c r="AL7" s="46"/>
      <c r="AM7" s="47">
        <v>1.0</v>
      </c>
      <c r="AN7" s="47">
        <v>1.0</v>
      </c>
      <c r="AO7" s="48"/>
      <c r="AP7" s="46"/>
      <c r="AQ7" s="50"/>
      <c r="AR7" s="51">
        <v>1.0</v>
      </c>
      <c r="AS7" s="50"/>
      <c r="AT7" s="50"/>
      <c r="AU7" s="50"/>
      <c r="AV7" s="50"/>
      <c r="AW7" s="51">
        <v>1.0</v>
      </c>
      <c r="AX7" s="51">
        <v>1.0</v>
      </c>
      <c r="AY7" s="50"/>
      <c r="AZ7" s="50"/>
      <c r="BA7" s="35">
        <f t="shared" si="2"/>
        <v>1</v>
      </c>
      <c r="BB7" s="33">
        <f t="shared" si="3"/>
        <v>5.15</v>
      </c>
      <c r="BC7" s="33">
        <f t="shared" si="4"/>
        <v>230</v>
      </c>
    </row>
    <row r="8">
      <c r="A8" s="19" t="s">
        <v>80</v>
      </c>
      <c r="B8" s="33">
        <f t="shared" si="1"/>
        <v>110</v>
      </c>
      <c r="C8" s="46"/>
      <c r="D8" s="46"/>
      <c r="E8" s="48"/>
      <c r="F8" s="46"/>
      <c r="G8" s="46"/>
      <c r="H8" s="46"/>
      <c r="I8" s="46"/>
      <c r="J8" s="46"/>
      <c r="K8" s="46"/>
      <c r="L8" s="46"/>
      <c r="M8" s="46"/>
      <c r="N8" s="33">
        <v>1.0</v>
      </c>
      <c r="O8" s="46"/>
      <c r="P8" s="48"/>
      <c r="Q8" s="48"/>
      <c r="R8" s="46"/>
      <c r="S8" s="46"/>
      <c r="T8" s="46"/>
      <c r="U8" s="46"/>
      <c r="V8" s="46"/>
      <c r="W8" s="48"/>
      <c r="X8" s="46"/>
      <c r="Y8" s="46"/>
      <c r="Z8" s="46"/>
      <c r="AA8" s="48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>
        <v>1.0</v>
      </c>
      <c r="AQ8" s="50"/>
      <c r="AR8" s="50"/>
      <c r="AS8" s="50"/>
      <c r="AT8" s="51">
        <v>1.0</v>
      </c>
      <c r="AU8" s="50"/>
      <c r="AV8" s="50"/>
      <c r="AW8" s="50"/>
      <c r="AX8" s="50"/>
      <c r="AY8" s="50"/>
      <c r="AZ8" s="50"/>
      <c r="BA8" s="35">
        <f t="shared" si="2"/>
        <v>4</v>
      </c>
      <c r="BB8" s="33">
        <f t="shared" si="3"/>
        <v>1.55</v>
      </c>
      <c r="BC8" s="33">
        <f t="shared" si="4"/>
        <v>110</v>
      </c>
    </row>
    <row r="9">
      <c r="A9" s="52" t="s">
        <v>1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2" t="s">
        <v>54</v>
      </c>
      <c r="BB9" s="43" t="s">
        <v>126</v>
      </c>
      <c r="BC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4"/>
      <c r="BB10" s="44"/>
      <c r="BC10" s="44"/>
    </row>
    <row r="11">
      <c r="A11" s="19" t="s">
        <v>70</v>
      </c>
      <c r="B11" s="33">
        <f t="shared" ref="B11:B14" si="5">SUMPRODUCT(C11:AZ11,$C$4:$AZ$4)</f>
        <v>110</v>
      </c>
      <c r="C11" s="46"/>
      <c r="D11" s="46"/>
      <c r="E11" s="46"/>
      <c r="F11" s="46"/>
      <c r="G11" s="46"/>
      <c r="H11" s="46"/>
      <c r="I11" s="46"/>
      <c r="J11" s="47">
        <v>1.0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>
        <v>-1.0</v>
      </c>
      <c r="W11" s="46"/>
      <c r="X11" s="46"/>
      <c r="Y11" s="47">
        <v>1.0</v>
      </c>
      <c r="Z11" s="46"/>
      <c r="AA11" s="46"/>
      <c r="AB11" s="46"/>
      <c r="AC11" s="46"/>
      <c r="AD11" s="46"/>
      <c r="AE11" s="48"/>
      <c r="AF11" s="48"/>
      <c r="AG11" s="46"/>
      <c r="AH11" s="47">
        <v>1.0</v>
      </c>
      <c r="AI11" s="46"/>
      <c r="AJ11" s="47">
        <v>1.0</v>
      </c>
      <c r="AK11" s="48"/>
      <c r="AL11" s="46"/>
      <c r="AM11" s="46"/>
      <c r="AN11" s="46"/>
      <c r="AO11" s="46"/>
      <c r="AP11" s="48"/>
      <c r="AQ11" s="49"/>
      <c r="AR11" s="35">
        <v>1.0</v>
      </c>
      <c r="AS11" s="49"/>
      <c r="AT11" s="49"/>
      <c r="AU11" s="49"/>
      <c r="AV11" s="49"/>
      <c r="AW11" s="51">
        <v>1.0</v>
      </c>
      <c r="AX11" s="49"/>
      <c r="AY11" s="49"/>
      <c r="AZ11" s="49"/>
      <c r="BA11" s="35">
        <f t="shared" ref="BA11:BA14" si="6">_xlfn.RANK.AVG(B11,$B$11:$B$14)</f>
        <v>3</v>
      </c>
      <c r="BB11" s="33">
        <f t="shared" ref="BB11:BB14" si="7">IF(SUM(BC$11:BC$14)&lt;&gt;0,(5-BA11)+B11/200,0)</f>
        <v>2.55</v>
      </c>
      <c r="BC11" s="33">
        <f t="shared" ref="BC11:BC14" si="8">SUMIF(C11:AZ11,"&gt;0",$C$4:$AZ$4)</f>
        <v>160</v>
      </c>
    </row>
    <row r="12">
      <c r="A12" s="19" t="s">
        <v>66</v>
      </c>
      <c r="B12" s="33">
        <f t="shared" si="5"/>
        <v>220</v>
      </c>
      <c r="C12" s="47">
        <v>1.0</v>
      </c>
      <c r="D12" s="46"/>
      <c r="E12" s="47">
        <v>1.0</v>
      </c>
      <c r="F12" s="46"/>
      <c r="G12" s="46"/>
      <c r="H12" s="46"/>
      <c r="I12" s="46"/>
      <c r="J12" s="46"/>
      <c r="K12" s="46"/>
      <c r="L12" s="48"/>
      <c r="M12" s="46"/>
      <c r="N12" s="46"/>
      <c r="O12" s="47">
        <v>1.0</v>
      </c>
      <c r="P12" s="46"/>
      <c r="Q12" s="48"/>
      <c r="R12" s="48"/>
      <c r="S12" s="46"/>
      <c r="T12" s="46"/>
      <c r="U12" s="46"/>
      <c r="V12" s="46"/>
      <c r="W12" s="47">
        <v>1.0</v>
      </c>
      <c r="X12" s="46"/>
      <c r="Y12" s="46"/>
      <c r="Z12" s="46"/>
      <c r="AA12" s="46"/>
      <c r="AB12" s="46"/>
      <c r="AC12" s="47">
        <v>1.0</v>
      </c>
      <c r="AD12" s="48"/>
      <c r="AE12" s="33">
        <v>1.0</v>
      </c>
      <c r="AF12" s="46"/>
      <c r="AG12" s="47">
        <v>1.0</v>
      </c>
      <c r="AH12" s="46"/>
      <c r="AI12" s="46"/>
      <c r="AJ12" s="46"/>
      <c r="AK12" s="46"/>
      <c r="AL12" s="47">
        <v>1.0</v>
      </c>
      <c r="AM12" s="46"/>
      <c r="AN12" s="46"/>
      <c r="AO12" s="46"/>
      <c r="AP12" s="46"/>
      <c r="AQ12" s="50"/>
      <c r="AR12" s="50"/>
      <c r="AS12" s="50"/>
      <c r="AT12" s="50"/>
      <c r="AU12" s="51">
        <v>1.0</v>
      </c>
      <c r="AV12" s="51">
        <v>1.0</v>
      </c>
      <c r="AW12" s="50"/>
      <c r="AX12" s="50"/>
      <c r="AY12" s="50"/>
      <c r="AZ12" s="50"/>
      <c r="BA12" s="35">
        <f t="shared" si="6"/>
        <v>1</v>
      </c>
      <c r="BB12" s="33">
        <f t="shared" si="7"/>
        <v>5.1</v>
      </c>
      <c r="BC12" s="33">
        <f t="shared" si="8"/>
        <v>220</v>
      </c>
    </row>
    <row r="13">
      <c r="A13" s="19" t="s">
        <v>61</v>
      </c>
      <c r="B13" s="33">
        <f t="shared" si="5"/>
        <v>90</v>
      </c>
      <c r="C13" s="47">
        <v>-1.0</v>
      </c>
      <c r="D13" s="46"/>
      <c r="E13" s="47">
        <v>-1.0</v>
      </c>
      <c r="F13" s="46"/>
      <c r="G13" s="46"/>
      <c r="H13" s="46"/>
      <c r="I13" s="46"/>
      <c r="J13" s="46"/>
      <c r="K13" s="46"/>
      <c r="L13" s="46"/>
      <c r="M13" s="46"/>
      <c r="N13" s="47">
        <v>1.0</v>
      </c>
      <c r="O13" s="46"/>
      <c r="P13" s="46"/>
      <c r="Q13" s="46"/>
      <c r="R13" s="47">
        <v>1.0</v>
      </c>
      <c r="S13" s="47">
        <v>1.0</v>
      </c>
      <c r="T13" s="46"/>
      <c r="U13" s="47">
        <v>-1.0</v>
      </c>
      <c r="V13" s="46"/>
      <c r="W13" s="48"/>
      <c r="X13" s="46"/>
      <c r="Y13" s="46"/>
      <c r="Z13" s="46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6"/>
      <c r="AL13" s="46"/>
      <c r="AM13" s="47">
        <v>1.0</v>
      </c>
      <c r="AN13" s="46"/>
      <c r="AO13" s="33">
        <v>1.0</v>
      </c>
      <c r="AP13" s="46"/>
      <c r="AQ13" s="50"/>
      <c r="AR13" s="50"/>
      <c r="AS13" s="51">
        <v>1.0</v>
      </c>
      <c r="AT13" s="50"/>
      <c r="AU13" s="50"/>
      <c r="AV13" s="50"/>
      <c r="AW13" s="50"/>
      <c r="AX13" s="51">
        <v>1.0</v>
      </c>
      <c r="AY13" s="50"/>
      <c r="AZ13" s="50"/>
      <c r="BA13" s="35">
        <f t="shared" si="6"/>
        <v>4</v>
      </c>
      <c r="BB13" s="33">
        <f t="shared" si="7"/>
        <v>1.45</v>
      </c>
      <c r="BC13" s="33">
        <f t="shared" si="8"/>
        <v>170</v>
      </c>
    </row>
    <row r="14">
      <c r="A14" s="19" t="s">
        <v>68</v>
      </c>
      <c r="B14" s="33">
        <f t="shared" si="5"/>
        <v>210</v>
      </c>
      <c r="C14" s="46"/>
      <c r="D14" s="47">
        <v>1.0</v>
      </c>
      <c r="E14" s="46"/>
      <c r="F14" s="46"/>
      <c r="G14" s="46"/>
      <c r="H14" s="46"/>
      <c r="I14" s="47">
        <v>1.0</v>
      </c>
      <c r="J14" s="46"/>
      <c r="K14" s="46"/>
      <c r="L14" s="47">
        <v>1.0</v>
      </c>
      <c r="M14" s="47">
        <v>1.0</v>
      </c>
      <c r="N14" s="46"/>
      <c r="O14" s="46"/>
      <c r="P14" s="46"/>
      <c r="Q14" s="48"/>
      <c r="R14" s="46"/>
      <c r="S14" s="46"/>
      <c r="T14" s="47">
        <v>1.0</v>
      </c>
      <c r="U14" s="46"/>
      <c r="V14" s="46"/>
      <c r="W14" s="48"/>
      <c r="X14" s="47">
        <v>1.0</v>
      </c>
      <c r="Y14" s="46"/>
      <c r="Z14" s="47">
        <v>-1.0</v>
      </c>
      <c r="AA14" s="48"/>
      <c r="AB14" s="47">
        <v>1.0</v>
      </c>
      <c r="AC14" s="46"/>
      <c r="AD14" s="46"/>
      <c r="AE14" s="46"/>
      <c r="AF14" s="46"/>
      <c r="AG14" s="46"/>
      <c r="AH14" s="48"/>
      <c r="AI14" s="46"/>
      <c r="AJ14" s="46"/>
      <c r="AK14" s="46"/>
      <c r="AL14" s="46"/>
      <c r="AM14" s="33">
        <v>-1.0</v>
      </c>
      <c r="AN14" s="47">
        <v>1.0</v>
      </c>
      <c r="AO14" s="46"/>
      <c r="AP14" s="47">
        <v>1.0</v>
      </c>
      <c r="AQ14" s="51">
        <v>1.0</v>
      </c>
      <c r="AR14" s="51">
        <v>-1.0</v>
      </c>
      <c r="AS14" s="50"/>
      <c r="AT14" s="51">
        <v>1.0</v>
      </c>
      <c r="AU14" s="50"/>
      <c r="AV14" s="50"/>
      <c r="AW14" s="50"/>
      <c r="AX14" s="50"/>
      <c r="AY14" s="50"/>
      <c r="AZ14" s="50"/>
      <c r="BA14" s="35">
        <f t="shared" si="6"/>
        <v>2</v>
      </c>
      <c r="BB14" s="33">
        <f t="shared" si="7"/>
        <v>4.05</v>
      </c>
      <c r="BC14" s="33">
        <f t="shared" si="8"/>
        <v>290</v>
      </c>
    </row>
    <row r="15">
      <c r="A15" s="52" t="s">
        <v>2</v>
      </c>
      <c r="B15" s="37" t="s">
        <v>108</v>
      </c>
      <c r="C15" s="38" t="s">
        <v>116</v>
      </c>
      <c r="D15" s="39"/>
      <c r="E15" s="39"/>
      <c r="F15" s="39"/>
      <c r="G15" s="40"/>
      <c r="H15" s="38" t="s">
        <v>117</v>
      </c>
      <c r="I15" s="39"/>
      <c r="J15" s="39"/>
      <c r="K15" s="39"/>
      <c r="L15" s="40"/>
      <c r="M15" s="38" t="s">
        <v>118</v>
      </c>
      <c r="N15" s="39"/>
      <c r="O15" s="39"/>
      <c r="P15" s="39"/>
      <c r="Q15" s="40"/>
      <c r="R15" s="38" t="s">
        <v>119</v>
      </c>
      <c r="S15" s="39"/>
      <c r="T15" s="39"/>
      <c r="U15" s="39"/>
      <c r="V15" s="40"/>
      <c r="W15" s="38" t="s">
        <v>120</v>
      </c>
      <c r="X15" s="39"/>
      <c r="Y15" s="39"/>
      <c r="Z15" s="39"/>
      <c r="AA15" s="40"/>
      <c r="AB15" s="38" t="s">
        <v>121</v>
      </c>
      <c r="AC15" s="39"/>
      <c r="AD15" s="39"/>
      <c r="AE15" s="39"/>
      <c r="AF15" s="40"/>
      <c r="AG15" s="41" t="s">
        <v>122</v>
      </c>
      <c r="AH15" s="39"/>
      <c r="AI15" s="39"/>
      <c r="AJ15" s="39"/>
      <c r="AK15" s="40"/>
      <c r="AL15" s="41" t="s">
        <v>123</v>
      </c>
      <c r="AM15" s="39"/>
      <c r="AN15" s="39"/>
      <c r="AO15" s="39"/>
      <c r="AP15" s="40"/>
      <c r="AQ15" s="41" t="s">
        <v>124</v>
      </c>
      <c r="AR15" s="39"/>
      <c r="AS15" s="39"/>
      <c r="AT15" s="39"/>
      <c r="AU15" s="40"/>
      <c r="AV15" s="41" t="s">
        <v>125</v>
      </c>
      <c r="AW15" s="39"/>
      <c r="AX15" s="39"/>
      <c r="AY15" s="39"/>
      <c r="AZ15" s="40"/>
      <c r="BA15" s="42" t="s">
        <v>54</v>
      </c>
      <c r="BB15" s="43" t="s">
        <v>126</v>
      </c>
      <c r="BC15" s="37" t="s">
        <v>128</v>
      </c>
    </row>
    <row r="16">
      <c r="A16" s="44"/>
      <c r="B16" s="44"/>
      <c r="C16" s="45">
        <v>10.0</v>
      </c>
      <c r="D16" s="45">
        <v>20.0</v>
      </c>
      <c r="E16" s="45">
        <v>30.0</v>
      </c>
      <c r="F16" s="45">
        <v>40.0</v>
      </c>
      <c r="G16" s="45">
        <v>50.0</v>
      </c>
      <c r="H16" s="45">
        <v>10.0</v>
      </c>
      <c r="I16" s="45">
        <v>20.0</v>
      </c>
      <c r="J16" s="45">
        <v>30.0</v>
      </c>
      <c r="K16" s="45">
        <v>40.0</v>
      </c>
      <c r="L16" s="45">
        <v>50.0</v>
      </c>
      <c r="M16" s="45">
        <v>10.0</v>
      </c>
      <c r="N16" s="45">
        <v>20.0</v>
      </c>
      <c r="O16" s="45">
        <v>30.0</v>
      </c>
      <c r="P16" s="45">
        <v>40.0</v>
      </c>
      <c r="Q16" s="45">
        <v>50.0</v>
      </c>
      <c r="R16" s="45">
        <v>10.0</v>
      </c>
      <c r="S16" s="45">
        <v>20.0</v>
      </c>
      <c r="T16" s="45">
        <v>30.0</v>
      </c>
      <c r="U16" s="45">
        <v>40.0</v>
      </c>
      <c r="V16" s="45">
        <v>50.0</v>
      </c>
      <c r="W16" s="45">
        <v>10.0</v>
      </c>
      <c r="X16" s="45">
        <v>20.0</v>
      </c>
      <c r="Y16" s="45">
        <v>30.0</v>
      </c>
      <c r="Z16" s="45">
        <v>40.0</v>
      </c>
      <c r="AA16" s="45">
        <v>50.0</v>
      </c>
      <c r="AB16" s="45">
        <v>10.0</v>
      </c>
      <c r="AC16" s="45">
        <v>20.0</v>
      </c>
      <c r="AD16" s="45">
        <v>30.0</v>
      </c>
      <c r="AE16" s="45">
        <v>40.0</v>
      </c>
      <c r="AF16" s="45">
        <v>50.0</v>
      </c>
      <c r="AG16" s="45">
        <v>10.0</v>
      </c>
      <c r="AH16" s="45">
        <v>20.0</v>
      </c>
      <c r="AI16" s="45">
        <v>30.0</v>
      </c>
      <c r="AJ16" s="45">
        <v>40.0</v>
      </c>
      <c r="AK16" s="45">
        <v>50.0</v>
      </c>
      <c r="AL16" s="45">
        <v>10.0</v>
      </c>
      <c r="AM16" s="45">
        <v>20.0</v>
      </c>
      <c r="AN16" s="45">
        <v>30.0</v>
      </c>
      <c r="AO16" s="45">
        <v>40.0</v>
      </c>
      <c r="AP16" s="45">
        <v>50.0</v>
      </c>
      <c r="AQ16" s="45">
        <v>10.0</v>
      </c>
      <c r="AR16" s="45">
        <v>20.0</v>
      </c>
      <c r="AS16" s="45">
        <v>30.0</v>
      </c>
      <c r="AT16" s="45">
        <v>40.0</v>
      </c>
      <c r="AU16" s="45">
        <v>50.0</v>
      </c>
      <c r="AV16" s="45">
        <v>10.0</v>
      </c>
      <c r="AW16" s="45">
        <v>20.0</v>
      </c>
      <c r="AX16" s="45">
        <v>30.0</v>
      </c>
      <c r="AY16" s="45">
        <v>40.0</v>
      </c>
      <c r="AZ16" s="45">
        <v>50.0</v>
      </c>
      <c r="BA16" s="44"/>
      <c r="BB16" s="44"/>
      <c r="BC16" s="44"/>
    </row>
    <row r="17">
      <c r="A17" s="25" t="s">
        <v>76</v>
      </c>
      <c r="B17" s="33">
        <f t="shared" ref="B17:B20" si="9">SUMPRODUCT(C17:AZ17,$C$4:$AZ$4)</f>
        <v>160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7">
        <v>1.0</v>
      </c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8"/>
      <c r="AL17" s="46"/>
      <c r="AM17" s="46"/>
      <c r="AN17" s="46"/>
      <c r="AO17" s="47">
        <v>1.0</v>
      </c>
      <c r="AP17" s="33">
        <v>1.0</v>
      </c>
      <c r="AQ17" s="49"/>
      <c r="AR17" s="35">
        <v>1.0</v>
      </c>
      <c r="AS17" s="49"/>
      <c r="AT17" s="49"/>
      <c r="AU17" s="49"/>
      <c r="AV17" s="49"/>
      <c r="AW17" s="49"/>
      <c r="AX17" s="51">
        <v>1.0</v>
      </c>
      <c r="AY17" s="49"/>
      <c r="AZ17" s="50"/>
      <c r="BA17" s="35">
        <f t="shared" ref="BA17:BA20" si="10">_xlfn.RANK.AVG(B17,$B$17:$B$20)</f>
        <v>3</v>
      </c>
      <c r="BB17" s="33">
        <f t="shared" ref="BB17:BB20" si="11">IF(SUM(BC$17:BC$20)&lt;&gt;0,(5-BA17)+B17/200,0)</f>
        <v>2.8</v>
      </c>
      <c r="BC17" s="33">
        <f t="shared" ref="BC17:BC20" si="12">SUMIF(C17:AZ17,"&gt;0",$C$4:$AZ$4)</f>
        <v>160</v>
      </c>
    </row>
    <row r="18">
      <c r="A18" s="19" t="s">
        <v>72</v>
      </c>
      <c r="B18" s="33">
        <f t="shared" si="9"/>
        <v>340</v>
      </c>
      <c r="C18" s="46"/>
      <c r="D18" s="47">
        <v>1.0</v>
      </c>
      <c r="E18" s="46"/>
      <c r="F18" s="46"/>
      <c r="G18" s="46"/>
      <c r="H18" s="46"/>
      <c r="I18" s="47">
        <v>1.0</v>
      </c>
      <c r="J18" s="47">
        <v>1.0</v>
      </c>
      <c r="K18" s="47">
        <v>1.0</v>
      </c>
      <c r="L18" s="48"/>
      <c r="M18" s="46"/>
      <c r="N18" s="46"/>
      <c r="O18" s="48"/>
      <c r="P18" s="46"/>
      <c r="Q18" s="48"/>
      <c r="R18" s="47">
        <v>-1.0</v>
      </c>
      <c r="S18" s="47">
        <v>1.0</v>
      </c>
      <c r="T18" s="46"/>
      <c r="U18" s="47">
        <v>1.0</v>
      </c>
      <c r="V18" s="46"/>
      <c r="W18" s="46"/>
      <c r="X18" s="46"/>
      <c r="Y18" s="47">
        <v>1.0</v>
      </c>
      <c r="Z18" s="46"/>
      <c r="AA18" s="46"/>
      <c r="AB18" s="46"/>
      <c r="AC18" s="47">
        <v>1.0</v>
      </c>
      <c r="AD18" s="48"/>
      <c r="AE18" s="46"/>
      <c r="AF18" s="46"/>
      <c r="AG18" s="46"/>
      <c r="AH18" s="47">
        <v>1.0</v>
      </c>
      <c r="AI18" s="47">
        <v>1.0</v>
      </c>
      <c r="AJ18" s="47">
        <v>1.0</v>
      </c>
      <c r="AK18" s="46"/>
      <c r="AL18" s="47">
        <v>1.0</v>
      </c>
      <c r="AM18" s="46"/>
      <c r="AN18" s="46"/>
      <c r="AO18" s="46"/>
      <c r="AP18" s="46"/>
      <c r="AQ18" s="50"/>
      <c r="AR18" s="50"/>
      <c r="AS18" s="50"/>
      <c r="AT18" s="50"/>
      <c r="AU18" s="50"/>
      <c r="AV18" s="51">
        <v>1.0</v>
      </c>
      <c r="AW18" s="51">
        <v>1.0</v>
      </c>
      <c r="AX18" s="50"/>
      <c r="AY18" s="50"/>
      <c r="AZ18" s="50"/>
      <c r="BA18" s="35">
        <f t="shared" si="10"/>
        <v>1</v>
      </c>
      <c r="BB18" s="33">
        <f t="shared" si="11"/>
        <v>5.7</v>
      </c>
      <c r="BC18" s="33">
        <f t="shared" si="12"/>
        <v>350</v>
      </c>
    </row>
    <row r="19">
      <c r="A19" s="19" t="s">
        <v>82</v>
      </c>
      <c r="B19" s="33">
        <f t="shared" si="9"/>
        <v>0</v>
      </c>
      <c r="C19" s="47">
        <v>1.0</v>
      </c>
      <c r="D19" s="46"/>
      <c r="E19" s="46"/>
      <c r="F19" s="46"/>
      <c r="G19" s="46"/>
      <c r="H19" s="46"/>
      <c r="I19" s="46"/>
      <c r="J19" s="46"/>
      <c r="K19" s="46"/>
      <c r="L19" s="46"/>
      <c r="M19" s="47">
        <v>1.0</v>
      </c>
      <c r="N19" s="46"/>
      <c r="O19" s="46"/>
      <c r="P19" s="48"/>
      <c r="Q19" s="46"/>
      <c r="R19" s="46"/>
      <c r="S19" s="47">
        <v>-1.0</v>
      </c>
      <c r="T19" s="46"/>
      <c r="U19" s="46"/>
      <c r="V19" s="46"/>
      <c r="W19" s="46"/>
      <c r="X19" s="46"/>
      <c r="Y19" s="46"/>
      <c r="Z19" s="46"/>
      <c r="AA19" s="48"/>
      <c r="AB19" s="33">
        <v>1.0</v>
      </c>
      <c r="AC19" s="46"/>
      <c r="AD19" s="46"/>
      <c r="AE19" s="48"/>
      <c r="AF19" s="48"/>
      <c r="AG19" s="47">
        <v>1.0</v>
      </c>
      <c r="AH19" s="46"/>
      <c r="AI19" s="46"/>
      <c r="AJ19" s="48"/>
      <c r="AK19" s="48"/>
      <c r="AL19" s="46"/>
      <c r="AM19" s="47">
        <v>-1.0</v>
      </c>
      <c r="AN19" s="46"/>
      <c r="AO19" s="46"/>
      <c r="AP19" s="46"/>
      <c r="AQ19" s="51">
        <v>1.0</v>
      </c>
      <c r="AR19" s="50"/>
      <c r="AS19" s="50"/>
      <c r="AT19" s="50"/>
      <c r="AU19" s="50"/>
      <c r="AV19" s="51">
        <v>-1.0</v>
      </c>
      <c r="AW19" s="50"/>
      <c r="AX19" s="50"/>
      <c r="AY19" s="50"/>
      <c r="AZ19" s="50"/>
      <c r="BA19" s="35">
        <f t="shared" si="10"/>
        <v>4</v>
      </c>
      <c r="BB19" s="33">
        <f t="shared" si="11"/>
        <v>1</v>
      </c>
      <c r="BC19" s="33">
        <f t="shared" si="12"/>
        <v>50</v>
      </c>
    </row>
    <row r="20">
      <c r="A20" s="25" t="s">
        <v>74</v>
      </c>
      <c r="B20" s="33">
        <f t="shared" si="9"/>
        <v>200</v>
      </c>
      <c r="C20" s="46"/>
      <c r="D20" s="46"/>
      <c r="E20" s="48"/>
      <c r="F20" s="46"/>
      <c r="G20" s="46"/>
      <c r="H20" s="46"/>
      <c r="I20" s="46"/>
      <c r="J20" s="46"/>
      <c r="K20" s="48"/>
      <c r="L20" s="47">
        <v>1.0</v>
      </c>
      <c r="M20" s="46"/>
      <c r="N20" s="33">
        <v>1.0</v>
      </c>
      <c r="O20" s="46"/>
      <c r="P20" s="48"/>
      <c r="Q20" s="48"/>
      <c r="R20" s="46"/>
      <c r="S20" s="46"/>
      <c r="T20" s="47">
        <v>1.0</v>
      </c>
      <c r="U20" s="46"/>
      <c r="V20" s="46"/>
      <c r="W20" s="33">
        <v>1.0</v>
      </c>
      <c r="X20" s="46"/>
      <c r="Y20" s="46"/>
      <c r="Z20" s="46"/>
      <c r="AA20" s="48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7">
        <v>1.0</v>
      </c>
      <c r="AN20" s="47">
        <v>1.0</v>
      </c>
      <c r="AO20" s="46"/>
      <c r="AP20" s="46"/>
      <c r="AQ20" s="50"/>
      <c r="AR20" s="50"/>
      <c r="AS20" s="50"/>
      <c r="AT20" s="51">
        <v>1.0</v>
      </c>
      <c r="AU20" s="50"/>
      <c r="AV20" s="50"/>
      <c r="AW20" s="50"/>
      <c r="AX20" s="50"/>
      <c r="AY20" s="50"/>
      <c r="AZ20" s="50"/>
      <c r="BA20" s="35">
        <f t="shared" si="10"/>
        <v>2</v>
      </c>
      <c r="BB20" s="33">
        <f t="shared" si="11"/>
        <v>4</v>
      </c>
      <c r="BC20" s="33">
        <f t="shared" si="12"/>
        <v>200</v>
      </c>
    </row>
    <row r="21">
      <c r="A21" s="32" t="s">
        <v>129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17"/>
      <c r="BB21" s="53"/>
      <c r="BC21" s="53"/>
    </row>
    <row r="22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17"/>
      <c r="BB22" s="53"/>
      <c r="BC22" s="53"/>
    </row>
    <row r="23">
      <c r="A23" s="52" t="s">
        <v>0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2" t="s">
        <v>54</v>
      </c>
      <c r="BB23" s="43" t="s">
        <v>126</v>
      </c>
      <c r="BC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4"/>
      <c r="BB24" s="44"/>
      <c r="BC24" s="44"/>
    </row>
    <row r="25">
      <c r="A25" s="25" t="s">
        <v>94</v>
      </c>
      <c r="B25" s="33">
        <f t="shared" ref="B25:B28" si="13">SUMPRODUCT(C25:AZ25,$C$4:$AZ$4)</f>
        <v>180</v>
      </c>
      <c r="C25" s="46"/>
      <c r="D25" s="47">
        <v>1.0</v>
      </c>
      <c r="E25" s="46"/>
      <c r="F25" s="47">
        <v>1.0</v>
      </c>
      <c r="G25" s="46"/>
      <c r="H25" s="47">
        <v>-1.0</v>
      </c>
      <c r="I25" s="47">
        <v>1.0</v>
      </c>
      <c r="J25" s="46"/>
      <c r="K25" s="46"/>
      <c r="L25" s="46"/>
      <c r="M25" s="46"/>
      <c r="N25" s="46"/>
      <c r="O25" s="46"/>
      <c r="P25" s="46"/>
      <c r="Q25" s="46"/>
      <c r="R25" s="47">
        <v>1.0</v>
      </c>
      <c r="S25" s="46"/>
      <c r="T25" s="46"/>
      <c r="U25" s="46"/>
      <c r="V25" s="47">
        <v>1.0</v>
      </c>
      <c r="W25" s="46"/>
      <c r="X25" s="46"/>
      <c r="Y25" s="46"/>
      <c r="Z25" s="46"/>
      <c r="AA25" s="46"/>
      <c r="AB25" s="46"/>
      <c r="AC25" s="46"/>
      <c r="AD25" s="46"/>
      <c r="AE25" s="33">
        <v>-1.0</v>
      </c>
      <c r="AF25" s="48"/>
      <c r="AG25" s="46"/>
      <c r="AH25" s="46"/>
      <c r="AI25" s="47">
        <v>1.0</v>
      </c>
      <c r="AJ25" s="47">
        <v>1.0</v>
      </c>
      <c r="AK25" s="48"/>
      <c r="AL25" s="46"/>
      <c r="AM25" s="47">
        <v>1.0</v>
      </c>
      <c r="AN25" s="46"/>
      <c r="AO25" s="46"/>
      <c r="AP25" s="46"/>
      <c r="AQ25" s="49"/>
      <c r="AR25" s="49"/>
      <c r="AS25" s="50"/>
      <c r="AT25" s="49"/>
      <c r="AU25" s="49"/>
      <c r="AV25" s="50"/>
      <c r="AW25" s="50"/>
      <c r="AX25" s="49"/>
      <c r="AY25" s="50"/>
      <c r="AZ25" s="49"/>
      <c r="BA25" s="35">
        <f t="shared" ref="BA25:BA28" si="14">_xlfn.RANK.AVG(B25,$B$25:$B$28)</f>
        <v>2</v>
      </c>
      <c r="BB25" s="33">
        <f t="shared" ref="BB25:BB28" si="15">IF(SUM(BC$25:BC$28)&lt;&gt;0,(5-BA25)+B25/200,0)</f>
        <v>3.9</v>
      </c>
      <c r="BC25" s="33">
        <f t="shared" ref="BC25:BC28" si="16">SUMIF(C25:AZ25,"&gt;0",$C$4:$AZ$4)</f>
        <v>230</v>
      </c>
    </row>
    <row r="26">
      <c r="A26" s="25" t="s">
        <v>88</v>
      </c>
      <c r="B26" s="33">
        <f t="shared" si="13"/>
        <v>240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7">
        <v>1.0</v>
      </c>
      <c r="N26" s="46"/>
      <c r="O26" s="47">
        <v>1.0</v>
      </c>
      <c r="P26" s="46"/>
      <c r="Q26" s="48"/>
      <c r="R26" s="48"/>
      <c r="S26" s="46"/>
      <c r="T26" s="47">
        <v>1.0</v>
      </c>
      <c r="U26" s="46"/>
      <c r="V26" s="46"/>
      <c r="W26" s="46"/>
      <c r="X26" s="47">
        <v>1.0</v>
      </c>
      <c r="Y26" s="46"/>
      <c r="Z26" s="46"/>
      <c r="AA26" s="46"/>
      <c r="AB26" s="47">
        <v>1.0</v>
      </c>
      <c r="AC26" s="47">
        <v>1.0</v>
      </c>
      <c r="AD26" s="48"/>
      <c r="AE26" s="46"/>
      <c r="AF26" s="47">
        <v>-1.0</v>
      </c>
      <c r="AG26" s="47">
        <v>1.0</v>
      </c>
      <c r="AH26" s="46"/>
      <c r="AI26" s="46"/>
      <c r="AJ26" s="46"/>
      <c r="AK26" s="46"/>
      <c r="AL26" s="47">
        <v>1.0</v>
      </c>
      <c r="AM26" s="46"/>
      <c r="AN26" s="46"/>
      <c r="AO26" s="47">
        <v>1.0</v>
      </c>
      <c r="AP26" s="46"/>
      <c r="AQ26" s="51">
        <v>1.0</v>
      </c>
      <c r="AR26" s="50"/>
      <c r="AS26" s="51">
        <v>1.0</v>
      </c>
      <c r="AT26" s="51">
        <v>1.0</v>
      </c>
      <c r="AU26" s="50"/>
      <c r="AV26" s="51">
        <v>1.0</v>
      </c>
      <c r="AW26" s="51">
        <v>1.0</v>
      </c>
      <c r="AX26" s="50"/>
      <c r="AY26" s="50"/>
      <c r="AZ26" s="50"/>
      <c r="BA26" s="35">
        <f t="shared" si="14"/>
        <v>1</v>
      </c>
      <c r="BB26" s="33">
        <f t="shared" si="15"/>
        <v>5.2</v>
      </c>
      <c r="BC26" s="33">
        <f t="shared" si="16"/>
        <v>290</v>
      </c>
    </row>
    <row r="27">
      <c r="A27" s="19" t="s">
        <v>98</v>
      </c>
      <c r="B27" s="33">
        <f t="shared" si="13"/>
        <v>130</v>
      </c>
      <c r="C27" s="47">
        <v>1.0</v>
      </c>
      <c r="D27" s="46"/>
      <c r="E27" s="46"/>
      <c r="F27" s="46"/>
      <c r="G27" s="46"/>
      <c r="H27" s="46"/>
      <c r="I27" s="48"/>
      <c r="J27" s="46"/>
      <c r="K27" s="46"/>
      <c r="L27" s="46"/>
      <c r="M27" s="46"/>
      <c r="N27" s="46"/>
      <c r="O27" s="46"/>
      <c r="P27" s="46"/>
      <c r="Q27" s="46"/>
      <c r="R27" s="46"/>
      <c r="S27" s="47">
        <v>1.0</v>
      </c>
      <c r="T27" s="46"/>
      <c r="U27" s="46"/>
      <c r="V27" s="46"/>
      <c r="W27" s="46"/>
      <c r="X27" s="46"/>
      <c r="Y27" s="46"/>
      <c r="Z27" s="46"/>
      <c r="AA27" s="48"/>
      <c r="AB27" s="48"/>
      <c r="AC27" s="46"/>
      <c r="AD27" s="46"/>
      <c r="AE27" s="46"/>
      <c r="AF27" s="48"/>
      <c r="AG27" s="46"/>
      <c r="AH27" s="47">
        <v>1.0</v>
      </c>
      <c r="AI27" s="46"/>
      <c r="AJ27" s="48"/>
      <c r="AK27" s="48"/>
      <c r="AL27" s="46"/>
      <c r="AM27" s="46"/>
      <c r="AN27" s="47">
        <v>1.0</v>
      </c>
      <c r="AO27" s="48"/>
      <c r="AP27" s="46"/>
      <c r="AQ27" s="50"/>
      <c r="AR27" s="51">
        <v>1.0</v>
      </c>
      <c r="AS27" s="50"/>
      <c r="AT27" s="50"/>
      <c r="AU27" s="50"/>
      <c r="AV27" s="50"/>
      <c r="AW27" s="50"/>
      <c r="AX27" s="51">
        <v>1.0</v>
      </c>
      <c r="AY27" s="50"/>
      <c r="AZ27" s="50"/>
      <c r="BA27" s="35">
        <f t="shared" si="14"/>
        <v>3</v>
      </c>
      <c r="BB27" s="33">
        <f t="shared" si="15"/>
        <v>2.65</v>
      </c>
      <c r="BC27" s="33">
        <f t="shared" si="16"/>
        <v>130</v>
      </c>
    </row>
    <row r="28">
      <c r="A28" s="19" t="s">
        <v>106</v>
      </c>
      <c r="B28" s="33">
        <f t="shared" si="13"/>
        <v>10</v>
      </c>
      <c r="C28" s="46"/>
      <c r="D28" s="46"/>
      <c r="E28" s="46"/>
      <c r="F28" s="46"/>
      <c r="G28" s="46"/>
      <c r="H28" s="46"/>
      <c r="I28" s="46"/>
      <c r="J28" s="46"/>
      <c r="K28" s="47">
        <v>1.0</v>
      </c>
      <c r="L28" s="46"/>
      <c r="M28" s="46"/>
      <c r="N28" s="33">
        <v>1.0</v>
      </c>
      <c r="O28" s="46"/>
      <c r="P28" s="48"/>
      <c r="Q28" s="48"/>
      <c r="R28" s="46"/>
      <c r="S28" s="46"/>
      <c r="T28" s="46"/>
      <c r="U28" s="46"/>
      <c r="V28" s="46"/>
      <c r="W28" s="33">
        <v>1.0</v>
      </c>
      <c r="X28" s="46"/>
      <c r="Y28" s="47">
        <v>1.0</v>
      </c>
      <c r="Z28" s="46"/>
      <c r="AA28" s="48"/>
      <c r="AB28" s="47">
        <v>-1.0</v>
      </c>
      <c r="AC28" s="46"/>
      <c r="AD28" s="46"/>
      <c r="AE28" s="46"/>
      <c r="AF28" s="46"/>
      <c r="AG28" s="46"/>
      <c r="AH28" s="48"/>
      <c r="AI28" s="46"/>
      <c r="AJ28" s="46"/>
      <c r="AK28" s="47">
        <v>-1.0</v>
      </c>
      <c r="AL28" s="46"/>
      <c r="AM28" s="48"/>
      <c r="AN28" s="46"/>
      <c r="AO28" s="46"/>
      <c r="AP28" s="46"/>
      <c r="AQ28" s="50"/>
      <c r="AR28" s="50"/>
      <c r="AS28" s="50"/>
      <c r="AT28" s="50"/>
      <c r="AU28" s="50"/>
      <c r="AV28" s="50"/>
      <c r="AW28" s="50"/>
      <c r="AX28" s="51">
        <v>-1.0</v>
      </c>
      <c r="AY28" s="50"/>
      <c r="AZ28" s="50"/>
      <c r="BA28" s="35">
        <f t="shared" si="14"/>
        <v>4</v>
      </c>
      <c r="BB28" s="33">
        <f t="shared" si="15"/>
        <v>1.05</v>
      </c>
      <c r="BC28" s="33">
        <f t="shared" si="16"/>
        <v>100</v>
      </c>
    </row>
    <row r="29">
      <c r="A29" s="52" t="s">
        <v>1</v>
      </c>
      <c r="B29" s="37" t="s">
        <v>108</v>
      </c>
      <c r="C29" s="38" t="s">
        <v>116</v>
      </c>
      <c r="D29" s="39"/>
      <c r="E29" s="39"/>
      <c r="F29" s="39"/>
      <c r="G29" s="40"/>
      <c r="H29" s="38" t="s">
        <v>117</v>
      </c>
      <c r="I29" s="39"/>
      <c r="J29" s="39"/>
      <c r="K29" s="39"/>
      <c r="L29" s="40"/>
      <c r="M29" s="38" t="s">
        <v>118</v>
      </c>
      <c r="N29" s="39"/>
      <c r="O29" s="39"/>
      <c r="P29" s="39"/>
      <c r="Q29" s="40"/>
      <c r="R29" s="38" t="s">
        <v>119</v>
      </c>
      <c r="S29" s="39"/>
      <c r="T29" s="39"/>
      <c r="U29" s="39"/>
      <c r="V29" s="40"/>
      <c r="W29" s="38" t="s">
        <v>120</v>
      </c>
      <c r="X29" s="39"/>
      <c r="Y29" s="39"/>
      <c r="Z29" s="39"/>
      <c r="AA29" s="40"/>
      <c r="AB29" s="38" t="s">
        <v>121</v>
      </c>
      <c r="AC29" s="39"/>
      <c r="AD29" s="39"/>
      <c r="AE29" s="39"/>
      <c r="AF29" s="40"/>
      <c r="AG29" s="41" t="s">
        <v>122</v>
      </c>
      <c r="AH29" s="39"/>
      <c r="AI29" s="39"/>
      <c r="AJ29" s="39"/>
      <c r="AK29" s="40"/>
      <c r="AL29" s="41" t="s">
        <v>123</v>
      </c>
      <c r="AM29" s="39"/>
      <c r="AN29" s="39"/>
      <c r="AO29" s="39"/>
      <c r="AP29" s="40"/>
      <c r="AQ29" s="41" t="s">
        <v>124</v>
      </c>
      <c r="AR29" s="39"/>
      <c r="AS29" s="39"/>
      <c r="AT29" s="39"/>
      <c r="AU29" s="40"/>
      <c r="AV29" s="41" t="s">
        <v>125</v>
      </c>
      <c r="AW29" s="39"/>
      <c r="AX29" s="39"/>
      <c r="AY29" s="39"/>
      <c r="AZ29" s="40"/>
      <c r="BA29" s="42" t="s">
        <v>54</v>
      </c>
      <c r="BB29" s="43" t="s">
        <v>126</v>
      </c>
      <c r="BC29" s="37" t="s">
        <v>128</v>
      </c>
    </row>
    <row r="30">
      <c r="A30" s="44"/>
      <c r="B30" s="44"/>
      <c r="C30" s="45">
        <v>10.0</v>
      </c>
      <c r="D30" s="45">
        <v>20.0</v>
      </c>
      <c r="E30" s="45">
        <v>30.0</v>
      </c>
      <c r="F30" s="45">
        <v>40.0</v>
      </c>
      <c r="G30" s="45">
        <v>50.0</v>
      </c>
      <c r="H30" s="45">
        <v>10.0</v>
      </c>
      <c r="I30" s="45">
        <v>20.0</v>
      </c>
      <c r="J30" s="45">
        <v>30.0</v>
      </c>
      <c r="K30" s="45">
        <v>40.0</v>
      </c>
      <c r="L30" s="45">
        <v>50.0</v>
      </c>
      <c r="M30" s="45">
        <v>10.0</v>
      </c>
      <c r="N30" s="45">
        <v>20.0</v>
      </c>
      <c r="O30" s="45">
        <v>30.0</v>
      </c>
      <c r="P30" s="45">
        <v>40.0</v>
      </c>
      <c r="Q30" s="45">
        <v>50.0</v>
      </c>
      <c r="R30" s="45">
        <v>10.0</v>
      </c>
      <c r="S30" s="45">
        <v>20.0</v>
      </c>
      <c r="T30" s="45">
        <v>30.0</v>
      </c>
      <c r="U30" s="45">
        <v>40.0</v>
      </c>
      <c r="V30" s="45">
        <v>50.0</v>
      </c>
      <c r="W30" s="45">
        <v>10.0</v>
      </c>
      <c r="X30" s="45">
        <v>20.0</v>
      </c>
      <c r="Y30" s="45">
        <v>30.0</v>
      </c>
      <c r="Z30" s="45">
        <v>40.0</v>
      </c>
      <c r="AA30" s="45">
        <v>50.0</v>
      </c>
      <c r="AB30" s="45">
        <v>10.0</v>
      </c>
      <c r="AC30" s="45">
        <v>20.0</v>
      </c>
      <c r="AD30" s="45">
        <v>30.0</v>
      </c>
      <c r="AE30" s="45">
        <v>40.0</v>
      </c>
      <c r="AF30" s="45">
        <v>50.0</v>
      </c>
      <c r="AG30" s="45">
        <v>10.0</v>
      </c>
      <c r="AH30" s="45">
        <v>20.0</v>
      </c>
      <c r="AI30" s="45">
        <v>30.0</v>
      </c>
      <c r="AJ30" s="45">
        <v>40.0</v>
      </c>
      <c r="AK30" s="45">
        <v>50.0</v>
      </c>
      <c r="AL30" s="45">
        <v>10.0</v>
      </c>
      <c r="AM30" s="45">
        <v>20.0</v>
      </c>
      <c r="AN30" s="45">
        <v>30.0</v>
      </c>
      <c r="AO30" s="45">
        <v>40.0</v>
      </c>
      <c r="AP30" s="45">
        <v>50.0</v>
      </c>
      <c r="AQ30" s="45">
        <v>10.0</v>
      </c>
      <c r="AR30" s="45">
        <v>20.0</v>
      </c>
      <c r="AS30" s="45">
        <v>30.0</v>
      </c>
      <c r="AT30" s="45">
        <v>40.0</v>
      </c>
      <c r="AU30" s="45">
        <v>50.0</v>
      </c>
      <c r="AV30" s="45">
        <v>10.0</v>
      </c>
      <c r="AW30" s="45">
        <v>20.0</v>
      </c>
      <c r="AX30" s="45">
        <v>30.0</v>
      </c>
      <c r="AY30" s="45">
        <v>40.0</v>
      </c>
      <c r="AZ30" s="45">
        <v>50.0</v>
      </c>
      <c r="BA30" s="44"/>
      <c r="BB30" s="44"/>
      <c r="BC30" s="44"/>
    </row>
    <row r="31">
      <c r="A31" s="19" t="s">
        <v>90</v>
      </c>
      <c r="B31" s="33">
        <f t="shared" ref="B31:B34" si="17">SUMPRODUCT(C31:AZ31,$C$4:$AZ$4)</f>
        <v>220</v>
      </c>
      <c r="C31" s="47">
        <v>-1.0</v>
      </c>
      <c r="D31" s="46"/>
      <c r="E31" s="47">
        <v>-1.0</v>
      </c>
      <c r="F31" s="46"/>
      <c r="G31" s="46"/>
      <c r="H31" s="46"/>
      <c r="I31" s="46"/>
      <c r="J31" s="46"/>
      <c r="K31" s="46"/>
      <c r="L31" s="46"/>
      <c r="M31" s="46"/>
      <c r="N31" s="47">
        <v>1.0</v>
      </c>
      <c r="O31" s="46"/>
      <c r="P31" s="46"/>
      <c r="Q31" s="46"/>
      <c r="R31" s="47">
        <v>1.0</v>
      </c>
      <c r="S31" s="46"/>
      <c r="T31" s="47">
        <v>1.0</v>
      </c>
      <c r="U31" s="47">
        <v>1.0</v>
      </c>
      <c r="V31" s="46"/>
      <c r="W31" s="47">
        <v>1.0</v>
      </c>
      <c r="X31" s="47">
        <v>1.0</v>
      </c>
      <c r="Y31" s="46"/>
      <c r="Z31" s="46"/>
      <c r="AA31" s="46"/>
      <c r="AB31" s="46"/>
      <c r="AC31" s="46"/>
      <c r="AD31" s="46"/>
      <c r="AE31" s="47">
        <v>1.0</v>
      </c>
      <c r="AF31" s="48"/>
      <c r="AG31" s="47">
        <v>1.0</v>
      </c>
      <c r="AH31" s="46"/>
      <c r="AI31" s="47">
        <v>1.0</v>
      </c>
      <c r="AJ31" s="46"/>
      <c r="AK31" s="48"/>
      <c r="AL31" s="46"/>
      <c r="AM31" s="47">
        <v>1.0</v>
      </c>
      <c r="AN31" s="46"/>
      <c r="AO31" s="46"/>
      <c r="AP31" s="46"/>
      <c r="AQ31" s="35">
        <v>1.0</v>
      </c>
      <c r="AR31" s="49"/>
      <c r="AS31" s="50"/>
      <c r="AT31" s="49"/>
      <c r="AU31" s="49"/>
      <c r="AV31" s="50"/>
      <c r="AW31" s="51">
        <v>1.0</v>
      </c>
      <c r="AX31" s="50"/>
      <c r="AY31" s="50"/>
      <c r="AZ31" s="49"/>
      <c r="BA31" s="35">
        <f t="shared" ref="BA31:BA34" si="18">_xlfn.RANK.AVG(B31,$B$31:$B$34)</f>
        <v>2</v>
      </c>
      <c r="BB31" s="33">
        <f t="shared" ref="BB31:BB34" si="19">IF(SUM(BC$31:BC$34)&lt;&gt;0,(5-BA31)+B31/200,0)</f>
        <v>4.1</v>
      </c>
      <c r="BC31" s="33">
        <f t="shared" ref="BC31:BC34" si="20">SUMIF(C31:AZ31,"&gt;0",$C$4:$AZ$4)</f>
        <v>260</v>
      </c>
    </row>
    <row r="32">
      <c r="A32" s="19" t="s">
        <v>102</v>
      </c>
      <c r="B32" s="33">
        <f t="shared" si="17"/>
        <v>30</v>
      </c>
      <c r="C32" s="47">
        <v>1.0</v>
      </c>
      <c r="D32" s="47">
        <v>1.0</v>
      </c>
      <c r="E32" s="46"/>
      <c r="F32" s="46"/>
      <c r="G32" s="46"/>
      <c r="H32" s="46"/>
      <c r="I32" s="46"/>
      <c r="J32" s="46"/>
      <c r="K32" s="46"/>
      <c r="L32" s="48"/>
      <c r="M32" s="46"/>
      <c r="N32" s="46"/>
      <c r="O32" s="46"/>
      <c r="P32" s="46"/>
      <c r="Q32" s="48"/>
      <c r="R32" s="48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8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35">
        <f t="shared" si="18"/>
        <v>4</v>
      </c>
      <c r="BB32" s="33">
        <f t="shared" si="19"/>
        <v>1.15</v>
      </c>
      <c r="BC32" s="33">
        <f t="shared" si="20"/>
        <v>30</v>
      </c>
    </row>
    <row r="33">
      <c r="A33" s="19" t="s">
        <v>100</v>
      </c>
      <c r="B33" s="33">
        <f t="shared" si="17"/>
        <v>110</v>
      </c>
      <c r="C33" s="47">
        <v>-1.0</v>
      </c>
      <c r="D33" s="46"/>
      <c r="E33" s="46"/>
      <c r="F33" s="46"/>
      <c r="G33" s="46"/>
      <c r="H33" s="46"/>
      <c r="I33" s="48"/>
      <c r="J33" s="46"/>
      <c r="K33" s="47">
        <v>1.0</v>
      </c>
      <c r="L33" s="46"/>
      <c r="M33" s="46"/>
      <c r="N33" s="46"/>
      <c r="O33" s="46"/>
      <c r="P33" s="48"/>
      <c r="Q33" s="46"/>
      <c r="R33" s="46"/>
      <c r="S33" s="47">
        <v>1.0</v>
      </c>
      <c r="T33" s="46"/>
      <c r="U33" s="46"/>
      <c r="V33" s="46"/>
      <c r="W33" s="46"/>
      <c r="X33" s="46"/>
      <c r="Y33" s="46"/>
      <c r="Z33" s="46"/>
      <c r="AA33" s="48"/>
      <c r="AB33" s="33">
        <v>1.0</v>
      </c>
      <c r="AC33" s="46"/>
      <c r="AD33" s="46"/>
      <c r="AE33" s="48"/>
      <c r="AF33" s="46"/>
      <c r="AG33" s="46"/>
      <c r="AH33" s="46"/>
      <c r="AI33" s="46"/>
      <c r="AJ33" s="48"/>
      <c r="AK33" s="48"/>
      <c r="AL33" s="46"/>
      <c r="AM33" s="46"/>
      <c r="AN33" s="46"/>
      <c r="AO33" s="48"/>
      <c r="AP33" s="47">
        <v>1.0</v>
      </c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18"/>
        <v>3</v>
      </c>
      <c r="BB33" s="33">
        <f t="shared" si="19"/>
        <v>2.55</v>
      </c>
      <c r="BC33" s="33">
        <f t="shared" si="20"/>
        <v>120</v>
      </c>
    </row>
    <row r="34">
      <c r="A34" s="19" t="s">
        <v>84</v>
      </c>
      <c r="B34" s="33">
        <f t="shared" si="17"/>
        <v>370</v>
      </c>
      <c r="C34" s="47">
        <v>-1.0</v>
      </c>
      <c r="D34" s="46"/>
      <c r="E34" s="33">
        <v>1.0</v>
      </c>
      <c r="F34" s="47">
        <v>1.0</v>
      </c>
      <c r="G34" s="46"/>
      <c r="H34" s="47">
        <v>1.0</v>
      </c>
      <c r="I34" s="47">
        <v>1.0</v>
      </c>
      <c r="J34" s="46"/>
      <c r="K34" s="46"/>
      <c r="L34" s="46"/>
      <c r="M34" s="47">
        <v>1.0</v>
      </c>
      <c r="N34" s="48"/>
      <c r="O34" s="47">
        <v>1.0</v>
      </c>
      <c r="P34" s="48"/>
      <c r="Q34" s="48"/>
      <c r="R34" s="46"/>
      <c r="S34" s="46"/>
      <c r="T34" s="46"/>
      <c r="U34" s="46"/>
      <c r="V34" s="46"/>
      <c r="W34" s="46"/>
      <c r="X34" s="46"/>
      <c r="Y34" s="47">
        <v>1.0</v>
      </c>
      <c r="Z34" s="46"/>
      <c r="AA34" s="48"/>
      <c r="AB34" s="46"/>
      <c r="AC34" s="47">
        <v>1.0</v>
      </c>
      <c r="AD34" s="46"/>
      <c r="AE34" s="46"/>
      <c r="AF34" s="46"/>
      <c r="AG34" s="46"/>
      <c r="AH34" s="33">
        <v>1.0</v>
      </c>
      <c r="AI34" s="46"/>
      <c r="AJ34" s="46"/>
      <c r="AK34" s="46"/>
      <c r="AL34" s="47">
        <v>1.0</v>
      </c>
      <c r="AM34" s="47">
        <v>-1.0</v>
      </c>
      <c r="AN34" s="47">
        <v>1.0</v>
      </c>
      <c r="AO34" s="47">
        <v>1.0</v>
      </c>
      <c r="AP34" s="46"/>
      <c r="AQ34" s="50"/>
      <c r="AR34" s="51">
        <v>1.0</v>
      </c>
      <c r="AS34" s="51">
        <v>1.0</v>
      </c>
      <c r="AT34" s="51">
        <v>1.0</v>
      </c>
      <c r="AU34" s="50"/>
      <c r="AV34" s="51">
        <v>1.0</v>
      </c>
      <c r="AW34" s="51">
        <v>-1.0</v>
      </c>
      <c r="AX34" s="51">
        <v>1.0</v>
      </c>
      <c r="AY34" s="50"/>
      <c r="AZ34" s="50"/>
      <c r="BA34" s="35">
        <f t="shared" si="18"/>
        <v>1</v>
      </c>
      <c r="BB34" s="33">
        <f t="shared" si="19"/>
        <v>5.85</v>
      </c>
      <c r="BC34" s="33">
        <f t="shared" si="20"/>
        <v>420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25" t="s">
        <v>92</v>
      </c>
      <c r="B37" s="33">
        <f t="shared" ref="B37:B40" si="21">SUMPRODUCT(C37:AZ37,$C$4:$AZ$4)</f>
        <v>70</v>
      </c>
      <c r="C37" s="47">
        <v>-1.0</v>
      </c>
      <c r="D37" s="46"/>
      <c r="E37" s="46"/>
      <c r="F37" s="46"/>
      <c r="G37" s="46"/>
      <c r="H37" s="46"/>
      <c r="I37" s="46"/>
      <c r="J37" s="47">
        <v>1.0</v>
      </c>
      <c r="K37" s="46"/>
      <c r="L37" s="46"/>
      <c r="M37" s="46"/>
      <c r="N37" s="46"/>
      <c r="O37" s="46"/>
      <c r="P37" s="47">
        <v>-1.0</v>
      </c>
      <c r="Q37" s="46"/>
      <c r="R37" s="47">
        <v>1.0</v>
      </c>
      <c r="S37" s="47">
        <v>1.0</v>
      </c>
      <c r="T37" s="46"/>
      <c r="U37" s="46"/>
      <c r="V37" s="46"/>
      <c r="W37" s="46"/>
      <c r="X37" s="47">
        <v>1.0</v>
      </c>
      <c r="Y37" s="46"/>
      <c r="Z37" s="46"/>
      <c r="AA37" s="46"/>
      <c r="AB37" s="47">
        <v>1.0</v>
      </c>
      <c r="AC37" s="46"/>
      <c r="AD37" s="46"/>
      <c r="AE37" s="46"/>
      <c r="AF37" s="48"/>
      <c r="AG37" s="46"/>
      <c r="AH37" s="46"/>
      <c r="AI37" s="47">
        <v>-1.0</v>
      </c>
      <c r="AJ37" s="46"/>
      <c r="AK37" s="48"/>
      <c r="AL37" s="47">
        <v>1.0</v>
      </c>
      <c r="AM37" s="47">
        <v>1.0</v>
      </c>
      <c r="AN37" s="46"/>
      <c r="AO37" s="46"/>
      <c r="AP37" s="46"/>
      <c r="AQ37" s="49"/>
      <c r="AR37" s="49"/>
      <c r="AS37" s="51">
        <v>1.0</v>
      </c>
      <c r="AT37" s="49"/>
      <c r="AU37" s="49"/>
      <c r="AV37" s="50"/>
      <c r="AW37" s="50"/>
      <c r="AX37" s="50"/>
      <c r="AY37" s="50"/>
      <c r="AZ37" s="49"/>
      <c r="BA37" s="35">
        <f t="shared" ref="BA37:BA40" si="22">_xlfn.RANK.AVG(B37,$B$37:$B$40)</f>
        <v>3</v>
      </c>
      <c r="BB37" s="33">
        <f t="shared" ref="BB37:BB40" si="23">IF(SUM(BC$37:BC$40)&lt;&gt;0,(5-BA37)+B37/200,0)</f>
        <v>2.35</v>
      </c>
      <c r="BC37" s="33">
        <f t="shared" ref="BC37:BC40" si="24">SUMIF(C37:AZ37,"&gt;0",$C$4:$AZ$4)</f>
        <v>150</v>
      </c>
    </row>
    <row r="38">
      <c r="A38" s="19" t="s">
        <v>86</v>
      </c>
      <c r="B38" s="33">
        <f t="shared" si="21"/>
        <v>300</v>
      </c>
      <c r="C38" s="46"/>
      <c r="D38" s="46"/>
      <c r="E38" s="46"/>
      <c r="F38" s="46"/>
      <c r="G38" s="46"/>
      <c r="H38" s="46"/>
      <c r="I38" s="46"/>
      <c r="J38" s="46"/>
      <c r="K38" s="47">
        <v>1.0</v>
      </c>
      <c r="L38" s="48"/>
      <c r="M38" s="47">
        <v>1.0</v>
      </c>
      <c r="N38" s="47">
        <v>1.0</v>
      </c>
      <c r="O38" s="47">
        <v>1.0</v>
      </c>
      <c r="P38" s="46"/>
      <c r="Q38" s="48"/>
      <c r="R38" s="48"/>
      <c r="S38" s="46"/>
      <c r="T38" s="47">
        <v>1.0</v>
      </c>
      <c r="U38" s="46"/>
      <c r="V38" s="46"/>
      <c r="W38" s="46"/>
      <c r="X38" s="46"/>
      <c r="Y38" s="47">
        <v>1.0</v>
      </c>
      <c r="Z38" s="46"/>
      <c r="AA38" s="46"/>
      <c r="AB38" s="46"/>
      <c r="AC38" s="46"/>
      <c r="AD38" s="48"/>
      <c r="AE38" s="46"/>
      <c r="AF38" s="46"/>
      <c r="AG38" s="47">
        <v>1.0</v>
      </c>
      <c r="AH38" s="46"/>
      <c r="AI38" s="46"/>
      <c r="AJ38" s="47">
        <v>1.0</v>
      </c>
      <c r="AK38" s="46"/>
      <c r="AL38" s="46"/>
      <c r="AM38" s="46"/>
      <c r="AN38" s="46"/>
      <c r="AO38" s="47">
        <v>1.0</v>
      </c>
      <c r="AP38" s="46"/>
      <c r="AQ38" s="50"/>
      <c r="AR38" s="51">
        <v>1.0</v>
      </c>
      <c r="AS38" s="51">
        <v>-1.0</v>
      </c>
      <c r="AT38" s="51">
        <v>1.0</v>
      </c>
      <c r="AU38" s="50"/>
      <c r="AV38" s="50"/>
      <c r="AW38" s="51">
        <v>1.0</v>
      </c>
      <c r="AX38" s="50"/>
      <c r="AY38" s="50"/>
      <c r="AZ38" s="50"/>
      <c r="BA38" s="35">
        <f t="shared" si="22"/>
        <v>1</v>
      </c>
      <c r="BB38" s="33">
        <f t="shared" si="23"/>
        <v>5.5</v>
      </c>
      <c r="BC38" s="33">
        <f t="shared" si="24"/>
        <v>330</v>
      </c>
    </row>
    <row r="39">
      <c r="A39" s="19" t="s">
        <v>104</v>
      </c>
      <c r="B39" s="33">
        <f t="shared" si="21"/>
        <v>-30</v>
      </c>
      <c r="C39" s="46"/>
      <c r="D39" s="46"/>
      <c r="E39" s="46"/>
      <c r="F39" s="46"/>
      <c r="G39" s="46"/>
      <c r="H39" s="46"/>
      <c r="I39" s="33">
        <v>1.0</v>
      </c>
      <c r="J39" s="46"/>
      <c r="K39" s="46"/>
      <c r="L39" s="46"/>
      <c r="M39" s="46"/>
      <c r="N39" s="46"/>
      <c r="O39" s="46"/>
      <c r="P39" s="48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6"/>
      <c r="AM39" s="46"/>
      <c r="AN39" s="46"/>
      <c r="AO39" s="48"/>
      <c r="AP39" s="46"/>
      <c r="AQ39" s="50"/>
      <c r="AR39" s="50"/>
      <c r="AS39" s="50"/>
      <c r="AT39" s="50"/>
      <c r="AU39" s="50"/>
      <c r="AV39" s="50"/>
      <c r="AW39" s="50"/>
      <c r="AX39" s="50"/>
      <c r="AY39" s="50"/>
      <c r="AZ39" s="51">
        <v>-1.0</v>
      </c>
      <c r="BA39" s="35">
        <f t="shared" si="22"/>
        <v>4</v>
      </c>
      <c r="BB39" s="33">
        <f t="shared" si="23"/>
        <v>0.85</v>
      </c>
      <c r="BC39" s="33">
        <f t="shared" si="24"/>
        <v>20</v>
      </c>
    </row>
    <row r="40">
      <c r="A40" s="25" t="s">
        <v>96</v>
      </c>
      <c r="B40" s="33">
        <f t="shared" si="21"/>
        <v>150</v>
      </c>
      <c r="C40" s="47">
        <v>1.0</v>
      </c>
      <c r="D40" s="47">
        <v>1.0</v>
      </c>
      <c r="E40" s="33">
        <v>-1.0</v>
      </c>
      <c r="F40" s="46"/>
      <c r="G40" s="46"/>
      <c r="H40" s="47">
        <v>1.0</v>
      </c>
      <c r="I40" s="46"/>
      <c r="J40" s="46"/>
      <c r="K40" s="46"/>
      <c r="L40" s="46"/>
      <c r="M40" s="46"/>
      <c r="N40" s="48"/>
      <c r="O40" s="46"/>
      <c r="P40" s="48"/>
      <c r="Q40" s="48"/>
      <c r="R40" s="46"/>
      <c r="S40" s="46"/>
      <c r="T40" s="46"/>
      <c r="U40" s="46"/>
      <c r="V40" s="46"/>
      <c r="W40" s="47">
        <v>1.0</v>
      </c>
      <c r="X40" s="46"/>
      <c r="Y40" s="46"/>
      <c r="Z40" s="46"/>
      <c r="AA40" s="48"/>
      <c r="AB40" s="46"/>
      <c r="AC40" s="47">
        <v>1.0</v>
      </c>
      <c r="AD40" s="47">
        <v>-1.0</v>
      </c>
      <c r="AE40" s="47">
        <v>1.0</v>
      </c>
      <c r="AF40" s="46"/>
      <c r="AG40" s="46"/>
      <c r="AH40" s="33">
        <v>1.0</v>
      </c>
      <c r="AI40" s="47">
        <v>1.0</v>
      </c>
      <c r="AJ40" s="46"/>
      <c r="AK40" s="46"/>
      <c r="AL40" s="46"/>
      <c r="AM40" s="46"/>
      <c r="AN40" s="46"/>
      <c r="AO40" s="46"/>
      <c r="AP40" s="47">
        <v>1.0</v>
      </c>
      <c r="AQ40" s="51">
        <v>1.0</v>
      </c>
      <c r="AR40" s="50"/>
      <c r="AS40" s="50"/>
      <c r="AT40" s="50"/>
      <c r="AU40" s="50"/>
      <c r="AV40" s="51">
        <v>1.0</v>
      </c>
      <c r="AW40" s="50"/>
      <c r="AX40" s="51">
        <v>1.0</v>
      </c>
      <c r="AY40" s="50"/>
      <c r="AZ40" s="51">
        <v>-1.0</v>
      </c>
      <c r="BA40" s="35">
        <f t="shared" si="22"/>
        <v>2</v>
      </c>
      <c r="BB40" s="33">
        <f t="shared" si="23"/>
        <v>3.75</v>
      </c>
      <c r="BC40" s="33">
        <f t="shared" si="24"/>
        <v>260</v>
      </c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17"/>
      <c r="BB41" s="53"/>
      <c r="BC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17"/>
      <c r="BB42" s="53"/>
      <c r="BC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17"/>
      <c r="BB43" s="53"/>
      <c r="BC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17"/>
      <c r="BB44" s="53"/>
      <c r="BC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17"/>
      <c r="BB681" s="53"/>
      <c r="BC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17"/>
      <c r="BB682" s="53"/>
      <c r="BC682" s="53"/>
    </row>
  </sheetData>
  <mergeCells count="92">
    <mergeCell ref="BB23:BB24"/>
    <mergeCell ref="BC23:BC24"/>
    <mergeCell ref="BA29:BA30"/>
    <mergeCell ref="BB29:BB30"/>
    <mergeCell ref="BC29:BC30"/>
    <mergeCell ref="BA35:BA36"/>
    <mergeCell ref="BB35:BB36"/>
    <mergeCell ref="BC35:BC36"/>
    <mergeCell ref="W23:AA23"/>
    <mergeCell ref="AB23:AF23"/>
    <mergeCell ref="AG23:AK23"/>
    <mergeCell ref="AL23:AP23"/>
    <mergeCell ref="AQ23:AU23"/>
    <mergeCell ref="AV23:AZ23"/>
    <mergeCell ref="BA23:BA24"/>
    <mergeCell ref="A21:A22"/>
    <mergeCell ref="A23:A24"/>
    <mergeCell ref="B23:B24"/>
    <mergeCell ref="C23:G23"/>
    <mergeCell ref="H23:L23"/>
    <mergeCell ref="M23:Q23"/>
    <mergeCell ref="R23:V23"/>
    <mergeCell ref="AB29:AF29"/>
    <mergeCell ref="AG29:AK29"/>
    <mergeCell ref="AL29:AP29"/>
    <mergeCell ref="AQ29:AU29"/>
    <mergeCell ref="AV29:AZ29"/>
    <mergeCell ref="A29:A30"/>
    <mergeCell ref="B29:B30"/>
    <mergeCell ref="C29:G29"/>
    <mergeCell ref="H29:L29"/>
    <mergeCell ref="M29:Q29"/>
    <mergeCell ref="R29:V29"/>
    <mergeCell ref="W29:AA29"/>
    <mergeCell ref="AB35:AF35"/>
    <mergeCell ref="AG35:AK35"/>
    <mergeCell ref="AL35:AP35"/>
    <mergeCell ref="AQ35:AU35"/>
    <mergeCell ref="AV35:AZ35"/>
    <mergeCell ref="A35:A36"/>
    <mergeCell ref="B35:B36"/>
    <mergeCell ref="C35:G35"/>
    <mergeCell ref="H35:L35"/>
    <mergeCell ref="M35:Q35"/>
    <mergeCell ref="R35:V35"/>
    <mergeCell ref="W35:AA35"/>
    <mergeCell ref="BB3:BB4"/>
    <mergeCell ref="BC3:BC4"/>
    <mergeCell ref="BA9:BA10"/>
    <mergeCell ref="BB9:BB10"/>
    <mergeCell ref="BC9:BC10"/>
    <mergeCell ref="BA15:BA16"/>
    <mergeCell ref="BB15:BB16"/>
    <mergeCell ref="BC15:BC16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A9:A10"/>
    <mergeCell ref="B9:B10"/>
    <mergeCell ref="C9:G9"/>
    <mergeCell ref="H9:L9"/>
    <mergeCell ref="M9:Q9"/>
    <mergeCell ref="R9:V9"/>
    <mergeCell ref="W9:AA9"/>
    <mergeCell ref="AB15:AF15"/>
    <mergeCell ref="AG15:AK15"/>
    <mergeCell ref="AL15:AP15"/>
    <mergeCell ref="AQ15:AU15"/>
    <mergeCell ref="AV15:AZ15"/>
    <mergeCell ref="A15:A16"/>
    <mergeCell ref="B15:B16"/>
    <mergeCell ref="C15:G15"/>
    <mergeCell ref="H15:L15"/>
    <mergeCell ref="M15:Q15"/>
    <mergeCell ref="R15:V15"/>
    <mergeCell ref="W15:AA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25" t="s">
        <v>64</v>
      </c>
      <c r="B5" s="33">
        <f t="shared" ref="B5:B7" si="1">SUMPRODUCT(C5:AZ5,$C$4:$AZ$4)</f>
        <v>190</v>
      </c>
      <c r="C5" s="46"/>
      <c r="D5" s="46"/>
      <c r="E5" s="46"/>
      <c r="F5" s="46"/>
      <c r="G5" s="46"/>
      <c r="H5" s="47">
        <v>1.0</v>
      </c>
      <c r="I5" s="46"/>
      <c r="J5" s="46"/>
      <c r="K5" s="46"/>
      <c r="L5" s="46"/>
      <c r="M5" s="47">
        <v>1.0</v>
      </c>
      <c r="N5" s="46"/>
      <c r="O5" s="46"/>
      <c r="P5" s="46"/>
      <c r="Q5" s="46"/>
      <c r="R5" s="47">
        <v>1.0</v>
      </c>
      <c r="S5" s="47">
        <v>1.0</v>
      </c>
      <c r="T5" s="46"/>
      <c r="U5" s="46"/>
      <c r="V5" s="47">
        <v>1.0</v>
      </c>
      <c r="W5" s="46"/>
      <c r="X5" s="46"/>
      <c r="Y5" s="46"/>
      <c r="Z5" s="46"/>
      <c r="AA5" s="46"/>
      <c r="AB5" s="47">
        <v>1.0</v>
      </c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7">
        <v>1.0</v>
      </c>
      <c r="AM5" s="46"/>
      <c r="AN5" s="46"/>
      <c r="AO5" s="46"/>
      <c r="AP5" s="48"/>
      <c r="AQ5" s="35">
        <v>-1.0</v>
      </c>
      <c r="AR5" s="49"/>
      <c r="AS5" s="35">
        <v>1.0</v>
      </c>
      <c r="AT5" s="49"/>
      <c r="AU5" s="49"/>
      <c r="AV5" s="50"/>
      <c r="AW5" s="51">
        <v>1.0</v>
      </c>
      <c r="AX5" s="50"/>
      <c r="AY5" s="50"/>
      <c r="AZ5" s="49"/>
      <c r="BA5" s="35">
        <f t="shared" ref="BA5:BA7" si="2">_xlfn.RANK.AVG(B5,$B$5:$B$7)</f>
        <v>1.5</v>
      </c>
      <c r="BB5" s="33">
        <f t="shared" ref="BB5:BB7" si="3">IF(SUM(BC$5:BC$7)&lt;&gt;0,(5-BA5)+B5/200,0)</f>
        <v>4.45</v>
      </c>
      <c r="BC5" s="33">
        <f t="shared" ref="BC5:BC7" si="4">SUMIF(C5:AZ5,"&gt;0",$C$4:$AZ$4)</f>
        <v>200</v>
      </c>
    </row>
    <row r="6">
      <c r="A6" s="19" t="s">
        <v>70</v>
      </c>
      <c r="B6" s="33">
        <f t="shared" si="1"/>
        <v>190</v>
      </c>
      <c r="C6" s="46"/>
      <c r="D6" s="47">
        <v>1.0</v>
      </c>
      <c r="E6" s="47">
        <v>1.0</v>
      </c>
      <c r="F6" s="46"/>
      <c r="G6" s="46"/>
      <c r="H6" s="46"/>
      <c r="I6" s="46"/>
      <c r="J6" s="46"/>
      <c r="K6" s="46"/>
      <c r="L6" s="48"/>
      <c r="M6" s="46"/>
      <c r="N6" s="47">
        <v>1.0</v>
      </c>
      <c r="O6" s="48"/>
      <c r="P6" s="46"/>
      <c r="Q6" s="48"/>
      <c r="R6" s="46"/>
      <c r="S6" s="46"/>
      <c r="T6" s="46"/>
      <c r="U6" s="47">
        <v>-1.0</v>
      </c>
      <c r="V6" s="46"/>
      <c r="W6" s="46"/>
      <c r="X6" s="46"/>
      <c r="Y6" s="46"/>
      <c r="Z6" s="46"/>
      <c r="AA6" s="46"/>
      <c r="AB6" s="46"/>
      <c r="AC6" s="46"/>
      <c r="AD6" s="48"/>
      <c r="AE6" s="33">
        <v>1.0</v>
      </c>
      <c r="AF6" s="46"/>
      <c r="AG6" s="46"/>
      <c r="AH6" s="46"/>
      <c r="AI6" s="46"/>
      <c r="AJ6" s="46"/>
      <c r="AK6" s="46"/>
      <c r="AL6" s="46"/>
      <c r="AM6" s="47">
        <v>1.0</v>
      </c>
      <c r="AN6" s="46"/>
      <c r="AO6" s="46"/>
      <c r="AP6" s="46"/>
      <c r="AQ6" s="51">
        <v>1.0</v>
      </c>
      <c r="AR6" s="50"/>
      <c r="AS6" s="50"/>
      <c r="AT6" s="51">
        <v>1.0</v>
      </c>
      <c r="AU6" s="50"/>
      <c r="AV6" s="51">
        <v>1.0</v>
      </c>
      <c r="AW6" s="50"/>
      <c r="AX6" s="50"/>
      <c r="AY6" s="51">
        <v>1.0</v>
      </c>
      <c r="AZ6" s="50"/>
      <c r="BA6" s="35">
        <f t="shared" si="2"/>
        <v>1.5</v>
      </c>
      <c r="BB6" s="33">
        <f t="shared" si="3"/>
        <v>4.45</v>
      </c>
      <c r="BC6" s="33">
        <f t="shared" si="4"/>
        <v>230</v>
      </c>
    </row>
    <row r="7">
      <c r="A7" s="25" t="s">
        <v>76</v>
      </c>
      <c r="B7" s="33">
        <f t="shared" si="1"/>
        <v>160</v>
      </c>
      <c r="C7" s="47">
        <v>1.0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>
        <v>1.0</v>
      </c>
      <c r="V7" s="46"/>
      <c r="W7" s="48"/>
      <c r="X7" s="46"/>
      <c r="Y7" s="46"/>
      <c r="Z7" s="46"/>
      <c r="AA7" s="48"/>
      <c r="AB7" s="48"/>
      <c r="AC7" s="46"/>
      <c r="AD7" s="47">
        <v>1.0</v>
      </c>
      <c r="AE7" s="48"/>
      <c r="AF7" s="48"/>
      <c r="AG7" s="46"/>
      <c r="AH7" s="46"/>
      <c r="AI7" s="46"/>
      <c r="AJ7" s="48"/>
      <c r="AK7" s="33">
        <v>1.0</v>
      </c>
      <c r="AL7" s="46"/>
      <c r="AM7" s="46"/>
      <c r="AN7" s="46"/>
      <c r="AO7" s="48"/>
      <c r="AP7" s="46"/>
      <c r="AQ7" s="50"/>
      <c r="AR7" s="50"/>
      <c r="AS7" s="50"/>
      <c r="AT7" s="50"/>
      <c r="AU7" s="50"/>
      <c r="AV7" s="50"/>
      <c r="AW7" s="50"/>
      <c r="AX7" s="51">
        <v>1.0</v>
      </c>
      <c r="AY7" s="50"/>
      <c r="AZ7" s="50"/>
      <c r="BA7" s="35">
        <f t="shared" si="2"/>
        <v>3</v>
      </c>
      <c r="BB7" s="33">
        <f t="shared" si="3"/>
        <v>2.8</v>
      </c>
      <c r="BC7" s="33">
        <f t="shared" si="4"/>
        <v>160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25" t="s">
        <v>78</v>
      </c>
      <c r="B10" s="33">
        <f t="shared" ref="B10:B12" si="5">SUMPRODUCT(C10:AZ10,$C$4:$AZ$4)</f>
        <v>150</v>
      </c>
      <c r="C10" s="47">
        <v>1.0</v>
      </c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7">
        <v>1.0</v>
      </c>
      <c r="O10" s="46"/>
      <c r="P10" s="46"/>
      <c r="Q10" s="46"/>
      <c r="R10" s="47">
        <v>1.0</v>
      </c>
      <c r="S10" s="46"/>
      <c r="T10" s="46"/>
      <c r="U10" s="46"/>
      <c r="V10" s="46"/>
      <c r="W10" s="47">
        <v>-1.0</v>
      </c>
      <c r="X10" s="46"/>
      <c r="Y10" s="46"/>
      <c r="Z10" s="46"/>
      <c r="AA10" s="46"/>
      <c r="AB10" s="46"/>
      <c r="AC10" s="46"/>
      <c r="AD10" s="46"/>
      <c r="AE10" s="48"/>
      <c r="AF10" s="48"/>
      <c r="AG10" s="46"/>
      <c r="AH10" s="46"/>
      <c r="AI10" s="46"/>
      <c r="AJ10" s="46"/>
      <c r="AK10" s="48"/>
      <c r="AL10" s="47">
        <v>1.0</v>
      </c>
      <c r="AM10" s="46"/>
      <c r="AN10" s="46"/>
      <c r="AO10" s="47">
        <v>1.0</v>
      </c>
      <c r="AP10" s="48"/>
      <c r="AQ10" s="49"/>
      <c r="AR10" s="49"/>
      <c r="AS10" s="49"/>
      <c r="AT10" s="35">
        <v>1.0</v>
      </c>
      <c r="AU10" s="49"/>
      <c r="AV10" s="49"/>
      <c r="AW10" s="35">
        <v>1.0</v>
      </c>
      <c r="AX10" s="49"/>
      <c r="AY10" s="49"/>
      <c r="AZ10" s="49"/>
      <c r="BA10" s="35">
        <f t="shared" ref="BA10:BA12" si="6">_xlfn.RANK.AVG(B10,$B$10:$B$12)</f>
        <v>2</v>
      </c>
      <c r="BB10" s="33">
        <f t="shared" ref="BB10:BB12" si="7">IF(SUM(BC$10:BC$12)&lt;&gt;0,(5-BA10)+B10/200,0)</f>
        <v>3.75</v>
      </c>
      <c r="BC10" s="33">
        <f t="shared" ref="BC10:BC12" si="8">SUMIF(C10:AZ10,"&gt;0",$C$4:$AZ$4)</f>
        <v>160</v>
      </c>
    </row>
    <row r="11">
      <c r="A11" s="19" t="s">
        <v>66</v>
      </c>
      <c r="B11" s="33">
        <f t="shared" si="5"/>
        <v>130</v>
      </c>
      <c r="C11" s="46"/>
      <c r="D11" s="46"/>
      <c r="E11" s="47">
        <v>1.0</v>
      </c>
      <c r="F11" s="46"/>
      <c r="G11" s="46"/>
      <c r="H11" s="46"/>
      <c r="I11" s="46"/>
      <c r="J11" s="46"/>
      <c r="K11" s="46"/>
      <c r="L11" s="48"/>
      <c r="M11" s="46"/>
      <c r="N11" s="46"/>
      <c r="O11" s="46"/>
      <c r="P11" s="47">
        <v>-1.0</v>
      </c>
      <c r="Q11" s="48"/>
      <c r="R11" s="48"/>
      <c r="S11" s="47">
        <v>1.0</v>
      </c>
      <c r="T11" s="46"/>
      <c r="U11" s="46"/>
      <c r="V11" s="46"/>
      <c r="W11" s="47">
        <v>1.0</v>
      </c>
      <c r="X11" s="46"/>
      <c r="Y11" s="46"/>
      <c r="Z11" s="46"/>
      <c r="AA11" s="46"/>
      <c r="AB11" s="46"/>
      <c r="AC11" s="47">
        <v>1.0</v>
      </c>
      <c r="AD11" s="48"/>
      <c r="AE11" s="48"/>
      <c r="AF11" s="46"/>
      <c r="AG11" s="46"/>
      <c r="AH11" s="46"/>
      <c r="AI11" s="46"/>
      <c r="AJ11" s="47">
        <v>1.0</v>
      </c>
      <c r="AK11" s="46"/>
      <c r="AL11" s="46"/>
      <c r="AM11" s="47">
        <v>1.0</v>
      </c>
      <c r="AN11" s="46"/>
      <c r="AO11" s="46"/>
      <c r="AP11" s="46"/>
      <c r="AQ11" s="51">
        <v>1.0</v>
      </c>
      <c r="AR11" s="51">
        <v>-1.0</v>
      </c>
      <c r="AS11" s="50"/>
      <c r="AT11" s="50"/>
      <c r="AU11" s="50"/>
      <c r="AV11" s="50"/>
      <c r="AW11" s="50"/>
      <c r="AX11" s="50"/>
      <c r="AY11" s="51">
        <v>1.0</v>
      </c>
      <c r="AZ11" s="50"/>
      <c r="BA11" s="35">
        <f t="shared" si="6"/>
        <v>3</v>
      </c>
      <c r="BB11" s="33">
        <f t="shared" si="7"/>
        <v>2.65</v>
      </c>
      <c r="BC11" s="33">
        <f t="shared" si="8"/>
        <v>190</v>
      </c>
    </row>
    <row r="12">
      <c r="A12" s="19" t="s">
        <v>72</v>
      </c>
      <c r="B12" s="33">
        <f t="shared" si="5"/>
        <v>240</v>
      </c>
      <c r="C12" s="46"/>
      <c r="D12" s="47">
        <v>1.0</v>
      </c>
      <c r="E12" s="46"/>
      <c r="F12" s="46"/>
      <c r="G12" s="46"/>
      <c r="H12" s="47">
        <v>1.0</v>
      </c>
      <c r="I12" s="47">
        <v>1.0</v>
      </c>
      <c r="J12" s="46"/>
      <c r="K12" s="46"/>
      <c r="L12" s="46"/>
      <c r="M12" s="46"/>
      <c r="N12" s="46"/>
      <c r="O12" s="47">
        <v>1.0</v>
      </c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6"/>
      <c r="AA12" s="48"/>
      <c r="AB12" s="47">
        <v>1.0</v>
      </c>
      <c r="AC12" s="46"/>
      <c r="AD12" s="47">
        <v>1.0</v>
      </c>
      <c r="AE12" s="46"/>
      <c r="AF12" s="47">
        <v>1.0</v>
      </c>
      <c r="AG12" s="47">
        <v>1.0</v>
      </c>
      <c r="AH12" s="46"/>
      <c r="AI12" s="46"/>
      <c r="AJ12" s="48"/>
      <c r="AK12" s="46"/>
      <c r="AL12" s="46"/>
      <c r="AM12" s="46"/>
      <c r="AN12" s="46"/>
      <c r="AO12" s="48"/>
      <c r="AP12" s="46"/>
      <c r="AQ12" s="50"/>
      <c r="AR12" s="50"/>
      <c r="AS12" s="51">
        <v>1.0</v>
      </c>
      <c r="AT12" s="50"/>
      <c r="AU12" s="50"/>
      <c r="AV12" s="51">
        <v>1.0</v>
      </c>
      <c r="AW12" s="51">
        <v>1.0</v>
      </c>
      <c r="AX12" s="50"/>
      <c r="AY12" s="50"/>
      <c r="AZ12" s="50"/>
      <c r="BA12" s="35">
        <f t="shared" si="6"/>
        <v>1</v>
      </c>
      <c r="BB12" s="33">
        <f t="shared" si="7"/>
        <v>5.2</v>
      </c>
      <c r="BC12" s="33">
        <f t="shared" si="8"/>
        <v>240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19" t="s">
        <v>58</v>
      </c>
      <c r="B15" s="33">
        <f t="shared" ref="B15:B17" si="9">SUMPRODUCT(C15:AZ15,$C$4:$AZ$4)</f>
        <v>250</v>
      </c>
      <c r="C15" s="46"/>
      <c r="D15" s="47">
        <v>1.0</v>
      </c>
      <c r="E15" s="46"/>
      <c r="F15" s="46"/>
      <c r="G15" s="46"/>
      <c r="H15" s="46"/>
      <c r="I15" s="46"/>
      <c r="J15" s="46"/>
      <c r="K15" s="46"/>
      <c r="L15" s="46"/>
      <c r="M15" s="47">
        <v>1.0</v>
      </c>
      <c r="N15" s="46"/>
      <c r="O15" s="46"/>
      <c r="P15" s="47">
        <v>1.0</v>
      </c>
      <c r="Q15" s="46"/>
      <c r="R15" s="46"/>
      <c r="S15" s="46"/>
      <c r="T15" s="46"/>
      <c r="U15" s="46"/>
      <c r="V15" s="47">
        <v>1.0</v>
      </c>
      <c r="W15" s="46"/>
      <c r="X15" s="46"/>
      <c r="Y15" s="46"/>
      <c r="Z15" s="46"/>
      <c r="AA15" s="47">
        <v>-1.0</v>
      </c>
      <c r="AB15" s="47">
        <v>1.0</v>
      </c>
      <c r="AC15" s="47">
        <v>1.0</v>
      </c>
      <c r="AD15" s="47">
        <v>1.0</v>
      </c>
      <c r="AE15" s="47">
        <v>1.0</v>
      </c>
      <c r="AF15" s="46"/>
      <c r="AG15" s="47">
        <v>-1.0</v>
      </c>
      <c r="AH15" s="47">
        <v>-1.0</v>
      </c>
      <c r="AI15" s="46"/>
      <c r="AJ15" s="46"/>
      <c r="AK15" s="33">
        <v>1.0</v>
      </c>
      <c r="AL15" s="46"/>
      <c r="AM15" s="47">
        <v>1.0</v>
      </c>
      <c r="AN15" s="46"/>
      <c r="AO15" s="46"/>
      <c r="AP15" s="48"/>
      <c r="AQ15" s="35">
        <v>1.0</v>
      </c>
      <c r="AR15" s="35">
        <v>1.0</v>
      </c>
      <c r="AS15" s="49"/>
      <c r="AT15" s="49"/>
      <c r="AU15" s="49"/>
      <c r="AV15" s="51">
        <v>1.0</v>
      </c>
      <c r="AW15" s="49"/>
      <c r="AX15" s="50"/>
      <c r="AY15" s="49"/>
      <c r="AZ15" s="50"/>
      <c r="BA15" s="35">
        <f t="shared" ref="BA15:BA17" si="10">_xlfn.RANK.AVG(B15,$B$15:$B$17)</f>
        <v>2</v>
      </c>
      <c r="BB15" s="33">
        <f t="shared" ref="BB15:BB17" si="11">IF(SUM(BC$15:BC$17)&lt;&gt;0,(5-BA15)+B15/200,0)</f>
        <v>4.25</v>
      </c>
      <c r="BC15" s="33">
        <f t="shared" ref="BC15:BC17" si="12">SUMIF(C15:AZ15,"&gt;0",$C$4:$AZ$4)</f>
        <v>330</v>
      </c>
    </row>
    <row r="16">
      <c r="A16" s="19" t="s">
        <v>61</v>
      </c>
      <c r="B16" s="33">
        <f t="shared" si="9"/>
        <v>320</v>
      </c>
      <c r="C16" s="46"/>
      <c r="D16" s="46"/>
      <c r="E16" s="46"/>
      <c r="F16" s="46"/>
      <c r="G16" s="46"/>
      <c r="H16" s="47">
        <v>1.0</v>
      </c>
      <c r="I16" s="47">
        <v>1.0</v>
      </c>
      <c r="J16" s="46"/>
      <c r="K16" s="46"/>
      <c r="L16" s="48"/>
      <c r="M16" s="46"/>
      <c r="N16" s="47">
        <v>1.0</v>
      </c>
      <c r="O16" s="33">
        <v>1.0</v>
      </c>
      <c r="P16" s="46"/>
      <c r="Q16" s="33">
        <v>1.0</v>
      </c>
      <c r="R16" s="46"/>
      <c r="S16" s="46"/>
      <c r="T16" s="46"/>
      <c r="U16" s="46"/>
      <c r="V16" s="46"/>
      <c r="W16" s="47">
        <v>1.0</v>
      </c>
      <c r="X16" s="46"/>
      <c r="Y16" s="46"/>
      <c r="Z16" s="46"/>
      <c r="AA16" s="46"/>
      <c r="AB16" s="46"/>
      <c r="AC16" s="46"/>
      <c r="AD16" s="48"/>
      <c r="AE16" s="46"/>
      <c r="AF16" s="46"/>
      <c r="AG16" s="47">
        <v>1.0</v>
      </c>
      <c r="AH16" s="46"/>
      <c r="AI16" s="46"/>
      <c r="AJ16" s="46"/>
      <c r="AK16" s="46"/>
      <c r="AL16" s="47">
        <v>1.0</v>
      </c>
      <c r="AM16" s="46"/>
      <c r="AN16" s="46"/>
      <c r="AO16" s="47">
        <v>1.0</v>
      </c>
      <c r="AP16" s="46"/>
      <c r="AQ16" s="51">
        <v>-1.0</v>
      </c>
      <c r="AR16" s="50"/>
      <c r="AS16" s="51">
        <v>1.0</v>
      </c>
      <c r="AT16" s="51">
        <v>1.0</v>
      </c>
      <c r="AU16" s="50"/>
      <c r="AV16" s="50"/>
      <c r="AW16" s="51">
        <v>1.0</v>
      </c>
      <c r="AX16" s="50"/>
      <c r="AY16" s="51">
        <v>1.0</v>
      </c>
      <c r="AZ16" s="50"/>
      <c r="BA16" s="35">
        <f t="shared" si="10"/>
        <v>1</v>
      </c>
      <c r="BB16" s="33">
        <f t="shared" si="11"/>
        <v>5.6</v>
      </c>
      <c r="BC16" s="33">
        <f t="shared" si="12"/>
        <v>330</v>
      </c>
    </row>
    <row r="17">
      <c r="A17" s="19" t="s">
        <v>82</v>
      </c>
      <c r="B17" s="33">
        <f t="shared" si="9"/>
        <v>90</v>
      </c>
      <c r="C17" s="47">
        <v>1.0</v>
      </c>
      <c r="D17" s="46"/>
      <c r="E17" s="47">
        <v>1.0</v>
      </c>
      <c r="F17" s="47">
        <v>1.0</v>
      </c>
      <c r="G17" s="46"/>
      <c r="H17" s="46"/>
      <c r="I17" s="47">
        <v>-1.0</v>
      </c>
      <c r="J17" s="46"/>
      <c r="K17" s="46"/>
      <c r="L17" s="46"/>
      <c r="M17" s="46"/>
      <c r="N17" s="46"/>
      <c r="O17" s="46"/>
      <c r="P17" s="48"/>
      <c r="Q17" s="46"/>
      <c r="R17" s="47">
        <v>1.0</v>
      </c>
      <c r="S17" s="47">
        <v>1.0</v>
      </c>
      <c r="T17" s="46"/>
      <c r="U17" s="46"/>
      <c r="V17" s="46"/>
      <c r="W17" s="46"/>
      <c r="X17" s="46"/>
      <c r="Y17" s="46"/>
      <c r="Z17" s="46"/>
      <c r="AA17" s="48"/>
      <c r="AB17" s="48"/>
      <c r="AC17" s="46"/>
      <c r="AD17" s="46"/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6"/>
      <c r="AP17" s="46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2.45</v>
      </c>
      <c r="BC17" s="33">
        <f t="shared" si="12"/>
        <v>110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19" t="s">
        <v>80</v>
      </c>
      <c r="B20" s="33">
        <f t="shared" ref="B20:B22" si="13">SUMPRODUCT(C20:AZ20,$C$4:$AZ$4)</f>
        <v>140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>
        <v>1.0</v>
      </c>
      <c r="Q20" s="46"/>
      <c r="R20" s="46"/>
      <c r="S20" s="47">
        <v>1.0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>
        <v>1.0</v>
      </c>
      <c r="AK20" s="33">
        <v>1.0</v>
      </c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51">
        <v>-1.0</v>
      </c>
      <c r="AW20" s="50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2.7</v>
      </c>
      <c r="BC20" s="33">
        <f t="shared" ref="BC20:BC22" si="16">SUMIF(C20:AZ20,"&gt;0",$C$4:$AZ$4)</f>
        <v>150</v>
      </c>
    </row>
    <row r="21">
      <c r="A21" s="19" t="s">
        <v>68</v>
      </c>
      <c r="B21" s="33">
        <f t="shared" si="13"/>
        <v>280</v>
      </c>
      <c r="C21" s="46"/>
      <c r="D21" s="46"/>
      <c r="E21" s="47">
        <v>1.0</v>
      </c>
      <c r="F21" s="47">
        <v>-1.0</v>
      </c>
      <c r="G21" s="46"/>
      <c r="H21" s="46"/>
      <c r="I21" s="47">
        <v>-1.0</v>
      </c>
      <c r="J21" s="46"/>
      <c r="K21" s="46"/>
      <c r="L21" s="48"/>
      <c r="M21" s="46"/>
      <c r="N21" s="47">
        <v>1.0</v>
      </c>
      <c r="O21" s="48"/>
      <c r="P21" s="46"/>
      <c r="Q21" s="48"/>
      <c r="R21" s="47">
        <v>1.0</v>
      </c>
      <c r="S21" s="46"/>
      <c r="T21" s="46"/>
      <c r="U21" s="46"/>
      <c r="V21" s="46"/>
      <c r="W21" s="47">
        <v>1.0</v>
      </c>
      <c r="X21" s="46"/>
      <c r="Y21" s="46"/>
      <c r="Z21" s="46"/>
      <c r="AA21" s="46"/>
      <c r="AB21" s="47">
        <v>1.0</v>
      </c>
      <c r="AC21" s="46"/>
      <c r="AD21" s="48"/>
      <c r="AE21" s="47">
        <v>1.0</v>
      </c>
      <c r="AF21" s="47">
        <v>1.0</v>
      </c>
      <c r="AG21" s="46"/>
      <c r="AH21" s="46"/>
      <c r="AI21" s="47">
        <v>1.0</v>
      </c>
      <c r="AJ21" s="46"/>
      <c r="AK21" s="46"/>
      <c r="AL21" s="47">
        <v>1.0</v>
      </c>
      <c r="AM21" s="47">
        <v>-1.0</v>
      </c>
      <c r="AN21" s="47">
        <v>1.0</v>
      </c>
      <c r="AO21" s="47">
        <v>1.0</v>
      </c>
      <c r="AP21" s="46"/>
      <c r="AQ21" s="51">
        <v>1.0</v>
      </c>
      <c r="AR21" s="50"/>
      <c r="AS21" s="51">
        <v>1.0</v>
      </c>
      <c r="AT21" s="50"/>
      <c r="AU21" s="50"/>
      <c r="AV21" s="51">
        <v>1.0</v>
      </c>
      <c r="AW21" s="50"/>
      <c r="AX21" s="51">
        <v>1.0</v>
      </c>
      <c r="AY21" s="50"/>
      <c r="AZ21" s="50"/>
      <c r="BA21" s="35">
        <f t="shared" si="14"/>
        <v>1</v>
      </c>
      <c r="BB21" s="33">
        <f t="shared" si="15"/>
        <v>5.4</v>
      </c>
      <c r="BC21" s="33">
        <f t="shared" si="16"/>
        <v>360</v>
      </c>
    </row>
    <row r="22">
      <c r="A22" s="25" t="s">
        <v>74</v>
      </c>
      <c r="B22" s="33">
        <f t="shared" si="13"/>
        <v>180</v>
      </c>
      <c r="C22" s="47">
        <v>1.0</v>
      </c>
      <c r="D22" s="47">
        <v>1.0</v>
      </c>
      <c r="E22" s="46"/>
      <c r="F22" s="47">
        <v>1.0</v>
      </c>
      <c r="G22" s="46"/>
      <c r="H22" s="47">
        <v>1.0</v>
      </c>
      <c r="I22" s="47">
        <v>1.0</v>
      </c>
      <c r="J22" s="46"/>
      <c r="K22" s="46"/>
      <c r="L22" s="46"/>
      <c r="M22" s="47">
        <v>1.0</v>
      </c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7">
        <v>1.0</v>
      </c>
      <c r="AH22" s="46"/>
      <c r="AI22" s="46"/>
      <c r="AJ22" s="48"/>
      <c r="AK22" s="48"/>
      <c r="AL22" s="46"/>
      <c r="AM22" s="47">
        <v>1.0</v>
      </c>
      <c r="AN22" s="46"/>
      <c r="AO22" s="46"/>
      <c r="AP22" s="46"/>
      <c r="AQ22" s="50"/>
      <c r="AR22" s="50"/>
      <c r="AS22" s="50"/>
      <c r="AT22" s="50"/>
      <c r="AU22" s="50"/>
      <c r="AV22" s="50"/>
      <c r="AW22" s="50"/>
      <c r="AX22" s="50"/>
      <c r="AY22" s="51">
        <v>1.0</v>
      </c>
      <c r="AZ22" s="50"/>
      <c r="BA22" s="35">
        <f t="shared" si="14"/>
        <v>2</v>
      </c>
      <c r="BB22" s="33">
        <f t="shared" si="15"/>
        <v>3.9</v>
      </c>
      <c r="BC22" s="33">
        <f t="shared" si="16"/>
        <v>180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120</v>
      </c>
      <c r="C27" s="46"/>
      <c r="D27" s="47">
        <v>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7">
        <v>1.0</v>
      </c>
      <c r="T27" s="46"/>
      <c r="U27" s="46"/>
      <c r="V27" s="46"/>
      <c r="W27" s="46"/>
      <c r="X27" s="46"/>
      <c r="Y27" s="46"/>
      <c r="Z27" s="46"/>
      <c r="AA27" s="46"/>
      <c r="AB27" s="47">
        <v>1.0</v>
      </c>
      <c r="AC27" s="46"/>
      <c r="AD27" s="47">
        <v>1.0</v>
      </c>
      <c r="AE27" s="48"/>
      <c r="AF27" s="48"/>
      <c r="AG27" s="46"/>
      <c r="AH27" s="46"/>
      <c r="AI27" s="46"/>
      <c r="AJ27" s="46"/>
      <c r="AK27" s="48"/>
      <c r="AL27" s="46"/>
      <c r="AM27" s="46"/>
      <c r="AN27" s="46"/>
      <c r="AO27" s="46"/>
      <c r="AP27" s="46"/>
      <c r="AQ27" s="35">
        <v>-1.0</v>
      </c>
      <c r="AR27" s="35">
        <v>-1.0</v>
      </c>
      <c r="AS27" s="50"/>
      <c r="AT27" s="35">
        <v>1.0</v>
      </c>
      <c r="AU27" s="49"/>
      <c r="AV27" s="50"/>
      <c r="AW27" s="50"/>
      <c r="AX27" s="35">
        <v>1.0</v>
      </c>
      <c r="AY27" s="50"/>
      <c r="AZ27" s="49"/>
      <c r="BA27" s="35">
        <f t="shared" ref="BA27:BA29" si="18">_xlfn.RANK.AVG(B27,$B$27:$B$29)</f>
        <v>3</v>
      </c>
      <c r="BB27" s="33">
        <f t="shared" ref="BB27:BB29" si="19">IF(SUM(BC$27:BC$29)&lt;&gt;0,(5-BA27)+B27/200,0)</f>
        <v>2.6</v>
      </c>
      <c r="BC27" s="33">
        <f t="shared" ref="BC27:BC29" si="20">SUMIF(C27:AZ27,"&gt;0",$C$4:$AZ$4)</f>
        <v>150</v>
      </c>
    </row>
    <row r="28">
      <c r="A28" s="19" t="s">
        <v>90</v>
      </c>
      <c r="B28" s="33">
        <f t="shared" si="17"/>
        <v>260</v>
      </c>
      <c r="C28" s="47">
        <v>1.0</v>
      </c>
      <c r="D28" s="46"/>
      <c r="E28" s="47">
        <v>1.0</v>
      </c>
      <c r="F28" s="47">
        <v>1.0</v>
      </c>
      <c r="G28" s="46"/>
      <c r="H28" s="46"/>
      <c r="I28" s="47">
        <v>1.0</v>
      </c>
      <c r="J28" s="46"/>
      <c r="K28" s="46"/>
      <c r="L28" s="46"/>
      <c r="M28" s="46"/>
      <c r="N28" s="46"/>
      <c r="O28" s="46"/>
      <c r="P28" s="47">
        <v>-1.0</v>
      </c>
      <c r="Q28" s="48"/>
      <c r="R28" s="48"/>
      <c r="S28" s="46"/>
      <c r="T28" s="46"/>
      <c r="U28" s="46"/>
      <c r="V28" s="46"/>
      <c r="W28" s="47">
        <v>1.0</v>
      </c>
      <c r="X28" s="47">
        <v>1.0</v>
      </c>
      <c r="Y28" s="46"/>
      <c r="Z28" s="46"/>
      <c r="AA28" s="46"/>
      <c r="AB28" s="46"/>
      <c r="AC28" s="46"/>
      <c r="AD28" s="48"/>
      <c r="AE28" s="47">
        <v>1.0</v>
      </c>
      <c r="AF28" s="46"/>
      <c r="AG28" s="46"/>
      <c r="AH28" s="46"/>
      <c r="AI28" s="46"/>
      <c r="AJ28" s="47">
        <v>-1.0</v>
      </c>
      <c r="AK28" s="47">
        <v>1.0</v>
      </c>
      <c r="AL28" s="47">
        <v>1.0</v>
      </c>
      <c r="AM28" s="47">
        <v>1.0</v>
      </c>
      <c r="AN28" s="47">
        <v>1.0</v>
      </c>
      <c r="AO28" s="46"/>
      <c r="AP28" s="47">
        <v>1.0</v>
      </c>
      <c r="AQ28" s="51">
        <v>1.0</v>
      </c>
      <c r="AR28" s="51">
        <v>1.0</v>
      </c>
      <c r="AS28" s="51">
        <v>-1.0</v>
      </c>
      <c r="AT28" s="50"/>
      <c r="AU28" s="50"/>
      <c r="AV28" s="51">
        <v>1.0</v>
      </c>
      <c r="AW28" s="50"/>
      <c r="AX28" s="50"/>
      <c r="AY28" s="50"/>
      <c r="AZ28" s="50"/>
      <c r="BA28" s="35">
        <f t="shared" si="18"/>
        <v>1</v>
      </c>
      <c r="BB28" s="33">
        <f t="shared" si="19"/>
        <v>5.3</v>
      </c>
      <c r="BC28" s="33">
        <f t="shared" si="20"/>
        <v>370</v>
      </c>
    </row>
    <row r="29">
      <c r="A29" s="54" t="s">
        <v>92</v>
      </c>
      <c r="B29" s="33">
        <f t="shared" si="17"/>
        <v>130</v>
      </c>
      <c r="C29" s="46"/>
      <c r="D29" s="46"/>
      <c r="E29" s="46"/>
      <c r="F29" s="46"/>
      <c r="G29" s="46"/>
      <c r="H29" s="47">
        <v>1.0</v>
      </c>
      <c r="I29" s="33">
        <v>1.0</v>
      </c>
      <c r="J29" s="46"/>
      <c r="K29" s="46"/>
      <c r="L29" s="46"/>
      <c r="M29" s="47">
        <v>1.0</v>
      </c>
      <c r="N29" s="46"/>
      <c r="O29" s="46"/>
      <c r="P29" s="46"/>
      <c r="Q29" s="46"/>
      <c r="R29" s="47">
        <v>1.0</v>
      </c>
      <c r="S29" s="46"/>
      <c r="T29" s="46"/>
      <c r="U29" s="46"/>
      <c r="V29" s="46"/>
      <c r="W29" s="46"/>
      <c r="X29" s="46"/>
      <c r="Y29" s="47">
        <v>-1.0</v>
      </c>
      <c r="Z29" s="46"/>
      <c r="AA29" s="48"/>
      <c r="AB29" s="48"/>
      <c r="AC29" s="47">
        <v>1.0</v>
      </c>
      <c r="AD29" s="46"/>
      <c r="AE29" s="46"/>
      <c r="AF29" s="48"/>
      <c r="AG29" s="47">
        <v>1.0</v>
      </c>
      <c r="AH29" s="47">
        <v>-1.0</v>
      </c>
      <c r="AI29" s="47">
        <v>1.0</v>
      </c>
      <c r="AJ29" s="33">
        <v>1.0</v>
      </c>
      <c r="AK29" s="48"/>
      <c r="AL29" s="46"/>
      <c r="AM29" s="47">
        <v>-1.0</v>
      </c>
      <c r="AN29" s="46"/>
      <c r="AO29" s="48"/>
      <c r="AP29" s="46"/>
      <c r="AQ29" s="50"/>
      <c r="AR29" s="50"/>
      <c r="AS29" s="51">
        <v>1.0</v>
      </c>
      <c r="AT29" s="50"/>
      <c r="AU29" s="50"/>
      <c r="AV29" s="50"/>
      <c r="AW29" s="51">
        <v>1.0</v>
      </c>
      <c r="AX29" s="50"/>
      <c r="AY29" s="50"/>
      <c r="AZ29" s="50"/>
      <c r="BA29" s="35">
        <f t="shared" si="18"/>
        <v>2</v>
      </c>
      <c r="BB29" s="33">
        <f t="shared" si="19"/>
        <v>3.65</v>
      </c>
      <c r="BC29" s="33">
        <f t="shared" si="20"/>
        <v>200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190</v>
      </c>
      <c r="C32" s="47">
        <v>1.0</v>
      </c>
      <c r="D32" s="46"/>
      <c r="E32" s="46"/>
      <c r="F32" s="46"/>
      <c r="G32" s="46"/>
      <c r="H32" s="47">
        <v>1.0</v>
      </c>
      <c r="I32" s="46"/>
      <c r="J32" s="46"/>
      <c r="K32" s="46"/>
      <c r="L32" s="46"/>
      <c r="M32" s="47">
        <v>1.0</v>
      </c>
      <c r="N32" s="47">
        <v>1.0</v>
      </c>
      <c r="O32" s="46"/>
      <c r="P32" s="46"/>
      <c r="Q32" s="46"/>
      <c r="R32" s="47">
        <v>1.0</v>
      </c>
      <c r="S32" s="47">
        <v>1.0</v>
      </c>
      <c r="T32" s="46"/>
      <c r="U32" s="46"/>
      <c r="V32" s="46"/>
      <c r="W32" s="46"/>
      <c r="X32" s="46"/>
      <c r="Y32" s="46"/>
      <c r="Z32" s="46"/>
      <c r="AA32" s="46"/>
      <c r="AB32" s="47">
        <v>1.0</v>
      </c>
      <c r="AC32" s="47">
        <v>1.0</v>
      </c>
      <c r="AD32" s="47">
        <v>1.0</v>
      </c>
      <c r="AE32" s="46"/>
      <c r="AF32" s="48"/>
      <c r="AG32" s="47">
        <v>1.0</v>
      </c>
      <c r="AH32" s="46"/>
      <c r="AI32" s="46"/>
      <c r="AJ32" s="46"/>
      <c r="AK32" s="48"/>
      <c r="AL32" s="47">
        <v>1.0</v>
      </c>
      <c r="AM32" s="46"/>
      <c r="AN32" s="46"/>
      <c r="AO32" s="46"/>
      <c r="AP32" s="46"/>
      <c r="AQ32" s="49"/>
      <c r="AR32" s="35">
        <v>1.0</v>
      </c>
      <c r="AS32" s="50"/>
      <c r="AT32" s="49"/>
      <c r="AU32" s="49"/>
      <c r="AV32" s="51">
        <v>1.0</v>
      </c>
      <c r="AW32" s="50"/>
      <c r="AX32" s="50"/>
      <c r="AY32" s="50"/>
      <c r="AZ32" s="49"/>
      <c r="BA32" s="35">
        <f t="shared" ref="BA32:BA34" si="22">_xlfn.RANK.AVG(B32,$B$32:$B$34)</f>
        <v>2</v>
      </c>
      <c r="BB32" s="33">
        <f t="shared" ref="BB32:BB34" si="23">IF(SUM(BC$32:BC$34)&lt;&gt;0,(5-BA32)+B32/200,0)</f>
        <v>3.95</v>
      </c>
      <c r="BC32" s="33">
        <f t="shared" ref="BC32:BC34" si="24">SUMIF(C32:AZ32,"&gt;0",$C$4:$AZ$4)</f>
        <v>190</v>
      </c>
    </row>
    <row r="33">
      <c r="A33" s="54" t="s">
        <v>102</v>
      </c>
      <c r="B33" s="33">
        <f t="shared" si="21"/>
        <v>0</v>
      </c>
      <c r="C33" s="46"/>
      <c r="D33" s="46"/>
      <c r="E33" s="46"/>
      <c r="F33" s="46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8"/>
      <c r="R33" s="48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22"/>
        <v>3</v>
      </c>
      <c r="BB33" s="33">
        <f t="shared" si="23"/>
        <v>2</v>
      </c>
      <c r="BC33" s="33">
        <f t="shared" si="24"/>
        <v>0</v>
      </c>
    </row>
    <row r="34">
      <c r="A34" s="54" t="s">
        <v>86</v>
      </c>
      <c r="B34" s="33">
        <f t="shared" si="21"/>
        <v>440</v>
      </c>
      <c r="C34" s="46"/>
      <c r="D34" s="47">
        <v>1.0</v>
      </c>
      <c r="E34" s="47">
        <v>1.0</v>
      </c>
      <c r="F34" s="46"/>
      <c r="G34" s="46"/>
      <c r="H34" s="46"/>
      <c r="I34" s="48"/>
      <c r="J34" s="46"/>
      <c r="K34" s="46"/>
      <c r="L34" s="46"/>
      <c r="M34" s="46"/>
      <c r="N34" s="46"/>
      <c r="O34" s="46"/>
      <c r="P34" s="48"/>
      <c r="Q34" s="46"/>
      <c r="R34" s="46"/>
      <c r="S34" s="46"/>
      <c r="T34" s="46"/>
      <c r="U34" s="46"/>
      <c r="V34" s="47">
        <v>1.0</v>
      </c>
      <c r="W34" s="47">
        <v>-1.0</v>
      </c>
      <c r="X34" s="46"/>
      <c r="Y34" s="46"/>
      <c r="Z34" s="46"/>
      <c r="AA34" s="48"/>
      <c r="AB34" s="48"/>
      <c r="AC34" s="46"/>
      <c r="AD34" s="46"/>
      <c r="AE34" s="33">
        <v>1.0</v>
      </c>
      <c r="AF34" s="46"/>
      <c r="AG34" s="46"/>
      <c r="AH34" s="46"/>
      <c r="AI34" s="47">
        <v>1.0</v>
      </c>
      <c r="AJ34" s="33">
        <v>1.0</v>
      </c>
      <c r="AK34" s="33">
        <v>1.0</v>
      </c>
      <c r="AL34" s="46"/>
      <c r="AM34" s="47">
        <v>1.0</v>
      </c>
      <c r="AN34" s="46"/>
      <c r="AO34" s="48"/>
      <c r="AP34" s="46"/>
      <c r="AQ34" s="51">
        <v>1.0</v>
      </c>
      <c r="AR34" s="50"/>
      <c r="AS34" s="51">
        <v>1.0</v>
      </c>
      <c r="AT34" s="51">
        <v>1.0</v>
      </c>
      <c r="AU34" s="50"/>
      <c r="AV34" s="50"/>
      <c r="AW34" s="51">
        <v>1.0</v>
      </c>
      <c r="AX34" s="51">
        <v>1.0</v>
      </c>
      <c r="AY34" s="51">
        <v>1.0</v>
      </c>
      <c r="AZ34" s="50"/>
      <c r="BA34" s="35">
        <f t="shared" si="22"/>
        <v>1</v>
      </c>
      <c r="BB34" s="33">
        <f t="shared" si="23"/>
        <v>6.2</v>
      </c>
      <c r="BC34" s="33">
        <f t="shared" si="24"/>
        <v>450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50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>
        <v>-1.0</v>
      </c>
      <c r="P37" s="46"/>
      <c r="Q37" s="46"/>
      <c r="R37" s="47">
        <v>-1.0</v>
      </c>
      <c r="S37" s="46"/>
      <c r="T37" s="46"/>
      <c r="U37" s="47">
        <v>-1.0</v>
      </c>
      <c r="V37" s="46"/>
      <c r="W37" s="47">
        <v>1.0</v>
      </c>
      <c r="X37" s="46"/>
      <c r="Y37" s="46"/>
      <c r="Z37" s="46"/>
      <c r="AA37" s="46"/>
      <c r="AB37" s="46"/>
      <c r="AC37" s="47">
        <v>1.0</v>
      </c>
      <c r="AD37" s="46"/>
      <c r="AE37" s="46"/>
      <c r="AF37" s="48"/>
      <c r="AG37" s="47">
        <v>1.0</v>
      </c>
      <c r="AH37" s="46"/>
      <c r="AI37" s="46"/>
      <c r="AJ37" s="47">
        <v>1.0</v>
      </c>
      <c r="AK37" s="48"/>
      <c r="AL37" s="46"/>
      <c r="AM37" s="47">
        <v>1.0</v>
      </c>
      <c r="AN37" s="46"/>
      <c r="AO37" s="46"/>
      <c r="AP37" s="46"/>
      <c r="AQ37" s="49"/>
      <c r="AR37" s="49"/>
      <c r="AS37" s="51">
        <v>1.0</v>
      </c>
      <c r="AT37" s="49"/>
      <c r="AU37" s="49"/>
      <c r="AV37" s="50"/>
      <c r="AW37" s="50"/>
      <c r="AX37" s="50"/>
      <c r="AY37" s="50"/>
      <c r="AZ37" s="49"/>
      <c r="BA37" s="35">
        <f t="shared" ref="BA37:BA39" si="26">_xlfn.RANK.AVG(B37,$B$37:$B$39)</f>
        <v>2</v>
      </c>
      <c r="BB37" s="33">
        <f t="shared" ref="BB37:BB39" si="27">IF(SUM(BC$37:BC$39)&lt;&gt;0,(5-BA37)+B37/200,0)</f>
        <v>3.25</v>
      </c>
      <c r="BC37" s="33">
        <f t="shared" ref="BC37:BC39" si="28">SUMIF(C37:AZ37,"&gt;0",$C$4:$AZ$4)</f>
        <v>130</v>
      </c>
    </row>
    <row r="38">
      <c r="A38" s="54" t="s">
        <v>100</v>
      </c>
      <c r="B38" s="33">
        <f t="shared" si="25"/>
        <v>70</v>
      </c>
      <c r="C38" s="46"/>
      <c r="D38" s="47">
        <v>1.0</v>
      </c>
      <c r="E38" s="46"/>
      <c r="F38" s="46"/>
      <c r="G38" s="46"/>
      <c r="H38" s="47">
        <v>1.0</v>
      </c>
      <c r="I38" s="46"/>
      <c r="J38" s="46"/>
      <c r="K38" s="46"/>
      <c r="L38" s="48"/>
      <c r="M38" s="46"/>
      <c r="N38" s="46"/>
      <c r="O38" s="46"/>
      <c r="P38" s="46"/>
      <c r="Q38" s="48"/>
      <c r="R38" s="33">
        <v>1.0</v>
      </c>
      <c r="S38" s="46"/>
      <c r="T38" s="46"/>
      <c r="U38" s="46"/>
      <c r="V38" s="46"/>
      <c r="W38" s="46"/>
      <c r="X38" s="47">
        <v>-1.0</v>
      </c>
      <c r="Y38" s="46"/>
      <c r="Z38" s="46"/>
      <c r="AA38" s="46"/>
      <c r="AB38" s="47">
        <v>1.0</v>
      </c>
      <c r="AC38" s="46"/>
      <c r="AD38" s="33">
        <v>1.0</v>
      </c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50"/>
      <c r="AR38" s="50"/>
      <c r="AS38" s="50"/>
      <c r="AT38" s="50"/>
      <c r="AU38" s="50"/>
      <c r="AV38" s="51">
        <v>1.0</v>
      </c>
      <c r="AW38" s="50"/>
      <c r="AX38" s="50"/>
      <c r="AY38" s="50"/>
      <c r="AZ38" s="50"/>
      <c r="BA38" s="35">
        <f t="shared" si="26"/>
        <v>1</v>
      </c>
      <c r="BB38" s="33">
        <f t="shared" si="27"/>
        <v>4.35</v>
      </c>
      <c r="BC38" s="33">
        <f t="shared" si="28"/>
        <v>90</v>
      </c>
    </row>
    <row r="39">
      <c r="A39" s="54" t="s">
        <v>104</v>
      </c>
      <c r="B39" s="33">
        <f t="shared" si="25"/>
        <v>20</v>
      </c>
      <c r="C39" s="46"/>
      <c r="D39" s="46"/>
      <c r="E39" s="46"/>
      <c r="F39" s="46"/>
      <c r="G39" s="46"/>
      <c r="H39" s="46"/>
      <c r="I39" s="48"/>
      <c r="J39" s="46"/>
      <c r="K39" s="46"/>
      <c r="L39" s="46"/>
      <c r="M39" s="47">
        <v>1.0</v>
      </c>
      <c r="N39" s="47">
        <v>1.0</v>
      </c>
      <c r="O39" s="46"/>
      <c r="P39" s="48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7">
        <v>1.0</v>
      </c>
      <c r="AM39" s="46"/>
      <c r="AN39" s="47">
        <v>1.0</v>
      </c>
      <c r="AO39" s="48"/>
      <c r="AP39" s="46"/>
      <c r="AQ39" s="50"/>
      <c r="AR39" s="50"/>
      <c r="AS39" s="50"/>
      <c r="AT39" s="50"/>
      <c r="AU39" s="51">
        <v>-1.0</v>
      </c>
      <c r="AV39" s="50"/>
      <c r="AW39" s="50"/>
      <c r="AX39" s="50"/>
      <c r="AY39" s="50"/>
      <c r="AZ39" s="50"/>
      <c r="BA39" s="35">
        <f t="shared" si="26"/>
        <v>3</v>
      </c>
      <c r="BB39" s="33">
        <f t="shared" si="27"/>
        <v>2.1</v>
      </c>
      <c r="BC39" s="33">
        <f t="shared" si="28"/>
        <v>70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90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7">
        <v>1.0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7">
        <v>1.0</v>
      </c>
      <c r="Y42" s="46"/>
      <c r="Z42" s="46"/>
      <c r="AA42" s="46"/>
      <c r="AB42" s="46"/>
      <c r="AC42" s="46"/>
      <c r="AD42" s="47">
        <v>1.0</v>
      </c>
      <c r="AE42" s="46"/>
      <c r="AF42" s="48"/>
      <c r="AG42" s="46"/>
      <c r="AH42" s="47">
        <v>1.0</v>
      </c>
      <c r="AI42" s="46"/>
      <c r="AJ42" s="46"/>
      <c r="AK42" s="48"/>
      <c r="AL42" s="47">
        <v>1.0</v>
      </c>
      <c r="AM42" s="46"/>
      <c r="AN42" s="46"/>
      <c r="AO42" s="46"/>
      <c r="AP42" s="46"/>
      <c r="AQ42" s="49"/>
      <c r="AR42" s="49"/>
      <c r="AS42" s="50"/>
      <c r="AT42" s="49"/>
      <c r="AU42" s="49"/>
      <c r="AV42" s="50"/>
      <c r="AW42" s="50"/>
      <c r="AX42" s="50"/>
      <c r="AY42" s="50"/>
      <c r="AZ42" s="49"/>
      <c r="BA42" s="35">
        <f t="shared" ref="BA42:BA44" si="30">_xlfn.RANK.AVG(B42,$B$42:$B$44)</f>
        <v>2</v>
      </c>
      <c r="BB42" s="33">
        <f t="shared" ref="BB42:BB44" si="31">IF(SUM(BC$42:BC$44)&lt;&gt;0,(5-BA42)+B42/200,0)</f>
        <v>3.45</v>
      </c>
      <c r="BC42" s="33">
        <f t="shared" ref="BC42:BC44" si="32">SUMIF(C42:AZ42,"&gt;0",$C$4:$AZ$4)</f>
        <v>90</v>
      </c>
    </row>
    <row r="43">
      <c r="A43" s="54" t="s">
        <v>84</v>
      </c>
      <c r="B43" s="33">
        <f t="shared" si="29"/>
        <v>200</v>
      </c>
      <c r="C43" s="47">
        <v>1.0</v>
      </c>
      <c r="D43" s="46"/>
      <c r="E43" s="46"/>
      <c r="F43" s="47">
        <v>-1.0</v>
      </c>
      <c r="G43" s="46"/>
      <c r="H43" s="47">
        <v>1.0</v>
      </c>
      <c r="I43" s="46"/>
      <c r="J43" s="46"/>
      <c r="K43" s="46"/>
      <c r="L43" s="48"/>
      <c r="M43" s="46"/>
      <c r="N43" s="47">
        <v>1.0</v>
      </c>
      <c r="O43" s="47">
        <v>-1.0</v>
      </c>
      <c r="P43" s="46"/>
      <c r="Q43" s="48"/>
      <c r="R43" s="48"/>
      <c r="S43" s="46"/>
      <c r="T43" s="46"/>
      <c r="U43" s="46"/>
      <c r="V43" s="46"/>
      <c r="W43" s="47">
        <v>1.0</v>
      </c>
      <c r="X43" s="46"/>
      <c r="Y43" s="46"/>
      <c r="Z43" s="47">
        <v>1.0</v>
      </c>
      <c r="AA43" s="46"/>
      <c r="AB43" s="47">
        <v>1.0</v>
      </c>
      <c r="AC43" s="47">
        <v>1.0</v>
      </c>
      <c r="AD43" s="48"/>
      <c r="AE43" s="47">
        <v>1.0</v>
      </c>
      <c r="AF43" s="46"/>
      <c r="AG43" s="46"/>
      <c r="AH43" s="46"/>
      <c r="AI43" s="46"/>
      <c r="AJ43" s="46"/>
      <c r="AK43" s="46"/>
      <c r="AL43" s="46"/>
      <c r="AM43" s="47">
        <v>1.0</v>
      </c>
      <c r="AN43" s="47">
        <v>1.0</v>
      </c>
      <c r="AO43" s="46"/>
      <c r="AP43" s="46"/>
      <c r="AQ43" s="51">
        <v>1.0</v>
      </c>
      <c r="AR43" s="51">
        <v>1.0</v>
      </c>
      <c r="AS43" s="50"/>
      <c r="AT43" s="50"/>
      <c r="AU43" s="50"/>
      <c r="AV43" s="50"/>
      <c r="AW43" s="50"/>
      <c r="AX43" s="51">
        <v>1.0</v>
      </c>
      <c r="AY43" s="50"/>
      <c r="AZ43" s="50"/>
      <c r="BA43" s="35">
        <f t="shared" si="30"/>
        <v>1</v>
      </c>
      <c r="BB43" s="33">
        <f t="shared" si="31"/>
        <v>5</v>
      </c>
      <c r="BC43" s="33">
        <f t="shared" si="32"/>
        <v>270</v>
      </c>
    </row>
    <row r="44">
      <c r="A44" s="54" t="s">
        <v>96</v>
      </c>
      <c r="B44" s="33">
        <f t="shared" si="29"/>
        <v>80</v>
      </c>
      <c r="C44" s="46"/>
      <c r="D44" s="46"/>
      <c r="E44" s="46"/>
      <c r="F44" s="46"/>
      <c r="G44" s="46"/>
      <c r="H44" s="46"/>
      <c r="I44" s="33">
        <v>1.0</v>
      </c>
      <c r="J44" s="46"/>
      <c r="K44" s="46"/>
      <c r="L44" s="46"/>
      <c r="M44" s="46"/>
      <c r="N44" s="46"/>
      <c r="O44" s="46"/>
      <c r="P44" s="48"/>
      <c r="Q44" s="46"/>
      <c r="R44" s="47">
        <v>1.0</v>
      </c>
      <c r="S44" s="47">
        <v>1.0</v>
      </c>
      <c r="T44" s="46"/>
      <c r="U44" s="46"/>
      <c r="V44" s="46"/>
      <c r="W44" s="46"/>
      <c r="X44" s="46"/>
      <c r="Y44" s="46"/>
      <c r="Z44" s="46"/>
      <c r="AA44" s="48"/>
      <c r="AB44" s="48"/>
      <c r="AC44" s="46"/>
      <c r="AD44" s="46"/>
      <c r="AE44" s="48"/>
      <c r="AF44" s="46"/>
      <c r="AG44" s="47">
        <v>1.0</v>
      </c>
      <c r="AH44" s="46"/>
      <c r="AI44" s="46"/>
      <c r="AJ44" s="48"/>
      <c r="AK44" s="33">
        <v>-1.0</v>
      </c>
      <c r="AL44" s="46"/>
      <c r="AM44" s="47">
        <v>-1.0</v>
      </c>
      <c r="AN44" s="46"/>
      <c r="AO44" s="48"/>
      <c r="AP44" s="47">
        <v>1.0</v>
      </c>
      <c r="AQ44" s="50"/>
      <c r="AR44" s="50"/>
      <c r="AS44" s="51">
        <v>1.0</v>
      </c>
      <c r="AT44" s="50"/>
      <c r="AU44" s="50"/>
      <c r="AV44" s="51">
        <v>1.0</v>
      </c>
      <c r="AW44" s="50"/>
      <c r="AX44" s="50"/>
      <c r="AY44" s="50"/>
      <c r="AZ44" s="50"/>
      <c r="BA44" s="35">
        <f t="shared" si="30"/>
        <v>3</v>
      </c>
      <c r="BB44" s="33">
        <f t="shared" si="31"/>
        <v>2.4</v>
      </c>
      <c r="BC44" s="33">
        <f t="shared" si="32"/>
        <v>150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220</v>
      </c>
      <c r="C5" s="46"/>
      <c r="D5" s="47">
        <v>1.0</v>
      </c>
      <c r="E5" s="46"/>
      <c r="F5" s="46"/>
      <c r="G5" s="46"/>
      <c r="H5" s="46"/>
      <c r="I5" s="47">
        <v>1.0</v>
      </c>
      <c r="J5" s="47">
        <v>1.0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>
        <v>1.0</v>
      </c>
      <c r="Y5" s="46"/>
      <c r="Z5" s="47">
        <v>1.0</v>
      </c>
      <c r="AA5" s="46"/>
      <c r="AB5" s="47">
        <v>1.0</v>
      </c>
      <c r="AC5" s="47">
        <v>1.0</v>
      </c>
      <c r="AD5" s="46"/>
      <c r="AE5" s="46"/>
      <c r="AF5" s="48"/>
      <c r="AG5" s="47">
        <v>1.0</v>
      </c>
      <c r="AH5" s="47">
        <v>-1.0</v>
      </c>
      <c r="AI5" s="46"/>
      <c r="AJ5" s="46"/>
      <c r="AK5" s="48"/>
      <c r="AL5" s="46"/>
      <c r="AM5" s="46"/>
      <c r="AN5" s="47">
        <v>1.0</v>
      </c>
      <c r="AO5" s="46"/>
      <c r="AP5" s="48"/>
      <c r="AQ5" s="35">
        <v>1.0</v>
      </c>
      <c r="AR5" s="35">
        <v>-1.0</v>
      </c>
      <c r="AS5" s="49"/>
      <c r="AT5" s="49"/>
      <c r="AU5" s="49"/>
      <c r="AV5" s="50"/>
      <c r="AW5" s="51">
        <v>1.0</v>
      </c>
      <c r="AX5" s="35">
        <v>1.0</v>
      </c>
      <c r="AY5" s="49"/>
      <c r="AZ5" s="49"/>
      <c r="BA5" s="35">
        <f t="shared" ref="BA5:BA7" si="2">_xlfn.RANK.AVG(B5,$B$5:$B$7)</f>
        <v>1</v>
      </c>
      <c r="BB5" s="33">
        <f t="shared" ref="BB5:BB7" si="3">IF(SUM(BC$5:BC$7)&lt;&gt;0,(5-BA5)+B5/200,0)</f>
        <v>5.1</v>
      </c>
      <c r="BC5" s="33">
        <f t="shared" ref="BC5:BC7" si="4">SUMIF(C5:AZ5,"&gt;0",$C$4:$AZ$4)</f>
        <v>260</v>
      </c>
    </row>
    <row r="6">
      <c r="A6" s="54" t="s">
        <v>66</v>
      </c>
      <c r="B6" s="33">
        <f t="shared" si="1"/>
        <v>200</v>
      </c>
      <c r="C6" s="47">
        <v>1.0</v>
      </c>
      <c r="D6" s="46"/>
      <c r="E6" s="46"/>
      <c r="F6" s="46"/>
      <c r="G6" s="46"/>
      <c r="H6" s="47">
        <v>1.0</v>
      </c>
      <c r="I6" s="46"/>
      <c r="J6" s="46"/>
      <c r="K6" s="46"/>
      <c r="L6" s="48"/>
      <c r="M6" s="47">
        <v>1.0</v>
      </c>
      <c r="N6" s="46"/>
      <c r="O6" s="33">
        <v>1.0</v>
      </c>
      <c r="P6" s="46"/>
      <c r="Q6" s="48"/>
      <c r="R6" s="47">
        <v>1.0</v>
      </c>
      <c r="S6" s="46"/>
      <c r="T6" s="47">
        <v>1.0</v>
      </c>
      <c r="U6" s="46"/>
      <c r="V6" s="46"/>
      <c r="W6" s="46"/>
      <c r="X6" s="46"/>
      <c r="Y6" s="47">
        <v>1.0</v>
      </c>
      <c r="Z6" s="46"/>
      <c r="AA6" s="46"/>
      <c r="AB6" s="46"/>
      <c r="AC6" s="46"/>
      <c r="AD6" s="33">
        <v>1.0</v>
      </c>
      <c r="AE6" s="48"/>
      <c r="AF6" s="46"/>
      <c r="AG6" s="46"/>
      <c r="AH6" s="46"/>
      <c r="AI6" s="46"/>
      <c r="AJ6" s="46"/>
      <c r="AK6" s="46"/>
      <c r="AL6" s="46"/>
      <c r="AM6" s="47">
        <v>1.0</v>
      </c>
      <c r="AN6" s="46"/>
      <c r="AO6" s="46"/>
      <c r="AP6" s="46"/>
      <c r="AQ6" s="50"/>
      <c r="AR6" s="51">
        <v>1.0</v>
      </c>
      <c r="AS6" s="50"/>
      <c r="AT6" s="50"/>
      <c r="AU6" s="50"/>
      <c r="AV6" s="50"/>
      <c r="AW6" s="50"/>
      <c r="AX6" s="50"/>
      <c r="AY6" s="50"/>
      <c r="AZ6" s="50"/>
      <c r="BA6" s="35">
        <f t="shared" si="2"/>
        <v>2</v>
      </c>
      <c r="BB6" s="33">
        <f t="shared" si="3"/>
        <v>4</v>
      </c>
      <c r="BC6" s="33">
        <f t="shared" si="4"/>
        <v>200</v>
      </c>
    </row>
    <row r="7">
      <c r="A7" s="54" t="s">
        <v>82</v>
      </c>
      <c r="B7" s="33">
        <f t="shared" si="1"/>
        <v>120</v>
      </c>
      <c r="C7" s="46"/>
      <c r="D7" s="46"/>
      <c r="E7" s="47">
        <v>1.0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>
        <v>1.0</v>
      </c>
      <c r="T7" s="46"/>
      <c r="U7" s="47">
        <v>1.0</v>
      </c>
      <c r="V7" s="46"/>
      <c r="W7" s="33">
        <v>1.0</v>
      </c>
      <c r="X7" s="46"/>
      <c r="Y7" s="46"/>
      <c r="Z7" s="46"/>
      <c r="AA7" s="48"/>
      <c r="AB7" s="48"/>
      <c r="AC7" s="46"/>
      <c r="AD7" s="46"/>
      <c r="AE7" s="48"/>
      <c r="AF7" s="48"/>
      <c r="AG7" s="46"/>
      <c r="AH7" s="46"/>
      <c r="AI7" s="46"/>
      <c r="AJ7" s="33">
        <v>1.0</v>
      </c>
      <c r="AK7" s="48"/>
      <c r="AL7" s="47">
        <v>1.0</v>
      </c>
      <c r="AM7" s="46"/>
      <c r="AN7" s="46"/>
      <c r="AO7" s="33">
        <v>-1.0</v>
      </c>
      <c r="AP7" s="46"/>
      <c r="AQ7" s="50"/>
      <c r="AR7" s="50"/>
      <c r="AS7" s="50"/>
      <c r="AT7" s="50"/>
      <c r="AU7" s="50"/>
      <c r="AV7" s="51">
        <v>1.0</v>
      </c>
      <c r="AW7" s="50"/>
      <c r="AX7" s="50"/>
      <c r="AY7" s="50"/>
      <c r="AZ7" s="50"/>
      <c r="BA7" s="35">
        <f t="shared" si="2"/>
        <v>3</v>
      </c>
      <c r="BB7" s="33">
        <f t="shared" si="3"/>
        <v>2.6</v>
      </c>
      <c r="BC7" s="33">
        <f t="shared" si="4"/>
        <v>160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160</v>
      </c>
      <c r="C10" s="47">
        <v>1.0</v>
      </c>
      <c r="D10" s="47">
        <v>1.0</v>
      </c>
      <c r="E10" s="47">
        <v>1.0</v>
      </c>
      <c r="F10" s="46"/>
      <c r="G10" s="46"/>
      <c r="H10" s="47">
        <v>1.0</v>
      </c>
      <c r="I10" s="46"/>
      <c r="J10" s="47">
        <v>1.0</v>
      </c>
      <c r="K10" s="46"/>
      <c r="L10" s="47">
        <v>-1.0</v>
      </c>
      <c r="M10" s="47">
        <v>1.0</v>
      </c>
      <c r="N10" s="46"/>
      <c r="O10" s="47">
        <v>1.0</v>
      </c>
      <c r="P10" s="46"/>
      <c r="Q10" s="46"/>
      <c r="R10" s="46"/>
      <c r="S10" s="47">
        <v>1.0</v>
      </c>
      <c r="T10" s="47">
        <v>1.0</v>
      </c>
      <c r="U10" s="46"/>
      <c r="V10" s="46"/>
      <c r="W10" s="46"/>
      <c r="X10" s="47">
        <v>1.0</v>
      </c>
      <c r="Y10" s="46"/>
      <c r="Z10" s="46"/>
      <c r="AA10" s="46"/>
      <c r="AB10" s="46"/>
      <c r="AC10" s="46"/>
      <c r="AD10" s="46"/>
      <c r="AE10" s="33">
        <v>-1.0</v>
      </c>
      <c r="AF10" s="48"/>
      <c r="AG10" s="46"/>
      <c r="AH10" s="46"/>
      <c r="AI10" s="46"/>
      <c r="AJ10" s="46"/>
      <c r="AK10" s="48"/>
      <c r="AL10" s="46"/>
      <c r="AM10" s="47">
        <v>1.0</v>
      </c>
      <c r="AN10" s="46"/>
      <c r="AO10" s="46"/>
      <c r="AP10" s="48"/>
      <c r="AQ10" s="35">
        <v>1.0</v>
      </c>
      <c r="AR10" s="49"/>
      <c r="AS10" s="49"/>
      <c r="AT10" s="49"/>
      <c r="AU10" s="49"/>
      <c r="AV10" s="35">
        <v>1.0</v>
      </c>
      <c r="AW10" s="49"/>
      <c r="AX10" s="49"/>
      <c r="AY10" s="49"/>
      <c r="AZ10" s="49"/>
      <c r="BA10" s="35">
        <f t="shared" ref="BA10:BA12" si="6">_xlfn.RANK.AVG(B10,$B$10:$B$12)</f>
        <v>2</v>
      </c>
      <c r="BB10" s="33">
        <f t="shared" ref="BB10:BB12" si="7">IF(SUM(BC$10:BC$12)&lt;&gt;0,(5-BA10)+B10/200,0)</f>
        <v>3.8</v>
      </c>
      <c r="BC10" s="33">
        <f t="shared" ref="BC10:BC12" si="8">SUMIF(C10:AZ10,"&gt;0",$C$4:$AZ$4)</f>
        <v>250</v>
      </c>
    </row>
    <row r="11">
      <c r="A11" s="55" t="s">
        <v>70</v>
      </c>
      <c r="B11" s="33">
        <f t="shared" si="5"/>
        <v>150</v>
      </c>
      <c r="C11" s="46"/>
      <c r="D11" s="46"/>
      <c r="E11" s="46"/>
      <c r="F11" s="46"/>
      <c r="G11" s="46"/>
      <c r="H11" s="46"/>
      <c r="I11" s="46"/>
      <c r="J11" s="46"/>
      <c r="K11" s="46"/>
      <c r="L11" s="48"/>
      <c r="M11" s="47">
        <v>-1.0</v>
      </c>
      <c r="N11" s="46"/>
      <c r="O11" s="46"/>
      <c r="P11" s="46"/>
      <c r="Q11" s="48"/>
      <c r="R11" s="33">
        <v>1.0</v>
      </c>
      <c r="S11" s="46"/>
      <c r="T11" s="46"/>
      <c r="U11" s="46"/>
      <c r="V11" s="46"/>
      <c r="W11" s="47">
        <v>1.0</v>
      </c>
      <c r="X11" s="46"/>
      <c r="Y11" s="47">
        <v>1.0</v>
      </c>
      <c r="Z11" s="47">
        <v>1.0</v>
      </c>
      <c r="AA11" s="46"/>
      <c r="AB11" s="47">
        <v>1.0</v>
      </c>
      <c r="AC11" s="47">
        <v>1.0</v>
      </c>
      <c r="AD11" s="48"/>
      <c r="AE11" s="48"/>
      <c r="AF11" s="46"/>
      <c r="AG11" s="46"/>
      <c r="AH11" s="46"/>
      <c r="AI11" s="46"/>
      <c r="AJ11" s="46"/>
      <c r="AK11" s="46"/>
      <c r="AL11" s="47">
        <v>1.0</v>
      </c>
      <c r="AM11" s="46"/>
      <c r="AN11" s="46"/>
      <c r="AO11" s="46"/>
      <c r="AP11" s="46"/>
      <c r="AQ11" s="50"/>
      <c r="AR11" s="50"/>
      <c r="AS11" s="50"/>
      <c r="AT11" s="50"/>
      <c r="AU11" s="50"/>
      <c r="AV11" s="50"/>
      <c r="AW11" s="50"/>
      <c r="AX11" s="51">
        <v>1.0</v>
      </c>
      <c r="AY11" s="50"/>
      <c r="AZ11" s="50"/>
      <c r="BA11" s="35">
        <f t="shared" si="6"/>
        <v>3</v>
      </c>
      <c r="BB11" s="33">
        <f t="shared" si="7"/>
        <v>2.75</v>
      </c>
      <c r="BC11" s="33">
        <f t="shared" si="8"/>
        <v>160</v>
      </c>
    </row>
    <row r="12">
      <c r="A12" s="54" t="s">
        <v>74</v>
      </c>
      <c r="B12" s="33">
        <f t="shared" si="5"/>
        <v>200</v>
      </c>
      <c r="C12" s="46"/>
      <c r="D12" s="46"/>
      <c r="E12" s="46"/>
      <c r="F12" s="46"/>
      <c r="G12" s="47">
        <v>1.0</v>
      </c>
      <c r="H12" s="46"/>
      <c r="I12" s="47">
        <v>1.0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6"/>
      <c r="AA12" s="48"/>
      <c r="AB12" s="46"/>
      <c r="AC12" s="46"/>
      <c r="AD12" s="47">
        <v>1.0</v>
      </c>
      <c r="AE12" s="46"/>
      <c r="AF12" s="46"/>
      <c r="AG12" s="47">
        <v>1.0</v>
      </c>
      <c r="AH12" s="46"/>
      <c r="AI12" s="46"/>
      <c r="AJ12" s="33">
        <v>1.0</v>
      </c>
      <c r="AK12" s="46"/>
      <c r="AL12" s="46"/>
      <c r="AM12" s="46"/>
      <c r="AN12" s="47">
        <v>1.0</v>
      </c>
      <c r="AO12" s="48"/>
      <c r="AP12" s="46"/>
      <c r="AQ12" s="50"/>
      <c r="AR12" s="50"/>
      <c r="AS12" s="50"/>
      <c r="AT12" s="50"/>
      <c r="AU12" s="50"/>
      <c r="AV12" s="50"/>
      <c r="AW12" s="51">
        <v>1.0</v>
      </c>
      <c r="AX12" s="51" t="s">
        <v>130</v>
      </c>
      <c r="AY12" s="50"/>
      <c r="AZ12" s="50"/>
      <c r="BA12" s="35">
        <f t="shared" si="6"/>
        <v>1</v>
      </c>
      <c r="BB12" s="33">
        <f t="shared" si="7"/>
        <v>5</v>
      </c>
      <c r="BC12" s="33">
        <f t="shared" si="8"/>
        <v>200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270</v>
      </c>
      <c r="C15" s="47">
        <f>1</f>
        <v>1</v>
      </c>
      <c r="D15" s="46"/>
      <c r="E15" s="47">
        <v>1.0</v>
      </c>
      <c r="F15" s="46"/>
      <c r="G15" s="46"/>
      <c r="H15" s="46"/>
      <c r="I15" s="46"/>
      <c r="J15" s="46"/>
      <c r="K15" s="46"/>
      <c r="L15" s="47">
        <v>1.0</v>
      </c>
      <c r="M15" s="47">
        <v>1.0</v>
      </c>
      <c r="N15" s="47">
        <v>1.0</v>
      </c>
      <c r="O15" s="47">
        <v>1.0</v>
      </c>
      <c r="P15" s="47">
        <v>-1.0</v>
      </c>
      <c r="Q15" s="46"/>
      <c r="R15" s="46"/>
      <c r="S15" s="46"/>
      <c r="T15" s="46"/>
      <c r="U15" s="46"/>
      <c r="V15" s="46"/>
      <c r="W15" s="46"/>
      <c r="X15" s="46"/>
      <c r="Y15" s="46"/>
      <c r="Z15" s="47">
        <v>1.0</v>
      </c>
      <c r="AA15" s="46"/>
      <c r="AB15" s="46"/>
      <c r="AC15" s="46"/>
      <c r="AD15" s="46"/>
      <c r="AE15" s="46"/>
      <c r="AF15" s="46"/>
      <c r="AG15" s="47">
        <v>1.0</v>
      </c>
      <c r="AH15" s="46"/>
      <c r="AI15" s="46"/>
      <c r="AJ15" s="47">
        <v>1.0</v>
      </c>
      <c r="AK15" s="48"/>
      <c r="AL15" s="46"/>
      <c r="AM15" s="47">
        <v>1.0</v>
      </c>
      <c r="AN15" s="46"/>
      <c r="AO15" s="46"/>
      <c r="AP15" s="48"/>
      <c r="AQ15" s="49"/>
      <c r="AR15" s="49"/>
      <c r="AS15" s="49"/>
      <c r="AT15" s="49"/>
      <c r="AU15" s="49"/>
      <c r="AV15" s="49"/>
      <c r="AW15" s="35">
        <v>1.0</v>
      </c>
      <c r="AX15" s="51">
        <v>1.0</v>
      </c>
      <c r="AY15" s="49"/>
      <c r="AZ15" s="50"/>
      <c r="BA15" s="35">
        <f t="shared" ref="BA15:BA17" si="10">_xlfn.RANK.AVG(B15,$B$15:$B$17)</f>
        <v>1</v>
      </c>
      <c r="BB15" s="33">
        <f t="shared" ref="BB15:BB17" si="11">IF(SUM(BC$15:BC$17)&lt;&gt;0,(5-BA15)+B15/200,0)</f>
        <v>5.35</v>
      </c>
      <c r="BC15" s="33">
        <f t="shared" ref="BC15:BC17" si="12">SUMIF(C15:AZ15,"&gt;0",$C$4:$AZ$4)</f>
        <v>310</v>
      </c>
    </row>
    <row r="16">
      <c r="A16" s="54" t="s">
        <v>68</v>
      </c>
      <c r="B16" s="33">
        <f t="shared" si="9"/>
        <v>40</v>
      </c>
      <c r="C16" s="47">
        <v>-1.0</v>
      </c>
      <c r="D16" s="47">
        <f>1</f>
        <v>1</v>
      </c>
      <c r="E16" s="46"/>
      <c r="F16" s="46"/>
      <c r="G16" s="47">
        <v>1.0</v>
      </c>
      <c r="H16" s="46"/>
      <c r="I16" s="46"/>
      <c r="J16" s="46"/>
      <c r="K16" s="46"/>
      <c r="L16" s="48"/>
      <c r="M16" s="46"/>
      <c r="N16" s="46"/>
      <c r="O16" s="48"/>
      <c r="P16" s="46"/>
      <c r="Q16" s="48"/>
      <c r="R16" s="46"/>
      <c r="S16" s="47">
        <v>1.0</v>
      </c>
      <c r="T16" s="46"/>
      <c r="U16" s="47">
        <v>1.0</v>
      </c>
      <c r="V16" s="46"/>
      <c r="W16" s="46"/>
      <c r="X16" s="47">
        <v>1.0</v>
      </c>
      <c r="Y16" s="47">
        <v>1.0</v>
      </c>
      <c r="Z16" s="46"/>
      <c r="AA16" s="46"/>
      <c r="AB16" s="47">
        <v>1.0</v>
      </c>
      <c r="AC16" s="47">
        <v>1.0</v>
      </c>
      <c r="AD16" s="33">
        <v>-1.0</v>
      </c>
      <c r="AE16" s="46"/>
      <c r="AF16" s="46"/>
      <c r="AG16" s="46"/>
      <c r="AH16" s="47">
        <v>-1.0</v>
      </c>
      <c r="AI16" s="46"/>
      <c r="AJ16" s="46"/>
      <c r="AK16" s="46"/>
      <c r="AL16" s="47">
        <v>1.0</v>
      </c>
      <c r="AM16" s="46"/>
      <c r="AN16" s="47">
        <v>1.0</v>
      </c>
      <c r="AO16" s="46"/>
      <c r="AP16" s="47">
        <v>-1.0</v>
      </c>
      <c r="AQ16" s="50"/>
      <c r="AR16" s="51">
        <v>-1.0</v>
      </c>
      <c r="AS16" s="50"/>
      <c r="AT16" s="51">
        <v>-1.0</v>
      </c>
      <c r="AU16" s="51">
        <v>-1.0</v>
      </c>
      <c r="AV16" s="51">
        <v>1.0</v>
      </c>
      <c r="AW16" s="50"/>
      <c r="AX16" s="50"/>
      <c r="AY16" s="50"/>
      <c r="AZ16" s="50"/>
      <c r="BA16" s="35">
        <f t="shared" si="10"/>
        <v>3</v>
      </c>
      <c r="BB16" s="33">
        <f t="shared" si="11"/>
        <v>2.2</v>
      </c>
      <c r="BC16" s="33">
        <f t="shared" si="12"/>
        <v>260</v>
      </c>
    </row>
    <row r="17">
      <c r="A17" s="25" t="s">
        <v>76</v>
      </c>
      <c r="B17" s="33">
        <f t="shared" si="9"/>
        <v>130</v>
      </c>
      <c r="C17" s="46"/>
      <c r="D17" s="46"/>
      <c r="E17" s="46"/>
      <c r="F17" s="46"/>
      <c r="G17" s="46"/>
      <c r="H17" s="47">
        <v>1.0</v>
      </c>
      <c r="I17" s="46"/>
      <c r="J17" s="47">
        <v>1.0</v>
      </c>
      <c r="K17" s="47">
        <v>1.0</v>
      </c>
      <c r="L17" s="46"/>
      <c r="M17" s="46"/>
      <c r="N17" s="46"/>
      <c r="O17" s="46"/>
      <c r="P17" s="48"/>
      <c r="Q17" s="46"/>
      <c r="R17" s="47">
        <v>1.0</v>
      </c>
      <c r="S17" s="46"/>
      <c r="T17" s="47">
        <v>1.0</v>
      </c>
      <c r="U17" s="46"/>
      <c r="V17" s="46"/>
      <c r="W17" s="47">
        <v>1.0</v>
      </c>
      <c r="X17" s="46"/>
      <c r="Y17" s="46"/>
      <c r="Z17" s="46"/>
      <c r="AA17" s="48"/>
      <c r="AB17" s="48"/>
      <c r="AC17" s="46"/>
      <c r="AD17" s="47">
        <v>1.0</v>
      </c>
      <c r="AE17" s="48"/>
      <c r="AF17" s="48"/>
      <c r="AG17" s="46"/>
      <c r="AH17" s="46"/>
      <c r="AI17" s="46"/>
      <c r="AJ17" s="48"/>
      <c r="AK17" s="48"/>
      <c r="AL17" s="46"/>
      <c r="AM17" s="46"/>
      <c r="AN17" s="47">
        <v>-1.0</v>
      </c>
      <c r="AO17" s="46"/>
      <c r="AP17" s="46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2</v>
      </c>
      <c r="BB17" s="33">
        <f t="shared" si="11"/>
        <v>3.65</v>
      </c>
      <c r="BC17" s="33">
        <f t="shared" si="12"/>
        <v>160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-10</v>
      </c>
      <c r="C20" s="46"/>
      <c r="D20" s="46"/>
      <c r="E20" s="47">
        <v>1.0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>
        <v>-1.0</v>
      </c>
      <c r="T20" s="46"/>
      <c r="U20" s="46"/>
      <c r="V20" s="46"/>
      <c r="W20" s="47">
        <v>1.0</v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7">
        <v>-1.0</v>
      </c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49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1.95</v>
      </c>
      <c r="BC20" s="33">
        <f t="shared" ref="BC20:BC22" si="16">SUMIF(C20:AZ20,"&gt;0",$C$4:$AZ$4)</f>
        <v>40</v>
      </c>
    </row>
    <row r="21">
      <c r="A21" s="55" t="s">
        <v>61</v>
      </c>
      <c r="B21" s="33">
        <f t="shared" si="13"/>
        <v>510</v>
      </c>
      <c r="C21" s="46"/>
      <c r="D21" s="47">
        <v>1.0</v>
      </c>
      <c r="E21" s="46"/>
      <c r="F21" s="47">
        <v>1.0</v>
      </c>
      <c r="G21" s="47">
        <v>-1.0</v>
      </c>
      <c r="H21" s="46"/>
      <c r="I21" s="47">
        <v>1.0</v>
      </c>
      <c r="J21" s="47">
        <v>1.0</v>
      </c>
      <c r="K21" s="46"/>
      <c r="L21" s="48"/>
      <c r="M21" s="47">
        <v>1.0</v>
      </c>
      <c r="N21" s="46"/>
      <c r="O21" s="48"/>
      <c r="P21" s="46"/>
      <c r="Q21" s="48"/>
      <c r="R21" s="47">
        <v>1.0</v>
      </c>
      <c r="S21" s="47">
        <v>1.0</v>
      </c>
      <c r="T21" s="47">
        <v>1.0</v>
      </c>
      <c r="U21" s="46"/>
      <c r="V21" s="47">
        <v>1.0</v>
      </c>
      <c r="W21" s="46"/>
      <c r="X21" s="47">
        <v>1.0</v>
      </c>
      <c r="Y21" s="47">
        <v>1.0</v>
      </c>
      <c r="Z21" s="46"/>
      <c r="AA21" s="46"/>
      <c r="AB21" s="47">
        <v>1.0</v>
      </c>
      <c r="AC21" s="47">
        <v>1.0</v>
      </c>
      <c r="AD21" s="48"/>
      <c r="AE21" s="47">
        <v>1.0</v>
      </c>
      <c r="AF21" s="46"/>
      <c r="AG21" s="46"/>
      <c r="AH21" s="46"/>
      <c r="AI21" s="46"/>
      <c r="AJ21" s="47">
        <v>1.0</v>
      </c>
      <c r="AK21" s="46"/>
      <c r="AL21" s="47">
        <v>1.0</v>
      </c>
      <c r="AM21" s="47">
        <v>1.0</v>
      </c>
      <c r="AN21" s="46"/>
      <c r="AO21" s="46"/>
      <c r="AP21" s="47">
        <v>1.0</v>
      </c>
      <c r="AQ21" s="51">
        <v>1.0</v>
      </c>
      <c r="AR21" s="50"/>
      <c r="AS21" s="50"/>
      <c r="AT21" s="51">
        <v>1.0</v>
      </c>
      <c r="AU21" s="50"/>
      <c r="AV21" s="51">
        <v>1.0</v>
      </c>
      <c r="AW21" s="50"/>
      <c r="AX21" s="51">
        <v>1.0</v>
      </c>
      <c r="AY21" s="50"/>
      <c r="AZ21" s="50"/>
      <c r="BA21" s="35">
        <f t="shared" si="14"/>
        <v>1</v>
      </c>
      <c r="BB21" s="33">
        <f t="shared" si="15"/>
        <v>6.55</v>
      </c>
      <c r="BC21" s="33">
        <f t="shared" si="16"/>
        <v>560</v>
      </c>
    </row>
    <row r="22">
      <c r="A22" s="54" t="s">
        <v>72</v>
      </c>
      <c r="B22" s="33">
        <f t="shared" si="13"/>
        <v>10</v>
      </c>
      <c r="C22" s="46"/>
      <c r="D22" s="46"/>
      <c r="E22" s="46"/>
      <c r="F22" s="46"/>
      <c r="G22" s="46"/>
      <c r="H22" s="47">
        <v>1.0</v>
      </c>
      <c r="I22" s="46"/>
      <c r="J22" s="46"/>
      <c r="K22" s="46"/>
      <c r="L22" s="46"/>
      <c r="M22" s="46"/>
      <c r="N22" s="46"/>
      <c r="O22" s="47">
        <v>1.0</v>
      </c>
      <c r="P22" s="48"/>
      <c r="Q22" s="47">
        <v>-1.0</v>
      </c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7">
        <v>1.0</v>
      </c>
      <c r="AH22" s="47">
        <v>-1.0</v>
      </c>
      <c r="AI22" s="46"/>
      <c r="AJ22" s="48"/>
      <c r="AK22" s="48"/>
      <c r="AL22" s="46"/>
      <c r="AM22" s="46"/>
      <c r="AN22" s="47">
        <v>1.0</v>
      </c>
      <c r="AO22" s="46"/>
      <c r="AP22" s="46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35">
        <f t="shared" si="14"/>
        <v>2</v>
      </c>
      <c r="BB22" s="33">
        <f t="shared" si="15"/>
        <v>3.05</v>
      </c>
      <c r="BC22" s="33">
        <f t="shared" si="16"/>
        <v>80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200</v>
      </c>
      <c r="C27" s="47">
        <v>1.0</v>
      </c>
      <c r="D27" s="47">
        <v>1.0</v>
      </c>
      <c r="E27" s="46"/>
      <c r="F27" s="46"/>
      <c r="G27" s="46"/>
      <c r="H27" s="47">
        <v>1.0</v>
      </c>
      <c r="I27" s="47">
        <v>1.0</v>
      </c>
      <c r="J27" s="46"/>
      <c r="K27" s="46"/>
      <c r="L27" s="46"/>
      <c r="M27" s="46"/>
      <c r="N27" s="46"/>
      <c r="O27" s="47">
        <v>1.0</v>
      </c>
      <c r="P27" s="47">
        <v>1.0</v>
      </c>
      <c r="Q27" s="46"/>
      <c r="R27" s="47">
        <v>1.0</v>
      </c>
      <c r="S27" s="46"/>
      <c r="T27" s="46"/>
      <c r="U27" s="46"/>
      <c r="V27" s="46"/>
      <c r="W27" s="47">
        <v>1.0</v>
      </c>
      <c r="X27" s="46"/>
      <c r="Y27" s="46"/>
      <c r="Z27" s="47">
        <v>-1.0</v>
      </c>
      <c r="AA27" s="46"/>
      <c r="AB27" s="47">
        <v>1.0</v>
      </c>
      <c r="AC27" s="47">
        <v>1.0</v>
      </c>
      <c r="AD27" s="47">
        <v>1.0</v>
      </c>
      <c r="AE27" s="33">
        <v>1.0</v>
      </c>
      <c r="AF27" s="48"/>
      <c r="AG27" s="47">
        <v>1.0</v>
      </c>
      <c r="AH27" s="46"/>
      <c r="AI27" s="46"/>
      <c r="AJ27" s="46"/>
      <c r="AK27" s="48"/>
      <c r="AL27" s="46"/>
      <c r="AM27" s="47">
        <v>1.0</v>
      </c>
      <c r="AN27" s="46"/>
      <c r="AO27" s="46"/>
      <c r="AP27" s="46"/>
      <c r="AQ27" s="49"/>
      <c r="AR27" s="49"/>
      <c r="AS27" s="50"/>
      <c r="AT27" s="49"/>
      <c r="AU27" s="49"/>
      <c r="AV27" s="51">
        <v>1.0</v>
      </c>
      <c r="AW27" s="50"/>
      <c r="AX27" s="49"/>
      <c r="AY27" s="50"/>
      <c r="AZ27" s="35">
        <v>-1.0</v>
      </c>
      <c r="BA27" s="35">
        <f t="shared" ref="BA27:BA29" si="18">_xlfn.RANK.AVG(B27,$B$27:$B$29)</f>
        <v>1</v>
      </c>
      <c r="BB27" s="33">
        <f t="shared" ref="BB27:BB29" si="19">IF(SUM(BC$27:BC$29)&lt;&gt;0,(5-BA27)+B27/200,0)</f>
        <v>5</v>
      </c>
      <c r="BC27" s="33">
        <f t="shared" ref="BC27:BC29" si="20">SUMIF(C27:AZ27,"&gt;0",$C$4:$AZ$4)</f>
        <v>290</v>
      </c>
    </row>
    <row r="28">
      <c r="A28" s="54" t="s">
        <v>102</v>
      </c>
      <c r="B28" s="33">
        <f t="shared" si="17"/>
        <v>-30</v>
      </c>
      <c r="C28" s="46"/>
      <c r="D28" s="46"/>
      <c r="E28" s="46"/>
      <c r="F28" s="46"/>
      <c r="G28" s="46"/>
      <c r="H28" s="46"/>
      <c r="I28" s="46"/>
      <c r="J28" s="46"/>
      <c r="K28" s="46"/>
      <c r="L28" s="47">
        <v>-1.0</v>
      </c>
      <c r="M28" s="46"/>
      <c r="N28" s="47">
        <v>1.0</v>
      </c>
      <c r="O28" s="46"/>
      <c r="P28" s="46"/>
      <c r="Q28" s="48"/>
      <c r="R28" s="48"/>
      <c r="S28" s="46"/>
      <c r="T28" s="46"/>
      <c r="U28" s="46"/>
      <c r="V28" s="46"/>
      <c r="W28" s="46"/>
      <c r="X28" s="46"/>
      <c r="Y28" s="47">
        <v>-1.0</v>
      </c>
      <c r="Z28" s="46"/>
      <c r="AA28" s="46"/>
      <c r="AB28" s="46"/>
      <c r="AC28" s="46"/>
      <c r="AD28" s="48"/>
      <c r="AE28" s="46"/>
      <c r="AF28" s="46"/>
      <c r="AG28" s="46"/>
      <c r="AH28" s="46"/>
      <c r="AI28" s="46"/>
      <c r="AJ28" s="46"/>
      <c r="AK28" s="46"/>
      <c r="AL28" s="46"/>
      <c r="AM28" s="46"/>
      <c r="AN28" s="47">
        <v>1.0</v>
      </c>
      <c r="AO28" s="46"/>
      <c r="AP28" s="46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35">
        <f t="shared" si="18"/>
        <v>3</v>
      </c>
      <c r="BB28" s="33">
        <f t="shared" si="19"/>
        <v>1.85</v>
      </c>
      <c r="BC28" s="33">
        <f t="shared" si="20"/>
        <v>50</v>
      </c>
    </row>
    <row r="29">
      <c r="A29" s="54" t="s">
        <v>104</v>
      </c>
      <c r="B29" s="33">
        <f t="shared" si="17"/>
        <v>70</v>
      </c>
      <c r="C29" s="46"/>
      <c r="D29" s="46"/>
      <c r="E29" s="46"/>
      <c r="F29" s="46"/>
      <c r="G29" s="46"/>
      <c r="H29" s="46"/>
      <c r="I29" s="48"/>
      <c r="J29" s="47">
        <v>1.0</v>
      </c>
      <c r="K29" s="46"/>
      <c r="L29" s="46"/>
      <c r="M29" s="47">
        <v>1.0</v>
      </c>
      <c r="N29" s="46"/>
      <c r="O29" s="46"/>
      <c r="P29" s="46"/>
      <c r="Q29" s="46"/>
      <c r="R29" s="46"/>
      <c r="S29" s="47">
        <v>1.0</v>
      </c>
      <c r="T29" s="47">
        <v>1.0</v>
      </c>
      <c r="U29" s="46"/>
      <c r="V29" s="46"/>
      <c r="W29" s="46"/>
      <c r="X29" s="46"/>
      <c r="Y29" s="46"/>
      <c r="Z29" s="46"/>
      <c r="AA29" s="48"/>
      <c r="AB29" s="48"/>
      <c r="AC29" s="46"/>
      <c r="AD29" s="46"/>
      <c r="AE29" s="46"/>
      <c r="AF29" s="48"/>
      <c r="AG29" s="46"/>
      <c r="AH29" s="46"/>
      <c r="AI29" s="47">
        <v>-1.0</v>
      </c>
      <c r="AJ29" s="48"/>
      <c r="AK29" s="48"/>
      <c r="AL29" s="46"/>
      <c r="AM29" s="46"/>
      <c r="AN29" s="46"/>
      <c r="AO29" s="48"/>
      <c r="AP29" s="46"/>
      <c r="AQ29" s="51">
        <v>-1.0</v>
      </c>
      <c r="AR29" s="50"/>
      <c r="AS29" s="50"/>
      <c r="AT29" s="50"/>
      <c r="AU29" s="50"/>
      <c r="AV29" s="50"/>
      <c r="AW29" s="51">
        <v>1.0</v>
      </c>
      <c r="AX29" s="50"/>
      <c r="AY29" s="50"/>
      <c r="AZ29" s="50"/>
      <c r="BA29" s="35">
        <f t="shared" si="18"/>
        <v>2</v>
      </c>
      <c r="BB29" s="33">
        <f t="shared" si="19"/>
        <v>3.35</v>
      </c>
      <c r="BC29" s="33">
        <f t="shared" si="20"/>
        <v>110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260</v>
      </c>
      <c r="C32" s="47">
        <v>1.0</v>
      </c>
      <c r="D32" s="46"/>
      <c r="E32" s="46"/>
      <c r="F32" s="46"/>
      <c r="G32" s="46"/>
      <c r="H32" s="46"/>
      <c r="I32" s="46"/>
      <c r="J32" s="46"/>
      <c r="K32" s="47">
        <v>-1.0</v>
      </c>
      <c r="L32" s="46"/>
      <c r="M32" s="47">
        <v>1.0</v>
      </c>
      <c r="N32" s="46"/>
      <c r="O32" s="47">
        <v>1.0</v>
      </c>
      <c r="P32" s="47">
        <v>1.0</v>
      </c>
      <c r="Q32" s="46"/>
      <c r="R32" s="46"/>
      <c r="S32" s="46"/>
      <c r="T32" s="47">
        <v>1.0</v>
      </c>
      <c r="U32" s="46"/>
      <c r="V32" s="46"/>
      <c r="W32" s="46"/>
      <c r="X32" s="47">
        <v>1.0</v>
      </c>
      <c r="Y32" s="47">
        <v>1.0</v>
      </c>
      <c r="Z32" s="46"/>
      <c r="AA32" s="46"/>
      <c r="AB32" s="47">
        <v>1.0</v>
      </c>
      <c r="AC32" s="47">
        <v>1.0</v>
      </c>
      <c r="AD32" s="46"/>
      <c r="AE32" s="46"/>
      <c r="AF32" s="48"/>
      <c r="AG32" s="46"/>
      <c r="AH32" s="47">
        <v>1.0</v>
      </c>
      <c r="AI32" s="46"/>
      <c r="AJ32" s="46"/>
      <c r="AK32" s="33">
        <v>1.0</v>
      </c>
      <c r="AL32" s="46"/>
      <c r="AM32" s="47">
        <v>1.0</v>
      </c>
      <c r="AN32" s="46"/>
      <c r="AO32" s="46"/>
      <c r="AP32" s="46"/>
      <c r="AQ32" s="49"/>
      <c r="AR32" s="49"/>
      <c r="AS32" s="50"/>
      <c r="AT32" s="49"/>
      <c r="AU32" s="49"/>
      <c r="AV32" s="51">
        <v>1.0</v>
      </c>
      <c r="AW32" s="50"/>
      <c r="AX32" s="50"/>
      <c r="AY32" s="50"/>
      <c r="AZ32" s="49"/>
      <c r="BA32" s="35">
        <f t="shared" ref="BA32:BA34" si="22">_xlfn.RANK.AVG(B32,$B$32:$B$34)</f>
        <v>1</v>
      </c>
      <c r="BB32" s="33">
        <f t="shared" ref="BB32:BB34" si="23">IF(SUM(BC$32:BC$34)&lt;&gt;0,(5-BA32)+B32/200,0)</f>
        <v>5.3</v>
      </c>
      <c r="BC32" s="33">
        <f t="shared" ref="BC32:BC34" si="24">SUMIF(C32:AZ32,"&gt;0",$C$4:$AZ$4)</f>
        <v>300</v>
      </c>
    </row>
    <row r="33">
      <c r="A33" s="55" t="s">
        <v>90</v>
      </c>
      <c r="B33" s="33">
        <f t="shared" si="21"/>
        <v>190</v>
      </c>
      <c r="C33" s="46"/>
      <c r="D33" s="46"/>
      <c r="E33" s="47">
        <v>1.0</v>
      </c>
      <c r="F33" s="46"/>
      <c r="G33" s="46"/>
      <c r="H33" s="47">
        <v>1.0</v>
      </c>
      <c r="I33" s="46"/>
      <c r="J33" s="47">
        <v>1.0</v>
      </c>
      <c r="K33" s="46"/>
      <c r="L33" s="33">
        <v>1.0</v>
      </c>
      <c r="M33" s="46"/>
      <c r="N33" s="47">
        <v>1.0</v>
      </c>
      <c r="O33" s="46"/>
      <c r="P33" s="46"/>
      <c r="Q33" s="48"/>
      <c r="R33" s="33">
        <v>1.0</v>
      </c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7">
        <v>1.0</v>
      </c>
      <c r="AF33" s="46"/>
      <c r="AG33" s="46"/>
      <c r="AH33" s="47">
        <v>-1.0</v>
      </c>
      <c r="AI33" s="46"/>
      <c r="AJ33" s="47">
        <v>1.0</v>
      </c>
      <c r="AK33" s="46"/>
      <c r="AL33" s="46"/>
      <c r="AM33" s="46"/>
      <c r="AN33" s="46"/>
      <c r="AO33" s="46"/>
      <c r="AP33" s="46"/>
      <c r="AQ33" s="51">
        <v>1.0</v>
      </c>
      <c r="AR33" s="51">
        <v>1.0</v>
      </c>
      <c r="AS33" s="50"/>
      <c r="AT33" s="51">
        <v>-1.0</v>
      </c>
      <c r="AU33" s="50"/>
      <c r="AV33" s="51">
        <v>-1.0</v>
      </c>
      <c r="AW33" s="51">
        <v>1.0</v>
      </c>
      <c r="AX33" s="51">
        <v>1.0</v>
      </c>
      <c r="AY33" s="50"/>
      <c r="AZ33" s="51">
        <v>-1.0</v>
      </c>
      <c r="BA33" s="35">
        <f t="shared" si="22"/>
        <v>2</v>
      </c>
      <c r="BB33" s="33">
        <f t="shared" si="23"/>
        <v>3.95</v>
      </c>
      <c r="BC33" s="33">
        <f t="shared" si="24"/>
        <v>310</v>
      </c>
    </row>
    <row r="34">
      <c r="A34" s="54" t="s">
        <v>96</v>
      </c>
      <c r="B34" s="33">
        <f t="shared" si="21"/>
        <v>170</v>
      </c>
      <c r="C34" s="47">
        <v>-1.0</v>
      </c>
      <c r="D34" s="47">
        <v>1.0</v>
      </c>
      <c r="E34" s="46"/>
      <c r="F34" s="46"/>
      <c r="G34" s="46"/>
      <c r="H34" s="46"/>
      <c r="I34" s="33">
        <v>1.0</v>
      </c>
      <c r="J34" s="46"/>
      <c r="K34" s="46"/>
      <c r="L34" s="46"/>
      <c r="M34" s="46"/>
      <c r="N34" s="46"/>
      <c r="O34" s="46"/>
      <c r="P34" s="48"/>
      <c r="Q34" s="47">
        <v>1.0</v>
      </c>
      <c r="R34" s="46"/>
      <c r="S34" s="47">
        <v>1.0</v>
      </c>
      <c r="T34" s="46"/>
      <c r="U34" s="46"/>
      <c r="V34" s="46"/>
      <c r="W34" s="47">
        <v>1.0</v>
      </c>
      <c r="X34" s="46"/>
      <c r="Y34" s="46"/>
      <c r="Z34" s="46"/>
      <c r="AA34" s="48"/>
      <c r="AB34" s="48"/>
      <c r="AC34" s="46"/>
      <c r="AD34" s="47">
        <v>1.0</v>
      </c>
      <c r="AE34" s="48"/>
      <c r="AF34" s="46"/>
      <c r="AG34" s="47">
        <v>1.0</v>
      </c>
      <c r="AH34" s="46"/>
      <c r="AI34" s="46"/>
      <c r="AJ34" s="48"/>
      <c r="AK34" s="48"/>
      <c r="AL34" s="47">
        <v>1.0</v>
      </c>
      <c r="AM34" s="46"/>
      <c r="AN34" s="47">
        <v>1.0</v>
      </c>
      <c r="AO34" s="48"/>
      <c r="AP34" s="46"/>
      <c r="AQ34" s="51">
        <v>-1.0</v>
      </c>
      <c r="AR34" s="50"/>
      <c r="AS34" s="50"/>
      <c r="AT34" s="51">
        <v>1.0</v>
      </c>
      <c r="AU34" s="50"/>
      <c r="AV34" s="50"/>
      <c r="AW34" s="50"/>
      <c r="AX34" s="50"/>
      <c r="AY34" s="50"/>
      <c r="AZ34" s="51">
        <v>-1.0</v>
      </c>
      <c r="BA34" s="35">
        <f t="shared" si="22"/>
        <v>3</v>
      </c>
      <c r="BB34" s="33">
        <f t="shared" si="23"/>
        <v>2.85</v>
      </c>
      <c r="BC34" s="33">
        <f t="shared" si="24"/>
        <v>240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10</v>
      </c>
      <c r="C37" s="47">
        <v>1.0</v>
      </c>
      <c r="D37" s="46"/>
      <c r="E37" s="46"/>
      <c r="F37" s="46"/>
      <c r="G37" s="46"/>
      <c r="H37" s="46"/>
      <c r="I37" s="46"/>
      <c r="J37" s="46"/>
      <c r="K37" s="46"/>
      <c r="L37" s="46"/>
      <c r="M37" s="47">
        <v>1.0</v>
      </c>
      <c r="N37" s="46"/>
      <c r="O37" s="46"/>
      <c r="P37" s="46"/>
      <c r="Q37" s="46"/>
      <c r="R37" s="46"/>
      <c r="S37" s="47">
        <v>1.0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8"/>
      <c r="AG37" s="46"/>
      <c r="AH37" s="47">
        <v>1.0</v>
      </c>
      <c r="AI37" s="46"/>
      <c r="AJ37" s="46"/>
      <c r="AK37" s="48"/>
      <c r="AL37" s="46"/>
      <c r="AM37" s="46"/>
      <c r="AN37" s="46"/>
      <c r="AO37" s="46"/>
      <c r="AP37" s="46"/>
      <c r="AQ37" s="35">
        <v>-1.0</v>
      </c>
      <c r="AR37" s="49"/>
      <c r="AS37" s="50"/>
      <c r="AT37" s="35">
        <v>-1.0</v>
      </c>
      <c r="AU37" s="50"/>
      <c r="AV37" s="50"/>
      <c r="AW37" s="50"/>
      <c r="AX37" s="50"/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2.05</v>
      </c>
      <c r="BC37" s="33">
        <f t="shared" ref="BC37:BC39" si="28">SUMIF(C37:AZ37,"&gt;0",$C$4:$AZ$4)</f>
        <v>60</v>
      </c>
    </row>
    <row r="38">
      <c r="A38" s="54" t="s">
        <v>84</v>
      </c>
      <c r="B38" s="33">
        <f t="shared" si="25"/>
        <v>510</v>
      </c>
      <c r="C38" s="46"/>
      <c r="D38" s="46"/>
      <c r="E38" s="47">
        <v>1.0</v>
      </c>
      <c r="F38" s="46"/>
      <c r="G38" s="46"/>
      <c r="H38" s="47">
        <v>1.0</v>
      </c>
      <c r="I38" s="46"/>
      <c r="J38" s="46"/>
      <c r="K38" s="46"/>
      <c r="L38" s="48"/>
      <c r="M38" s="46"/>
      <c r="N38" s="46"/>
      <c r="O38" s="47">
        <v>1.0</v>
      </c>
      <c r="P38" s="47">
        <v>1.0</v>
      </c>
      <c r="Q38" s="48"/>
      <c r="R38" s="48"/>
      <c r="S38" s="46"/>
      <c r="T38" s="47">
        <v>1.0</v>
      </c>
      <c r="U38" s="46"/>
      <c r="V38" s="47">
        <v>1.0</v>
      </c>
      <c r="W38" s="47">
        <v>1.0</v>
      </c>
      <c r="X38" s="47">
        <v>1.0</v>
      </c>
      <c r="Y38" s="47">
        <v>1.0</v>
      </c>
      <c r="Z38" s="46"/>
      <c r="AA38" s="47">
        <v>1.0</v>
      </c>
      <c r="AB38" s="47">
        <v>1.0</v>
      </c>
      <c r="AC38" s="47">
        <v>1.0</v>
      </c>
      <c r="AD38" s="48"/>
      <c r="AE38" s="47">
        <v>1.0</v>
      </c>
      <c r="AF38" s="46"/>
      <c r="AG38" s="47">
        <v>1.0</v>
      </c>
      <c r="AH38" s="46"/>
      <c r="AI38" s="46"/>
      <c r="AJ38" s="47">
        <v>1.0</v>
      </c>
      <c r="AK38" s="46"/>
      <c r="AL38" s="47">
        <v>1.0</v>
      </c>
      <c r="AM38" s="47">
        <v>1.0</v>
      </c>
      <c r="AN38" s="46"/>
      <c r="AO38" s="46"/>
      <c r="AP38" s="46"/>
      <c r="AQ38" s="50"/>
      <c r="AR38" s="50"/>
      <c r="AS38" s="50"/>
      <c r="AT38" s="50"/>
      <c r="AU38" s="50"/>
      <c r="AV38" s="51">
        <v>1.0</v>
      </c>
      <c r="AW38" s="51">
        <v>1.0</v>
      </c>
      <c r="AX38" s="51">
        <v>1.0</v>
      </c>
      <c r="AY38" s="50"/>
      <c r="AZ38" s="50"/>
      <c r="BA38" s="35">
        <f t="shared" si="26"/>
        <v>1</v>
      </c>
      <c r="BB38" s="33">
        <f t="shared" si="27"/>
        <v>6.55</v>
      </c>
      <c r="BC38" s="33">
        <f t="shared" si="28"/>
        <v>510</v>
      </c>
    </row>
    <row r="39">
      <c r="A39" s="54" t="s">
        <v>92</v>
      </c>
      <c r="B39" s="33">
        <f t="shared" si="25"/>
        <v>120</v>
      </c>
      <c r="C39" s="46"/>
      <c r="D39" s="47">
        <v>1.0</v>
      </c>
      <c r="E39" s="46"/>
      <c r="F39" s="46"/>
      <c r="G39" s="46"/>
      <c r="H39" s="46"/>
      <c r="I39" s="48"/>
      <c r="J39" s="46"/>
      <c r="K39" s="46"/>
      <c r="L39" s="46"/>
      <c r="M39" s="46"/>
      <c r="N39" s="46"/>
      <c r="O39" s="46"/>
      <c r="P39" s="48"/>
      <c r="Q39" s="46"/>
      <c r="R39" s="47">
        <v>1.0</v>
      </c>
      <c r="S39" s="46"/>
      <c r="T39" s="46"/>
      <c r="U39" s="46"/>
      <c r="V39" s="46"/>
      <c r="W39" s="46"/>
      <c r="X39" s="46"/>
      <c r="Y39" s="46"/>
      <c r="Z39" s="47">
        <v>1.0</v>
      </c>
      <c r="AA39" s="48"/>
      <c r="AB39" s="48"/>
      <c r="AC39" s="46"/>
      <c r="AD39" s="47">
        <v>1.0</v>
      </c>
      <c r="AE39" s="48"/>
      <c r="AF39" s="46"/>
      <c r="AG39" s="46"/>
      <c r="AH39" s="46"/>
      <c r="AI39" s="46"/>
      <c r="AJ39" s="48"/>
      <c r="AK39" s="48"/>
      <c r="AL39" s="46"/>
      <c r="AM39" s="46"/>
      <c r="AN39" s="47">
        <v>1.0</v>
      </c>
      <c r="AO39" s="48"/>
      <c r="AP39" s="46"/>
      <c r="AQ39" s="51">
        <v>-1.0</v>
      </c>
      <c r="AR39" s="50"/>
      <c r="AS39" s="50"/>
      <c r="AT39" s="50"/>
      <c r="AU39" s="50"/>
      <c r="AV39" s="50"/>
      <c r="AW39" s="50"/>
      <c r="AX39" s="50"/>
      <c r="AY39" s="50"/>
      <c r="AZ39" s="50"/>
      <c r="BA39" s="35">
        <f t="shared" si="26"/>
        <v>2</v>
      </c>
      <c r="BB39" s="33">
        <f t="shared" si="27"/>
        <v>3.6</v>
      </c>
      <c r="BC39" s="33">
        <f t="shared" si="28"/>
        <v>130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>
        <v>1.0</v>
      </c>
      <c r="S42" s="46"/>
      <c r="T42" s="46"/>
      <c r="U42" s="46"/>
      <c r="V42" s="46"/>
      <c r="W42" s="46"/>
      <c r="X42" s="47">
        <v>1.0</v>
      </c>
      <c r="Y42" s="46"/>
      <c r="Z42" s="46"/>
      <c r="AA42" s="46"/>
      <c r="AB42" s="46"/>
      <c r="AC42" s="46"/>
      <c r="AD42" s="46"/>
      <c r="AE42" s="46"/>
      <c r="AF42" s="48"/>
      <c r="AG42" s="46"/>
      <c r="AH42" s="46"/>
      <c r="AI42" s="46"/>
      <c r="AJ42" s="46"/>
      <c r="AK42" s="48"/>
      <c r="AL42" s="46"/>
      <c r="AM42" s="46"/>
      <c r="AN42" s="46"/>
      <c r="AO42" s="46"/>
      <c r="AP42" s="46"/>
      <c r="AQ42" s="49"/>
      <c r="AR42" s="35">
        <v>-1.0</v>
      </c>
      <c r="AS42" s="50"/>
      <c r="AT42" s="49"/>
      <c r="AU42" s="49"/>
      <c r="AV42" s="50"/>
      <c r="AW42" s="51">
        <v>1.0</v>
      </c>
      <c r="AX42" s="50"/>
      <c r="AY42" s="50"/>
      <c r="AZ42" s="49"/>
      <c r="BA42" s="35">
        <f t="shared" ref="BA42:BA44" si="30">_xlfn.RANK.AVG(B42,$B$42:$B$44)</f>
        <v>2</v>
      </c>
      <c r="BB42" s="33">
        <f t="shared" ref="BB42:BB44" si="31">IF(SUM(BC$42:BC$44)&lt;&gt;0,(5-BA42)+B42/200,0)</f>
        <v>3.15</v>
      </c>
      <c r="BC42" s="33">
        <f t="shared" ref="BC42:BC44" si="32">SUMIF(C42:AZ42,"&gt;0",$C$4:$AZ$4)</f>
        <v>50</v>
      </c>
    </row>
    <row r="43">
      <c r="A43" s="19" t="s">
        <v>100</v>
      </c>
      <c r="B43" s="33">
        <f t="shared" si="29"/>
        <v>-40</v>
      </c>
      <c r="C43" s="46"/>
      <c r="D43" s="46"/>
      <c r="E43" s="46"/>
      <c r="F43" s="46"/>
      <c r="G43" s="46"/>
      <c r="H43" s="47">
        <v>1.0</v>
      </c>
      <c r="I43" s="46"/>
      <c r="J43" s="47">
        <v>-1.0</v>
      </c>
      <c r="K43" s="46"/>
      <c r="L43" s="48"/>
      <c r="M43" s="47">
        <v>1.0</v>
      </c>
      <c r="N43" s="46"/>
      <c r="O43" s="46"/>
      <c r="P43" s="46"/>
      <c r="Q43" s="48"/>
      <c r="R43" s="33">
        <v>-1.0</v>
      </c>
      <c r="S43" s="47">
        <v>1.0</v>
      </c>
      <c r="T43" s="47">
        <v>-1.0</v>
      </c>
      <c r="U43" s="46"/>
      <c r="V43" s="46"/>
      <c r="W43" s="46"/>
      <c r="X43" s="46"/>
      <c r="Y43" s="47">
        <v>1.0</v>
      </c>
      <c r="Z43" s="46"/>
      <c r="AA43" s="46"/>
      <c r="AB43" s="47">
        <v>-1.0</v>
      </c>
      <c r="AC43" s="47">
        <v>1.0</v>
      </c>
      <c r="AD43" s="48"/>
      <c r="AE43" s="47">
        <v>-1.0</v>
      </c>
      <c r="AF43" s="46"/>
      <c r="AG43" s="46"/>
      <c r="AH43" s="46"/>
      <c r="AI43" s="46"/>
      <c r="AJ43" s="46"/>
      <c r="AK43" s="46"/>
      <c r="AL43" s="47">
        <v>1.0</v>
      </c>
      <c r="AM43" s="46"/>
      <c r="AN43" s="46"/>
      <c r="AO43" s="47">
        <v>-1.0</v>
      </c>
      <c r="AP43" s="46"/>
      <c r="AQ43" s="51">
        <v>-1.0</v>
      </c>
      <c r="AR43" s="50"/>
      <c r="AS43" s="50"/>
      <c r="AT43" s="50"/>
      <c r="AU43" s="50"/>
      <c r="AV43" s="50"/>
      <c r="AW43" s="50"/>
      <c r="AX43" s="51">
        <v>1.0</v>
      </c>
      <c r="AY43" s="50"/>
      <c r="AZ43" s="50"/>
      <c r="BA43" s="35">
        <f t="shared" si="30"/>
        <v>3</v>
      </c>
      <c r="BB43" s="33">
        <f t="shared" si="31"/>
        <v>1.8</v>
      </c>
      <c r="BC43" s="33">
        <f t="shared" si="32"/>
        <v>130</v>
      </c>
    </row>
    <row r="44">
      <c r="A44" s="54" t="s">
        <v>86</v>
      </c>
      <c r="B44" s="33">
        <f t="shared" si="29"/>
        <v>350</v>
      </c>
      <c r="C44" s="47">
        <v>1.0</v>
      </c>
      <c r="D44" s="47">
        <v>1.0</v>
      </c>
      <c r="E44" s="47">
        <v>1.0</v>
      </c>
      <c r="F44" s="46"/>
      <c r="G44" s="46"/>
      <c r="H44" s="46"/>
      <c r="I44" s="33">
        <v>1.0</v>
      </c>
      <c r="J44" s="46"/>
      <c r="K44" s="46"/>
      <c r="L44" s="46"/>
      <c r="M44" s="46"/>
      <c r="N44" s="47">
        <v>1.0</v>
      </c>
      <c r="O44" s="47">
        <v>1.0</v>
      </c>
      <c r="P44" s="48"/>
      <c r="Q44" s="46"/>
      <c r="R44" s="46"/>
      <c r="S44" s="46"/>
      <c r="T44" s="47">
        <v>1.0</v>
      </c>
      <c r="U44" s="46"/>
      <c r="V44" s="46"/>
      <c r="W44" s="47">
        <v>1.0</v>
      </c>
      <c r="X44" s="47">
        <v>-1.0</v>
      </c>
      <c r="Y44" s="46"/>
      <c r="Z44" s="47">
        <v>1.0</v>
      </c>
      <c r="AA44" s="48"/>
      <c r="AB44" s="33">
        <v>1.0</v>
      </c>
      <c r="AC44" s="46"/>
      <c r="AD44" s="46"/>
      <c r="AE44" s="48"/>
      <c r="AF44" s="47">
        <v>1.0</v>
      </c>
      <c r="AG44" s="47">
        <v>1.0</v>
      </c>
      <c r="AH44" s="46"/>
      <c r="AI44" s="46"/>
      <c r="AJ44" s="48"/>
      <c r="AK44" s="48"/>
      <c r="AL44" s="46"/>
      <c r="AM44" s="47">
        <v>1.0</v>
      </c>
      <c r="AN44" s="47">
        <v>1.0</v>
      </c>
      <c r="AO44" s="48"/>
      <c r="AP44" s="46"/>
      <c r="AQ44" s="51">
        <v>1.0</v>
      </c>
      <c r="AR44" s="50"/>
      <c r="AS44" s="51">
        <v>1.0</v>
      </c>
      <c r="AT44" s="50"/>
      <c r="AU44" s="50"/>
      <c r="AV44" s="50"/>
      <c r="AW44" s="50"/>
      <c r="AX44" s="50"/>
      <c r="AY44" s="50"/>
      <c r="AZ44" s="50"/>
      <c r="BA44" s="35">
        <f t="shared" si="30"/>
        <v>1</v>
      </c>
      <c r="BB44" s="33">
        <f t="shared" si="31"/>
        <v>5.75</v>
      </c>
      <c r="BC44" s="33">
        <f t="shared" si="32"/>
        <v>370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70</v>
      </c>
      <c r="C5" s="46"/>
      <c r="D5" s="46"/>
      <c r="E5" s="46"/>
      <c r="F5" s="47">
        <v>1.0</v>
      </c>
      <c r="G5" s="46"/>
      <c r="H5" s="46"/>
      <c r="I5" s="46"/>
      <c r="J5" s="46"/>
      <c r="K5" s="46"/>
      <c r="L5" s="46"/>
      <c r="M5" s="46"/>
      <c r="N5" s="46"/>
      <c r="O5" s="46"/>
      <c r="P5" s="47">
        <v>-1.0</v>
      </c>
      <c r="Q5" s="46"/>
      <c r="R5" s="46"/>
      <c r="S5" s="47">
        <v>1.0</v>
      </c>
      <c r="T5" s="46"/>
      <c r="U5" s="46"/>
      <c r="V5" s="46"/>
      <c r="W5" s="47">
        <v>1.0</v>
      </c>
      <c r="X5" s="46"/>
      <c r="Y5" s="46"/>
      <c r="Z5" s="46"/>
      <c r="AA5" s="46"/>
      <c r="AB5" s="46"/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6"/>
      <c r="AM5" s="46"/>
      <c r="AN5" s="47">
        <v>-1.0</v>
      </c>
      <c r="AO5" s="46"/>
      <c r="AP5" s="48"/>
      <c r="AQ5" s="35">
        <v>1.0</v>
      </c>
      <c r="AR5" s="35">
        <v>1.0</v>
      </c>
      <c r="AS5" s="49"/>
      <c r="AT5" s="49"/>
      <c r="AU5" s="49"/>
      <c r="AV5" s="51">
        <v>1.0</v>
      </c>
      <c r="AW5" s="50"/>
      <c r="AX5" s="49"/>
      <c r="AY5" s="49"/>
      <c r="AZ5" s="49"/>
      <c r="BA5" s="35">
        <f t="shared" ref="BA5:BA7" si="2">_xlfn.RANK.AVG(B5,$B$5:$B$7)</f>
        <v>2</v>
      </c>
      <c r="BB5" s="33">
        <f t="shared" ref="BB5:BB7" si="3">IF(SUM(BC$5:BC$7)&lt;&gt;0,(5-BA5)+B5/200,0)</f>
        <v>3.35</v>
      </c>
      <c r="BC5" s="33">
        <f t="shared" ref="BC5:BC7" si="4">SUMIF(C5:AZ5,"&gt;0",$C$4:$AZ$4)</f>
        <v>140</v>
      </c>
    </row>
    <row r="6">
      <c r="A6" s="54" t="s">
        <v>61</v>
      </c>
      <c r="B6" s="33">
        <f t="shared" si="1"/>
        <v>360</v>
      </c>
      <c r="C6" s="46"/>
      <c r="D6" s="46"/>
      <c r="E6" s="47">
        <v>1.0</v>
      </c>
      <c r="F6" s="46"/>
      <c r="G6" s="46"/>
      <c r="H6" s="46"/>
      <c r="I6" s="46"/>
      <c r="J6" s="47">
        <v>1.0</v>
      </c>
      <c r="K6" s="46"/>
      <c r="L6" s="48"/>
      <c r="M6" s="47">
        <v>1.0</v>
      </c>
      <c r="N6" s="47">
        <v>1.0</v>
      </c>
      <c r="O6" s="48"/>
      <c r="P6" s="46"/>
      <c r="Q6" s="48"/>
      <c r="R6" s="47">
        <v>1.0</v>
      </c>
      <c r="S6" s="46"/>
      <c r="T6" s="47">
        <v>1.0</v>
      </c>
      <c r="U6" s="46"/>
      <c r="V6" s="46"/>
      <c r="W6" s="46"/>
      <c r="X6" s="47">
        <v>1.0</v>
      </c>
      <c r="Y6" s="46"/>
      <c r="Z6" s="46"/>
      <c r="AA6" s="46"/>
      <c r="AB6" s="47">
        <v>1.0</v>
      </c>
      <c r="AC6" s="46"/>
      <c r="AD6" s="33">
        <v>1.0</v>
      </c>
      <c r="AE6" s="48"/>
      <c r="AF6" s="46"/>
      <c r="AG6" s="46"/>
      <c r="AH6" s="46"/>
      <c r="AI6" s="47">
        <v>1.0</v>
      </c>
      <c r="AJ6" s="46"/>
      <c r="AK6" s="47">
        <v>1.0</v>
      </c>
      <c r="AL6" s="47">
        <v>1.0</v>
      </c>
      <c r="AM6" s="47">
        <v>1.0</v>
      </c>
      <c r="AN6" s="46"/>
      <c r="AO6" s="46"/>
      <c r="AP6" s="46"/>
      <c r="AQ6" s="50"/>
      <c r="AR6" s="50"/>
      <c r="AS6" s="50"/>
      <c r="AT6" s="50"/>
      <c r="AU6" s="50"/>
      <c r="AV6" s="50"/>
      <c r="AW6" s="51">
        <v>1.0</v>
      </c>
      <c r="AX6" s="50"/>
      <c r="AY6" s="51">
        <v>1.0</v>
      </c>
      <c r="AZ6" s="50"/>
      <c r="BA6" s="35">
        <f t="shared" si="2"/>
        <v>1</v>
      </c>
      <c r="BB6" s="33">
        <f t="shared" si="3"/>
        <v>5.8</v>
      </c>
      <c r="BC6" s="33">
        <f t="shared" si="4"/>
        <v>360</v>
      </c>
    </row>
    <row r="7">
      <c r="A7" s="55" t="s">
        <v>74</v>
      </c>
      <c r="B7" s="33">
        <f t="shared" si="1"/>
        <v>30</v>
      </c>
      <c r="C7" s="46"/>
      <c r="D7" s="47">
        <v>1.0</v>
      </c>
      <c r="E7" s="46"/>
      <c r="F7" s="46"/>
      <c r="G7" s="46"/>
      <c r="H7" s="47">
        <v>1.0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8"/>
      <c r="X7" s="46"/>
      <c r="Y7" s="46"/>
      <c r="Z7" s="46"/>
      <c r="AA7" s="48"/>
      <c r="AB7" s="48"/>
      <c r="AC7" s="46"/>
      <c r="AD7" s="46"/>
      <c r="AE7" s="48"/>
      <c r="AF7" s="48"/>
      <c r="AG7" s="46"/>
      <c r="AH7" s="46"/>
      <c r="AI7" s="46"/>
      <c r="AJ7" s="48"/>
      <c r="AK7" s="48"/>
      <c r="AL7" s="46"/>
      <c r="AM7" s="46"/>
      <c r="AN7" s="46"/>
      <c r="AO7" s="48"/>
      <c r="AP7" s="46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35">
        <f t="shared" si="2"/>
        <v>3</v>
      </c>
      <c r="BB7" s="33">
        <f t="shared" si="3"/>
        <v>2.15</v>
      </c>
      <c r="BC7" s="33">
        <f t="shared" si="4"/>
        <v>30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140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7">
        <v>-1.0</v>
      </c>
      <c r="AC10" s="47">
        <v>1.0</v>
      </c>
      <c r="AD10" s="47">
        <v>1.0</v>
      </c>
      <c r="AE10" s="48"/>
      <c r="AF10" s="48"/>
      <c r="AG10" s="46"/>
      <c r="AH10" s="46"/>
      <c r="AI10" s="46"/>
      <c r="AJ10" s="46"/>
      <c r="AK10" s="48"/>
      <c r="AL10" s="46"/>
      <c r="AM10" s="46"/>
      <c r="AN10" s="46"/>
      <c r="AO10" s="46"/>
      <c r="AP10" s="33">
        <v>1.0</v>
      </c>
      <c r="AQ10" s="49"/>
      <c r="AR10" s="49"/>
      <c r="AS10" s="49"/>
      <c r="AT10" s="49"/>
      <c r="AU10" s="49"/>
      <c r="AV10" s="49"/>
      <c r="AW10" s="49"/>
      <c r="AX10" s="49"/>
      <c r="AY10" s="35">
        <v>1.0</v>
      </c>
      <c r="AZ10" s="49"/>
      <c r="BA10" s="35">
        <f t="shared" ref="BA10:BA12" si="6">_xlfn.RANK.AVG(B10,$B$10:$B$12)</f>
        <v>3</v>
      </c>
      <c r="BB10" s="33">
        <f t="shared" ref="BB10:BB12" si="7">IF(SUM(BC$10:BC$12)&lt;&gt;0,(5-BA10)+B10/200,0)</f>
        <v>2.7</v>
      </c>
      <c r="BC10" s="33">
        <f t="shared" ref="BC10:BC12" si="8">SUMIF(C10:AZ10,"&gt;0",$C$4:$AZ$4)</f>
        <v>150</v>
      </c>
    </row>
    <row r="11">
      <c r="A11" s="54" t="s">
        <v>68</v>
      </c>
      <c r="B11" s="33">
        <f t="shared" si="5"/>
        <v>230</v>
      </c>
      <c r="C11" s="47">
        <v>1.0</v>
      </c>
      <c r="D11" s="47">
        <v>1.0</v>
      </c>
      <c r="E11" s="47">
        <v>1.0</v>
      </c>
      <c r="F11" s="46"/>
      <c r="G11" s="46"/>
      <c r="H11" s="47">
        <v>1.0</v>
      </c>
      <c r="I11" s="46"/>
      <c r="J11" s="47">
        <v>1.0</v>
      </c>
      <c r="K11" s="46"/>
      <c r="L11" s="33">
        <v>1.0</v>
      </c>
      <c r="M11" s="46"/>
      <c r="N11" s="46"/>
      <c r="O11" s="46"/>
      <c r="P11" s="46"/>
      <c r="Q11" s="48"/>
      <c r="R11" s="33">
        <v>1.0</v>
      </c>
      <c r="S11" s="47">
        <v>1.0</v>
      </c>
      <c r="T11" s="46"/>
      <c r="U11" s="47">
        <v>1.0</v>
      </c>
      <c r="V11" s="46"/>
      <c r="W11" s="47">
        <v>1.0</v>
      </c>
      <c r="X11" s="46"/>
      <c r="Y11" s="46"/>
      <c r="Z11" s="47">
        <v>-1.0</v>
      </c>
      <c r="AA11" s="46"/>
      <c r="AB11" s="47">
        <v>1.0</v>
      </c>
      <c r="AC11" s="46"/>
      <c r="AD11" s="48"/>
      <c r="AE11" s="48"/>
      <c r="AF11" s="46"/>
      <c r="AG11" s="46"/>
      <c r="AH11" s="46"/>
      <c r="AI11" s="47">
        <v>-1.0</v>
      </c>
      <c r="AJ11" s="46"/>
      <c r="AK11" s="46"/>
      <c r="AL11" s="47">
        <v>1.0</v>
      </c>
      <c r="AM11" s="46"/>
      <c r="AN11" s="47">
        <v>1.0</v>
      </c>
      <c r="AO11" s="46"/>
      <c r="AP11" s="46"/>
      <c r="AQ11" s="50"/>
      <c r="AR11" s="50"/>
      <c r="AS11" s="50"/>
      <c r="AT11" s="50"/>
      <c r="AU11" s="50"/>
      <c r="AV11" s="50"/>
      <c r="AW11" s="51">
        <v>1.0</v>
      </c>
      <c r="AX11" s="50"/>
      <c r="AY11" s="50"/>
      <c r="AZ11" s="50"/>
      <c r="BA11" s="35">
        <f t="shared" si="6"/>
        <v>1</v>
      </c>
      <c r="BB11" s="33">
        <f t="shared" si="7"/>
        <v>5.15</v>
      </c>
      <c r="BC11" s="33">
        <f t="shared" si="8"/>
        <v>300</v>
      </c>
    </row>
    <row r="12">
      <c r="A12" s="25" t="s">
        <v>82</v>
      </c>
      <c r="B12" s="33">
        <f t="shared" si="5"/>
        <v>210</v>
      </c>
      <c r="C12" s="46"/>
      <c r="D12" s="46"/>
      <c r="E12" s="46"/>
      <c r="F12" s="46"/>
      <c r="G12" s="46"/>
      <c r="H12" s="46"/>
      <c r="I12" s="47">
        <v>1.0</v>
      </c>
      <c r="J12" s="46"/>
      <c r="K12" s="47">
        <v>1.0</v>
      </c>
      <c r="L12" s="46"/>
      <c r="M12" s="47">
        <v>-1.0</v>
      </c>
      <c r="N12" s="47">
        <v>1.0</v>
      </c>
      <c r="O12" s="47">
        <v>1.0</v>
      </c>
      <c r="P12" s="46"/>
      <c r="Q12" s="46"/>
      <c r="R12" s="46"/>
      <c r="S12" s="47">
        <v>-1.0</v>
      </c>
      <c r="T12" s="47">
        <v>1.0</v>
      </c>
      <c r="U12" s="47">
        <v>-1.0</v>
      </c>
      <c r="V12" s="46"/>
      <c r="W12" s="48"/>
      <c r="X12" s="46"/>
      <c r="Y12" s="46"/>
      <c r="Z12" s="46"/>
      <c r="AA12" s="48"/>
      <c r="AB12" s="46"/>
      <c r="AC12" s="46"/>
      <c r="AD12" s="46"/>
      <c r="AE12" s="46"/>
      <c r="AF12" s="46"/>
      <c r="AG12" s="47">
        <v>1.0</v>
      </c>
      <c r="AH12" s="47">
        <v>1.0</v>
      </c>
      <c r="AI12" s="46"/>
      <c r="AJ12" s="48"/>
      <c r="AK12" s="46"/>
      <c r="AL12" s="46"/>
      <c r="AM12" s="46"/>
      <c r="AN12" s="46"/>
      <c r="AO12" s="48"/>
      <c r="AP12" s="46"/>
      <c r="AQ12" s="51">
        <v>1.0</v>
      </c>
      <c r="AR12" s="51">
        <v>1.0</v>
      </c>
      <c r="AS12" s="50"/>
      <c r="AT12" s="50"/>
      <c r="AU12" s="51">
        <v>1.0</v>
      </c>
      <c r="AV12" s="50"/>
      <c r="AW12" s="50"/>
      <c r="AX12" s="51">
        <v>1.0</v>
      </c>
      <c r="AY12" s="50"/>
      <c r="AZ12" s="50"/>
      <c r="BA12" s="35">
        <f t="shared" si="6"/>
        <v>2</v>
      </c>
      <c r="BB12" s="33">
        <f t="shared" si="7"/>
        <v>4.05</v>
      </c>
      <c r="BC12" s="33">
        <f t="shared" si="8"/>
        <v>280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400</v>
      </c>
      <c r="C15" s="46"/>
      <c r="D15" s="46"/>
      <c r="E15" s="46"/>
      <c r="F15" s="46"/>
      <c r="G15" s="46"/>
      <c r="H15" s="46"/>
      <c r="I15" s="46"/>
      <c r="J15" s="46"/>
      <c r="K15" s="47">
        <v>1.0</v>
      </c>
      <c r="L15" s="46"/>
      <c r="M15" s="47">
        <v>1.0</v>
      </c>
      <c r="N15" s="47">
        <v>1.0</v>
      </c>
      <c r="O15" s="46"/>
      <c r="P15" s="47">
        <v>1.0</v>
      </c>
      <c r="Q15" s="46"/>
      <c r="R15" s="46"/>
      <c r="S15" s="47">
        <v>1.0</v>
      </c>
      <c r="T15" s="47">
        <v>1.0</v>
      </c>
      <c r="U15" s="47">
        <v>1.0</v>
      </c>
      <c r="V15" s="46"/>
      <c r="W15" s="46"/>
      <c r="X15" s="46"/>
      <c r="Y15" s="47">
        <v>1.0</v>
      </c>
      <c r="Z15" s="46"/>
      <c r="AA15" s="46"/>
      <c r="AB15" s="47">
        <v>-1.0</v>
      </c>
      <c r="AC15" s="47">
        <v>1.0</v>
      </c>
      <c r="AD15" s="46"/>
      <c r="AE15" s="46"/>
      <c r="AF15" s="46"/>
      <c r="AG15" s="47">
        <v>1.0</v>
      </c>
      <c r="AH15" s="47">
        <v>-1.0</v>
      </c>
      <c r="AI15" s="46"/>
      <c r="AJ15" s="46"/>
      <c r="AK15" s="48"/>
      <c r="AL15" s="47">
        <v>1.0</v>
      </c>
      <c r="AM15" s="46"/>
      <c r="AN15" s="47">
        <v>1.0</v>
      </c>
      <c r="AO15" s="46"/>
      <c r="AP15" s="48"/>
      <c r="AQ15" s="35">
        <v>1.0</v>
      </c>
      <c r="AR15" s="49"/>
      <c r="AS15" s="35">
        <v>1.0</v>
      </c>
      <c r="AT15" s="49"/>
      <c r="AU15" s="49"/>
      <c r="AV15" s="49"/>
      <c r="AW15" s="35">
        <v>1.0</v>
      </c>
      <c r="AX15" s="51">
        <v>1.0</v>
      </c>
      <c r="AY15" s="35">
        <v>1.0</v>
      </c>
      <c r="AZ15" s="50"/>
      <c r="BA15" s="35">
        <f t="shared" ref="BA15:BA17" si="10">_xlfn.RANK.AVG(B15,$B$15:$B$17)</f>
        <v>1</v>
      </c>
      <c r="BB15" s="33">
        <f t="shared" ref="BB15:BB17" si="11">IF(SUM(BC$15:BC$17)&lt;&gt;0,(5-BA15)+B15/200,0)</f>
        <v>6</v>
      </c>
      <c r="BC15" s="33">
        <f t="shared" ref="BC15:BC17" si="12">SUMIF(C15:AZ15,"&gt;0",$C$4:$AZ$4)</f>
        <v>430</v>
      </c>
    </row>
    <row r="16">
      <c r="A16" s="54" t="s">
        <v>70</v>
      </c>
      <c r="B16" s="33">
        <f t="shared" si="9"/>
        <v>30</v>
      </c>
      <c r="C16" s="46"/>
      <c r="D16" s="47">
        <v>1.0</v>
      </c>
      <c r="E16" s="47">
        <v>1.0</v>
      </c>
      <c r="F16" s="46"/>
      <c r="G16" s="46"/>
      <c r="H16" s="47">
        <v>1.0</v>
      </c>
      <c r="I16" s="46"/>
      <c r="J16" s="46"/>
      <c r="K16" s="46"/>
      <c r="L16" s="48"/>
      <c r="M16" s="46"/>
      <c r="N16" s="46"/>
      <c r="O16" s="48"/>
      <c r="P16" s="46"/>
      <c r="Q16" s="48"/>
      <c r="R16" s="47">
        <v>1.0</v>
      </c>
      <c r="S16" s="46"/>
      <c r="T16" s="46"/>
      <c r="U16" s="46"/>
      <c r="V16" s="46"/>
      <c r="W16" s="46"/>
      <c r="X16" s="46"/>
      <c r="Y16" s="46"/>
      <c r="Z16" s="46"/>
      <c r="AA16" s="46"/>
      <c r="AB16" s="47">
        <v>1.0</v>
      </c>
      <c r="AC16" s="46"/>
      <c r="AD16" s="48"/>
      <c r="AE16" s="46"/>
      <c r="AF16" s="47">
        <v>-1.0</v>
      </c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35">
        <f t="shared" si="10"/>
        <v>2</v>
      </c>
      <c r="BB16" s="33">
        <f t="shared" si="11"/>
        <v>3.15</v>
      </c>
      <c r="BC16" s="33">
        <f t="shared" si="12"/>
        <v>80</v>
      </c>
    </row>
    <row r="17">
      <c r="A17" s="55" t="s">
        <v>72</v>
      </c>
      <c r="B17" s="33">
        <f t="shared" si="9"/>
        <v>-80</v>
      </c>
      <c r="C17" s="46"/>
      <c r="D17" s="46"/>
      <c r="E17" s="46"/>
      <c r="F17" s="46"/>
      <c r="G17" s="47">
        <v>-1.0</v>
      </c>
      <c r="H17" s="46"/>
      <c r="I17" s="47">
        <v>1.0</v>
      </c>
      <c r="J17" s="47">
        <v>1.0</v>
      </c>
      <c r="K17" s="46"/>
      <c r="L17" s="46"/>
      <c r="M17" s="46"/>
      <c r="N17" s="46"/>
      <c r="O17" s="46"/>
      <c r="P17" s="48"/>
      <c r="Q17" s="46"/>
      <c r="R17" s="46"/>
      <c r="S17" s="46"/>
      <c r="T17" s="46"/>
      <c r="U17" s="46"/>
      <c r="V17" s="47">
        <v>-1.0</v>
      </c>
      <c r="W17" s="47">
        <v>1.0</v>
      </c>
      <c r="X17" s="47">
        <v>1.0</v>
      </c>
      <c r="Y17" s="46"/>
      <c r="Z17" s="46"/>
      <c r="AA17" s="48"/>
      <c r="AB17" s="48"/>
      <c r="AC17" s="46"/>
      <c r="AD17" s="46"/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7">
        <v>-1.0</v>
      </c>
      <c r="AP17" s="46"/>
      <c r="AQ17" s="50"/>
      <c r="AR17" s="51">
        <v>1.0</v>
      </c>
      <c r="AS17" s="50"/>
      <c r="AT17" s="51">
        <v>-1.0</v>
      </c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1.6</v>
      </c>
      <c r="BC17" s="33">
        <f t="shared" si="12"/>
        <v>100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110</v>
      </c>
      <c r="C20" s="46"/>
      <c r="D20" s="46"/>
      <c r="E20" s="47">
        <v>1.0</v>
      </c>
      <c r="F20" s="46"/>
      <c r="G20" s="46"/>
      <c r="H20" s="46"/>
      <c r="I20" s="46"/>
      <c r="J20" s="46"/>
      <c r="K20" s="46"/>
      <c r="L20" s="46"/>
      <c r="M20" s="46"/>
      <c r="N20" s="46"/>
      <c r="O20" s="47">
        <v>1.0</v>
      </c>
      <c r="P20" s="46"/>
      <c r="Q20" s="46"/>
      <c r="R20" s="47">
        <v>1.0</v>
      </c>
      <c r="S20" s="46"/>
      <c r="T20" s="46"/>
      <c r="U20" s="46"/>
      <c r="V20" s="46"/>
      <c r="W20" s="46"/>
      <c r="X20" s="46"/>
      <c r="Y20" s="47">
        <v>1.0</v>
      </c>
      <c r="Z20" s="46"/>
      <c r="AA20" s="46"/>
      <c r="AB20" s="46"/>
      <c r="AC20" s="46"/>
      <c r="AD20" s="46"/>
      <c r="AE20" s="46"/>
      <c r="AF20" s="46"/>
      <c r="AG20" s="47">
        <v>1.0</v>
      </c>
      <c r="AH20" s="46"/>
      <c r="AI20" s="46"/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49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2.55</v>
      </c>
      <c r="BC20" s="33">
        <f t="shared" ref="BC20:BC22" si="16">SUMIF(C20:AZ20,"&gt;0",$C$4:$AZ$4)</f>
        <v>110</v>
      </c>
    </row>
    <row r="21">
      <c r="A21" s="54" t="s">
        <v>66</v>
      </c>
      <c r="B21" s="33">
        <f t="shared" si="13"/>
        <v>370</v>
      </c>
      <c r="C21" s="47">
        <v>-1.0</v>
      </c>
      <c r="D21" s="46"/>
      <c r="E21" s="46"/>
      <c r="F21" s="47">
        <v>-1.0</v>
      </c>
      <c r="G21" s="46"/>
      <c r="H21" s="47">
        <v>1.0</v>
      </c>
      <c r="I21" s="47">
        <v>1.0</v>
      </c>
      <c r="J21" s="46"/>
      <c r="K21" s="47">
        <v>1.0</v>
      </c>
      <c r="L21" s="33">
        <v>1.0</v>
      </c>
      <c r="M21" s="47">
        <v>1.0</v>
      </c>
      <c r="N21" s="47">
        <v>1.0</v>
      </c>
      <c r="O21" s="48"/>
      <c r="P21" s="46"/>
      <c r="Q21" s="48"/>
      <c r="R21" s="46"/>
      <c r="S21" s="47">
        <v>1.0</v>
      </c>
      <c r="T21" s="47">
        <v>1.0</v>
      </c>
      <c r="U21" s="46"/>
      <c r="V21" s="46"/>
      <c r="W21" s="47">
        <v>1.0</v>
      </c>
      <c r="X21" s="46"/>
      <c r="Y21" s="46"/>
      <c r="Z21" s="46"/>
      <c r="AA21" s="46"/>
      <c r="AB21" s="47">
        <v>-1.0</v>
      </c>
      <c r="AC21" s="47">
        <v>1.0</v>
      </c>
      <c r="AD21" s="48"/>
      <c r="AE21" s="46"/>
      <c r="AF21" s="46"/>
      <c r="AG21" s="46"/>
      <c r="AH21" s="46"/>
      <c r="AI21" s="46"/>
      <c r="AJ21" s="46"/>
      <c r="AK21" s="47">
        <v>1.0</v>
      </c>
      <c r="AL21" s="47">
        <v>1.0</v>
      </c>
      <c r="AM21" s="46"/>
      <c r="AN21" s="47">
        <v>1.0</v>
      </c>
      <c r="AO21" s="46"/>
      <c r="AP21" s="46"/>
      <c r="AQ21" s="51">
        <v>1.0</v>
      </c>
      <c r="AR21" s="50"/>
      <c r="AS21" s="50"/>
      <c r="AT21" s="51">
        <v>1.0</v>
      </c>
      <c r="AU21" s="50"/>
      <c r="AV21" s="50"/>
      <c r="AW21" s="51">
        <v>1.0</v>
      </c>
      <c r="AX21" s="50"/>
      <c r="AY21" s="51">
        <v>1.0</v>
      </c>
      <c r="AZ21" s="50"/>
      <c r="BA21" s="35">
        <f t="shared" si="14"/>
        <v>1</v>
      </c>
      <c r="BB21" s="33">
        <f t="shared" si="15"/>
        <v>5.85</v>
      </c>
      <c r="BC21" s="33">
        <f t="shared" si="16"/>
        <v>430</v>
      </c>
    </row>
    <row r="22">
      <c r="A22" s="55" t="s">
        <v>76</v>
      </c>
      <c r="B22" s="33">
        <f t="shared" si="13"/>
        <v>160</v>
      </c>
      <c r="C22" s="46"/>
      <c r="D22" s="47">
        <v>1.0</v>
      </c>
      <c r="E22" s="46"/>
      <c r="F22" s="47">
        <v>1.0</v>
      </c>
      <c r="G22" s="46"/>
      <c r="H22" s="46"/>
      <c r="I22" s="46"/>
      <c r="J22" s="47">
        <v>1.0</v>
      </c>
      <c r="K22" s="46"/>
      <c r="L22" s="46"/>
      <c r="M22" s="46"/>
      <c r="N22" s="46"/>
      <c r="O22" s="46"/>
      <c r="P22" s="33">
        <v>-1.0</v>
      </c>
      <c r="Q22" s="46"/>
      <c r="R22" s="46"/>
      <c r="S22" s="46"/>
      <c r="T22" s="46"/>
      <c r="U22" s="47">
        <v>1.0</v>
      </c>
      <c r="V22" s="46"/>
      <c r="W22" s="46"/>
      <c r="X22" s="46"/>
      <c r="Y22" s="46"/>
      <c r="Z22" s="47">
        <v>-1.0</v>
      </c>
      <c r="AA22" s="48"/>
      <c r="AB22" s="33">
        <v>1.0</v>
      </c>
      <c r="AC22" s="46"/>
      <c r="AD22" s="46"/>
      <c r="AE22" s="48"/>
      <c r="AF22" s="48"/>
      <c r="AG22" s="46"/>
      <c r="AH22" s="46"/>
      <c r="AI22" s="46"/>
      <c r="AJ22" s="48"/>
      <c r="AK22" s="48"/>
      <c r="AL22" s="46"/>
      <c r="AM22" s="46"/>
      <c r="AN22" s="46"/>
      <c r="AO22" s="46"/>
      <c r="AP22" s="47">
        <v>1.0</v>
      </c>
      <c r="AQ22" s="50"/>
      <c r="AR22" s="51">
        <v>1.0</v>
      </c>
      <c r="AS22" s="51">
        <v>1.0</v>
      </c>
      <c r="AT22" s="50"/>
      <c r="AU22" s="50"/>
      <c r="AV22" s="50"/>
      <c r="AW22" s="50"/>
      <c r="AX22" s="50"/>
      <c r="AY22" s="50"/>
      <c r="AZ22" s="50"/>
      <c r="BA22" s="35">
        <f t="shared" si="14"/>
        <v>2</v>
      </c>
      <c r="BB22" s="33">
        <f t="shared" si="15"/>
        <v>3.8</v>
      </c>
      <c r="BC22" s="33">
        <f t="shared" si="16"/>
        <v>240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180</v>
      </c>
      <c r="C27" s="46"/>
      <c r="D27" s="47">
        <v>1.0</v>
      </c>
      <c r="E27" s="47">
        <v>1.0</v>
      </c>
      <c r="F27" s="46"/>
      <c r="G27" s="46"/>
      <c r="H27" s="47">
        <v>1.0</v>
      </c>
      <c r="I27" s="46"/>
      <c r="J27" s="46"/>
      <c r="K27" s="46"/>
      <c r="L27" s="46"/>
      <c r="M27" s="46"/>
      <c r="N27" s="46"/>
      <c r="O27" s="46"/>
      <c r="P27" s="46"/>
      <c r="Q27" s="46"/>
      <c r="R27" s="47">
        <v>1.0</v>
      </c>
      <c r="S27" s="46"/>
      <c r="T27" s="47">
        <v>1.0</v>
      </c>
      <c r="U27" s="47">
        <v>1.0</v>
      </c>
      <c r="V27" s="46"/>
      <c r="W27" s="47">
        <v>1.0</v>
      </c>
      <c r="X27" s="46"/>
      <c r="Y27" s="46"/>
      <c r="Z27" s="46"/>
      <c r="AA27" s="46"/>
      <c r="AB27" s="46"/>
      <c r="AC27" s="46"/>
      <c r="AD27" s="46"/>
      <c r="AE27" s="48"/>
      <c r="AF27" s="48"/>
      <c r="AG27" s="47">
        <v>1.0</v>
      </c>
      <c r="AH27" s="46"/>
      <c r="AI27" s="46"/>
      <c r="AJ27" s="46"/>
      <c r="AK27" s="48"/>
      <c r="AL27" s="46"/>
      <c r="AM27" s="46"/>
      <c r="AN27" s="46"/>
      <c r="AO27" s="46"/>
      <c r="AP27" s="46"/>
      <c r="AQ27" s="49"/>
      <c r="AR27" s="35">
        <v>1.0</v>
      </c>
      <c r="AS27" s="50"/>
      <c r="AT27" s="49"/>
      <c r="AU27" s="49"/>
      <c r="AV27" s="50"/>
      <c r="AW27" s="50"/>
      <c r="AX27" s="49"/>
      <c r="AY27" s="50"/>
      <c r="AZ27" s="49"/>
      <c r="BA27" s="35">
        <f t="shared" ref="BA27:BA29" si="18">_xlfn.RANK.AVG(B27,$B$27:$B$29)</f>
        <v>1</v>
      </c>
      <c r="BB27" s="33">
        <f t="shared" ref="BB27:BB29" si="19">IF(SUM(BC$27:BC$29)&lt;&gt;0,(5-BA27)+B27/200,0)</f>
        <v>4.9</v>
      </c>
      <c r="BC27" s="33">
        <f t="shared" ref="BC27:BC29" si="20">SUMIF(C27:AZ27,"&gt;0",$C$4:$AZ$4)</f>
        <v>180</v>
      </c>
    </row>
    <row r="28">
      <c r="A28" s="54" t="s">
        <v>100</v>
      </c>
      <c r="B28" s="33">
        <f t="shared" si="17"/>
        <v>20</v>
      </c>
      <c r="C28" s="47">
        <v>-1.0</v>
      </c>
      <c r="D28" s="46"/>
      <c r="E28" s="46"/>
      <c r="F28" s="46"/>
      <c r="G28" s="46"/>
      <c r="H28" s="46"/>
      <c r="I28" s="46"/>
      <c r="J28" s="46"/>
      <c r="K28" s="46"/>
      <c r="L28" s="46"/>
      <c r="M28" s="47">
        <v>-1.0</v>
      </c>
      <c r="N28" s="46"/>
      <c r="O28" s="47">
        <v>-1.0</v>
      </c>
      <c r="P28" s="47">
        <v>1.0</v>
      </c>
      <c r="Q28" s="48"/>
      <c r="R28" s="48"/>
      <c r="S28" s="47">
        <v>1.0</v>
      </c>
      <c r="T28" s="46"/>
      <c r="U28" s="46"/>
      <c r="V28" s="46"/>
      <c r="W28" s="46"/>
      <c r="X28" s="46"/>
      <c r="Y28" s="46"/>
      <c r="Z28" s="46"/>
      <c r="AA28" s="46"/>
      <c r="AB28" s="47">
        <v>-1.0</v>
      </c>
      <c r="AC28" s="46"/>
      <c r="AD28" s="48"/>
      <c r="AE28" s="46"/>
      <c r="AF28" s="46"/>
      <c r="AG28" s="46"/>
      <c r="AH28" s="46"/>
      <c r="AI28" s="46"/>
      <c r="AJ28" s="46"/>
      <c r="AK28" s="47">
        <v>-1.0</v>
      </c>
      <c r="AL28" s="47">
        <v>1.0</v>
      </c>
      <c r="AM28" s="46"/>
      <c r="AN28" s="47">
        <v>1.0</v>
      </c>
      <c r="AO28" s="46"/>
      <c r="AP28" s="47">
        <v>1.0</v>
      </c>
      <c r="AQ28" s="50"/>
      <c r="AR28" s="50"/>
      <c r="AS28" s="50"/>
      <c r="AT28" s="51">
        <v>1.0</v>
      </c>
      <c r="AU28" s="51">
        <v>-1.0</v>
      </c>
      <c r="AV28" s="51">
        <v>1.0</v>
      </c>
      <c r="AW28" s="51">
        <v>-1.0</v>
      </c>
      <c r="AX28" s="50"/>
      <c r="AY28" s="50"/>
      <c r="AZ28" s="50"/>
      <c r="BA28" s="35">
        <f t="shared" si="18"/>
        <v>3</v>
      </c>
      <c r="BB28" s="33">
        <f t="shared" si="19"/>
        <v>2.1</v>
      </c>
      <c r="BC28" s="33">
        <f t="shared" si="20"/>
        <v>200</v>
      </c>
    </row>
    <row r="29">
      <c r="A29" s="55" t="s">
        <v>96</v>
      </c>
      <c r="B29" s="33">
        <f t="shared" si="17"/>
        <v>120</v>
      </c>
      <c r="C29" s="46"/>
      <c r="D29" s="46"/>
      <c r="E29" s="46"/>
      <c r="F29" s="47">
        <v>-1.0</v>
      </c>
      <c r="G29" s="46"/>
      <c r="H29" s="46"/>
      <c r="I29" s="48"/>
      <c r="J29" s="47">
        <v>1.0</v>
      </c>
      <c r="K29" s="46"/>
      <c r="L29" s="47">
        <v>1.0</v>
      </c>
      <c r="M29" s="47">
        <v>1.0</v>
      </c>
      <c r="N29" s="47">
        <v>1.0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>
        <v>1.0</v>
      </c>
      <c r="AA29" s="48"/>
      <c r="AB29" s="33">
        <v>1.0</v>
      </c>
      <c r="AC29" s="47">
        <v>1.0</v>
      </c>
      <c r="AD29" s="46"/>
      <c r="AE29" s="46"/>
      <c r="AF29" s="48"/>
      <c r="AG29" s="46"/>
      <c r="AH29" s="46"/>
      <c r="AI29" s="46"/>
      <c r="AJ29" s="48"/>
      <c r="AK29" s="48"/>
      <c r="AL29" s="46"/>
      <c r="AM29" s="46"/>
      <c r="AN29" s="46"/>
      <c r="AO29" s="33">
        <v>-1.0</v>
      </c>
      <c r="AP29" s="46"/>
      <c r="AQ29" s="51">
        <v>1.0</v>
      </c>
      <c r="AR29" s="50"/>
      <c r="AS29" s="50"/>
      <c r="AT29" s="50"/>
      <c r="AU29" s="50"/>
      <c r="AV29" s="50"/>
      <c r="AW29" s="51">
        <v>1.0</v>
      </c>
      <c r="AX29" s="50"/>
      <c r="AY29" s="51">
        <v>1.0</v>
      </c>
      <c r="AZ29" s="51">
        <v>-1.0</v>
      </c>
      <c r="BA29" s="35">
        <f t="shared" si="18"/>
        <v>2</v>
      </c>
      <c r="BB29" s="33">
        <f t="shared" si="19"/>
        <v>3.6</v>
      </c>
      <c r="BC29" s="33">
        <f t="shared" si="20"/>
        <v>250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280</v>
      </c>
      <c r="C32" s="46"/>
      <c r="D32" s="47">
        <v>1.0</v>
      </c>
      <c r="E32" s="46"/>
      <c r="F32" s="46"/>
      <c r="G32" s="46"/>
      <c r="H32" s="47">
        <v>1.0</v>
      </c>
      <c r="I32" s="46"/>
      <c r="J32" s="46"/>
      <c r="K32" s="46"/>
      <c r="L32" s="46"/>
      <c r="M32" s="46"/>
      <c r="N32" s="46"/>
      <c r="O32" s="46"/>
      <c r="P32" s="46"/>
      <c r="Q32" s="46"/>
      <c r="R32" s="47">
        <v>1.0</v>
      </c>
      <c r="S32" s="46"/>
      <c r="T32" s="47">
        <v>1.0</v>
      </c>
      <c r="U32" s="47">
        <v>1.0</v>
      </c>
      <c r="V32" s="46"/>
      <c r="W32" s="46"/>
      <c r="X32" s="46"/>
      <c r="Y32" s="47">
        <v>1.0</v>
      </c>
      <c r="Z32" s="46"/>
      <c r="AA32" s="46"/>
      <c r="AB32" s="47">
        <v>1.0</v>
      </c>
      <c r="AC32" s="46"/>
      <c r="AD32" s="46"/>
      <c r="AE32" s="47">
        <v>-1.0</v>
      </c>
      <c r="AF32" s="48"/>
      <c r="AG32" s="47">
        <v>1.0</v>
      </c>
      <c r="AH32" s="46"/>
      <c r="AI32" s="46"/>
      <c r="AJ32" s="46"/>
      <c r="AK32" s="48"/>
      <c r="AL32" s="46"/>
      <c r="AM32" s="47">
        <v>1.0</v>
      </c>
      <c r="AN32" s="47">
        <v>1.0</v>
      </c>
      <c r="AO32" s="46"/>
      <c r="AP32" s="47">
        <v>1.0</v>
      </c>
      <c r="AQ32" s="49"/>
      <c r="AR32" s="49"/>
      <c r="AS32" s="51">
        <v>1.0</v>
      </c>
      <c r="AT32" s="49"/>
      <c r="AU32" s="49"/>
      <c r="AV32" s="51">
        <v>-1.0</v>
      </c>
      <c r="AW32" s="50"/>
      <c r="AX32" s="50"/>
      <c r="AY32" s="51">
        <v>1.0</v>
      </c>
      <c r="AZ32" s="49"/>
      <c r="BA32" s="35">
        <f t="shared" ref="BA32:BA34" si="22">_xlfn.RANK.AVG(B32,$B$32:$B$34)</f>
        <v>1</v>
      </c>
      <c r="BB32" s="33">
        <f t="shared" ref="BB32:BB34" si="23">IF(SUM(BC$32:BC$34)&lt;&gt;0,(5-BA32)+B32/200,0)</f>
        <v>5.4</v>
      </c>
      <c r="BC32" s="33">
        <f t="shared" ref="BC32:BC34" si="24">SUMIF(C32:AZ32,"&gt;0",$C$4:$AZ$4)</f>
        <v>330</v>
      </c>
    </row>
    <row r="33">
      <c r="A33" s="54" t="s">
        <v>84</v>
      </c>
      <c r="B33" s="33">
        <f t="shared" si="21"/>
        <v>250</v>
      </c>
      <c r="C33" s="46"/>
      <c r="D33" s="46"/>
      <c r="E33" s="47">
        <v>1.0</v>
      </c>
      <c r="F33" s="46"/>
      <c r="G33" s="46"/>
      <c r="H33" s="46"/>
      <c r="I33" s="47">
        <v>1.0</v>
      </c>
      <c r="J33" s="47">
        <v>1.0</v>
      </c>
      <c r="K33" s="47">
        <v>1.0</v>
      </c>
      <c r="L33" s="33">
        <v>-1.0</v>
      </c>
      <c r="M33" s="47">
        <v>1.0</v>
      </c>
      <c r="N33" s="47">
        <v>1.0</v>
      </c>
      <c r="O33" s="46"/>
      <c r="P33" s="46"/>
      <c r="Q33" s="48"/>
      <c r="R33" s="48"/>
      <c r="S33" s="47">
        <v>1.0</v>
      </c>
      <c r="T33" s="46"/>
      <c r="U33" s="46"/>
      <c r="V33" s="46"/>
      <c r="W33" s="47">
        <v>1.0</v>
      </c>
      <c r="X33" s="47">
        <v>1.0</v>
      </c>
      <c r="Y33" s="46"/>
      <c r="Z33" s="47">
        <v>1.0</v>
      </c>
      <c r="AA33" s="47">
        <v>-1.0</v>
      </c>
      <c r="AB33" s="46"/>
      <c r="AC33" s="47">
        <v>-1.0</v>
      </c>
      <c r="AD33" s="33">
        <v>-1.0</v>
      </c>
      <c r="AE33" s="46"/>
      <c r="AF33" s="46"/>
      <c r="AG33" s="46"/>
      <c r="AH33" s="46"/>
      <c r="AI33" s="46"/>
      <c r="AJ33" s="47">
        <v>1.0</v>
      </c>
      <c r="AK33" s="47">
        <v>1.0</v>
      </c>
      <c r="AL33" s="47">
        <v>1.0</v>
      </c>
      <c r="AM33" s="46"/>
      <c r="AN33" s="46"/>
      <c r="AO33" s="46"/>
      <c r="AP33" s="47">
        <v>-1.0</v>
      </c>
      <c r="AQ33" s="51">
        <v>1.0</v>
      </c>
      <c r="AR33" s="51">
        <v>1.0</v>
      </c>
      <c r="AS33" s="50"/>
      <c r="AT33" s="50"/>
      <c r="AU33" s="50"/>
      <c r="AV33" s="51">
        <v>1.0</v>
      </c>
      <c r="AW33" s="51">
        <v>1.0</v>
      </c>
      <c r="AX33" s="50"/>
      <c r="AY33" s="50"/>
      <c r="AZ33" s="51">
        <v>1.0</v>
      </c>
      <c r="BA33" s="35">
        <f t="shared" si="22"/>
        <v>2</v>
      </c>
      <c r="BB33" s="33">
        <f t="shared" si="23"/>
        <v>4.25</v>
      </c>
      <c r="BC33" s="33">
        <f t="shared" si="24"/>
        <v>450</v>
      </c>
    </row>
    <row r="34">
      <c r="A34" s="55" t="s">
        <v>104</v>
      </c>
      <c r="B34" s="33">
        <f t="shared" si="21"/>
        <v>10</v>
      </c>
      <c r="C34" s="47">
        <v>-1.0</v>
      </c>
      <c r="D34" s="46"/>
      <c r="E34" s="46"/>
      <c r="F34" s="46"/>
      <c r="G34" s="46"/>
      <c r="H34" s="46"/>
      <c r="I34" s="48"/>
      <c r="J34" s="46"/>
      <c r="K34" s="46"/>
      <c r="L34" s="46"/>
      <c r="M34" s="46"/>
      <c r="N34" s="46"/>
      <c r="O34" s="46"/>
      <c r="P34" s="33">
        <v>1.0</v>
      </c>
      <c r="Q34" s="46"/>
      <c r="R34" s="46"/>
      <c r="S34" s="46"/>
      <c r="T34" s="46"/>
      <c r="U34" s="47">
        <v>-1.0</v>
      </c>
      <c r="V34" s="46"/>
      <c r="W34" s="46"/>
      <c r="X34" s="46"/>
      <c r="Y34" s="46"/>
      <c r="Z34" s="46"/>
      <c r="AA34" s="48"/>
      <c r="AB34" s="48"/>
      <c r="AC34" s="47">
        <v>1.0</v>
      </c>
      <c r="AD34" s="46"/>
      <c r="AE34" s="48"/>
      <c r="AF34" s="46"/>
      <c r="AG34" s="46"/>
      <c r="AH34" s="46"/>
      <c r="AI34" s="46"/>
      <c r="AJ34" s="48"/>
      <c r="AK34" s="48"/>
      <c r="AL34" s="46"/>
      <c r="AM34" s="46"/>
      <c r="AN34" s="46"/>
      <c r="AO34" s="48"/>
      <c r="AP34" s="46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35">
        <f t="shared" si="22"/>
        <v>3</v>
      </c>
      <c r="BB34" s="33">
        <f t="shared" si="23"/>
        <v>2.05</v>
      </c>
      <c r="BC34" s="33">
        <f t="shared" si="24"/>
        <v>60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140</v>
      </c>
      <c r="C37" s="46"/>
      <c r="D37" s="46"/>
      <c r="E37" s="46"/>
      <c r="F37" s="47">
        <v>-1.0</v>
      </c>
      <c r="G37" s="46"/>
      <c r="H37" s="46"/>
      <c r="I37" s="46"/>
      <c r="J37" s="46"/>
      <c r="K37" s="47">
        <v>1.0</v>
      </c>
      <c r="L37" s="46"/>
      <c r="M37" s="47">
        <v>1.0</v>
      </c>
      <c r="N37" s="47">
        <v>1.0</v>
      </c>
      <c r="O37" s="46"/>
      <c r="P37" s="46"/>
      <c r="Q37" s="46"/>
      <c r="R37" s="47">
        <v>1.0</v>
      </c>
      <c r="S37" s="46"/>
      <c r="T37" s="47">
        <v>1.0</v>
      </c>
      <c r="U37" s="47">
        <v>1.0</v>
      </c>
      <c r="V37" s="46"/>
      <c r="W37" s="46"/>
      <c r="X37" s="46"/>
      <c r="Y37" s="46"/>
      <c r="Z37" s="46"/>
      <c r="AA37" s="46"/>
      <c r="AB37" s="47">
        <v>-1.0</v>
      </c>
      <c r="AC37" s="46"/>
      <c r="AD37" s="46"/>
      <c r="AE37" s="46"/>
      <c r="AF37" s="48"/>
      <c r="AG37" s="47">
        <v>1.0</v>
      </c>
      <c r="AH37" s="46"/>
      <c r="AI37" s="46"/>
      <c r="AJ37" s="46"/>
      <c r="AK37" s="48"/>
      <c r="AL37" s="47">
        <v>1.0</v>
      </c>
      <c r="AM37" s="46"/>
      <c r="AN37" s="46"/>
      <c r="AO37" s="46"/>
      <c r="AP37" s="46"/>
      <c r="AQ37" s="49"/>
      <c r="AR37" s="49"/>
      <c r="AS37" s="50"/>
      <c r="AT37" s="49"/>
      <c r="AU37" s="49"/>
      <c r="AV37" s="50"/>
      <c r="AW37" s="51">
        <v>1.0</v>
      </c>
      <c r="AX37" s="50"/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2.7</v>
      </c>
      <c r="BC37" s="33">
        <f t="shared" ref="BC37:BC39" si="28">SUMIF(C37:AZ37,"&gt;0",$C$4:$AZ$4)</f>
        <v>190</v>
      </c>
    </row>
    <row r="38">
      <c r="A38" s="19" t="s">
        <v>90</v>
      </c>
      <c r="B38" s="33">
        <f t="shared" si="25"/>
        <v>240</v>
      </c>
      <c r="C38" s="46"/>
      <c r="D38" s="46"/>
      <c r="E38" s="46"/>
      <c r="F38" s="46"/>
      <c r="G38" s="46"/>
      <c r="H38" s="47">
        <v>1.0</v>
      </c>
      <c r="I38" s="46"/>
      <c r="J38" s="47">
        <v>1.0</v>
      </c>
      <c r="K38" s="46"/>
      <c r="L38" s="48"/>
      <c r="M38" s="46"/>
      <c r="N38" s="46"/>
      <c r="O38" s="47">
        <v>1.0</v>
      </c>
      <c r="P38" s="47">
        <v>1.0</v>
      </c>
      <c r="Q38" s="48"/>
      <c r="R38" s="48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7">
        <v>1.0</v>
      </c>
      <c r="AD38" s="48"/>
      <c r="AE38" s="46"/>
      <c r="AF38" s="46"/>
      <c r="AG38" s="46"/>
      <c r="AH38" s="47">
        <v>1.0</v>
      </c>
      <c r="AI38" s="47">
        <v>-1.0</v>
      </c>
      <c r="AJ38" s="46"/>
      <c r="AK38" s="46"/>
      <c r="AL38" s="46"/>
      <c r="AM38" s="46"/>
      <c r="AN38" s="46"/>
      <c r="AO38" s="46"/>
      <c r="AP38" s="47">
        <v>1.0</v>
      </c>
      <c r="AQ38" s="50"/>
      <c r="AR38" s="50"/>
      <c r="AS38" s="50"/>
      <c r="AT38" s="51">
        <v>1.0</v>
      </c>
      <c r="AU38" s="50"/>
      <c r="AV38" s="51">
        <v>1.0</v>
      </c>
      <c r="AW38" s="51">
        <v>-1.0</v>
      </c>
      <c r="AX38" s="50"/>
      <c r="AY38" s="51">
        <v>1.0</v>
      </c>
      <c r="AZ38" s="50"/>
      <c r="BA38" s="35">
        <f t="shared" si="26"/>
        <v>1</v>
      </c>
      <c r="BB38" s="33">
        <f t="shared" si="27"/>
        <v>5.2</v>
      </c>
      <c r="BC38" s="33">
        <f t="shared" si="28"/>
        <v>290</v>
      </c>
    </row>
    <row r="39">
      <c r="A39" s="55" t="s">
        <v>86</v>
      </c>
      <c r="B39" s="33">
        <f t="shared" si="25"/>
        <v>170</v>
      </c>
      <c r="C39" s="46"/>
      <c r="D39" s="46"/>
      <c r="E39" s="46"/>
      <c r="F39" s="46"/>
      <c r="G39" s="46"/>
      <c r="H39" s="46"/>
      <c r="I39" s="48"/>
      <c r="J39" s="46"/>
      <c r="K39" s="46"/>
      <c r="L39" s="47">
        <v>-1.0</v>
      </c>
      <c r="M39" s="46"/>
      <c r="N39" s="46"/>
      <c r="O39" s="46"/>
      <c r="P39" s="48"/>
      <c r="Q39" s="46"/>
      <c r="R39" s="46"/>
      <c r="S39" s="47">
        <v>1.0</v>
      </c>
      <c r="T39" s="46"/>
      <c r="U39" s="46"/>
      <c r="V39" s="46"/>
      <c r="W39" s="47">
        <v>1.0</v>
      </c>
      <c r="X39" s="47">
        <v>1.0</v>
      </c>
      <c r="Y39" s="47">
        <v>1.0</v>
      </c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6"/>
      <c r="AM39" s="46"/>
      <c r="AN39" s="47">
        <v>1.0</v>
      </c>
      <c r="AO39" s="48"/>
      <c r="AP39" s="46"/>
      <c r="AQ39" s="51">
        <v>1.0</v>
      </c>
      <c r="AR39" s="51">
        <v>1.0</v>
      </c>
      <c r="AS39" s="50"/>
      <c r="AT39" s="50"/>
      <c r="AU39" s="51">
        <v>1.0</v>
      </c>
      <c r="AV39" s="50"/>
      <c r="AW39" s="50"/>
      <c r="AX39" s="51">
        <v>1.0</v>
      </c>
      <c r="AY39" s="50"/>
      <c r="AZ39" s="50"/>
      <c r="BA39" s="35">
        <f t="shared" si="26"/>
        <v>2</v>
      </c>
      <c r="BB39" s="33">
        <f t="shared" si="27"/>
        <v>3.85</v>
      </c>
      <c r="BC39" s="33">
        <f t="shared" si="28"/>
        <v>220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-290</v>
      </c>
      <c r="C42" s="46"/>
      <c r="D42" s="46"/>
      <c r="E42" s="46"/>
      <c r="F42" s="47">
        <v>-1.0</v>
      </c>
      <c r="G42" s="47">
        <v>-1.0</v>
      </c>
      <c r="H42" s="46"/>
      <c r="I42" s="46"/>
      <c r="J42" s="46"/>
      <c r="K42" s="46"/>
      <c r="L42" s="46"/>
      <c r="M42" s="46"/>
      <c r="N42" s="47">
        <v>1.0</v>
      </c>
      <c r="O42" s="47">
        <v>-1.0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8"/>
      <c r="AG42" s="46"/>
      <c r="AH42" s="47">
        <v>-1.0</v>
      </c>
      <c r="AI42" s="47">
        <v>-1.0</v>
      </c>
      <c r="AJ42" s="46"/>
      <c r="AK42" s="33">
        <v>-1.0</v>
      </c>
      <c r="AL42" s="47">
        <v>1.0</v>
      </c>
      <c r="AM42" s="46"/>
      <c r="AN42" s="47">
        <v>-1.0</v>
      </c>
      <c r="AO42" s="46"/>
      <c r="AP42" s="47">
        <v>1.0</v>
      </c>
      <c r="AQ42" s="35">
        <v>1.0</v>
      </c>
      <c r="AR42" s="49"/>
      <c r="AS42" s="50"/>
      <c r="AT42" s="49"/>
      <c r="AU42" s="35">
        <v>-1.0</v>
      </c>
      <c r="AV42" s="50"/>
      <c r="AW42" s="50"/>
      <c r="AX42" s="51">
        <v>-1.0</v>
      </c>
      <c r="AY42" s="50"/>
      <c r="AZ42" s="35">
        <v>-1.0</v>
      </c>
      <c r="BA42" s="35">
        <f t="shared" ref="BA42:BA44" si="30">_xlfn.RANK.AVG(B42,$B$42:$B$44)</f>
        <v>3</v>
      </c>
      <c r="BB42" s="33">
        <f t="shared" ref="BB42:BB44" si="31">IF(SUM(BC$42:BC$44)&lt;&gt;0,(5-BA42)+B42/200,0)</f>
        <v>0.55</v>
      </c>
      <c r="BC42" s="33">
        <f t="shared" ref="BC42:BC44" si="32">SUMIF(C42:AZ42,"&gt;0",$C$4:$AZ$4)</f>
        <v>90</v>
      </c>
    </row>
    <row r="43">
      <c r="A43" s="54" t="s">
        <v>102</v>
      </c>
      <c r="B43" s="33">
        <f t="shared" si="29"/>
        <v>20</v>
      </c>
      <c r="C43" s="46"/>
      <c r="D43" s="46"/>
      <c r="E43" s="46"/>
      <c r="F43" s="46"/>
      <c r="G43" s="46"/>
      <c r="H43" s="46"/>
      <c r="I43" s="46"/>
      <c r="J43" s="46"/>
      <c r="K43" s="46"/>
      <c r="L43" s="48"/>
      <c r="M43" s="46"/>
      <c r="N43" s="46"/>
      <c r="O43" s="46"/>
      <c r="P43" s="46"/>
      <c r="Q43" s="48"/>
      <c r="R43" s="33">
        <v>1.0</v>
      </c>
      <c r="S43" s="46"/>
      <c r="T43" s="46"/>
      <c r="U43" s="47">
        <v>1.0</v>
      </c>
      <c r="V43" s="46"/>
      <c r="W43" s="46"/>
      <c r="X43" s="46"/>
      <c r="Y43" s="46"/>
      <c r="Z43" s="46"/>
      <c r="AA43" s="46"/>
      <c r="AB43" s="47">
        <v>1.0</v>
      </c>
      <c r="AC43" s="46"/>
      <c r="AD43" s="48"/>
      <c r="AE43" s="46"/>
      <c r="AF43" s="46"/>
      <c r="AG43" s="46"/>
      <c r="AH43" s="46"/>
      <c r="AI43" s="47">
        <v>-1.0</v>
      </c>
      <c r="AJ43" s="46"/>
      <c r="AK43" s="46"/>
      <c r="AL43" s="46"/>
      <c r="AM43" s="46"/>
      <c r="AN43" s="47">
        <v>1.0</v>
      </c>
      <c r="AO43" s="46"/>
      <c r="AP43" s="46"/>
      <c r="AQ43" s="50"/>
      <c r="AR43" s="50"/>
      <c r="AS43" s="50"/>
      <c r="AT43" s="50"/>
      <c r="AU43" s="50"/>
      <c r="AV43" s="50"/>
      <c r="AW43" s="50"/>
      <c r="AX43" s="51">
        <v>-1.0</v>
      </c>
      <c r="AY43" s="51">
        <v>1.0</v>
      </c>
      <c r="AZ43" s="51">
        <v>-1.0</v>
      </c>
      <c r="BA43" s="35">
        <f t="shared" si="30"/>
        <v>2</v>
      </c>
      <c r="BB43" s="33">
        <f t="shared" si="31"/>
        <v>3.1</v>
      </c>
      <c r="BC43" s="33">
        <f t="shared" si="32"/>
        <v>130</v>
      </c>
    </row>
    <row r="44">
      <c r="A44" s="55" t="s">
        <v>92</v>
      </c>
      <c r="B44" s="33">
        <f t="shared" si="29"/>
        <v>230</v>
      </c>
      <c r="C44" s="46"/>
      <c r="D44" s="46"/>
      <c r="E44" s="47">
        <v>1.0</v>
      </c>
      <c r="F44" s="47">
        <v>1.0</v>
      </c>
      <c r="G44" s="46"/>
      <c r="H44" s="47">
        <v>1.0</v>
      </c>
      <c r="I44" s="48"/>
      <c r="J44" s="47">
        <v>1.0</v>
      </c>
      <c r="K44" s="46"/>
      <c r="L44" s="46"/>
      <c r="M44" s="47">
        <v>1.0</v>
      </c>
      <c r="N44" s="46"/>
      <c r="O44" s="47">
        <v>1.0</v>
      </c>
      <c r="P44" s="48"/>
      <c r="Q44" s="46"/>
      <c r="R44" s="46"/>
      <c r="S44" s="47">
        <v>1.0</v>
      </c>
      <c r="T44" s="47">
        <v>1.0</v>
      </c>
      <c r="U44" s="46"/>
      <c r="V44" s="46"/>
      <c r="W44" s="47">
        <v>1.0</v>
      </c>
      <c r="X44" s="46"/>
      <c r="Y44" s="46"/>
      <c r="Z44" s="46"/>
      <c r="AA44" s="48"/>
      <c r="AB44" s="33">
        <v>-1.0</v>
      </c>
      <c r="AC44" s="46"/>
      <c r="AD44" s="46"/>
      <c r="AE44" s="48"/>
      <c r="AF44" s="46"/>
      <c r="AG44" s="47">
        <v>1.0</v>
      </c>
      <c r="AH44" s="46"/>
      <c r="AI44" s="46"/>
      <c r="AJ44" s="48"/>
      <c r="AK44" s="48"/>
      <c r="AL44" s="46"/>
      <c r="AM44" s="46"/>
      <c r="AN44" s="46"/>
      <c r="AO44" s="48"/>
      <c r="AP44" s="46"/>
      <c r="AQ44" s="50"/>
      <c r="AR44" s="50"/>
      <c r="AS44" s="50"/>
      <c r="AT44" s="50"/>
      <c r="AU44" s="50"/>
      <c r="AV44" s="50"/>
      <c r="AW44" s="51">
        <v>1.0</v>
      </c>
      <c r="AX44" s="50"/>
      <c r="AY44" s="50"/>
      <c r="AZ44" s="50"/>
      <c r="BA44" s="35">
        <f t="shared" si="30"/>
        <v>1</v>
      </c>
      <c r="BB44" s="33">
        <f t="shared" si="31"/>
        <v>5.15</v>
      </c>
      <c r="BC44" s="33">
        <f t="shared" si="32"/>
        <v>240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130</v>
      </c>
      <c r="C5" s="46"/>
      <c r="D5" s="46"/>
      <c r="E5" s="46"/>
      <c r="F5" s="47">
        <v>1.0</v>
      </c>
      <c r="G5" s="46"/>
      <c r="H5" s="47">
        <v>1.0</v>
      </c>
      <c r="I5" s="46"/>
      <c r="J5" s="46"/>
      <c r="K5" s="46"/>
      <c r="L5" s="46"/>
      <c r="M5" s="46"/>
      <c r="N5" s="47">
        <v>1.0</v>
      </c>
      <c r="O5" s="46"/>
      <c r="P5" s="46"/>
      <c r="Q5" s="46"/>
      <c r="R5" s="46"/>
      <c r="S5" s="47">
        <v>1.0</v>
      </c>
      <c r="T5" s="46"/>
      <c r="U5" s="46"/>
      <c r="V5" s="46"/>
      <c r="W5" s="46"/>
      <c r="X5" s="47">
        <v>1.0</v>
      </c>
      <c r="Y5" s="46"/>
      <c r="Z5" s="46"/>
      <c r="AA5" s="46"/>
      <c r="AB5" s="46"/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6"/>
      <c r="AM5" s="46"/>
      <c r="AN5" s="46"/>
      <c r="AO5" s="46"/>
      <c r="AP5" s="48"/>
      <c r="AQ5" s="35">
        <v>-1.0</v>
      </c>
      <c r="AR5" s="49"/>
      <c r="AS5" s="49"/>
      <c r="AT5" s="49"/>
      <c r="AU5" s="49"/>
      <c r="AV5" s="50"/>
      <c r="AW5" s="50"/>
      <c r="AX5" s="49"/>
      <c r="AY5" s="49"/>
      <c r="AZ5" s="49"/>
      <c r="BA5" s="35">
        <f t="shared" ref="BA5:BA7" si="2">_xlfn.RANK.AVG(B5,$B$5:$B$7)</f>
        <v>1</v>
      </c>
      <c r="BB5" s="33">
        <f t="shared" ref="BB5:BB7" si="3">IF(SUM(BC$5:BC$7)&lt;&gt;0,(5-BA5)+B5/200,0)</f>
        <v>4.65</v>
      </c>
      <c r="BC5" s="33">
        <f t="shared" ref="BC5:BC7" si="4">SUMIF(C5:AZ5,"&gt;0",$C$4:$AZ$4)</f>
        <v>140</v>
      </c>
    </row>
    <row r="6">
      <c r="A6" s="54" t="s">
        <v>68</v>
      </c>
      <c r="B6" s="33">
        <f t="shared" si="1"/>
        <v>100</v>
      </c>
      <c r="C6" s="47">
        <v>1.0</v>
      </c>
      <c r="D6" s="47">
        <v>1.0</v>
      </c>
      <c r="E6" s="46"/>
      <c r="F6" s="46"/>
      <c r="G6" s="46"/>
      <c r="H6" s="47">
        <v>-1.0</v>
      </c>
      <c r="I6" s="47">
        <v>1.0</v>
      </c>
      <c r="J6" s="47">
        <v>1.0</v>
      </c>
      <c r="K6" s="46"/>
      <c r="L6" s="48"/>
      <c r="M6" s="46"/>
      <c r="N6" s="46"/>
      <c r="O6" s="48"/>
      <c r="P6" s="46"/>
      <c r="Q6" s="33">
        <v>-1.0</v>
      </c>
      <c r="R6" s="46"/>
      <c r="S6" s="46"/>
      <c r="T6" s="47">
        <v>1.0</v>
      </c>
      <c r="U6" s="46"/>
      <c r="V6" s="46"/>
      <c r="W6" s="46"/>
      <c r="X6" s="46"/>
      <c r="Y6" s="46"/>
      <c r="Z6" s="46"/>
      <c r="AA6" s="46"/>
      <c r="AB6" s="47">
        <v>-1.0</v>
      </c>
      <c r="AC6" s="46"/>
      <c r="AD6" s="33">
        <v>1.0</v>
      </c>
      <c r="AE6" s="48"/>
      <c r="AF6" s="46"/>
      <c r="AG6" s="46"/>
      <c r="AH6" s="47">
        <v>1.0</v>
      </c>
      <c r="AI6" s="46"/>
      <c r="AJ6" s="46"/>
      <c r="AK6" s="46"/>
      <c r="AL6" s="47">
        <v>1.0</v>
      </c>
      <c r="AM6" s="47">
        <v>1.0</v>
      </c>
      <c r="AN6" s="47">
        <v>1.0</v>
      </c>
      <c r="AO6" s="46"/>
      <c r="AP6" s="46"/>
      <c r="AQ6" s="50"/>
      <c r="AR6" s="51">
        <v>-1.0</v>
      </c>
      <c r="AS6" s="50"/>
      <c r="AT6" s="51">
        <v>-1.0</v>
      </c>
      <c r="AU6" s="50"/>
      <c r="AV6" s="51">
        <v>-1.0</v>
      </c>
      <c r="AW6" s="51">
        <v>1.0</v>
      </c>
      <c r="AX6" s="50"/>
      <c r="AY6" s="50"/>
      <c r="AZ6" s="50"/>
      <c r="BA6" s="35">
        <f t="shared" si="2"/>
        <v>2</v>
      </c>
      <c r="BB6" s="33">
        <f t="shared" si="3"/>
        <v>3.5</v>
      </c>
      <c r="BC6" s="33">
        <f t="shared" si="4"/>
        <v>240</v>
      </c>
    </row>
    <row r="7">
      <c r="A7" s="54" t="s">
        <v>72</v>
      </c>
      <c r="B7" s="33">
        <f t="shared" si="1"/>
        <v>30</v>
      </c>
      <c r="C7" s="46"/>
      <c r="D7" s="46"/>
      <c r="E7" s="46"/>
      <c r="F7" s="46"/>
      <c r="G7" s="46"/>
      <c r="H7" s="46"/>
      <c r="I7" s="46"/>
      <c r="J7" s="46"/>
      <c r="K7" s="47">
        <v>1.0</v>
      </c>
      <c r="L7" s="46"/>
      <c r="M7" s="46"/>
      <c r="N7" s="47">
        <v>-1.0</v>
      </c>
      <c r="O7" s="46"/>
      <c r="P7" s="46"/>
      <c r="Q7" s="47">
        <v>1.0</v>
      </c>
      <c r="R7" s="47">
        <v>1.0</v>
      </c>
      <c r="S7" s="46"/>
      <c r="T7" s="46"/>
      <c r="U7" s="46"/>
      <c r="V7" s="46"/>
      <c r="W7" s="48"/>
      <c r="X7" s="46"/>
      <c r="Y7" s="47">
        <v>-1.0</v>
      </c>
      <c r="Z7" s="47">
        <v>1.0</v>
      </c>
      <c r="AA7" s="48"/>
      <c r="AB7" s="33">
        <v>1.0</v>
      </c>
      <c r="AC7" s="47">
        <v>-1.0</v>
      </c>
      <c r="AD7" s="46"/>
      <c r="AE7" s="48"/>
      <c r="AF7" s="48"/>
      <c r="AG7" s="47">
        <v>-1.0</v>
      </c>
      <c r="AH7" s="46"/>
      <c r="AI7" s="46"/>
      <c r="AJ7" s="48"/>
      <c r="AK7" s="48"/>
      <c r="AL7" s="46"/>
      <c r="AM7" s="46"/>
      <c r="AN7" s="46"/>
      <c r="AO7" s="48"/>
      <c r="AP7" s="46"/>
      <c r="AQ7" s="50"/>
      <c r="AR7" s="50"/>
      <c r="AS7" s="50"/>
      <c r="AT7" s="51">
        <v>-1.0</v>
      </c>
      <c r="AU7" s="50"/>
      <c r="AV7" s="50"/>
      <c r="AW7" s="50"/>
      <c r="AX7" s="50"/>
      <c r="AY7" s="50"/>
      <c r="AZ7" s="50"/>
      <c r="BA7" s="35">
        <f t="shared" si="2"/>
        <v>3</v>
      </c>
      <c r="BB7" s="33">
        <f t="shared" si="3"/>
        <v>2.15</v>
      </c>
      <c r="BC7" s="33">
        <f t="shared" si="4"/>
        <v>150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90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6"/>
      <c r="O10" s="46"/>
      <c r="P10" s="47">
        <v>1.0</v>
      </c>
      <c r="Q10" s="46"/>
      <c r="R10" s="46"/>
      <c r="S10" s="46"/>
      <c r="T10" s="46"/>
      <c r="U10" s="46"/>
      <c r="V10" s="46"/>
      <c r="W10" s="47">
        <v>1.0</v>
      </c>
      <c r="X10" s="46"/>
      <c r="Y10" s="46"/>
      <c r="Z10" s="46"/>
      <c r="AA10" s="46"/>
      <c r="AB10" s="46"/>
      <c r="AC10" s="47">
        <v>1.0</v>
      </c>
      <c r="AD10" s="46"/>
      <c r="AE10" s="48"/>
      <c r="AF10" s="48"/>
      <c r="AG10" s="46"/>
      <c r="AH10" s="46"/>
      <c r="AI10" s="46"/>
      <c r="AJ10" s="46"/>
      <c r="AK10" s="48"/>
      <c r="AL10" s="46"/>
      <c r="AM10" s="46"/>
      <c r="AN10" s="46"/>
      <c r="AO10" s="46"/>
      <c r="AP10" s="48"/>
      <c r="AQ10" s="35">
        <v>1.0</v>
      </c>
      <c r="AR10" s="49"/>
      <c r="AS10" s="50"/>
      <c r="AT10" s="49"/>
      <c r="AU10" s="49"/>
      <c r="AV10" s="49"/>
      <c r="AW10" s="49"/>
      <c r="AX10" s="49"/>
      <c r="AY10" s="49"/>
      <c r="AZ10" s="49"/>
      <c r="BA10" s="35">
        <f t="shared" ref="BA10:BA12" si="6">_xlfn.RANK.AVG(B10,$B$10:$B$12)</f>
        <v>3</v>
      </c>
      <c r="BB10" s="33">
        <f t="shared" ref="BB10:BB12" si="7">IF(SUM(BC$10:BC$12)&lt;&gt;0,(5-BA10)+B10/200,0)</f>
        <v>2.45</v>
      </c>
      <c r="BC10" s="33">
        <f t="shared" ref="BC10:BC12" si="8">SUMIF(C10:AZ10,"&gt;0",$C$4:$AZ$4)</f>
        <v>90</v>
      </c>
    </row>
    <row r="11">
      <c r="A11" s="54" t="s">
        <v>61</v>
      </c>
      <c r="B11" s="33">
        <f t="shared" si="5"/>
        <v>300</v>
      </c>
      <c r="C11" s="46"/>
      <c r="D11" s="47">
        <v>1.0</v>
      </c>
      <c r="E11" s="46"/>
      <c r="F11" s="46"/>
      <c r="G11" s="46"/>
      <c r="H11" s="47">
        <v>1.0</v>
      </c>
      <c r="I11" s="47">
        <v>1.0</v>
      </c>
      <c r="J11" s="47">
        <v>1.0</v>
      </c>
      <c r="K11" s="47">
        <v>1.0</v>
      </c>
      <c r="L11" s="48"/>
      <c r="M11" s="46"/>
      <c r="N11" s="46"/>
      <c r="O11" s="46"/>
      <c r="P11" s="46"/>
      <c r="Q11" s="33">
        <v>1.0</v>
      </c>
      <c r="R11" s="33">
        <v>1.0</v>
      </c>
      <c r="S11" s="47">
        <v>1.0</v>
      </c>
      <c r="T11" s="47">
        <v>1.0</v>
      </c>
      <c r="U11" s="46"/>
      <c r="V11" s="46"/>
      <c r="W11" s="46"/>
      <c r="X11" s="46"/>
      <c r="Y11" s="46"/>
      <c r="Z11" s="46"/>
      <c r="AA11" s="46"/>
      <c r="AB11" s="46"/>
      <c r="AC11" s="46"/>
      <c r="AD11" s="48"/>
      <c r="AE11" s="48"/>
      <c r="AF11" s="46"/>
      <c r="AG11" s="47">
        <v>1.0</v>
      </c>
      <c r="AH11" s="47">
        <v>1.0</v>
      </c>
      <c r="AI11" s="46"/>
      <c r="AJ11" s="46"/>
      <c r="AK11" s="46"/>
      <c r="AL11" s="46"/>
      <c r="AM11" s="46"/>
      <c r="AN11" s="47">
        <v>1.0</v>
      </c>
      <c r="AO11" s="47">
        <v>-1.0</v>
      </c>
      <c r="AP11" s="46"/>
      <c r="AQ11" s="50"/>
      <c r="AR11" s="50"/>
      <c r="AS11" s="50"/>
      <c r="AT11" s="50"/>
      <c r="AU11" s="50"/>
      <c r="AV11" s="50"/>
      <c r="AW11" s="51">
        <v>1.0</v>
      </c>
      <c r="AX11" s="51">
        <v>1.0</v>
      </c>
      <c r="AY11" s="50"/>
      <c r="AZ11" s="50"/>
      <c r="BA11" s="35">
        <f t="shared" si="6"/>
        <v>1</v>
      </c>
      <c r="BB11" s="33">
        <f t="shared" si="7"/>
        <v>5.5</v>
      </c>
      <c r="BC11" s="33">
        <f t="shared" si="8"/>
        <v>340</v>
      </c>
    </row>
    <row r="12">
      <c r="A12" s="54" t="s">
        <v>76</v>
      </c>
      <c r="B12" s="33">
        <f t="shared" si="5"/>
        <v>130</v>
      </c>
      <c r="C12" s="47">
        <v>1.0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7">
        <v>1.0</v>
      </c>
      <c r="AA12" s="33">
        <v>1.0</v>
      </c>
      <c r="AB12" s="46"/>
      <c r="AC12" s="46"/>
      <c r="AD12" s="47">
        <v>1.0</v>
      </c>
      <c r="AE12" s="46"/>
      <c r="AF12" s="46"/>
      <c r="AG12" s="46"/>
      <c r="AH12" s="46"/>
      <c r="AI12" s="46"/>
      <c r="AJ12" s="48"/>
      <c r="AK12" s="46"/>
      <c r="AL12" s="46"/>
      <c r="AM12" s="47">
        <v>1.0</v>
      </c>
      <c r="AN12" s="46"/>
      <c r="AO12" s="48"/>
      <c r="AP12" s="47">
        <v>-1.0</v>
      </c>
      <c r="AQ12" s="50"/>
      <c r="AR12" s="50"/>
      <c r="AS12" s="51">
        <v>1.0</v>
      </c>
      <c r="AT12" s="50"/>
      <c r="AU12" s="50"/>
      <c r="AV12" s="50"/>
      <c r="AW12" s="50"/>
      <c r="AX12" s="50"/>
      <c r="AY12" s="50"/>
      <c r="AZ12" s="50"/>
      <c r="BA12" s="35">
        <f t="shared" si="6"/>
        <v>2</v>
      </c>
      <c r="BB12" s="33">
        <f t="shared" si="7"/>
        <v>3.65</v>
      </c>
      <c r="BC12" s="33">
        <f t="shared" si="8"/>
        <v>180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320</v>
      </c>
      <c r="C15" s="46"/>
      <c r="D15" s="47">
        <v>1.0</v>
      </c>
      <c r="E15" s="47">
        <v>1.0</v>
      </c>
      <c r="F15" s="47">
        <v>-1.0</v>
      </c>
      <c r="G15" s="46"/>
      <c r="H15" s="46"/>
      <c r="I15" s="46"/>
      <c r="J15" s="47">
        <v>1.0</v>
      </c>
      <c r="K15" s="46"/>
      <c r="L15" s="46"/>
      <c r="M15" s="47">
        <v>1.0</v>
      </c>
      <c r="N15" s="46"/>
      <c r="O15" s="46"/>
      <c r="P15" s="46"/>
      <c r="Q15" s="47">
        <v>1.0</v>
      </c>
      <c r="R15" s="47">
        <v>1.0</v>
      </c>
      <c r="S15" s="46"/>
      <c r="T15" s="46"/>
      <c r="U15" s="46"/>
      <c r="V15" s="46"/>
      <c r="W15" s="46"/>
      <c r="X15" s="46"/>
      <c r="Y15" s="47">
        <v>-1.0</v>
      </c>
      <c r="Z15" s="46"/>
      <c r="AA15" s="47">
        <v>1.0</v>
      </c>
      <c r="AB15" s="47">
        <v>1.0</v>
      </c>
      <c r="AC15" s="47">
        <v>1.0</v>
      </c>
      <c r="AD15" s="46"/>
      <c r="AE15" s="46"/>
      <c r="AF15" s="46"/>
      <c r="AG15" s="47">
        <v>1.0</v>
      </c>
      <c r="AH15" s="46"/>
      <c r="AI15" s="46"/>
      <c r="AJ15" s="46"/>
      <c r="AK15" s="48"/>
      <c r="AL15" s="46"/>
      <c r="AM15" s="46"/>
      <c r="AN15" s="46"/>
      <c r="AO15" s="47">
        <v>1.0</v>
      </c>
      <c r="AP15" s="33">
        <v>1.0</v>
      </c>
      <c r="AQ15" s="49"/>
      <c r="AR15" s="49"/>
      <c r="AS15" s="49"/>
      <c r="AT15" s="49"/>
      <c r="AU15" s="49"/>
      <c r="AV15" s="35">
        <v>1.0</v>
      </c>
      <c r="AW15" s="49"/>
      <c r="AX15" s="50"/>
      <c r="AY15" s="49"/>
      <c r="AZ15" s="51">
        <v>1.0</v>
      </c>
      <c r="BA15" s="35">
        <f t="shared" ref="BA15:BA17" si="10">_xlfn.RANK.AVG(B15,$B$15:$B$17)</f>
        <v>1</v>
      </c>
      <c r="BB15" s="33">
        <f t="shared" ref="BB15:BB17" si="11">IF(SUM(BC$15:BC$17)&lt;&gt;0,(5-BA15)+B15/200,0)</f>
        <v>5.6</v>
      </c>
      <c r="BC15" s="33">
        <f t="shared" ref="BC15:BC17" si="12">SUMIF(C15:AZ15,"&gt;0",$C$4:$AZ$4)</f>
        <v>390</v>
      </c>
    </row>
    <row r="16">
      <c r="A16" s="54" t="s">
        <v>66</v>
      </c>
      <c r="B16" s="33">
        <f t="shared" si="9"/>
        <v>150</v>
      </c>
      <c r="C16" s="46"/>
      <c r="D16" s="46"/>
      <c r="E16" s="46"/>
      <c r="F16" s="47">
        <v>1.0</v>
      </c>
      <c r="G16" s="46"/>
      <c r="H16" s="47">
        <v>1.0</v>
      </c>
      <c r="I16" s="46"/>
      <c r="J16" s="46"/>
      <c r="K16" s="46"/>
      <c r="L16" s="48"/>
      <c r="M16" s="46"/>
      <c r="N16" s="47">
        <v>1.0</v>
      </c>
      <c r="O16" s="48"/>
      <c r="P16" s="46"/>
      <c r="Q16" s="48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8"/>
      <c r="AE16" s="46"/>
      <c r="AF16" s="47">
        <v>1.0</v>
      </c>
      <c r="AG16" s="47">
        <v>-1.0</v>
      </c>
      <c r="AH16" s="47">
        <v>1.0</v>
      </c>
      <c r="AI16" s="47">
        <v>-1.0</v>
      </c>
      <c r="AJ16" s="46"/>
      <c r="AK16" s="46"/>
      <c r="AL16" s="47">
        <v>1.0</v>
      </c>
      <c r="AM16" s="46"/>
      <c r="AN16" s="46"/>
      <c r="AO16" s="46"/>
      <c r="AP16" s="46"/>
      <c r="AQ16" s="51">
        <v>-1.0</v>
      </c>
      <c r="AR16" s="50"/>
      <c r="AS16" s="50"/>
      <c r="AT16" s="50"/>
      <c r="AU16" s="50"/>
      <c r="AV16" s="50"/>
      <c r="AW16" s="51">
        <v>1.0</v>
      </c>
      <c r="AX16" s="51">
        <v>1.0</v>
      </c>
      <c r="AY16" s="50"/>
      <c r="AZ16" s="50"/>
      <c r="BA16" s="35">
        <f t="shared" si="10"/>
        <v>2</v>
      </c>
      <c r="BB16" s="33">
        <f t="shared" si="11"/>
        <v>3.75</v>
      </c>
      <c r="BC16" s="33">
        <f t="shared" si="12"/>
        <v>200</v>
      </c>
    </row>
    <row r="17">
      <c r="A17" s="54" t="s">
        <v>74</v>
      </c>
      <c r="B17" s="33">
        <f t="shared" si="9"/>
        <v>90</v>
      </c>
      <c r="C17" s="47">
        <v>-1.0</v>
      </c>
      <c r="D17" s="46"/>
      <c r="E17" s="46"/>
      <c r="F17" s="46"/>
      <c r="G17" s="46"/>
      <c r="H17" s="46"/>
      <c r="I17" s="47">
        <v>1.0</v>
      </c>
      <c r="J17" s="46"/>
      <c r="K17" s="47">
        <v>1.0</v>
      </c>
      <c r="L17" s="46"/>
      <c r="M17" s="46"/>
      <c r="N17" s="46"/>
      <c r="O17" s="46"/>
      <c r="P17" s="48"/>
      <c r="Q17" s="46"/>
      <c r="R17" s="46"/>
      <c r="S17" s="47">
        <v>1.0</v>
      </c>
      <c r="T17" s="46"/>
      <c r="U17" s="46"/>
      <c r="V17" s="46"/>
      <c r="W17" s="46"/>
      <c r="X17" s="46"/>
      <c r="Y17" s="46"/>
      <c r="Z17" s="47">
        <v>1.0</v>
      </c>
      <c r="AA17" s="48"/>
      <c r="AB17" s="48"/>
      <c r="AC17" s="46"/>
      <c r="AD17" s="47">
        <v>1.0</v>
      </c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6"/>
      <c r="AP17" s="47">
        <v>-1.0</v>
      </c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2.45</v>
      </c>
      <c r="BC17" s="33">
        <f t="shared" si="12"/>
        <v>150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140</v>
      </c>
      <c r="C20" s="47">
        <v>1.0</v>
      </c>
      <c r="D20" s="46"/>
      <c r="E20" s="46"/>
      <c r="F20" s="46"/>
      <c r="G20" s="46"/>
      <c r="H20" s="47">
        <v>1.0</v>
      </c>
      <c r="I20" s="46"/>
      <c r="J20" s="46"/>
      <c r="K20" s="47">
        <v>1.0</v>
      </c>
      <c r="L20" s="46"/>
      <c r="M20" s="46"/>
      <c r="N20" s="46"/>
      <c r="O20" s="46"/>
      <c r="P20" s="46"/>
      <c r="Q20" s="46"/>
      <c r="R20" s="46"/>
      <c r="S20" s="47">
        <v>1.0</v>
      </c>
      <c r="T20" s="46"/>
      <c r="U20" s="46"/>
      <c r="V20" s="46"/>
      <c r="W20" s="46"/>
      <c r="X20" s="46"/>
      <c r="Y20" s="46"/>
      <c r="Z20" s="47">
        <v>1.0</v>
      </c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35">
        <v>1.0</v>
      </c>
      <c r="AX20" s="50"/>
      <c r="AY20" s="49"/>
      <c r="AZ20" s="50"/>
      <c r="BA20" s="35">
        <f t="shared" ref="BA20:BA22" si="14">_xlfn.RANK.AVG(B20,$B$20:$B$22)</f>
        <v>2</v>
      </c>
      <c r="BB20" s="33">
        <f t="shared" ref="BB20:BB22" si="15">IF(SUM(BC$20:BC$22)&lt;&gt;0,(5-BA20)+B20/200,0)</f>
        <v>3.7</v>
      </c>
      <c r="BC20" s="33">
        <f t="shared" ref="BC20:BC22" si="16">SUMIF(C20:AZ20,"&gt;0",$C$4:$AZ$4)</f>
        <v>140</v>
      </c>
    </row>
    <row r="21">
      <c r="A21" s="55" t="s">
        <v>70</v>
      </c>
      <c r="B21" s="33">
        <f t="shared" si="13"/>
        <v>290</v>
      </c>
      <c r="C21" s="46"/>
      <c r="D21" s="47">
        <v>1.0</v>
      </c>
      <c r="E21" s="46"/>
      <c r="F21" s="47">
        <v>1.0</v>
      </c>
      <c r="G21" s="46"/>
      <c r="H21" s="46"/>
      <c r="I21" s="47">
        <v>1.0</v>
      </c>
      <c r="J21" s="46"/>
      <c r="K21" s="46"/>
      <c r="L21" s="33">
        <v>1.0</v>
      </c>
      <c r="M21" s="47">
        <v>1.0</v>
      </c>
      <c r="N21" s="47">
        <v>1.0</v>
      </c>
      <c r="O21" s="48"/>
      <c r="P21" s="46"/>
      <c r="Q21" s="48"/>
      <c r="R21" s="47">
        <v>1.0</v>
      </c>
      <c r="S21" s="46"/>
      <c r="T21" s="47">
        <v>-1.0</v>
      </c>
      <c r="U21" s="46"/>
      <c r="V21" s="46"/>
      <c r="W21" s="47">
        <v>1.0</v>
      </c>
      <c r="X21" s="46"/>
      <c r="Y21" s="46"/>
      <c r="Z21" s="46"/>
      <c r="AA21" s="46"/>
      <c r="AB21" s="46"/>
      <c r="AC21" s="47">
        <v>1.0</v>
      </c>
      <c r="AD21" s="33">
        <v>1.0</v>
      </c>
      <c r="AE21" s="46"/>
      <c r="AF21" s="46"/>
      <c r="AG21" s="47">
        <v>1.0</v>
      </c>
      <c r="AH21" s="46"/>
      <c r="AI21" s="46"/>
      <c r="AJ21" s="46"/>
      <c r="AK21" s="46"/>
      <c r="AL21" s="46"/>
      <c r="AM21" s="46"/>
      <c r="AN21" s="47">
        <v>1.0</v>
      </c>
      <c r="AO21" s="46"/>
      <c r="AP21" s="47">
        <v>1.0</v>
      </c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35">
        <f t="shared" si="14"/>
        <v>1</v>
      </c>
      <c r="BB21" s="33">
        <f t="shared" si="15"/>
        <v>5.45</v>
      </c>
      <c r="BC21" s="33">
        <f t="shared" si="16"/>
        <v>320</v>
      </c>
    </row>
    <row r="22">
      <c r="A22" s="25" t="s">
        <v>82</v>
      </c>
      <c r="B22" s="33">
        <f t="shared" si="13"/>
        <v>40</v>
      </c>
      <c r="C22" s="46"/>
      <c r="D22" s="46"/>
      <c r="E22" s="46"/>
      <c r="F22" s="46"/>
      <c r="G22" s="46"/>
      <c r="H22" s="47">
        <v>-1.0</v>
      </c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6"/>
      <c r="AH22" s="46"/>
      <c r="AI22" s="46"/>
      <c r="AJ22" s="48"/>
      <c r="AK22" s="48"/>
      <c r="AL22" s="47">
        <v>1.0</v>
      </c>
      <c r="AM22" s="47">
        <v>1.0</v>
      </c>
      <c r="AN22" s="46"/>
      <c r="AO22" s="47">
        <v>1.0</v>
      </c>
      <c r="AP22" s="46"/>
      <c r="AQ22" s="50"/>
      <c r="AR22" s="50"/>
      <c r="AS22" s="50"/>
      <c r="AT22" s="50"/>
      <c r="AU22" s="50"/>
      <c r="AV22" s="50"/>
      <c r="AW22" s="51">
        <v>-1.0</v>
      </c>
      <c r="AX22" s="50"/>
      <c r="AY22" s="50"/>
      <c r="AZ22" s="50"/>
      <c r="BA22" s="35">
        <f t="shared" si="14"/>
        <v>3</v>
      </c>
      <c r="BB22" s="33">
        <f t="shared" si="15"/>
        <v>2.2</v>
      </c>
      <c r="BC22" s="33">
        <f t="shared" si="16"/>
        <v>70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90</v>
      </c>
      <c r="C27" s="46"/>
      <c r="D27" s="46"/>
      <c r="E27" s="46"/>
      <c r="F27" s="47">
        <v>-1.0</v>
      </c>
      <c r="G27" s="46"/>
      <c r="H27" s="46"/>
      <c r="I27" s="46"/>
      <c r="J27" s="47">
        <v>1.0</v>
      </c>
      <c r="K27" s="46"/>
      <c r="L27" s="46"/>
      <c r="M27" s="46"/>
      <c r="N27" s="47">
        <v>1.0</v>
      </c>
      <c r="O27" s="46"/>
      <c r="P27" s="46"/>
      <c r="Q27" s="46"/>
      <c r="R27" s="46"/>
      <c r="S27" s="46"/>
      <c r="T27" s="47">
        <v>-1.0</v>
      </c>
      <c r="U27" s="46"/>
      <c r="V27" s="46"/>
      <c r="W27" s="46"/>
      <c r="X27" s="46"/>
      <c r="Y27" s="46"/>
      <c r="Z27" s="47">
        <v>1.0</v>
      </c>
      <c r="AA27" s="47">
        <v>1.0</v>
      </c>
      <c r="AB27" s="46"/>
      <c r="AC27" s="46"/>
      <c r="AD27" s="47">
        <v>1.0</v>
      </c>
      <c r="AE27" s="48"/>
      <c r="AF27" s="48"/>
      <c r="AG27" s="47">
        <v>1.0</v>
      </c>
      <c r="AH27" s="46"/>
      <c r="AI27" s="46"/>
      <c r="AJ27" s="46"/>
      <c r="AK27" s="48"/>
      <c r="AL27" s="46"/>
      <c r="AM27" s="46"/>
      <c r="AN27" s="47">
        <v>1.0</v>
      </c>
      <c r="AO27" s="46"/>
      <c r="AP27" s="46"/>
      <c r="AQ27" s="49"/>
      <c r="AR27" s="35">
        <v>-1.0</v>
      </c>
      <c r="AS27" s="51">
        <v>-1.0</v>
      </c>
      <c r="AT27" s="49"/>
      <c r="AU27" s="49"/>
      <c r="AV27" s="50"/>
      <c r="AW27" s="50"/>
      <c r="AX27" s="49"/>
      <c r="AY27" s="50"/>
      <c r="AZ27" s="49"/>
      <c r="BA27" s="35">
        <f t="shared" ref="BA27:BA29" si="18">_xlfn.RANK.AVG(B27,$B$27:$B$29)</f>
        <v>3</v>
      </c>
      <c r="BB27" s="33">
        <f t="shared" ref="BB27:BB29" si="19">IF(SUM(BC$27:BC$29)&lt;&gt;0,(5-BA27)+B27/200,0)</f>
        <v>2.45</v>
      </c>
      <c r="BC27" s="33">
        <f t="shared" ref="BC27:BC29" si="20">SUMIF(C27:AZ27,"&gt;0",$C$4:$AZ$4)</f>
        <v>210</v>
      </c>
    </row>
    <row r="28">
      <c r="A28" s="54" t="s">
        <v>84</v>
      </c>
      <c r="B28" s="33">
        <f t="shared" si="17"/>
        <v>170</v>
      </c>
      <c r="C28" s="47">
        <v>1.0</v>
      </c>
      <c r="D28" s="46"/>
      <c r="E28" s="47">
        <v>1.0</v>
      </c>
      <c r="F28" s="46"/>
      <c r="G28" s="46"/>
      <c r="H28" s="46"/>
      <c r="I28" s="47">
        <v>1.0</v>
      </c>
      <c r="J28" s="46"/>
      <c r="K28" s="46"/>
      <c r="L28" s="46"/>
      <c r="M28" s="47">
        <v>1.0</v>
      </c>
      <c r="N28" s="46"/>
      <c r="O28" s="47">
        <v>1.0</v>
      </c>
      <c r="P28" s="46"/>
      <c r="Q28" s="48"/>
      <c r="R28" s="33">
        <v>1.0</v>
      </c>
      <c r="S28" s="47">
        <v>1.0</v>
      </c>
      <c r="T28" s="47">
        <v>-1.0</v>
      </c>
      <c r="U28" s="46"/>
      <c r="V28" s="46"/>
      <c r="W28" s="46"/>
      <c r="X28" s="47">
        <v>1.0</v>
      </c>
      <c r="Y28" s="46"/>
      <c r="Z28" s="46"/>
      <c r="AA28" s="46"/>
      <c r="AB28" s="47">
        <v>1.0</v>
      </c>
      <c r="AC28" s="47">
        <v>1.0</v>
      </c>
      <c r="AD28" s="48"/>
      <c r="AE28" s="46"/>
      <c r="AF28" s="46"/>
      <c r="AG28" s="46"/>
      <c r="AH28" s="46"/>
      <c r="AI28" s="46"/>
      <c r="AJ28" s="46"/>
      <c r="AK28" s="47">
        <v>1.0</v>
      </c>
      <c r="AL28" s="47">
        <v>1.0</v>
      </c>
      <c r="AM28" s="46"/>
      <c r="AN28" s="46"/>
      <c r="AO28" s="47">
        <v>1.0</v>
      </c>
      <c r="AP28" s="46"/>
      <c r="AQ28" s="51">
        <v>1.0</v>
      </c>
      <c r="AR28" s="51">
        <v>-1.0</v>
      </c>
      <c r="AS28" s="51">
        <v>-1.0</v>
      </c>
      <c r="AT28" s="50"/>
      <c r="AU28" s="50"/>
      <c r="AV28" s="51">
        <v>-1.0</v>
      </c>
      <c r="AW28" s="51">
        <v>1.0</v>
      </c>
      <c r="AX28" s="50"/>
      <c r="AY28" s="50"/>
      <c r="AZ28" s="51">
        <v>-1.0</v>
      </c>
      <c r="BA28" s="35">
        <f t="shared" si="18"/>
        <v>1.5</v>
      </c>
      <c r="BB28" s="33">
        <f t="shared" si="19"/>
        <v>4.35</v>
      </c>
      <c r="BC28" s="33">
        <f t="shared" si="20"/>
        <v>310</v>
      </c>
    </row>
    <row r="29">
      <c r="A29" s="54" t="s">
        <v>86</v>
      </c>
      <c r="B29" s="33">
        <f t="shared" si="17"/>
        <v>170</v>
      </c>
      <c r="C29" s="46"/>
      <c r="D29" s="47">
        <v>1.0</v>
      </c>
      <c r="E29" s="46"/>
      <c r="F29" s="46"/>
      <c r="G29" s="46"/>
      <c r="H29" s="47">
        <v>1.0</v>
      </c>
      <c r="I29" s="48"/>
      <c r="J29" s="46"/>
      <c r="K29" s="47">
        <v>1.0</v>
      </c>
      <c r="L29" s="46"/>
      <c r="M29" s="46"/>
      <c r="N29" s="46"/>
      <c r="O29" s="46"/>
      <c r="P29" s="47">
        <v>-1.0</v>
      </c>
      <c r="Q29" s="47">
        <v>1.0</v>
      </c>
      <c r="R29" s="46"/>
      <c r="S29" s="46"/>
      <c r="T29" s="47">
        <v>1.0</v>
      </c>
      <c r="U29" s="46"/>
      <c r="V29" s="46"/>
      <c r="W29" s="46"/>
      <c r="X29" s="46"/>
      <c r="Y29" s="46"/>
      <c r="Z29" s="46"/>
      <c r="AA29" s="48"/>
      <c r="AB29" s="48"/>
      <c r="AC29" s="46"/>
      <c r="AD29" s="46"/>
      <c r="AE29" s="46"/>
      <c r="AF29" s="48"/>
      <c r="AG29" s="46"/>
      <c r="AH29" s="46"/>
      <c r="AI29" s="46"/>
      <c r="AJ29" s="33">
        <v>1.0</v>
      </c>
      <c r="AK29" s="48"/>
      <c r="AL29" s="46"/>
      <c r="AM29" s="46"/>
      <c r="AN29" s="46"/>
      <c r="AO29" s="48"/>
      <c r="AP29" s="46"/>
      <c r="AQ29" s="50"/>
      <c r="AR29" s="51">
        <v>1.0</v>
      </c>
      <c r="AS29" s="50"/>
      <c r="AT29" s="50"/>
      <c r="AU29" s="50"/>
      <c r="AV29" s="50"/>
      <c r="AW29" s="50"/>
      <c r="AX29" s="50"/>
      <c r="AY29" s="50"/>
      <c r="AZ29" s="50"/>
      <c r="BA29" s="35">
        <f t="shared" si="18"/>
        <v>1.5</v>
      </c>
      <c r="BB29" s="33">
        <f t="shared" si="19"/>
        <v>4.35</v>
      </c>
      <c r="BC29" s="33">
        <f t="shared" si="20"/>
        <v>210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140</v>
      </c>
      <c r="C32" s="47">
        <v>1.0</v>
      </c>
      <c r="D32" s="46"/>
      <c r="E32" s="46"/>
      <c r="F32" s="47">
        <v>1.0</v>
      </c>
      <c r="G32" s="46"/>
      <c r="H32" s="46"/>
      <c r="I32" s="46"/>
      <c r="J32" s="47">
        <v>1.0</v>
      </c>
      <c r="K32" s="46"/>
      <c r="L32" s="46"/>
      <c r="M32" s="46"/>
      <c r="N32" s="46"/>
      <c r="O32" s="46"/>
      <c r="P32" s="46"/>
      <c r="Q32" s="47">
        <v>1.0</v>
      </c>
      <c r="R32" s="47">
        <v>1.0</v>
      </c>
      <c r="S32" s="47">
        <v>1.0</v>
      </c>
      <c r="T32" s="47">
        <v>-1.0</v>
      </c>
      <c r="U32" s="46"/>
      <c r="V32" s="46"/>
      <c r="W32" s="46"/>
      <c r="X32" s="47">
        <v>1.0</v>
      </c>
      <c r="Y32" s="46"/>
      <c r="Z32" s="46"/>
      <c r="AA32" s="46"/>
      <c r="AB32" s="46"/>
      <c r="AC32" s="47">
        <v>1.0</v>
      </c>
      <c r="AD32" s="46"/>
      <c r="AE32" s="46"/>
      <c r="AF32" s="48"/>
      <c r="AG32" s="46"/>
      <c r="AH32" s="46"/>
      <c r="AI32" s="46"/>
      <c r="AJ32" s="46"/>
      <c r="AK32" s="48"/>
      <c r="AL32" s="47">
        <v>1.0</v>
      </c>
      <c r="AM32" s="46"/>
      <c r="AN32" s="46"/>
      <c r="AO32" s="46"/>
      <c r="AP32" s="46"/>
      <c r="AQ32" s="49"/>
      <c r="AR32" s="35">
        <v>-1.0</v>
      </c>
      <c r="AS32" s="50"/>
      <c r="AT32" s="49"/>
      <c r="AU32" s="49"/>
      <c r="AV32" s="50"/>
      <c r="AW32" s="51">
        <v>1.0</v>
      </c>
      <c r="AX32" s="50"/>
      <c r="AY32" s="51">
        <v>-1.0</v>
      </c>
      <c r="AZ32" s="49"/>
      <c r="BA32" s="35">
        <f t="shared" ref="BA32:BA34" si="22">_xlfn.RANK.AVG(B32,$B$32:$B$34)</f>
        <v>2</v>
      </c>
      <c r="BB32" s="33">
        <f t="shared" ref="BB32:BB34" si="23">IF(SUM(BC$32:BC$34)&lt;&gt;0,(5-BA32)+B32/200,0)</f>
        <v>3.7</v>
      </c>
      <c r="BC32" s="33">
        <f t="shared" ref="BC32:BC34" si="24">SUMIF(C32:AZ32,"&gt;0",$C$4:$AZ$4)</f>
        <v>230</v>
      </c>
    </row>
    <row r="33">
      <c r="A33" s="19" t="s">
        <v>100</v>
      </c>
      <c r="B33" s="33">
        <f t="shared" si="21"/>
        <v>-10</v>
      </c>
      <c r="C33" s="46"/>
      <c r="D33" s="46"/>
      <c r="E33" s="47">
        <v>-1.0</v>
      </c>
      <c r="F33" s="46"/>
      <c r="G33" s="47">
        <v>-1.0</v>
      </c>
      <c r="H33" s="47">
        <v>1.0</v>
      </c>
      <c r="I33" s="47">
        <v>1.0</v>
      </c>
      <c r="J33" s="46"/>
      <c r="K33" s="46"/>
      <c r="L33" s="48"/>
      <c r="M33" s="46"/>
      <c r="N33" s="47">
        <v>-1.0</v>
      </c>
      <c r="O33" s="47">
        <v>-1.0</v>
      </c>
      <c r="P33" s="46"/>
      <c r="Q33" s="48"/>
      <c r="R33" s="33">
        <v>-1.0</v>
      </c>
      <c r="S33" s="46"/>
      <c r="T33" s="47">
        <v>1.0</v>
      </c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6"/>
      <c r="AF33" s="46"/>
      <c r="AG33" s="46"/>
      <c r="AH33" s="47">
        <v>1.0</v>
      </c>
      <c r="AI33" s="46"/>
      <c r="AJ33" s="46"/>
      <c r="AK33" s="46"/>
      <c r="AL33" s="47">
        <v>-1.0</v>
      </c>
      <c r="AM33" s="47">
        <v>1.0</v>
      </c>
      <c r="AN33" s="47">
        <v>1.0</v>
      </c>
      <c r="AO33" s="46"/>
      <c r="AP33" s="46"/>
      <c r="AQ33" s="51">
        <v>1.0</v>
      </c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22"/>
        <v>3</v>
      </c>
      <c r="BB33" s="33">
        <f t="shared" si="23"/>
        <v>1.95</v>
      </c>
      <c r="BC33" s="33">
        <f t="shared" si="24"/>
        <v>140</v>
      </c>
    </row>
    <row r="34">
      <c r="A34" s="55" t="s">
        <v>92</v>
      </c>
      <c r="B34" s="33">
        <f t="shared" si="21"/>
        <v>180</v>
      </c>
      <c r="C34" s="46"/>
      <c r="D34" s="47">
        <v>1.0</v>
      </c>
      <c r="E34" s="46"/>
      <c r="F34" s="46"/>
      <c r="G34" s="46"/>
      <c r="H34" s="46"/>
      <c r="I34" s="48"/>
      <c r="J34" s="46"/>
      <c r="K34" s="46"/>
      <c r="L34" s="46"/>
      <c r="M34" s="46"/>
      <c r="N34" s="47">
        <v>1.0</v>
      </c>
      <c r="O34" s="46"/>
      <c r="P34" s="48"/>
      <c r="Q34" s="46"/>
      <c r="R34" s="46"/>
      <c r="S34" s="46"/>
      <c r="T34" s="46"/>
      <c r="U34" s="46"/>
      <c r="V34" s="46"/>
      <c r="W34" s="47">
        <v>1.0</v>
      </c>
      <c r="X34" s="46"/>
      <c r="Y34" s="47">
        <v>1.0</v>
      </c>
      <c r="Z34" s="46"/>
      <c r="AA34" s="48"/>
      <c r="AB34" s="33">
        <v>1.0</v>
      </c>
      <c r="AC34" s="46"/>
      <c r="AD34" s="46"/>
      <c r="AE34" s="48"/>
      <c r="AF34" s="46"/>
      <c r="AG34" s="47">
        <v>1.0</v>
      </c>
      <c r="AH34" s="46"/>
      <c r="AI34" s="46"/>
      <c r="AJ34" s="33">
        <v>1.0</v>
      </c>
      <c r="AK34" s="48"/>
      <c r="AL34" s="46"/>
      <c r="AM34" s="46"/>
      <c r="AN34" s="46"/>
      <c r="AO34" s="33">
        <v>1.0</v>
      </c>
      <c r="AP34" s="46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35">
        <f t="shared" si="22"/>
        <v>1</v>
      </c>
      <c r="BB34" s="33">
        <f t="shared" si="23"/>
        <v>4.9</v>
      </c>
      <c r="BC34" s="33">
        <f t="shared" si="24"/>
        <v>180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80</v>
      </c>
      <c r="C37" s="46"/>
      <c r="D37" s="46"/>
      <c r="E37" s="46"/>
      <c r="F37" s="46"/>
      <c r="G37" s="46"/>
      <c r="H37" s="46"/>
      <c r="I37" s="47">
        <v>1.0</v>
      </c>
      <c r="J37" s="46"/>
      <c r="K37" s="46"/>
      <c r="L37" s="46"/>
      <c r="M37" s="46"/>
      <c r="N37" s="46"/>
      <c r="O37" s="46"/>
      <c r="P37" s="46"/>
      <c r="Q37" s="46"/>
      <c r="R37" s="46"/>
      <c r="S37" s="47">
        <v>1.0</v>
      </c>
      <c r="T37" s="47">
        <v>1.0</v>
      </c>
      <c r="U37" s="46"/>
      <c r="V37" s="46"/>
      <c r="W37" s="46"/>
      <c r="X37" s="46"/>
      <c r="Y37" s="46"/>
      <c r="Z37" s="46"/>
      <c r="AA37" s="46"/>
      <c r="AB37" s="46"/>
      <c r="AC37" s="47">
        <v>1.0</v>
      </c>
      <c r="AD37" s="46"/>
      <c r="AE37" s="46"/>
      <c r="AF37" s="48"/>
      <c r="AG37" s="46"/>
      <c r="AH37" s="46"/>
      <c r="AI37" s="46"/>
      <c r="AJ37" s="46"/>
      <c r="AK37" s="48"/>
      <c r="AL37" s="46"/>
      <c r="AM37" s="47">
        <v>1.0</v>
      </c>
      <c r="AN37" s="46"/>
      <c r="AO37" s="46"/>
      <c r="AP37" s="46"/>
      <c r="AQ37" s="49"/>
      <c r="AR37" s="35">
        <v>-1.0</v>
      </c>
      <c r="AS37" s="50"/>
      <c r="AT37" s="35">
        <v>-1.0</v>
      </c>
      <c r="AU37" s="49"/>
      <c r="AV37" s="50"/>
      <c r="AW37" s="50"/>
      <c r="AX37" s="51">
        <v>1.0</v>
      </c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2.4</v>
      </c>
      <c r="BC37" s="33">
        <f t="shared" ref="BC37:BC39" si="28">SUMIF(C37:AZ37,"&gt;0",$C$4:$AZ$4)</f>
        <v>140</v>
      </c>
    </row>
    <row r="38">
      <c r="A38" s="54" t="s">
        <v>102</v>
      </c>
      <c r="B38" s="33">
        <f t="shared" si="25"/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8"/>
      <c r="M38" s="46"/>
      <c r="N38" s="47">
        <v>1.0</v>
      </c>
      <c r="O38" s="46"/>
      <c r="P38" s="46"/>
      <c r="Q38" s="33">
        <v>1.0</v>
      </c>
      <c r="R38" s="48"/>
      <c r="S38" s="46"/>
      <c r="T38" s="46"/>
      <c r="U38" s="46"/>
      <c r="V38" s="46"/>
      <c r="W38" s="46"/>
      <c r="X38" s="47">
        <v>1.0</v>
      </c>
      <c r="Y38" s="46"/>
      <c r="Z38" s="46"/>
      <c r="AA38" s="46"/>
      <c r="AB38" s="46"/>
      <c r="AC38" s="46"/>
      <c r="AD38" s="48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7">
        <v>1.0</v>
      </c>
      <c r="AP38" s="46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35">
        <f t="shared" si="26"/>
        <v>2</v>
      </c>
      <c r="BB38" s="33">
        <f t="shared" si="27"/>
        <v>3.65</v>
      </c>
      <c r="BC38" s="33">
        <f t="shared" si="28"/>
        <v>130</v>
      </c>
    </row>
    <row r="39">
      <c r="A39" s="54" t="s">
        <v>96</v>
      </c>
      <c r="B39" s="33">
        <f t="shared" si="25"/>
        <v>160</v>
      </c>
      <c r="C39" s="47">
        <v>1.0</v>
      </c>
      <c r="D39" s="47">
        <v>1.0</v>
      </c>
      <c r="E39" s="46"/>
      <c r="F39" s="46"/>
      <c r="G39" s="46"/>
      <c r="H39" s="47">
        <v>1.0</v>
      </c>
      <c r="I39" s="48"/>
      <c r="J39" s="47">
        <v>1.0</v>
      </c>
      <c r="K39" s="46"/>
      <c r="L39" s="46"/>
      <c r="M39" s="47">
        <v>1.0</v>
      </c>
      <c r="N39" s="46"/>
      <c r="O39" s="46"/>
      <c r="P39" s="48"/>
      <c r="Q39" s="47">
        <v>-1.0</v>
      </c>
      <c r="R39" s="47">
        <v>1.0</v>
      </c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7">
        <v>-1.0</v>
      </c>
      <c r="AH39" s="47">
        <v>1.0</v>
      </c>
      <c r="AI39" s="46"/>
      <c r="AJ39" s="48"/>
      <c r="AK39" s="33">
        <v>1.0</v>
      </c>
      <c r="AL39" s="46"/>
      <c r="AM39" s="46"/>
      <c r="AN39" s="46"/>
      <c r="AO39" s="48"/>
      <c r="AP39" s="47">
        <v>1.0</v>
      </c>
      <c r="AQ39" s="51">
        <v>-1.0</v>
      </c>
      <c r="AR39" s="50"/>
      <c r="AS39" s="50"/>
      <c r="AT39" s="50"/>
      <c r="AU39" s="50"/>
      <c r="AV39" s="50"/>
      <c r="AW39" s="51">
        <v>1.0</v>
      </c>
      <c r="AX39" s="50"/>
      <c r="AY39" s="50"/>
      <c r="AZ39" s="50"/>
      <c r="BA39" s="35">
        <f t="shared" si="26"/>
        <v>1</v>
      </c>
      <c r="BB39" s="33">
        <f t="shared" si="27"/>
        <v>4.8</v>
      </c>
      <c r="BC39" s="33">
        <f t="shared" si="28"/>
        <v>230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-80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>
        <v>1.0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8"/>
      <c r="AG42" s="46"/>
      <c r="AH42" s="46"/>
      <c r="AI42" s="46"/>
      <c r="AJ42" s="46"/>
      <c r="AK42" s="48"/>
      <c r="AL42" s="46"/>
      <c r="AM42" s="47">
        <v>-1.0</v>
      </c>
      <c r="AN42" s="46"/>
      <c r="AO42" s="47">
        <v>-1.0</v>
      </c>
      <c r="AP42" s="46"/>
      <c r="AQ42" s="49"/>
      <c r="AR42" s="49"/>
      <c r="AS42" s="50"/>
      <c r="AT42" s="35">
        <v>-1.0</v>
      </c>
      <c r="AU42" s="49"/>
      <c r="AV42" s="50"/>
      <c r="AW42" s="50"/>
      <c r="AX42" s="50"/>
      <c r="AY42" s="50"/>
      <c r="AZ42" s="49"/>
      <c r="BA42" s="35">
        <f t="shared" ref="BA42:BA44" si="30">_xlfn.RANK.AVG(B42,$B$42:$B$44)</f>
        <v>3</v>
      </c>
      <c r="BB42" s="33">
        <f t="shared" ref="BB42:BB44" si="31">IF(SUM(BC$42:BC$44)&lt;&gt;0,(5-BA42)+B42/200,0)</f>
        <v>1.6</v>
      </c>
      <c r="BC42" s="33">
        <f t="shared" ref="BC42:BC44" si="32">SUMIF(C42:AZ42,"&gt;0",$C$4:$AZ$4)</f>
        <v>20</v>
      </c>
    </row>
    <row r="43">
      <c r="A43" s="55" t="s">
        <v>90</v>
      </c>
      <c r="B43" s="33">
        <f t="shared" si="29"/>
        <v>170</v>
      </c>
      <c r="C43" s="47">
        <v>1.0</v>
      </c>
      <c r="D43" s="47">
        <v>1.0</v>
      </c>
      <c r="E43" s="46"/>
      <c r="F43" s="46"/>
      <c r="G43" s="46"/>
      <c r="H43" s="47">
        <v>1.0</v>
      </c>
      <c r="I43" s="47">
        <v>1.0</v>
      </c>
      <c r="J43" s="47">
        <v>1.0</v>
      </c>
      <c r="K43" s="47">
        <v>1.0</v>
      </c>
      <c r="L43" s="48"/>
      <c r="M43" s="47">
        <v>1.0</v>
      </c>
      <c r="N43" s="46"/>
      <c r="O43" s="46"/>
      <c r="P43" s="46"/>
      <c r="Q43" s="33">
        <v>1.0</v>
      </c>
      <c r="R43" s="33">
        <v>1.0</v>
      </c>
      <c r="S43" s="46"/>
      <c r="T43" s="47">
        <v>-1.0</v>
      </c>
      <c r="U43" s="46"/>
      <c r="V43" s="46"/>
      <c r="W43" s="46"/>
      <c r="X43" s="46"/>
      <c r="Y43" s="47">
        <v>-1.0</v>
      </c>
      <c r="Z43" s="46"/>
      <c r="AA43" s="46"/>
      <c r="AB43" s="46"/>
      <c r="AC43" s="47">
        <v>1.0</v>
      </c>
      <c r="AD43" s="48"/>
      <c r="AE43" s="46"/>
      <c r="AF43" s="46"/>
      <c r="AG43" s="47">
        <v>-1.0</v>
      </c>
      <c r="AH43" s="47">
        <v>1.0</v>
      </c>
      <c r="AI43" s="47">
        <v>-1.0</v>
      </c>
      <c r="AJ43" s="46"/>
      <c r="AK43" s="46"/>
      <c r="AL43" s="46"/>
      <c r="AM43" s="46"/>
      <c r="AN43" s="46"/>
      <c r="AO43" s="46"/>
      <c r="AP43" s="46"/>
      <c r="AQ43" s="51">
        <v>1.0</v>
      </c>
      <c r="AR43" s="50"/>
      <c r="AS43" s="50"/>
      <c r="AT43" s="50"/>
      <c r="AU43" s="50"/>
      <c r="AV43" s="50"/>
      <c r="AW43" s="51">
        <v>1.0</v>
      </c>
      <c r="AX43" s="50"/>
      <c r="AY43" s="50"/>
      <c r="AZ43" s="50"/>
      <c r="BA43" s="35">
        <f t="shared" si="30"/>
        <v>1</v>
      </c>
      <c r="BB43" s="33">
        <f t="shared" si="31"/>
        <v>4.85</v>
      </c>
      <c r="BC43" s="33">
        <f t="shared" si="32"/>
        <v>270</v>
      </c>
    </row>
    <row r="44">
      <c r="A44" s="55" t="s">
        <v>104</v>
      </c>
      <c r="B44" s="33">
        <f t="shared" si="29"/>
        <v>60</v>
      </c>
      <c r="C44" s="46"/>
      <c r="D44" s="46"/>
      <c r="E44" s="46"/>
      <c r="F44" s="46"/>
      <c r="G44" s="46"/>
      <c r="H44" s="46"/>
      <c r="I44" s="48"/>
      <c r="J44" s="46"/>
      <c r="K44" s="46"/>
      <c r="L44" s="46"/>
      <c r="M44" s="46"/>
      <c r="N44" s="46"/>
      <c r="O44" s="46"/>
      <c r="P44" s="48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8"/>
      <c r="AB44" s="48"/>
      <c r="AC44" s="46"/>
      <c r="AD44" s="46"/>
      <c r="AE44" s="48"/>
      <c r="AF44" s="46"/>
      <c r="AG44" s="46"/>
      <c r="AH44" s="46"/>
      <c r="AI44" s="46"/>
      <c r="AJ44" s="48"/>
      <c r="AK44" s="48"/>
      <c r="AL44" s="46"/>
      <c r="AM44" s="47">
        <v>1.0</v>
      </c>
      <c r="AN44" s="46"/>
      <c r="AO44" s="48"/>
      <c r="AP44" s="46"/>
      <c r="AQ44" s="50"/>
      <c r="AR44" s="50"/>
      <c r="AS44" s="50"/>
      <c r="AT44" s="51">
        <v>1.0</v>
      </c>
      <c r="AU44" s="50"/>
      <c r="AV44" s="50"/>
      <c r="AW44" s="50"/>
      <c r="AX44" s="50"/>
      <c r="AY44" s="50"/>
      <c r="AZ44" s="50"/>
      <c r="BA44" s="35">
        <f t="shared" si="30"/>
        <v>2</v>
      </c>
      <c r="BB44" s="33">
        <f t="shared" si="31"/>
        <v>3.3</v>
      </c>
      <c r="BC44" s="33">
        <f t="shared" si="32"/>
        <v>60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0.0"/>
    <col customWidth="1" min="2" max="2" width="8.5"/>
    <col customWidth="1" min="3" max="62" width="3.88"/>
    <col customWidth="1" min="63" max="63" width="10.38"/>
    <col customWidth="1" min="64" max="65" width="11.13"/>
  </cols>
  <sheetData>
    <row r="1">
      <c r="A1" s="32" t="s">
        <v>11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17"/>
      <c r="BM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3"/>
      <c r="BM2" s="33"/>
    </row>
    <row r="3">
      <c r="A3" s="52" t="s">
        <v>4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1" t="s">
        <v>131</v>
      </c>
      <c r="BB3" s="39"/>
      <c r="BC3" s="39"/>
      <c r="BD3" s="39"/>
      <c r="BE3" s="40"/>
      <c r="BF3" s="41" t="s">
        <v>132</v>
      </c>
      <c r="BG3" s="39"/>
      <c r="BH3" s="39"/>
      <c r="BI3" s="39"/>
      <c r="BJ3" s="40"/>
      <c r="BK3" s="42" t="s">
        <v>54</v>
      </c>
      <c r="BL3" s="43" t="s">
        <v>126</v>
      </c>
      <c r="BM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5">
        <v>10.0</v>
      </c>
      <c r="BB4" s="45">
        <v>20.0</v>
      </c>
      <c r="BC4" s="45">
        <v>30.0</v>
      </c>
      <c r="BD4" s="45">
        <v>40.0</v>
      </c>
      <c r="BE4" s="45">
        <v>50.0</v>
      </c>
      <c r="BF4" s="45">
        <v>10.0</v>
      </c>
      <c r="BG4" s="45">
        <v>20.0</v>
      </c>
      <c r="BH4" s="45">
        <v>30.0</v>
      </c>
      <c r="BI4" s="45">
        <v>40.0</v>
      </c>
      <c r="BJ4" s="45">
        <v>50.0</v>
      </c>
      <c r="BK4" s="44"/>
      <c r="BL4" s="44"/>
      <c r="BM4" s="44"/>
    </row>
    <row r="5">
      <c r="A5" s="19" t="s">
        <v>58</v>
      </c>
      <c r="B5" s="33">
        <f t="shared" ref="B5:B8" si="1">SUMPRODUCT(C5:BJ5,$C$4:$BJ$4)</f>
        <v>200</v>
      </c>
      <c r="C5" s="46"/>
      <c r="D5" s="47">
        <v>-1.0</v>
      </c>
      <c r="E5" s="46"/>
      <c r="F5" s="46"/>
      <c r="G5" s="46"/>
      <c r="H5" s="47">
        <v>1.0</v>
      </c>
      <c r="I5" s="46"/>
      <c r="J5" s="46"/>
      <c r="K5" s="46"/>
      <c r="L5" s="46"/>
      <c r="M5" s="46"/>
      <c r="N5" s="46"/>
      <c r="O5" s="46"/>
      <c r="P5" s="46"/>
      <c r="Q5" s="46"/>
      <c r="R5" s="47">
        <v>1.0</v>
      </c>
      <c r="S5" s="46"/>
      <c r="T5" s="46"/>
      <c r="U5" s="46"/>
      <c r="V5" s="46"/>
      <c r="W5" s="46"/>
      <c r="X5" s="46"/>
      <c r="Y5" s="46"/>
      <c r="Z5" s="46"/>
      <c r="AA5" s="46"/>
      <c r="AB5" s="47">
        <v>1.0</v>
      </c>
      <c r="AC5" s="46"/>
      <c r="AD5" s="46"/>
      <c r="AE5" s="46"/>
      <c r="AF5" s="48"/>
      <c r="AG5" s="46"/>
      <c r="AH5" s="46"/>
      <c r="AI5" s="47">
        <v>-1.0</v>
      </c>
      <c r="AJ5" s="46"/>
      <c r="AK5" s="33">
        <v>1.0</v>
      </c>
      <c r="AL5" s="47">
        <v>1.0</v>
      </c>
      <c r="AM5" s="46"/>
      <c r="AN5" s="47">
        <v>1.0</v>
      </c>
      <c r="AO5" s="46"/>
      <c r="AP5" s="48"/>
      <c r="AQ5" s="50"/>
      <c r="AR5" s="49"/>
      <c r="AS5" s="50"/>
      <c r="AT5" s="49"/>
      <c r="AU5" s="50"/>
      <c r="AV5" s="50"/>
      <c r="AW5" s="50"/>
      <c r="AX5" s="35">
        <v>1.0</v>
      </c>
      <c r="AY5" s="49"/>
      <c r="AZ5" s="49"/>
      <c r="BA5" s="50"/>
      <c r="BB5" s="35">
        <v>1.0</v>
      </c>
      <c r="BC5" s="51">
        <v>1.0</v>
      </c>
      <c r="BD5" s="49"/>
      <c r="BE5" s="49"/>
      <c r="BF5" s="50"/>
      <c r="BG5" s="51">
        <v>1.0</v>
      </c>
      <c r="BH5" s="51">
        <v>1.0</v>
      </c>
      <c r="BI5" s="49"/>
      <c r="BJ5" s="49"/>
      <c r="BK5" s="35">
        <f t="shared" ref="BK5:BK8" si="2">_xlfn.RANK.AVG(B5,$B$5:$B$8)</f>
        <v>3</v>
      </c>
      <c r="BL5" s="33">
        <f t="shared" ref="BL5:BL8" si="3">IF(SUM(BM$5:BM$8)&lt;&gt;0,(5-BK5)+B5/200,0)</f>
        <v>3</v>
      </c>
      <c r="BM5" s="33">
        <f t="shared" ref="BM5:BM8" si="4">SUMIF(C5:BJ5,"&gt;0",$C$4:$BJ$4)</f>
        <v>250</v>
      </c>
    </row>
    <row r="6">
      <c r="A6" s="19" t="s">
        <v>86</v>
      </c>
      <c r="B6" s="33">
        <f t="shared" si="1"/>
        <v>370</v>
      </c>
      <c r="C6" s="47">
        <v>1.0</v>
      </c>
      <c r="D6" s="47">
        <v>1.0</v>
      </c>
      <c r="E6" s="47">
        <v>1.0</v>
      </c>
      <c r="F6" s="46"/>
      <c r="G6" s="46"/>
      <c r="H6" s="46"/>
      <c r="I6" s="47">
        <v>1.0</v>
      </c>
      <c r="J6" s="47">
        <v>1.0</v>
      </c>
      <c r="K6" s="46"/>
      <c r="L6" s="48"/>
      <c r="M6" s="47">
        <v>1.0</v>
      </c>
      <c r="N6" s="47">
        <v>1.0</v>
      </c>
      <c r="O6" s="48"/>
      <c r="P6" s="46"/>
      <c r="Q6" s="48"/>
      <c r="R6" s="46"/>
      <c r="S6" s="47">
        <v>1.0</v>
      </c>
      <c r="T6" s="47">
        <v>-1.0</v>
      </c>
      <c r="U6" s="47">
        <v>1.0</v>
      </c>
      <c r="V6" s="46"/>
      <c r="W6" s="46"/>
      <c r="X6" s="46"/>
      <c r="Y6" s="46"/>
      <c r="Z6" s="46"/>
      <c r="AA6" s="46"/>
      <c r="AB6" s="46"/>
      <c r="AC6" s="46"/>
      <c r="AD6" s="33">
        <v>1.0</v>
      </c>
      <c r="AE6" s="48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51">
        <v>1.0</v>
      </c>
      <c r="AR6" s="50"/>
      <c r="AS6" s="51">
        <v>1.0</v>
      </c>
      <c r="AT6" s="50"/>
      <c r="AU6" s="50"/>
      <c r="AV6" s="50"/>
      <c r="AW6" s="51">
        <v>1.0</v>
      </c>
      <c r="AX6" s="50"/>
      <c r="AY6" s="50"/>
      <c r="AZ6" s="51">
        <v>1.0</v>
      </c>
      <c r="BA6" s="50"/>
      <c r="BB6" s="50"/>
      <c r="BC6" s="50"/>
      <c r="BD6" s="50"/>
      <c r="BE6" s="51">
        <v>1.0</v>
      </c>
      <c r="BF6" s="51">
        <v>1.0</v>
      </c>
      <c r="BG6" s="50"/>
      <c r="BH6" s="50"/>
      <c r="BI6" s="50"/>
      <c r="BJ6" s="50"/>
      <c r="BK6" s="35">
        <f t="shared" si="2"/>
        <v>1</v>
      </c>
      <c r="BL6" s="33">
        <f t="shared" si="3"/>
        <v>5.85</v>
      </c>
      <c r="BM6" s="33">
        <f t="shared" si="4"/>
        <v>400</v>
      </c>
    </row>
    <row r="7">
      <c r="A7" s="25" t="s">
        <v>88</v>
      </c>
      <c r="B7" s="33">
        <f t="shared" si="1"/>
        <v>170</v>
      </c>
      <c r="C7" s="46"/>
      <c r="D7" s="47">
        <v>-1.0</v>
      </c>
      <c r="E7" s="46"/>
      <c r="F7" s="47">
        <v>-1.0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33">
        <v>1.0</v>
      </c>
      <c r="X7" s="46"/>
      <c r="Y7" s="46"/>
      <c r="Z7" s="46"/>
      <c r="AA7" s="48"/>
      <c r="AB7" s="48"/>
      <c r="AC7" s="47">
        <v>1.0</v>
      </c>
      <c r="AD7" s="46"/>
      <c r="AE7" s="48"/>
      <c r="AF7" s="48"/>
      <c r="AG7" s="46"/>
      <c r="AH7" s="46"/>
      <c r="AI7" s="46"/>
      <c r="AJ7" s="48"/>
      <c r="AK7" s="48"/>
      <c r="AL7" s="46"/>
      <c r="AM7" s="47">
        <v>1.0</v>
      </c>
      <c r="AN7" s="46"/>
      <c r="AO7" s="33">
        <v>1.0</v>
      </c>
      <c r="AP7" s="46"/>
      <c r="AQ7" s="50"/>
      <c r="AR7" s="50"/>
      <c r="AS7" s="50"/>
      <c r="AT7" s="51">
        <v>1.0</v>
      </c>
      <c r="AU7" s="51">
        <v>1.0</v>
      </c>
      <c r="AV7" s="50"/>
      <c r="AW7" s="50"/>
      <c r="AX7" s="50"/>
      <c r="AY7" s="50"/>
      <c r="AZ7" s="50"/>
      <c r="BA7" s="51">
        <v>1.0</v>
      </c>
      <c r="BB7" s="50"/>
      <c r="BC7" s="50"/>
      <c r="BD7" s="50"/>
      <c r="BE7" s="50"/>
      <c r="BF7" s="50"/>
      <c r="BG7" s="50"/>
      <c r="BH7" s="50"/>
      <c r="BI7" s="51">
        <v>1.0</v>
      </c>
      <c r="BJ7" s="50"/>
      <c r="BK7" s="35">
        <f t="shared" si="2"/>
        <v>4</v>
      </c>
      <c r="BL7" s="33">
        <f t="shared" si="3"/>
        <v>1.85</v>
      </c>
      <c r="BM7" s="33">
        <f t="shared" si="4"/>
        <v>230</v>
      </c>
    </row>
    <row r="8">
      <c r="A8" s="19" t="s">
        <v>66</v>
      </c>
      <c r="B8" s="33">
        <f t="shared" si="1"/>
        <v>230</v>
      </c>
      <c r="C8" s="46"/>
      <c r="D8" s="46"/>
      <c r="E8" s="48"/>
      <c r="F8" s="47">
        <v>1.0</v>
      </c>
      <c r="G8" s="46"/>
      <c r="H8" s="46"/>
      <c r="I8" s="46"/>
      <c r="J8" s="46"/>
      <c r="K8" s="46"/>
      <c r="L8" s="46"/>
      <c r="M8" s="46"/>
      <c r="N8" s="46"/>
      <c r="O8" s="46"/>
      <c r="P8" s="48"/>
      <c r="Q8" s="48"/>
      <c r="R8" s="46"/>
      <c r="S8" s="47">
        <v>-1.0</v>
      </c>
      <c r="T8" s="47">
        <v>1.0</v>
      </c>
      <c r="U8" s="46"/>
      <c r="V8" s="46"/>
      <c r="W8" s="48"/>
      <c r="X8" s="47">
        <v>1.0</v>
      </c>
      <c r="Y8" s="47">
        <v>1.0</v>
      </c>
      <c r="Z8" s="46"/>
      <c r="AA8" s="48"/>
      <c r="AB8" s="46"/>
      <c r="AC8" s="46"/>
      <c r="AD8" s="46"/>
      <c r="AE8" s="46"/>
      <c r="AF8" s="46"/>
      <c r="AG8" s="46"/>
      <c r="AH8" s="47">
        <v>1.0</v>
      </c>
      <c r="AI8" s="46"/>
      <c r="AJ8" s="46"/>
      <c r="AK8" s="46"/>
      <c r="AL8" s="46"/>
      <c r="AM8" s="46"/>
      <c r="AN8" s="46"/>
      <c r="AO8" s="46"/>
      <c r="AP8" s="46"/>
      <c r="AQ8" s="50"/>
      <c r="AR8" s="51">
        <v>1.0</v>
      </c>
      <c r="AS8" s="50"/>
      <c r="AT8" s="50"/>
      <c r="AU8" s="50"/>
      <c r="AV8" s="51">
        <v>1.0</v>
      </c>
      <c r="AW8" s="50"/>
      <c r="AX8" s="50"/>
      <c r="AY8" s="51">
        <v>1.0</v>
      </c>
      <c r="AZ8" s="50"/>
      <c r="BA8" s="51">
        <v>-1.0</v>
      </c>
      <c r="BB8" s="50"/>
      <c r="BC8" s="50"/>
      <c r="BD8" s="50"/>
      <c r="BE8" s="50"/>
      <c r="BF8" s="50"/>
      <c r="BG8" s="50"/>
      <c r="BH8" s="50"/>
      <c r="BI8" s="50"/>
      <c r="BJ8" s="51">
        <v>1.0</v>
      </c>
      <c r="BK8" s="35">
        <f t="shared" si="2"/>
        <v>2</v>
      </c>
      <c r="BL8" s="33">
        <f t="shared" si="3"/>
        <v>4.15</v>
      </c>
      <c r="BM8" s="33">
        <f t="shared" si="4"/>
        <v>260</v>
      </c>
    </row>
    <row r="9">
      <c r="A9" s="52" t="s">
        <v>5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1" t="s">
        <v>131</v>
      </c>
      <c r="BB9" s="39"/>
      <c r="BC9" s="39"/>
      <c r="BD9" s="39"/>
      <c r="BE9" s="40"/>
      <c r="BF9" s="41" t="s">
        <v>132</v>
      </c>
      <c r="BG9" s="39"/>
      <c r="BH9" s="39"/>
      <c r="BI9" s="39"/>
      <c r="BJ9" s="40"/>
      <c r="BK9" s="42" t="s">
        <v>54</v>
      </c>
      <c r="BL9" s="43" t="s">
        <v>126</v>
      </c>
      <c r="BM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5">
        <v>10.0</v>
      </c>
      <c r="BB10" s="45">
        <v>20.0</v>
      </c>
      <c r="BC10" s="45">
        <v>30.0</v>
      </c>
      <c r="BD10" s="45">
        <v>40.0</v>
      </c>
      <c r="BE10" s="45">
        <v>50.0</v>
      </c>
      <c r="BF10" s="45">
        <v>10.0</v>
      </c>
      <c r="BG10" s="45">
        <v>20.0</v>
      </c>
      <c r="BH10" s="45">
        <v>30.0</v>
      </c>
      <c r="BI10" s="45">
        <v>40.0</v>
      </c>
      <c r="BJ10" s="45">
        <v>50.0</v>
      </c>
      <c r="BK10" s="44"/>
      <c r="BL10" s="44"/>
      <c r="BM10" s="44"/>
    </row>
    <row r="11">
      <c r="A11" s="19" t="s">
        <v>84</v>
      </c>
      <c r="B11" s="33">
        <f t="shared" ref="B11:B14" si="5">SUMPRODUCT(C11:BJ11,$C$4:$BJ$4)</f>
        <v>360</v>
      </c>
      <c r="C11" s="46"/>
      <c r="D11" s="46"/>
      <c r="E11" s="46"/>
      <c r="F11" s="46"/>
      <c r="G11" s="46"/>
      <c r="H11" s="46"/>
      <c r="I11" s="47">
        <v>1.0</v>
      </c>
      <c r="J11" s="46"/>
      <c r="K11" s="47">
        <v>1.0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7">
        <v>1.0</v>
      </c>
      <c r="Y11" s="46"/>
      <c r="Z11" s="46"/>
      <c r="AA11" s="46"/>
      <c r="AB11" s="46"/>
      <c r="AC11" s="46"/>
      <c r="AD11" s="47">
        <v>1.0</v>
      </c>
      <c r="AE11" s="48"/>
      <c r="AF11" s="48"/>
      <c r="AG11" s="46"/>
      <c r="AH11" s="46"/>
      <c r="AI11" s="46"/>
      <c r="AJ11" s="46"/>
      <c r="AK11" s="48"/>
      <c r="AL11" s="46"/>
      <c r="AM11" s="46"/>
      <c r="AN11" s="47">
        <v>1.0</v>
      </c>
      <c r="AO11" s="46"/>
      <c r="AP11" s="48"/>
      <c r="AQ11" s="49"/>
      <c r="AR11" s="50"/>
      <c r="AS11" s="35">
        <v>1.0</v>
      </c>
      <c r="AT11" s="35">
        <v>1.0</v>
      </c>
      <c r="AU11" s="49"/>
      <c r="AV11" s="35">
        <v>1.0</v>
      </c>
      <c r="AW11" s="51">
        <v>1.0</v>
      </c>
      <c r="AX11" s="49"/>
      <c r="AY11" s="35">
        <v>1.0</v>
      </c>
      <c r="AZ11" s="49"/>
      <c r="BA11" s="49"/>
      <c r="BB11" s="50"/>
      <c r="BC11" s="35">
        <v>1.0</v>
      </c>
      <c r="BD11" s="49"/>
      <c r="BE11" s="49"/>
      <c r="BF11" s="49"/>
      <c r="BG11" s="51">
        <v>1.0</v>
      </c>
      <c r="BH11" s="35">
        <v>1.0</v>
      </c>
      <c r="BI11" s="49"/>
      <c r="BJ11" s="49"/>
      <c r="BK11" s="35">
        <f t="shared" ref="BK11:BK14" si="6">_xlfn.RANK.AVG(B11,$B$11:$B$14)</f>
        <v>1</v>
      </c>
      <c r="BL11" s="33">
        <f t="shared" ref="BL11:BL14" si="7">IF(SUM(BM$11:BM$14)&lt;&gt;0,(5-BK11)+B11/200,0)</f>
        <v>5.8</v>
      </c>
      <c r="BM11" s="33">
        <f t="shared" ref="BM11:BM14" si="8">SUMIF(C11:BJ11,"&gt;0",$C$4:$BJ$4)</f>
        <v>360</v>
      </c>
    </row>
    <row r="12">
      <c r="A12" s="19" t="s">
        <v>61</v>
      </c>
      <c r="B12" s="33">
        <f t="shared" si="5"/>
        <v>-20</v>
      </c>
      <c r="C12" s="46"/>
      <c r="D12" s="47">
        <v>-1.0</v>
      </c>
      <c r="E12" s="47">
        <v>1.0</v>
      </c>
      <c r="F12" s="46"/>
      <c r="G12" s="46"/>
      <c r="H12" s="46"/>
      <c r="I12" s="46"/>
      <c r="J12" s="46"/>
      <c r="K12" s="46"/>
      <c r="L12" s="33">
        <v>1.0</v>
      </c>
      <c r="M12" s="47">
        <v>1.0</v>
      </c>
      <c r="N12" s="46"/>
      <c r="O12" s="46"/>
      <c r="P12" s="46"/>
      <c r="Q12" s="48"/>
      <c r="R12" s="48"/>
      <c r="S12" s="46"/>
      <c r="T12" s="46"/>
      <c r="U12" s="46"/>
      <c r="V12" s="46"/>
      <c r="W12" s="46"/>
      <c r="X12" s="46"/>
      <c r="Y12" s="46"/>
      <c r="Z12" s="46"/>
      <c r="AA12" s="46"/>
      <c r="AB12" s="47">
        <v>1.0</v>
      </c>
      <c r="AC12" s="46"/>
      <c r="AD12" s="48"/>
      <c r="AE12" s="46"/>
      <c r="AF12" s="46"/>
      <c r="AG12" s="46"/>
      <c r="AH12" s="47">
        <v>1.0</v>
      </c>
      <c r="AI12" s="46"/>
      <c r="AJ12" s="46"/>
      <c r="AK12" s="47">
        <v>-1.0</v>
      </c>
      <c r="AL12" s="47">
        <v>1.0</v>
      </c>
      <c r="AM12" s="46"/>
      <c r="AN12" s="46"/>
      <c r="AO12" s="46"/>
      <c r="AP12" s="46"/>
      <c r="AQ12" s="50"/>
      <c r="AR12" s="50"/>
      <c r="AS12" s="50"/>
      <c r="AT12" s="50"/>
      <c r="AU12" s="51">
        <v>-1.0</v>
      </c>
      <c r="AV12" s="50"/>
      <c r="AW12" s="50"/>
      <c r="AX12" s="50"/>
      <c r="AY12" s="50"/>
      <c r="AZ12" s="50"/>
      <c r="BA12" s="50"/>
      <c r="BB12" s="50"/>
      <c r="BC12" s="51">
        <v>-1.0</v>
      </c>
      <c r="BD12" s="50"/>
      <c r="BE12" s="50"/>
      <c r="BF12" s="50"/>
      <c r="BG12" s="50"/>
      <c r="BH12" s="50"/>
      <c r="BI12" s="50"/>
      <c r="BJ12" s="50"/>
      <c r="BK12" s="35">
        <f t="shared" si="6"/>
        <v>4</v>
      </c>
      <c r="BL12" s="33">
        <f t="shared" si="7"/>
        <v>0.9</v>
      </c>
      <c r="BM12" s="33">
        <f t="shared" si="8"/>
        <v>130</v>
      </c>
    </row>
    <row r="13">
      <c r="A13" s="25" t="s">
        <v>64</v>
      </c>
      <c r="B13" s="33">
        <f t="shared" si="5"/>
        <v>60</v>
      </c>
      <c r="C13" s="46"/>
      <c r="D13" s="46"/>
      <c r="E13" s="46"/>
      <c r="F13" s="46"/>
      <c r="G13" s="46"/>
      <c r="H13" s="46"/>
      <c r="I13" s="46"/>
      <c r="J13" s="47">
        <v>1.0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33">
        <v>1.0</v>
      </c>
      <c r="X13" s="46"/>
      <c r="Y13" s="46"/>
      <c r="Z13" s="46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6"/>
      <c r="AL13" s="46"/>
      <c r="AM13" s="46"/>
      <c r="AN13" s="46"/>
      <c r="AO13" s="46"/>
      <c r="AP13" s="46"/>
      <c r="AQ13" s="51">
        <v>1.0</v>
      </c>
      <c r="AR13" s="50"/>
      <c r="AS13" s="50"/>
      <c r="AT13" s="50"/>
      <c r="AU13" s="50"/>
      <c r="AV13" s="50"/>
      <c r="AW13" s="50"/>
      <c r="AX13" s="51">
        <v>1.0</v>
      </c>
      <c r="AY13" s="50"/>
      <c r="AZ13" s="50"/>
      <c r="BA13" s="50"/>
      <c r="BB13" s="51">
        <v>-1.0</v>
      </c>
      <c r="BC13" s="50"/>
      <c r="BD13" s="50"/>
      <c r="BE13" s="50"/>
      <c r="BF13" s="50"/>
      <c r="BG13" s="50"/>
      <c r="BH13" s="50"/>
      <c r="BI13" s="50"/>
      <c r="BJ13" s="50"/>
      <c r="BK13" s="35">
        <f t="shared" si="6"/>
        <v>3</v>
      </c>
      <c r="BL13" s="33">
        <f t="shared" si="7"/>
        <v>2.3</v>
      </c>
      <c r="BM13" s="33">
        <f t="shared" si="8"/>
        <v>80</v>
      </c>
    </row>
    <row r="14">
      <c r="A14" s="19" t="s">
        <v>90</v>
      </c>
      <c r="B14" s="33">
        <f t="shared" si="5"/>
        <v>130</v>
      </c>
      <c r="C14" s="47">
        <v>-1.0</v>
      </c>
      <c r="D14" s="46"/>
      <c r="E14" s="46"/>
      <c r="F14" s="47">
        <v>1.0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  <c r="R14" s="47">
        <v>1.0</v>
      </c>
      <c r="S14" s="46"/>
      <c r="T14" s="46"/>
      <c r="U14" s="47">
        <v>-1.0</v>
      </c>
      <c r="V14" s="46"/>
      <c r="W14" s="48"/>
      <c r="X14" s="46"/>
      <c r="Y14" s="46"/>
      <c r="Z14" s="46"/>
      <c r="AA14" s="48"/>
      <c r="AB14" s="46"/>
      <c r="AC14" s="46"/>
      <c r="AD14" s="46"/>
      <c r="AE14" s="46"/>
      <c r="AF14" s="46"/>
      <c r="AG14" s="46"/>
      <c r="AH14" s="48"/>
      <c r="AI14" s="46"/>
      <c r="AJ14" s="46"/>
      <c r="AK14" s="46"/>
      <c r="AL14" s="46"/>
      <c r="AM14" s="47">
        <v>1.0</v>
      </c>
      <c r="AN14" s="46"/>
      <c r="AO14" s="47">
        <v>1.0</v>
      </c>
      <c r="AP14" s="47">
        <v>1.0</v>
      </c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1">
        <v>1.0</v>
      </c>
      <c r="BB14" s="50"/>
      <c r="BC14" s="50"/>
      <c r="BD14" s="50"/>
      <c r="BE14" s="50"/>
      <c r="BF14" s="51">
        <v>1.0</v>
      </c>
      <c r="BG14" s="50"/>
      <c r="BH14" s="50"/>
      <c r="BI14" s="50"/>
      <c r="BJ14" s="50"/>
      <c r="BK14" s="35">
        <f t="shared" si="6"/>
        <v>2</v>
      </c>
      <c r="BL14" s="33">
        <f t="shared" si="7"/>
        <v>3.65</v>
      </c>
      <c r="BM14" s="33">
        <f t="shared" si="8"/>
        <v>180</v>
      </c>
    </row>
    <row r="15">
      <c r="A15" s="32" t="s">
        <v>17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17"/>
      <c r="BL15" s="53"/>
      <c r="BM15" s="53"/>
    </row>
    <row r="16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17"/>
      <c r="BL16" s="53"/>
      <c r="BM16" s="53"/>
    </row>
    <row r="17">
      <c r="A17" s="52" t="s">
        <v>4</v>
      </c>
      <c r="B17" s="37" t="s">
        <v>108</v>
      </c>
      <c r="C17" s="38" t="s">
        <v>116</v>
      </c>
      <c r="D17" s="39"/>
      <c r="E17" s="39"/>
      <c r="F17" s="39"/>
      <c r="G17" s="40"/>
      <c r="H17" s="38" t="s">
        <v>117</v>
      </c>
      <c r="I17" s="39"/>
      <c r="J17" s="39"/>
      <c r="K17" s="39"/>
      <c r="L17" s="40"/>
      <c r="M17" s="38" t="s">
        <v>118</v>
      </c>
      <c r="N17" s="39"/>
      <c r="O17" s="39"/>
      <c r="P17" s="39"/>
      <c r="Q17" s="40"/>
      <c r="R17" s="38" t="s">
        <v>119</v>
      </c>
      <c r="S17" s="39"/>
      <c r="T17" s="39"/>
      <c r="U17" s="39"/>
      <c r="V17" s="40"/>
      <c r="W17" s="38" t="s">
        <v>120</v>
      </c>
      <c r="X17" s="39"/>
      <c r="Y17" s="39"/>
      <c r="Z17" s="39"/>
      <c r="AA17" s="40"/>
      <c r="AB17" s="38" t="s">
        <v>121</v>
      </c>
      <c r="AC17" s="39"/>
      <c r="AD17" s="39"/>
      <c r="AE17" s="39"/>
      <c r="AF17" s="40"/>
      <c r="AG17" s="41" t="s">
        <v>122</v>
      </c>
      <c r="AH17" s="39"/>
      <c r="AI17" s="39"/>
      <c r="AJ17" s="39"/>
      <c r="AK17" s="40"/>
      <c r="AL17" s="41" t="s">
        <v>123</v>
      </c>
      <c r="AM17" s="39"/>
      <c r="AN17" s="39"/>
      <c r="AO17" s="39"/>
      <c r="AP17" s="40"/>
      <c r="AQ17" s="41" t="s">
        <v>124</v>
      </c>
      <c r="AR17" s="39"/>
      <c r="AS17" s="39"/>
      <c r="AT17" s="39"/>
      <c r="AU17" s="40"/>
      <c r="AV17" s="41" t="s">
        <v>125</v>
      </c>
      <c r="AW17" s="39"/>
      <c r="AX17" s="39"/>
      <c r="AY17" s="39"/>
      <c r="AZ17" s="40"/>
      <c r="BA17" s="41" t="s">
        <v>131</v>
      </c>
      <c r="BB17" s="39"/>
      <c r="BC17" s="39"/>
      <c r="BD17" s="39"/>
      <c r="BE17" s="40"/>
      <c r="BF17" s="41" t="s">
        <v>132</v>
      </c>
      <c r="BG17" s="39"/>
      <c r="BH17" s="39"/>
      <c r="BI17" s="39"/>
      <c r="BJ17" s="40"/>
      <c r="BK17" s="42" t="s">
        <v>54</v>
      </c>
      <c r="BL17" s="43" t="s">
        <v>126</v>
      </c>
      <c r="BM17" s="37" t="s">
        <v>128</v>
      </c>
    </row>
    <row r="18">
      <c r="A18" s="44"/>
      <c r="B18" s="44"/>
      <c r="C18" s="45">
        <v>10.0</v>
      </c>
      <c r="D18" s="45">
        <v>20.0</v>
      </c>
      <c r="E18" s="45">
        <v>30.0</v>
      </c>
      <c r="F18" s="45">
        <v>40.0</v>
      </c>
      <c r="G18" s="45">
        <v>50.0</v>
      </c>
      <c r="H18" s="45">
        <v>10.0</v>
      </c>
      <c r="I18" s="45">
        <v>20.0</v>
      </c>
      <c r="J18" s="45">
        <v>30.0</v>
      </c>
      <c r="K18" s="45">
        <v>40.0</v>
      </c>
      <c r="L18" s="45">
        <v>50.0</v>
      </c>
      <c r="M18" s="45">
        <v>10.0</v>
      </c>
      <c r="N18" s="45">
        <v>20.0</v>
      </c>
      <c r="O18" s="45">
        <v>30.0</v>
      </c>
      <c r="P18" s="45">
        <v>40.0</v>
      </c>
      <c r="Q18" s="45">
        <v>50.0</v>
      </c>
      <c r="R18" s="45">
        <v>10.0</v>
      </c>
      <c r="S18" s="45">
        <v>20.0</v>
      </c>
      <c r="T18" s="45">
        <v>30.0</v>
      </c>
      <c r="U18" s="45">
        <v>40.0</v>
      </c>
      <c r="V18" s="45">
        <v>50.0</v>
      </c>
      <c r="W18" s="45">
        <v>10.0</v>
      </c>
      <c r="X18" s="45">
        <v>20.0</v>
      </c>
      <c r="Y18" s="45">
        <v>30.0</v>
      </c>
      <c r="Z18" s="45">
        <v>40.0</v>
      </c>
      <c r="AA18" s="45">
        <v>50.0</v>
      </c>
      <c r="AB18" s="45">
        <v>10.0</v>
      </c>
      <c r="AC18" s="45">
        <v>20.0</v>
      </c>
      <c r="AD18" s="45">
        <v>30.0</v>
      </c>
      <c r="AE18" s="45">
        <v>40.0</v>
      </c>
      <c r="AF18" s="45">
        <v>50.0</v>
      </c>
      <c r="AG18" s="45">
        <v>10.0</v>
      </c>
      <c r="AH18" s="45">
        <v>20.0</v>
      </c>
      <c r="AI18" s="45">
        <v>30.0</v>
      </c>
      <c r="AJ18" s="45">
        <v>40.0</v>
      </c>
      <c r="AK18" s="45">
        <v>50.0</v>
      </c>
      <c r="AL18" s="45">
        <v>10.0</v>
      </c>
      <c r="AM18" s="45">
        <v>20.0</v>
      </c>
      <c r="AN18" s="45">
        <v>30.0</v>
      </c>
      <c r="AO18" s="45">
        <v>40.0</v>
      </c>
      <c r="AP18" s="45">
        <v>50.0</v>
      </c>
      <c r="AQ18" s="45">
        <v>10.0</v>
      </c>
      <c r="AR18" s="45">
        <v>20.0</v>
      </c>
      <c r="AS18" s="45">
        <v>30.0</v>
      </c>
      <c r="AT18" s="45">
        <v>40.0</v>
      </c>
      <c r="AU18" s="45">
        <v>50.0</v>
      </c>
      <c r="AV18" s="45">
        <v>10.0</v>
      </c>
      <c r="AW18" s="45">
        <v>20.0</v>
      </c>
      <c r="AX18" s="45">
        <v>30.0</v>
      </c>
      <c r="AY18" s="45">
        <v>40.0</v>
      </c>
      <c r="AZ18" s="45">
        <v>50.0</v>
      </c>
      <c r="BA18" s="45">
        <v>10.0</v>
      </c>
      <c r="BB18" s="45">
        <v>20.0</v>
      </c>
      <c r="BC18" s="45">
        <v>30.0</v>
      </c>
      <c r="BD18" s="45">
        <v>40.0</v>
      </c>
      <c r="BE18" s="45">
        <v>50.0</v>
      </c>
      <c r="BF18" s="45">
        <v>10.0</v>
      </c>
      <c r="BG18" s="45">
        <v>20.0</v>
      </c>
      <c r="BH18" s="45">
        <v>30.0</v>
      </c>
      <c r="BI18" s="45">
        <v>40.0</v>
      </c>
      <c r="BJ18" s="45">
        <v>50.0</v>
      </c>
      <c r="BK18" s="44"/>
      <c r="BL18" s="44"/>
      <c r="BM18" s="44"/>
    </row>
    <row r="19">
      <c r="A19" s="19" t="s">
        <v>68</v>
      </c>
      <c r="B19" s="33">
        <f t="shared" ref="B19:B22" si="9">SUMPRODUCT(C19:BJ19,$C$4:$BJ$4)</f>
        <v>220</v>
      </c>
      <c r="C19" s="46"/>
      <c r="D19" s="47">
        <v>1.0</v>
      </c>
      <c r="E19" s="46"/>
      <c r="F19" s="46"/>
      <c r="G19" s="46"/>
      <c r="H19" s="47">
        <v>1.0</v>
      </c>
      <c r="I19" s="46"/>
      <c r="J19" s="46"/>
      <c r="K19" s="46"/>
      <c r="L19" s="46"/>
      <c r="M19" s="47">
        <v>1.0</v>
      </c>
      <c r="N19" s="46"/>
      <c r="O19" s="46"/>
      <c r="P19" s="46"/>
      <c r="Q19" s="46"/>
      <c r="R19" s="46"/>
      <c r="S19" s="47">
        <v>-1.0</v>
      </c>
      <c r="T19" s="46"/>
      <c r="U19" s="46"/>
      <c r="V19" s="47">
        <v>1.0</v>
      </c>
      <c r="W19" s="46"/>
      <c r="X19" s="46"/>
      <c r="Y19" s="46"/>
      <c r="Z19" s="46"/>
      <c r="AA19" s="46"/>
      <c r="AB19" s="46"/>
      <c r="AC19" s="46"/>
      <c r="AD19" s="47">
        <v>1.0</v>
      </c>
      <c r="AE19" s="46"/>
      <c r="AF19" s="46"/>
      <c r="AG19" s="46"/>
      <c r="AH19" s="46"/>
      <c r="AI19" s="46"/>
      <c r="AJ19" s="46"/>
      <c r="AK19" s="48"/>
      <c r="AL19" s="46"/>
      <c r="AM19" s="46"/>
      <c r="AN19" s="46"/>
      <c r="AO19" s="46"/>
      <c r="AP19" s="48"/>
      <c r="AQ19" s="49"/>
      <c r="AR19" s="35">
        <v>1.0</v>
      </c>
      <c r="AS19" s="35">
        <v>1.0</v>
      </c>
      <c r="AT19" s="49"/>
      <c r="AU19" s="49"/>
      <c r="AV19" s="35">
        <v>1.0</v>
      </c>
      <c r="AW19" s="49"/>
      <c r="AX19" s="51">
        <v>1.0</v>
      </c>
      <c r="AY19" s="50"/>
      <c r="AZ19" s="50"/>
      <c r="BA19" s="49"/>
      <c r="BB19" s="49"/>
      <c r="BC19" s="35">
        <v>1.0</v>
      </c>
      <c r="BD19" s="49"/>
      <c r="BE19" s="49"/>
      <c r="BF19" s="49"/>
      <c r="BG19" s="49"/>
      <c r="BH19" s="50"/>
      <c r="BI19" s="49"/>
      <c r="BJ19" s="50"/>
      <c r="BK19" s="35">
        <f t="shared" ref="BK19:BK22" si="10">_xlfn.RANK.AVG(B19,$B$19:$B$22)</f>
        <v>1</v>
      </c>
      <c r="BL19" s="33">
        <f t="shared" ref="BL19:BL22" si="11">IF(SUM(BM$19:BM$22)&lt;&gt;0,(5-BK19)+B19/200,0)</f>
        <v>5.1</v>
      </c>
      <c r="BM19" s="33">
        <f t="shared" ref="BM19:BM22" si="12">SUMIF(C19:BJ19,"&gt;0",$C$4:$BJ$4)</f>
        <v>240</v>
      </c>
    </row>
    <row r="20">
      <c r="A20" s="25" t="s">
        <v>94</v>
      </c>
      <c r="B20" s="33">
        <f t="shared" si="9"/>
        <v>40</v>
      </c>
      <c r="C20" s="46"/>
      <c r="D20" s="47">
        <v>-1.0</v>
      </c>
      <c r="E20" s="46"/>
      <c r="F20" s="46"/>
      <c r="G20" s="46"/>
      <c r="H20" s="46"/>
      <c r="I20" s="46"/>
      <c r="J20" s="46"/>
      <c r="K20" s="46"/>
      <c r="L20" s="33">
        <v>1.0</v>
      </c>
      <c r="M20" s="46"/>
      <c r="N20" s="46"/>
      <c r="O20" s="48"/>
      <c r="P20" s="46"/>
      <c r="Q20" s="48"/>
      <c r="R20" s="47">
        <v>1.0</v>
      </c>
      <c r="S20" s="46"/>
      <c r="T20" s="47">
        <v>-1.0</v>
      </c>
      <c r="U20" s="46"/>
      <c r="V20" s="46"/>
      <c r="W20" s="46"/>
      <c r="X20" s="47">
        <v>1.0</v>
      </c>
      <c r="Y20" s="46"/>
      <c r="Z20" s="46"/>
      <c r="AA20" s="46"/>
      <c r="AB20" s="46"/>
      <c r="AC20" s="46"/>
      <c r="AD20" s="48"/>
      <c r="AE20" s="46"/>
      <c r="AF20" s="46"/>
      <c r="AG20" s="46"/>
      <c r="AH20" s="47">
        <v>1.0</v>
      </c>
      <c r="AI20" s="46"/>
      <c r="AJ20" s="46"/>
      <c r="AK20" s="46"/>
      <c r="AL20" s="46"/>
      <c r="AM20" s="46"/>
      <c r="AN20" s="46"/>
      <c r="AO20" s="46"/>
      <c r="AP20" s="46"/>
      <c r="AQ20" s="51">
        <v>1.0</v>
      </c>
      <c r="AR20" s="50"/>
      <c r="AS20" s="50"/>
      <c r="AT20" s="50"/>
      <c r="AU20" s="51">
        <v>-1.0</v>
      </c>
      <c r="AV20" s="50"/>
      <c r="AW20" s="50"/>
      <c r="AX20" s="50"/>
      <c r="AY20" s="51">
        <v>1.0</v>
      </c>
      <c r="AZ20" s="50"/>
      <c r="BA20" s="50"/>
      <c r="BB20" s="50"/>
      <c r="BC20" s="50"/>
      <c r="BD20" s="50"/>
      <c r="BE20" s="51">
        <v>-1.0</v>
      </c>
      <c r="BF20" s="51">
        <v>1.0</v>
      </c>
      <c r="BG20" s="50"/>
      <c r="BH20" s="51">
        <v>1.0</v>
      </c>
      <c r="BI20" s="50"/>
      <c r="BJ20" s="50"/>
      <c r="BK20" s="35">
        <f t="shared" si="10"/>
        <v>4</v>
      </c>
      <c r="BL20" s="33">
        <f t="shared" si="11"/>
        <v>1.2</v>
      </c>
      <c r="BM20" s="33">
        <f t="shared" si="12"/>
        <v>190</v>
      </c>
    </row>
    <row r="21">
      <c r="A21" s="25" t="s">
        <v>96</v>
      </c>
      <c r="B21" s="33">
        <f t="shared" si="9"/>
        <v>190</v>
      </c>
      <c r="C21" s="46"/>
      <c r="D21" s="46"/>
      <c r="E21" s="47">
        <v>1.0</v>
      </c>
      <c r="F21" s="46"/>
      <c r="G21" s="46"/>
      <c r="H21" s="46"/>
      <c r="I21" s="46"/>
      <c r="J21" s="46"/>
      <c r="K21" s="47">
        <v>1.0</v>
      </c>
      <c r="L21" s="46"/>
      <c r="M21" s="46"/>
      <c r="N21" s="46"/>
      <c r="O21" s="46"/>
      <c r="P21" s="48"/>
      <c r="Q21" s="46"/>
      <c r="R21" s="46"/>
      <c r="S21" s="47">
        <v>1.0</v>
      </c>
      <c r="T21" s="46"/>
      <c r="U21" s="46"/>
      <c r="V21" s="46"/>
      <c r="W21" s="47">
        <v>-1.0</v>
      </c>
      <c r="X21" s="46"/>
      <c r="Y21" s="46"/>
      <c r="Z21" s="46"/>
      <c r="AA21" s="48"/>
      <c r="AB21" s="48"/>
      <c r="AC21" s="46"/>
      <c r="AD21" s="46"/>
      <c r="AE21" s="48"/>
      <c r="AF21" s="48"/>
      <c r="AG21" s="47">
        <v>-1.0</v>
      </c>
      <c r="AH21" s="46"/>
      <c r="AI21" s="46"/>
      <c r="AJ21" s="48"/>
      <c r="AK21" s="48"/>
      <c r="AL21" s="47">
        <v>1.0</v>
      </c>
      <c r="AM21" s="46"/>
      <c r="AN21" s="47">
        <v>1.0</v>
      </c>
      <c r="AO21" s="46"/>
      <c r="AP21" s="46"/>
      <c r="AQ21" s="50"/>
      <c r="AR21" s="50"/>
      <c r="AS21" s="50"/>
      <c r="AT21" s="50"/>
      <c r="AU21" s="50"/>
      <c r="AV21" s="50"/>
      <c r="AW21" s="51">
        <v>1.0</v>
      </c>
      <c r="AX21" s="50"/>
      <c r="AY21" s="50"/>
      <c r="AZ21" s="50"/>
      <c r="BA21" s="50"/>
      <c r="BB21" s="50"/>
      <c r="BC21" s="50"/>
      <c r="BD21" s="51">
        <v>1.0</v>
      </c>
      <c r="BE21" s="50"/>
      <c r="BF21" s="50"/>
      <c r="BG21" s="51">
        <v>1.0</v>
      </c>
      <c r="BH21" s="50"/>
      <c r="BI21" s="50"/>
      <c r="BJ21" s="50"/>
      <c r="BK21" s="35">
        <f t="shared" si="10"/>
        <v>2</v>
      </c>
      <c r="BL21" s="33">
        <f t="shared" si="11"/>
        <v>3.95</v>
      </c>
      <c r="BM21" s="33">
        <f t="shared" si="12"/>
        <v>210</v>
      </c>
    </row>
    <row r="22">
      <c r="A22" s="25" t="s">
        <v>74</v>
      </c>
      <c r="B22" s="33">
        <f t="shared" si="9"/>
        <v>150</v>
      </c>
      <c r="C22" s="46"/>
      <c r="D22" s="46"/>
      <c r="E22" s="48"/>
      <c r="F22" s="46"/>
      <c r="G22" s="46"/>
      <c r="H22" s="46"/>
      <c r="I22" s="47">
        <v>1.0</v>
      </c>
      <c r="J22" s="46"/>
      <c r="K22" s="48"/>
      <c r="L22" s="46"/>
      <c r="M22" s="46"/>
      <c r="N22" s="48"/>
      <c r="O22" s="46"/>
      <c r="P22" s="48"/>
      <c r="Q22" s="48"/>
      <c r="R22" s="46"/>
      <c r="S22" s="46"/>
      <c r="T22" s="46"/>
      <c r="U22" s="46"/>
      <c r="V22" s="46"/>
      <c r="W22" s="33">
        <v>-1.0</v>
      </c>
      <c r="X22" s="46"/>
      <c r="Y22" s="46"/>
      <c r="Z22" s="46"/>
      <c r="AA22" s="33">
        <v>1.0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7">
        <v>1.0</v>
      </c>
      <c r="AN22" s="46"/>
      <c r="AO22" s="46"/>
      <c r="AP22" s="46"/>
      <c r="AQ22" s="50"/>
      <c r="AR22" s="50"/>
      <c r="AS22" s="50"/>
      <c r="AT22" s="51">
        <v>1.0</v>
      </c>
      <c r="AU22" s="50"/>
      <c r="AV22" s="50"/>
      <c r="AW22" s="50"/>
      <c r="AX22" s="50"/>
      <c r="AY22" s="50"/>
      <c r="AZ22" s="50"/>
      <c r="BA22" s="51">
        <v>1.0</v>
      </c>
      <c r="BB22" s="50"/>
      <c r="BC22" s="50"/>
      <c r="BD22" s="50"/>
      <c r="BE22" s="51">
        <v>1.0</v>
      </c>
      <c r="BF22" s="50"/>
      <c r="BG22" s="50"/>
      <c r="BH22" s="51">
        <v>-1.0</v>
      </c>
      <c r="BI22" s="50"/>
      <c r="BJ22" s="50"/>
      <c r="BK22" s="35">
        <f t="shared" si="10"/>
        <v>3</v>
      </c>
      <c r="BL22" s="33">
        <f t="shared" si="11"/>
        <v>2.75</v>
      </c>
      <c r="BM22" s="33">
        <f t="shared" si="12"/>
        <v>190</v>
      </c>
    </row>
    <row r="23">
      <c r="A23" s="52" t="s">
        <v>5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1" t="s">
        <v>131</v>
      </c>
      <c r="BB23" s="39"/>
      <c r="BC23" s="39"/>
      <c r="BD23" s="39"/>
      <c r="BE23" s="40"/>
      <c r="BF23" s="41" t="s">
        <v>132</v>
      </c>
      <c r="BG23" s="39"/>
      <c r="BH23" s="39"/>
      <c r="BI23" s="39"/>
      <c r="BJ23" s="40"/>
      <c r="BK23" s="42" t="s">
        <v>54</v>
      </c>
      <c r="BL23" s="43" t="s">
        <v>126</v>
      </c>
      <c r="BM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5">
        <v>10.0</v>
      </c>
      <c r="BB24" s="45">
        <v>20.0</v>
      </c>
      <c r="BC24" s="45">
        <v>30.0</v>
      </c>
      <c r="BD24" s="45">
        <v>40.0</v>
      </c>
      <c r="BE24" s="45">
        <v>50.0</v>
      </c>
      <c r="BF24" s="45">
        <v>10.0</v>
      </c>
      <c r="BG24" s="45">
        <v>20.0</v>
      </c>
      <c r="BH24" s="45">
        <v>30.0</v>
      </c>
      <c r="BI24" s="45">
        <v>40.0</v>
      </c>
      <c r="BJ24" s="45">
        <v>50.0</v>
      </c>
      <c r="BK24" s="44"/>
      <c r="BL24" s="44"/>
      <c r="BM24" s="44"/>
    </row>
    <row r="25">
      <c r="A25" s="25" t="s">
        <v>92</v>
      </c>
      <c r="B25" s="33">
        <f t="shared" ref="B25:B28" si="13">SUMPRODUCT(C25:BJ25,$C$4:$BJ$4)</f>
        <v>-130</v>
      </c>
      <c r="C25" s="46"/>
      <c r="D25" s="46"/>
      <c r="E25" s="47">
        <v>-1.0</v>
      </c>
      <c r="F25" s="46"/>
      <c r="G25" s="46"/>
      <c r="H25" s="46"/>
      <c r="I25" s="47">
        <v>-1.0</v>
      </c>
      <c r="J25" s="46"/>
      <c r="K25" s="46"/>
      <c r="L25" s="46"/>
      <c r="M25" s="46"/>
      <c r="N25" s="46"/>
      <c r="O25" s="47">
        <v>-1.0</v>
      </c>
      <c r="P25" s="46"/>
      <c r="Q25" s="46"/>
      <c r="R25" s="47">
        <v>-1.0</v>
      </c>
      <c r="S25" s="46"/>
      <c r="T25" s="46"/>
      <c r="U25" s="46"/>
      <c r="V25" s="46"/>
      <c r="W25" s="46"/>
      <c r="X25" s="46"/>
      <c r="Y25" s="47">
        <v>-1.0</v>
      </c>
      <c r="Z25" s="46"/>
      <c r="AA25" s="46"/>
      <c r="AB25" s="46"/>
      <c r="AC25" s="46"/>
      <c r="AD25" s="46"/>
      <c r="AE25" s="46"/>
      <c r="AF25" s="48"/>
      <c r="AG25" s="46"/>
      <c r="AH25" s="46"/>
      <c r="AI25" s="46"/>
      <c r="AJ25" s="46"/>
      <c r="AK25" s="48"/>
      <c r="AL25" s="47">
        <v>1.0</v>
      </c>
      <c r="AM25" s="46"/>
      <c r="AN25" s="46"/>
      <c r="AO25" s="46"/>
      <c r="AP25" s="46"/>
      <c r="AQ25" s="50"/>
      <c r="AR25" s="49"/>
      <c r="AS25" s="50"/>
      <c r="AT25" s="49"/>
      <c r="AU25" s="49"/>
      <c r="AV25" s="50"/>
      <c r="AW25" s="50"/>
      <c r="AX25" s="49"/>
      <c r="AY25" s="50"/>
      <c r="AZ25" s="49"/>
      <c r="BA25" s="49"/>
      <c r="BB25" s="49"/>
      <c r="BC25" s="50"/>
      <c r="BD25" s="49"/>
      <c r="BE25" s="49"/>
      <c r="BF25" s="50"/>
      <c r="BG25" s="51">
        <v>1.0</v>
      </c>
      <c r="BH25" s="49"/>
      <c r="BI25" s="51">
        <v>-1.0</v>
      </c>
      <c r="BJ25" s="49"/>
      <c r="BK25" s="35">
        <f t="shared" ref="BK25:BK28" si="14">_xlfn.RANK.AVG(B25,$B$25:$B$28)</f>
        <v>4</v>
      </c>
      <c r="BL25" s="33">
        <f t="shared" ref="BL25:BL28" si="15">IF(SUM(BM$25:BM$28)&lt;&gt;0,(5-BK25)+B25/200,0)</f>
        <v>0.35</v>
      </c>
      <c r="BM25" s="33">
        <f t="shared" ref="BM25:BM28" si="16">SUMIF(C25:BJ25,"&gt;0",$C$4:$BJ$4)</f>
        <v>30</v>
      </c>
    </row>
    <row r="26">
      <c r="A26" s="19" t="s">
        <v>70</v>
      </c>
      <c r="B26" s="33">
        <f t="shared" si="13"/>
        <v>30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8"/>
      <c r="R26" s="48"/>
      <c r="S26" s="47">
        <v>-1.0</v>
      </c>
      <c r="T26" s="46"/>
      <c r="U26" s="46"/>
      <c r="V26" s="46"/>
      <c r="W26" s="47">
        <v>1.0</v>
      </c>
      <c r="X26" s="46"/>
      <c r="Y26" s="46"/>
      <c r="Z26" s="46"/>
      <c r="AA26" s="46"/>
      <c r="AB26" s="46"/>
      <c r="AC26" s="46"/>
      <c r="AD26" s="48"/>
      <c r="AE26" s="46"/>
      <c r="AF26" s="46"/>
      <c r="AG26" s="46"/>
      <c r="AH26" s="47">
        <v>1.0</v>
      </c>
      <c r="AI26" s="46"/>
      <c r="AJ26" s="46"/>
      <c r="AK26" s="46"/>
      <c r="AL26" s="46"/>
      <c r="AM26" s="46"/>
      <c r="AN26" s="46"/>
      <c r="AO26" s="46"/>
      <c r="AP26" s="46"/>
      <c r="AQ26" s="51">
        <v>1.0</v>
      </c>
      <c r="AR26" s="50"/>
      <c r="AS26" s="50"/>
      <c r="AT26" s="50"/>
      <c r="AU26" s="50"/>
      <c r="AV26" s="50"/>
      <c r="AW26" s="50"/>
      <c r="AX26" s="51">
        <v>1.0</v>
      </c>
      <c r="AY26" s="50"/>
      <c r="AZ26" s="51">
        <v>-1.0</v>
      </c>
      <c r="BA26" s="51">
        <v>1.0</v>
      </c>
      <c r="BB26" s="50"/>
      <c r="BC26" s="51">
        <v>-1.0</v>
      </c>
      <c r="BD26" s="50"/>
      <c r="BE26" s="51">
        <v>1.0</v>
      </c>
      <c r="BF26" s="50"/>
      <c r="BG26" s="50"/>
      <c r="BH26" s="50"/>
      <c r="BI26" s="50"/>
      <c r="BJ26" s="50"/>
      <c r="BK26" s="35">
        <f t="shared" si="14"/>
        <v>3</v>
      </c>
      <c r="BL26" s="33">
        <f t="shared" si="15"/>
        <v>2.15</v>
      </c>
      <c r="BM26" s="33">
        <f t="shared" si="16"/>
        <v>130</v>
      </c>
    </row>
    <row r="27">
      <c r="A27" s="19" t="s">
        <v>72</v>
      </c>
      <c r="B27" s="33">
        <f t="shared" si="13"/>
        <v>120</v>
      </c>
      <c r="C27" s="47">
        <v>1.0</v>
      </c>
      <c r="D27" s="47">
        <v>-1.0</v>
      </c>
      <c r="E27" s="46"/>
      <c r="F27" s="46"/>
      <c r="G27" s="46"/>
      <c r="H27" s="46"/>
      <c r="I27" s="48"/>
      <c r="J27" s="46"/>
      <c r="K27" s="46"/>
      <c r="L27" s="46"/>
      <c r="M27" s="47">
        <v>1.0</v>
      </c>
      <c r="N27" s="46"/>
      <c r="O27" s="46"/>
      <c r="P27" s="46"/>
      <c r="Q27" s="46"/>
      <c r="R27" s="46"/>
      <c r="S27" s="46"/>
      <c r="T27" s="47">
        <v>-1.0</v>
      </c>
      <c r="U27" s="46"/>
      <c r="V27" s="46"/>
      <c r="W27" s="46"/>
      <c r="X27" s="46"/>
      <c r="Y27" s="46"/>
      <c r="Z27" s="47">
        <v>1.0</v>
      </c>
      <c r="AA27" s="48"/>
      <c r="AB27" s="47">
        <v>1.0</v>
      </c>
      <c r="AC27" s="46"/>
      <c r="AD27" s="46"/>
      <c r="AE27" s="46"/>
      <c r="AF27" s="48"/>
      <c r="AG27" s="46"/>
      <c r="AH27" s="46"/>
      <c r="AI27" s="46"/>
      <c r="AJ27" s="48"/>
      <c r="AK27" s="48"/>
      <c r="AL27" s="46"/>
      <c r="AM27" s="46"/>
      <c r="AN27" s="46"/>
      <c r="AO27" s="48"/>
      <c r="AP27" s="46"/>
      <c r="AQ27" s="50"/>
      <c r="AR27" s="50"/>
      <c r="AS27" s="50"/>
      <c r="AT27" s="51">
        <v>1.0</v>
      </c>
      <c r="AU27" s="50"/>
      <c r="AV27" s="50"/>
      <c r="AW27" s="51">
        <v>1.0</v>
      </c>
      <c r="AX27" s="50"/>
      <c r="AY27" s="50"/>
      <c r="AZ27" s="50"/>
      <c r="BA27" s="50"/>
      <c r="BB27" s="50"/>
      <c r="BC27" s="50"/>
      <c r="BD27" s="50"/>
      <c r="BE27" s="50"/>
      <c r="BF27" s="51">
        <v>1.0</v>
      </c>
      <c r="BG27" s="50"/>
      <c r="BH27" s="51">
        <v>1.0</v>
      </c>
      <c r="BI27" s="50"/>
      <c r="BJ27" s="50"/>
      <c r="BK27" s="35">
        <f t="shared" si="14"/>
        <v>1</v>
      </c>
      <c r="BL27" s="33">
        <f t="shared" si="15"/>
        <v>4.6</v>
      </c>
      <c r="BM27" s="33">
        <f t="shared" si="16"/>
        <v>170</v>
      </c>
    </row>
    <row r="28">
      <c r="A28" s="19" t="s">
        <v>98</v>
      </c>
      <c r="B28" s="33">
        <f t="shared" si="13"/>
        <v>70</v>
      </c>
      <c r="C28" s="47">
        <v>-1.0</v>
      </c>
      <c r="D28" s="46"/>
      <c r="E28" s="46"/>
      <c r="F28" s="46"/>
      <c r="G28" s="46"/>
      <c r="H28" s="47">
        <v>1.0</v>
      </c>
      <c r="I28" s="47">
        <v>1.0</v>
      </c>
      <c r="J28" s="46"/>
      <c r="K28" s="46"/>
      <c r="L28" s="46"/>
      <c r="M28" s="46"/>
      <c r="N28" s="46"/>
      <c r="O28" s="46"/>
      <c r="P28" s="48"/>
      <c r="Q28" s="48"/>
      <c r="R28" s="47">
        <v>1.0</v>
      </c>
      <c r="S28" s="46"/>
      <c r="T28" s="46"/>
      <c r="U28" s="46"/>
      <c r="V28" s="46"/>
      <c r="W28" s="46"/>
      <c r="X28" s="46"/>
      <c r="Y28" s="46"/>
      <c r="Z28" s="46"/>
      <c r="AA28" s="48"/>
      <c r="AB28" s="46"/>
      <c r="AC28" s="46"/>
      <c r="AD28" s="46"/>
      <c r="AE28" s="46"/>
      <c r="AF28" s="46"/>
      <c r="AG28" s="46"/>
      <c r="AH28" s="48"/>
      <c r="AI28" s="46"/>
      <c r="AJ28" s="46"/>
      <c r="AK28" s="46"/>
      <c r="AL28" s="46"/>
      <c r="AM28" s="48"/>
      <c r="AN28" s="46"/>
      <c r="AO28" s="47">
        <v>1.0</v>
      </c>
      <c r="AP28" s="46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35">
        <f t="shared" si="14"/>
        <v>2</v>
      </c>
      <c r="BL28" s="33">
        <f t="shared" si="15"/>
        <v>3.35</v>
      </c>
      <c r="BM28" s="33">
        <f t="shared" si="16"/>
        <v>80</v>
      </c>
    </row>
    <row r="29">
      <c r="A29" s="32" t="s">
        <v>24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17"/>
      <c r="BL29" s="53"/>
      <c r="BM29" s="53"/>
    </row>
    <row r="30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17"/>
      <c r="BL30" s="53"/>
      <c r="BM30" s="53"/>
    </row>
    <row r="31">
      <c r="A31" s="52" t="s">
        <v>4</v>
      </c>
      <c r="B31" s="37" t="s">
        <v>108</v>
      </c>
      <c r="C31" s="38" t="s">
        <v>116</v>
      </c>
      <c r="D31" s="39"/>
      <c r="E31" s="39"/>
      <c r="F31" s="39"/>
      <c r="G31" s="40"/>
      <c r="H31" s="38" t="s">
        <v>117</v>
      </c>
      <c r="I31" s="39"/>
      <c r="J31" s="39"/>
      <c r="K31" s="39"/>
      <c r="L31" s="40"/>
      <c r="M31" s="38" t="s">
        <v>118</v>
      </c>
      <c r="N31" s="39"/>
      <c r="O31" s="39"/>
      <c r="P31" s="39"/>
      <c r="Q31" s="40"/>
      <c r="R31" s="38" t="s">
        <v>119</v>
      </c>
      <c r="S31" s="39"/>
      <c r="T31" s="39"/>
      <c r="U31" s="39"/>
      <c r="V31" s="40"/>
      <c r="W31" s="38" t="s">
        <v>120</v>
      </c>
      <c r="X31" s="39"/>
      <c r="Y31" s="39"/>
      <c r="Z31" s="39"/>
      <c r="AA31" s="40"/>
      <c r="AB31" s="38" t="s">
        <v>121</v>
      </c>
      <c r="AC31" s="39"/>
      <c r="AD31" s="39"/>
      <c r="AE31" s="39"/>
      <c r="AF31" s="40"/>
      <c r="AG31" s="41" t="s">
        <v>122</v>
      </c>
      <c r="AH31" s="39"/>
      <c r="AI31" s="39"/>
      <c r="AJ31" s="39"/>
      <c r="AK31" s="40"/>
      <c r="AL31" s="41" t="s">
        <v>123</v>
      </c>
      <c r="AM31" s="39"/>
      <c r="AN31" s="39"/>
      <c r="AO31" s="39"/>
      <c r="AP31" s="40"/>
      <c r="AQ31" s="41" t="s">
        <v>124</v>
      </c>
      <c r="AR31" s="39"/>
      <c r="AS31" s="39"/>
      <c r="AT31" s="39"/>
      <c r="AU31" s="40"/>
      <c r="AV31" s="41" t="s">
        <v>125</v>
      </c>
      <c r="AW31" s="39"/>
      <c r="AX31" s="39"/>
      <c r="AY31" s="39"/>
      <c r="AZ31" s="40"/>
      <c r="BA31" s="41" t="s">
        <v>131</v>
      </c>
      <c r="BB31" s="39"/>
      <c r="BC31" s="39"/>
      <c r="BD31" s="39"/>
      <c r="BE31" s="40"/>
      <c r="BF31" s="41" t="s">
        <v>132</v>
      </c>
      <c r="BG31" s="39"/>
      <c r="BH31" s="39"/>
      <c r="BI31" s="39"/>
      <c r="BJ31" s="40"/>
      <c r="BK31" s="42" t="s">
        <v>54</v>
      </c>
      <c r="BL31" s="43" t="s">
        <v>126</v>
      </c>
      <c r="BM31" s="37" t="s">
        <v>128</v>
      </c>
    </row>
    <row r="32">
      <c r="A32" s="44"/>
      <c r="B32" s="44"/>
      <c r="C32" s="45">
        <v>10.0</v>
      </c>
      <c r="D32" s="45">
        <v>20.0</v>
      </c>
      <c r="E32" s="45">
        <v>30.0</v>
      </c>
      <c r="F32" s="45">
        <v>40.0</v>
      </c>
      <c r="G32" s="45">
        <v>50.0</v>
      </c>
      <c r="H32" s="45">
        <v>10.0</v>
      </c>
      <c r="I32" s="45">
        <v>20.0</v>
      </c>
      <c r="J32" s="45">
        <v>30.0</v>
      </c>
      <c r="K32" s="45">
        <v>40.0</v>
      </c>
      <c r="L32" s="45">
        <v>50.0</v>
      </c>
      <c r="M32" s="45">
        <v>10.0</v>
      </c>
      <c r="N32" s="45">
        <v>20.0</v>
      </c>
      <c r="O32" s="45">
        <v>30.0</v>
      </c>
      <c r="P32" s="45">
        <v>40.0</v>
      </c>
      <c r="Q32" s="45">
        <v>50.0</v>
      </c>
      <c r="R32" s="45">
        <v>10.0</v>
      </c>
      <c r="S32" s="45">
        <v>20.0</v>
      </c>
      <c r="T32" s="45">
        <v>30.0</v>
      </c>
      <c r="U32" s="45">
        <v>40.0</v>
      </c>
      <c r="V32" s="45">
        <v>50.0</v>
      </c>
      <c r="W32" s="45">
        <v>10.0</v>
      </c>
      <c r="X32" s="45">
        <v>20.0</v>
      </c>
      <c r="Y32" s="45">
        <v>30.0</v>
      </c>
      <c r="Z32" s="45">
        <v>40.0</v>
      </c>
      <c r="AA32" s="45">
        <v>50.0</v>
      </c>
      <c r="AB32" s="45">
        <v>10.0</v>
      </c>
      <c r="AC32" s="45">
        <v>20.0</v>
      </c>
      <c r="AD32" s="45">
        <v>30.0</v>
      </c>
      <c r="AE32" s="45">
        <v>40.0</v>
      </c>
      <c r="AF32" s="45">
        <v>50.0</v>
      </c>
      <c r="AG32" s="45">
        <v>10.0</v>
      </c>
      <c r="AH32" s="45">
        <v>20.0</v>
      </c>
      <c r="AI32" s="45">
        <v>30.0</v>
      </c>
      <c r="AJ32" s="45">
        <v>40.0</v>
      </c>
      <c r="AK32" s="45">
        <v>50.0</v>
      </c>
      <c r="AL32" s="45">
        <v>10.0</v>
      </c>
      <c r="AM32" s="45">
        <v>20.0</v>
      </c>
      <c r="AN32" s="45">
        <v>30.0</v>
      </c>
      <c r="AO32" s="45">
        <v>40.0</v>
      </c>
      <c r="AP32" s="45">
        <v>50.0</v>
      </c>
      <c r="AQ32" s="45">
        <v>10.0</v>
      </c>
      <c r="AR32" s="45">
        <v>20.0</v>
      </c>
      <c r="AS32" s="45">
        <v>30.0</v>
      </c>
      <c r="AT32" s="45">
        <v>40.0</v>
      </c>
      <c r="AU32" s="45">
        <v>50.0</v>
      </c>
      <c r="AV32" s="45">
        <v>10.0</v>
      </c>
      <c r="AW32" s="45">
        <v>20.0</v>
      </c>
      <c r="AX32" s="45">
        <v>30.0</v>
      </c>
      <c r="AY32" s="45">
        <v>40.0</v>
      </c>
      <c r="AZ32" s="45">
        <v>50.0</v>
      </c>
      <c r="BA32" s="45">
        <v>10.0</v>
      </c>
      <c r="BB32" s="45">
        <v>20.0</v>
      </c>
      <c r="BC32" s="45">
        <v>30.0</v>
      </c>
      <c r="BD32" s="45">
        <v>40.0</v>
      </c>
      <c r="BE32" s="45">
        <v>50.0</v>
      </c>
      <c r="BF32" s="45">
        <v>10.0</v>
      </c>
      <c r="BG32" s="45">
        <v>20.0</v>
      </c>
      <c r="BH32" s="45">
        <v>30.0</v>
      </c>
      <c r="BI32" s="45">
        <v>40.0</v>
      </c>
      <c r="BJ32" s="45">
        <v>50.0</v>
      </c>
      <c r="BK32" s="44"/>
      <c r="BL32" s="44"/>
      <c r="BM32" s="44"/>
    </row>
    <row r="33">
      <c r="A33" s="25" t="s">
        <v>76</v>
      </c>
      <c r="B33" s="33">
        <f t="shared" ref="B33:B36" si="17">SUMPRODUCT(C33:BJ33,$C$4:$BJ$4)</f>
        <v>40</v>
      </c>
      <c r="C33" s="47">
        <v>1.0</v>
      </c>
      <c r="D33" s="46"/>
      <c r="E33" s="47">
        <v>1.0</v>
      </c>
      <c r="F33" s="47">
        <v>1.0</v>
      </c>
      <c r="G33" s="46"/>
      <c r="H33" s="46"/>
      <c r="I33" s="46"/>
      <c r="J33" s="47">
        <v>1.0</v>
      </c>
      <c r="K33" s="46"/>
      <c r="L33" s="46"/>
      <c r="M33" s="46"/>
      <c r="N33" s="46"/>
      <c r="O33" s="46"/>
      <c r="P33" s="46"/>
      <c r="Q33" s="46"/>
      <c r="R33" s="46"/>
      <c r="S33" s="47">
        <v>-1.0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8"/>
      <c r="AG33" s="46"/>
      <c r="AH33" s="47">
        <v>1.0</v>
      </c>
      <c r="AI33" s="46"/>
      <c r="AJ33" s="46"/>
      <c r="AK33" s="48"/>
      <c r="AL33" s="46"/>
      <c r="AM33" s="46"/>
      <c r="AN33" s="47">
        <v>-1.0</v>
      </c>
      <c r="AO33" s="46"/>
      <c r="AP33" s="46"/>
      <c r="AQ33" s="51">
        <v>1.0</v>
      </c>
      <c r="AR33" s="49"/>
      <c r="AS33" s="50"/>
      <c r="AT33" s="49"/>
      <c r="AU33" s="35">
        <v>-1.0</v>
      </c>
      <c r="AV33" s="51">
        <v>1.0</v>
      </c>
      <c r="AW33" s="51">
        <v>1.0</v>
      </c>
      <c r="AX33" s="50"/>
      <c r="AY33" s="50"/>
      <c r="AZ33" s="49"/>
      <c r="BA33" s="50"/>
      <c r="BB33" s="49"/>
      <c r="BC33" s="51">
        <v>-1.0</v>
      </c>
      <c r="BD33" s="49"/>
      <c r="BE33" s="49"/>
      <c r="BF33" s="50"/>
      <c r="BG33" s="51">
        <v>1.0</v>
      </c>
      <c r="BH33" s="51">
        <v>1.0</v>
      </c>
      <c r="BI33" s="50"/>
      <c r="BJ33" s="35">
        <v>-1.0</v>
      </c>
      <c r="BK33" s="35">
        <f t="shared" ref="BK33:BK36" si="18">_xlfn.RANK.AVG(B33,$B$33:$B$36)</f>
        <v>2</v>
      </c>
      <c r="BL33" s="33">
        <f t="shared" ref="BL33:BL36" si="19">IF(SUM(BM$33:BM$36)&lt;&gt;0,(5-BK33)+B33/200,0)</f>
        <v>3.2</v>
      </c>
      <c r="BM33" s="33">
        <f t="shared" ref="BM33:BM36" si="20">SUMIF(C33:BJ33,"&gt;0",$C$4:$BJ$4)</f>
        <v>220</v>
      </c>
    </row>
    <row r="34">
      <c r="A34" s="19" t="s">
        <v>102</v>
      </c>
      <c r="B34" s="33">
        <f t="shared" si="17"/>
        <v>30</v>
      </c>
      <c r="C34" s="46"/>
      <c r="D34" s="47">
        <v>-1.0</v>
      </c>
      <c r="E34" s="46"/>
      <c r="F34" s="46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8"/>
      <c r="R34" s="48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8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50"/>
      <c r="AR34" s="51">
        <v>1.0</v>
      </c>
      <c r="AS34" s="51">
        <v>1.0</v>
      </c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35">
        <f t="shared" si="18"/>
        <v>3</v>
      </c>
      <c r="BL34" s="33">
        <f t="shared" si="19"/>
        <v>2.15</v>
      </c>
      <c r="BM34" s="33">
        <f t="shared" si="20"/>
        <v>50</v>
      </c>
    </row>
    <row r="35">
      <c r="A35" s="19" t="s">
        <v>104</v>
      </c>
      <c r="B35" s="33">
        <f t="shared" si="17"/>
        <v>-10</v>
      </c>
      <c r="C35" s="46"/>
      <c r="D35" s="46"/>
      <c r="E35" s="46"/>
      <c r="F35" s="46"/>
      <c r="G35" s="46"/>
      <c r="H35" s="46"/>
      <c r="I35" s="33">
        <v>1.0</v>
      </c>
      <c r="J35" s="46"/>
      <c r="K35" s="46"/>
      <c r="L35" s="46"/>
      <c r="M35" s="46"/>
      <c r="N35" s="46"/>
      <c r="O35" s="46"/>
      <c r="P35" s="48"/>
      <c r="Q35" s="46"/>
      <c r="R35" s="47">
        <v>1.0</v>
      </c>
      <c r="S35" s="46"/>
      <c r="T35" s="46"/>
      <c r="U35" s="46"/>
      <c r="V35" s="46"/>
      <c r="W35" s="46"/>
      <c r="X35" s="46"/>
      <c r="Y35" s="46"/>
      <c r="Z35" s="46"/>
      <c r="AA35" s="48"/>
      <c r="AB35" s="46"/>
      <c r="AC35" s="46"/>
      <c r="AD35" s="46"/>
      <c r="AE35" s="48"/>
      <c r="AF35" s="46"/>
      <c r="AG35" s="46"/>
      <c r="AH35" s="46"/>
      <c r="AI35" s="46"/>
      <c r="AJ35" s="48"/>
      <c r="AK35" s="48"/>
      <c r="AL35" s="46"/>
      <c r="AM35" s="46"/>
      <c r="AN35" s="46"/>
      <c r="AO35" s="48"/>
      <c r="AP35" s="46"/>
      <c r="AQ35" s="50"/>
      <c r="AR35" s="50"/>
      <c r="AS35" s="50"/>
      <c r="AT35" s="50"/>
      <c r="AU35" s="50"/>
      <c r="AV35" s="50"/>
      <c r="AW35" s="50"/>
      <c r="AX35" s="50"/>
      <c r="AY35" s="51">
        <v>-1.0</v>
      </c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35">
        <f t="shared" si="18"/>
        <v>4</v>
      </c>
      <c r="BL35" s="33">
        <f t="shared" si="19"/>
        <v>0.95</v>
      </c>
      <c r="BM35" s="33">
        <f t="shared" si="20"/>
        <v>30</v>
      </c>
    </row>
    <row r="36">
      <c r="A36" s="19" t="s">
        <v>82</v>
      </c>
      <c r="B36" s="33">
        <f t="shared" si="17"/>
        <v>100</v>
      </c>
      <c r="C36" s="47">
        <v>-1.0</v>
      </c>
      <c r="D36" s="46"/>
      <c r="E36" s="46"/>
      <c r="F36" s="46"/>
      <c r="G36" s="46"/>
      <c r="H36" s="46"/>
      <c r="I36" s="46"/>
      <c r="J36" s="46"/>
      <c r="K36" s="46"/>
      <c r="L36" s="46"/>
      <c r="M36" s="47">
        <v>1.0</v>
      </c>
      <c r="N36" s="48"/>
      <c r="O36" s="46"/>
      <c r="P36" s="48"/>
      <c r="Q36" s="48"/>
      <c r="R36" s="46"/>
      <c r="S36" s="46"/>
      <c r="T36" s="46"/>
      <c r="U36" s="46"/>
      <c r="V36" s="46"/>
      <c r="W36" s="47">
        <v>1.0</v>
      </c>
      <c r="X36" s="46"/>
      <c r="Y36" s="46"/>
      <c r="Z36" s="46"/>
      <c r="AA36" s="33">
        <v>-1.0</v>
      </c>
      <c r="AB36" s="47">
        <v>1.0</v>
      </c>
      <c r="AC36" s="46"/>
      <c r="AD36" s="47">
        <v>1.0</v>
      </c>
      <c r="AE36" s="46"/>
      <c r="AF36" s="46"/>
      <c r="AG36" s="47">
        <v>-1.0</v>
      </c>
      <c r="AH36" s="46"/>
      <c r="AI36" s="46"/>
      <c r="AJ36" s="46"/>
      <c r="AK36" s="46"/>
      <c r="AL36" s="47">
        <v>1.0</v>
      </c>
      <c r="AM36" s="46"/>
      <c r="AN36" s="46"/>
      <c r="AO36" s="47">
        <v>1.0</v>
      </c>
      <c r="AP36" s="46"/>
      <c r="AQ36" s="50"/>
      <c r="AR36" s="50"/>
      <c r="AS36" s="50"/>
      <c r="AT36" s="50"/>
      <c r="AU36" s="50"/>
      <c r="AV36" s="50"/>
      <c r="AW36" s="50"/>
      <c r="AX36" s="51">
        <v>1.0</v>
      </c>
      <c r="AY36" s="50"/>
      <c r="AZ36" s="50"/>
      <c r="BA36" s="50"/>
      <c r="BB36" s="51">
        <v>1.0</v>
      </c>
      <c r="BC36" s="50"/>
      <c r="BD36" s="50"/>
      <c r="BE36" s="50"/>
      <c r="BF36" s="51">
        <v>1.0</v>
      </c>
      <c r="BG36" s="50"/>
      <c r="BH36" s="50"/>
      <c r="BI36" s="50"/>
      <c r="BJ36" s="50"/>
      <c r="BK36" s="35">
        <f t="shared" si="18"/>
        <v>1</v>
      </c>
      <c r="BL36" s="33">
        <f t="shared" si="19"/>
        <v>4.5</v>
      </c>
      <c r="BM36" s="33">
        <f t="shared" si="20"/>
        <v>170</v>
      </c>
    </row>
    <row r="37">
      <c r="A37" s="52" t="s">
        <v>5</v>
      </c>
      <c r="B37" s="37" t="s">
        <v>108</v>
      </c>
      <c r="C37" s="38" t="s">
        <v>116</v>
      </c>
      <c r="D37" s="39"/>
      <c r="E37" s="39"/>
      <c r="F37" s="39"/>
      <c r="G37" s="40"/>
      <c r="H37" s="38" t="s">
        <v>117</v>
      </c>
      <c r="I37" s="39"/>
      <c r="J37" s="39"/>
      <c r="K37" s="39"/>
      <c r="L37" s="40"/>
      <c r="M37" s="38" t="s">
        <v>118</v>
      </c>
      <c r="N37" s="39"/>
      <c r="O37" s="39"/>
      <c r="P37" s="39"/>
      <c r="Q37" s="40"/>
      <c r="R37" s="38" t="s">
        <v>119</v>
      </c>
      <c r="S37" s="39"/>
      <c r="T37" s="39"/>
      <c r="U37" s="39"/>
      <c r="V37" s="40"/>
      <c r="W37" s="38" t="s">
        <v>120</v>
      </c>
      <c r="X37" s="39"/>
      <c r="Y37" s="39"/>
      <c r="Z37" s="39"/>
      <c r="AA37" s="40"/>
      <c r="AB37" s="38" t="s">
        <v>121</v>
      </c>
      <c r="AC37" s="39"/>
      <c r="AD37" s="39"/>
      <c r="AE37" s="39"/>
      <c r="AF37" s="40"/>
      <c r="AG37" s="41" t="s">
        <v>122</v>
      </c>
      <c r="AH37" s="39"/>
      <c r="AI37" s="39"/>
      <c r="AJ37" s="39"/>
      <c r="AK37" s="40"/>
      <c r="AL37" s="41" t="s">
        <v>123</v>
      </c>
      <c r="AM37" s="39"/>
      <c r="AN37" s="39"/>
      <c r="AO37" s="39"/>
      <c r="AP37" s="40"/>
      <c r="AQ37" s="41" t="s">
        <v>124</v>
      </c>
      <c r="AR37" s="39"/>
      <c r="AS37" s="39"/>
      <c r="AT37" s="39"/>
      <c r="AU37" s="40"/>
      <c r="AV37" s="41" t="s">
        <v>125</v>
      </c>
      <c r="AW37" s="39"/>
      <c r="AX37" s="39"/>
      <c r="AY37" s="39"/>
      <c r="AZ37" s="40"/>
      <c r="BA37" s="41" t="s">
        <v>131</v>
      </c>
      <c r="BB37" s="39"/>
      <c r="BC37" s="39"/>
      <c r="BD37" s="39"/>
      <c r="BE37" s="40"/>
      <c r="BF37" s="41" t="s">
        <v>132</v>
      </c>
      <c r="BG37" s="39"/>
      <c r="BH37" s="39"/>
      <c r="BI37" s="39"/>
      <c r="BJ37" s="40"/>
      <c r="BK37" s="42" t="s">
        <v>54</v>
      </c>
      <c r="BL37" s="43" t="s">
        <v>126</v>
      </c>
      <c r="BM37" s="37" t="s">
        <v>128</v>
      </c>
    </row>
    <row r="38">
      <c r="A38" s="44"/>
      <c r="B38" s="44"/>
      <c r="C38" s="45">
        <v>10.0</v>
      </c>
      <c r="D38" s="45">
        <v>20.0</v>
      </c>
      <c r="E38" s="45">
        <v>30.0</v>
      </c>
      <c r="F38" s="45">
        <v>40.0</v>
      </c>
      <c r="G38" s="45">
        <v>50.0</v>
      </c>
      <c r="H38" s="45">
        <v>10.0</v>
      </c>
      <c r="I38" s="45">
        <v>20.0</v>
      </c>
      <c r="J38" s="45">
        <v>30.0</v>
      </c>
      <c r="K38" s="45">
        <v>40.0</v>
      </c>
      <c r="L38" s="45">
        <v>50.0</v>
      </c>
      <c r="M38" s="45">
        <v>10.0</v>
      </c>
      <c r="N38" s="45">
        <v>20.0</v>
      </c>
      <c r="O38" s="45">
        <v>30.0</v>
      </c>
      <c r="P38" s="45">
        <v>40.0</v>
      </c>
      <c r="Q38" s="45">
        <v>50.0</v>
      </c>
      <c r="R38" s="45">
        <v>10.0</v>
      </c>
      <c r="S38" s="45">
        <v>20.0</v>
      </c>
      <c r="T38" s="45">
        <v>30.0</v>
      </c>
      <c r="U38" s="45">
        <v>40.0</v>
      </c>
      <c r="V38" s="45">
        <v>50.0</v>
      </c>
      <c r="W38" s="45">
        <v>10.0</v>
      </c>
      <c r="X38" s="45">
        <v>20.0</v>
      </c>
      <c r="Y38" s="45">
        <v>30.0</v>
      </c>
      <c r="Z38" s="45">
        <v>40.0</v>
      </c>
      <c r="AA38" s="45">
        <v>50.0</v>
      </c>
      <c r="AB38" s="45">
        <v>10.0</v>
      </c>
      <c r="AC38" s="45">
        <v>20.0</v>
      </c>
      <c r="AD38" s="45">
        <v>30.0</v>
      </c>
      <c r="AE38" s="45">
        <v>40.0</v>
      </c>
      <c r="AF38" s="45">
        <v>50.0</v>
      </c>
      <c r="AG38" s="45">
        <v>10.0</v>
      </c>
      <c r="AH38" s="45">
        <v>20.0</v>
      </c>
      <c r="AI38" s="45">
        <v>30.0</v>
      </c>
      <c r="AJ38" s="45">
        <v>40.0</v>
      </c>
      <c r="AK38" s="45">
        <v>50.0</v>
      </c>
      <c r="AL38" s="45">
        <v>10.0</v>
      </c>
      <c r="AM38" s="45">
        <v>20.0</v>
      </c>
      <c r="AN38" s="45">
        <v>30.0</v>
      </c>
      <c r="AO38" s="45">
        <v>40.0</v>
      </c>
      <c r="AP38" s="45">
        <v>50.0</v>
      </c>
      <c r="AQ38" s="45">
        <v>10.0</v>
      </c>
      <c r="AR38" s="45">
        <v>20.0</v>
      </c>
      <c r="AS38" s="45">
        <v>30.0</v>
      </c>
      <c r="AT38" s="45">
        <v>40.0</v>
      </c>
      <c r="AU38" s="45">
        <v>50.0</v>
      </c>
      <c r="AV38" s="45">
        <v>10.0</v>
      </c>
      <c r="AW38" s="45">
        <v>20.0</v>
      </c>
      <c r="AX38" s="45">
        <v>30.0</v>
      </c>
      <c r="AY38" s="45">
        <v>40.0</v>
      </c>
      <c r="AZ38" s="45">
        <v>50.0</v>
      </c>
      <c r="BA38" s="45">
        <v>10.0</v>
      </c>
      <c r="BB38" s="45">
        <v>20.0</v>
      </c>
      <c r="BC38" s="45">
        <v>30.0</v>
      </c>
      <c r="BD38" s="45">
        <v>40.0</v>
      </c>
      <c r="BE38" s="45">
        <v>50.0</v>
      </c>
      <c r="BF38" s="45">
        <v>10.0</v>
      </c>
      <c r="BG38" s="45">
        <v>20.0</v>
      </c>
      <c r="BH38" s="45">
        <v>30.0</v>
      </c>
      <c r="BI38" s="45">
        <v>40.0</v>
      </c>
      <c r="BJ38" s="45">
        <v>50.0</v>
      </c>
      <c r="BK38" s="44"/>
      <c r="BL38" s="44"/>
      <c r="BM38" s="44"/>
    </row>
    <row r="39">
      <c r="A39" s="19" t="s">
        <v>100</v>
      </c>
      <c r="B39" s="33">
        <f t="shared" ref="B39:B42" si="21">SUMPRODUCT(C39:BJ39,$C$4:$BJ$4)</f>
        <v>-20</v>
      </c>
      <c r="C39" s="47">
        <v>-1.0</v>
      </c>
      <c r="D39" s="46"/>
      <c r="E39" s="46"/>
      <c r="F39" s="46"/>
      <c r="G39" s="46"/>
      <c r="H39" s="46"/>
      <c r="I39" s="46"/>
      <c r="J39" s="46"/>
      <c r="K39" s="46"/>
      <c r="L39" s="46"/>
      <c r="M39" s="47">
        <v>1.0</v>
      </c>
      <c r="N39" s="46"/>
      <c r="O39" s="46"/>
      <c r="P39" s="46"/>
      <c r="Q39" s="46"/>
      <c r="R39" s="46"/>
      <c r="S39" s="46"/>
      <c r="T39" s="47">
        <v>-1.0</v>
      </c>
      <c r="U39" s="46"/>
      <c r="V39" s="46"/>
      <c r="W39" s="46"/>
      <c r="X39" s="46"/>
      <c r="Y39" s="46"/>
      <c r="Z39" s="46"/>
      <c r="AA39" s="46"/>
      <c r="AB39" s="47">
        <v>-1.0</v>
      </c>
      <c r="AC39" s="46"/>
      <c r="AD39" s="46"/>
      <c r="AE39" s="46"/>
      <c r="AF39" s="48"/>
      <c r="AG39" s="46"/>
      <c r="AH39" s="47">
        <v>-1.0</v>
      </c>
      <c r="AI39" s="46"/>
      <c r="AJ39" s="46"/>
      <c r="AK39" s="48"/>
      <c r="AL39" s="46"/>
      <c r="AM39" s="46"/>
      <c r="AN39" s="46"/>
      <c r="AO39" s="47">
        <v>1.0</v>
      </c>
      <c r="AP39" s="46"/>
      <c r="AQ39" s="49"/>
      <c r="AR39" s="49"/>
      <c r="AS39" s="50"/>
      <c r="AT39" s="49"/>
      <c r="AU39" s="49"/>
      <c r="AV39" s="50"/>
      <c r="AW39" s="50"/>
      <c r="AX39" s="50"/>
      <c r="AY39" s="50"/>
      <c r="AZ39" s="49"/>
      <c r="BA39" s="49"/>
      <c r="BB39" s="49"/>
      <c r="BC39" s="50"/>
      <c r="BD39" s="49"/>
      <c r="BE39" s="49"/>
      <c r="BF39" s="50"/>
      <c r="BG39" s="50"/>
      <c r="BH39" s="50"/>
      <c r="BI39" s="50"/>
      <c r="BJ39" s="49"/>
      <c r="BK39" s="35">
        <f t="shared" ref="BK39:BK42" si="22">_xlfn.RANK.AVG(B39,$B$39:$B$42)</f>
        <v>4</v>
      </c>
      <c r="BL39" s="33">
        <f t="shared" ref="BL39:BL42" si="23">IF(SUM(BM$39:BM$42)&lt;&gt;0,(5-BK39)+B39/200,0)</f>
        <v>0.9</v>
      </c>
      <c r="BM39" s="33">
        <f t="shared" ref="BM39:BM42" si="24">SUMIF(C39:BJ39,"&gt;0",$C$4:$BJ$4)</f>
        <v>50</v>
      </c>
    </row>
    <row r="40">
      <c r="A40" s="25" t="s">
        <v>78</v>
      </c>
      <c r="B40" s="33">
        <f t="shared" si="21"/>
        <v>220</v>
      </c>
      <c r="C40" s="47">
        <v>1.0</v>
      </c>
      <c r="D40" s="46"/>
      <c r="E40" s="47">
        <v>1.0</v>
      </c>
      <c r="F40" s="46"/>
      <c r="G40" s="46"/>
      <c r="H40" s="47">
        <v>1.0</v>
      </c>
      <c r="I40" s="46"/>
      <c r="J40" s="46"/>
      <c r="K40" s="46"/>
      <c r="L40" s="48"/>
      <c r="M40" s="46"/>
      <c r="N40" s="46"/>
      <c r="O40" s="47">
        <v>1.0</v>
      </c>
      <c r="P40" s="46"/>
      <c r="Q40" s="48"/>
      <c r="R40" s="48"/>
      <c r="S40" s="46"/>
      <c r="T40" s="46"/>
      <c r="U40" s="46"/>
      <c r="V40" s="46"/>
      <c r="W40" s="47">
        <v>1.0</v>
      </c>
      <c r="X40" s="46"/>
      <c r="Y40" s="47">
        <v>1.0</v>
      </c>
      <c r="Z40" s="46"/>
      <c r="AA40" s="46"/>
      <c r="AB40" s="46"/>
      <c r="AC40" s="46"/>
      <c r="AD40" s="33">
        <v>1.0</v>
      </c>
      <c r="AE40" s="46"/>
      <c r="AF40" s="46"/>
      <c r="AG40" s="46"/>
      <c r="AH40" s="46"/>
      <c r="AI40" s="46"/>
      <c r="AJ40" s="46"/>
      <c r="AK40" s="46"/>
      <c r="AL40" s="46"/>
      <c r="AM40" s="47">
        <v>1.0</v>
      </c>
      <c r="AN40" s="46"/>
      <c r="AO40" s="46"/>
      <c r="AP40" s="46"/>
      <c r="AQ40" s="50"/>
      <c r="AR40" s="50"/>
      <c r="AS40" s="50"/>
      <c r="AT40" s="50"/>
      <c r="AU40" s="50"/>
      <c r="AV40" s="50"/>
      <c r="AW40" s="51">
        <v>1.0</v>
      </c>
      <c r="AX40" s="51">
        <v>1.0</v>
      </c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35">
        <f t="shared" si="22"/>
        <v>1</v>
      </c>
      <c r="BL40" s="33">
        <f t="shared" si="23"/>
        <v>5.1</v>
      </c>
      <c r="BM40" s="33">
        <f t="shared" si="24"/>
        <v>220</v>
      </c>
    </row>
    <row r="41">
      <c r="A41" s="19" t="s">
        <v>80</v>
      </c>
      <c r="B41" s="33">
        <f t="shared" si="21"/>
        <v>70</v>
      </c>
      <c r="C41" s="46"/>
      <c r="D41" s="47">
        <v>-1.0</v>
      </c>
      <c r="E41" s="46"/>
      <c r="F41" s="46"/>
      <c r="G41" s="46"/>
      <c r="H41" s="46"/>
      <c r="I41" s="46"/>
      <c r="J41" s="47">
        <v>1.0</v>
      </c>
      <c r="K41" s="46"/>
      <c r="L41" s="46"/>
      <c r="M41" s="46"/>
      <c r="N41" s="46"/>
      <c r="O41" s="46"/>
      <c r="P41" s="48"/>
      <c r="Q41" s="46"/>
      <c r="R41" s="47">
        <v>1.0</v>
      </c>
      <c r="S41" s="46"/>
      <c r="T41" s="46"/>
      <c r="U41" s="46"/>
      <c r="V41" s="46"/>
      <c r="W41" s="46"/>
      <c r="X41" s="47">
        <v>-1.0</v>
      </c>
      <c r="Y41" s="46"/>
      <c r="Z41" s="46"/>
      <c r="AA41" s="48"/>
      <c r="AB41" s="48"/>
      <c r="AC41" s="46"/>
      <c r="AD41" s="46"/>
      <c r="AE41" s="48"/>
      <c r="AF41" s="46"/>
      <c r="AG41" s="46"/>
      <c r="AH41" s="46"/>
      <c r="AI41" s="46"/>
      <c r="AJ41" s="48"/>
      <c r="AK41" s="48"/>
      <c r="AL41" s="46"/>
      <c r="AM41" s="46"/>
      <c r="AN41" s="46"/>
      <c r="AO41" s="48"/>
      <c r="AP41" s="46"/>
      <c r="AQ41" s="51">
        <v>1.0</v>
      </c>
      <c r="AR41" s="50"/>
      <c r="AS41" s="50"/>
      <c r="AT41" s="50"/>
      <c r="AU41" s="50"/>
      <c r="AV41" s="51">
        <v>1.0</v>
      </c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1">
        <v>1.0</v>
      </c>
      <c r="BH41" s="51">
        <v>1.0</v>
      </c>
      <c r="BI41" s="50"/>
      <c r="BJ41" s="50"/>
      <c r="BK41" s="35">
        <f t="shared" si="22"/>
        <v>3</v>
      </c>
      <c r="BL41" s="33">
        <f t="shared" si="23"/>
        <v>2.35</v>
      </c>
      <c r="BM41" s="33">
        <f t="shared" si="24"/>
        <v>110</v>
      </c>
    </row>
    <row r="42">
      <c r="A42" s="19" t="s">
        <v>106</v>
      </c>
      <c r="B42" s="33">
        <f t="shared" si="21"/>
        <v>90</v>
      </c>
      <c r="C42" s="46"/>
      <c r="D42" s="47">
        <v>1.0</v>
      </c>
      <c r="E42" s="46"/>
      <c r="F42" s="46"/>
      <c r="G42" s="46"/>
      <c r="H42" s="46"/>
      <c r="I42" s="46"/>
      <c r="J42" s="46"/>
      <c r="K42" s="46"/>
      <c r="L42" s="46"/>
      <c r="M42" s="46"/>
      <c r="N42" s="48"/>
      <c r="O42" s="46"/>
      <c r="P42" s="48"/>
      <c r="Q42" s="48"/>
      <c r="R42" s="46"/>
      <c r="S42" s="47">
        <v>1.0</v>
      </c>
      <c r="T42" s="46"/>
      <c r="U42" s="46"/>
      <c r="V42" s="46"/>
      <c r="W42" s="46"/>
      <c r="X42" s="46"/>
      <c r="Y42" s="46"/>
      <c r="Z42" s="46"/>
      <c r="AA42" s="48"/>
      <c r="AB42" s="47">
        <v>1.0</v>
      </c>
      <c r="AC42" s="46"/>
      <c r="AD42" s="46"/>
      <c r="AE42" s="46"/>
      <c r="AF42" s="46"/>
      <c r="AG42" s="46"/>
      <c r="AH42" s="47">
        <v>1.0</v>
      </c>
      <c r="AI42" s="46"/>
      <c r="AJ42" s="46"/>
      <c r="AK42" s="46"/>
      <c r="AL42" s="46"/>
      <c r="AM42" s="46"/>
      <c r="AN42" s="46"/>
      <c r="AO42" s="46"/>
      <c r="AP42" s="46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1">
        <v>1.0</v>
      </c>
      <c r="BB42" s="50"/>
      <c r="BC42" s="50"/>
      <c r="BD42" s="50"/>
      <c r="BE42" s="50"/>
      <c r="BF42" s="51">
        <v>-1.0</v>
      </c>
      <c r="BG42" s="51">
        <v>1.0</v>
      </c>
      <c r="BH42" s="50"/>
      <c r="BI42" s="50"/>
      <c r="BJ42" s="50"/>
      <c r="BK42" s="35">
        <f t="shared" si="22"/>
        <v>2</v>
      </c>
      <c r="BL42" s="33">
        <f t="shared" si="23"/>
        <v>3.45</v>
      </c>
      <c r="BM42" s="33">
        <f t="shared" si="24"/>
        <v>100</v>
      </c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17"/>
      <c r="BL43" s="53"/>
      <c r="BM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17"/>
      <c r="BL44" s="53"/>
      <c r="BM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17"/>
      <c r="BL45" s="53"/>
      <c r="BM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17"/>
      <c r="BL46" s="53"/>
      <c r="BM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17"/>
      <c r="BL47" s="53"/>
      <c r="BM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17"/>
      <c r="BL48" s="53"/>
      <c r="BM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17"/>
      <c r="BL49" s="53"/>
      <c r="BM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17"/>
      <c r="BL50" s="53"/>
      <c r="BM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17"/>
      <c r="BL51" s="53"/>
      <c r="BM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17"/>
      <c r="BL52" s="53"/>
      <c r="BM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17"/>
      <c r="BL53" s="53"/>
      <c r="BM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17"/>
      <c r="BL54" s="53"/>
      <c r="BM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17"/>
      <c r="BL55" s="53"/>
      <c r="BM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17"/>
      <c r="BL56" s="53"/>
      <c r="BM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17"/>
      <c r="BL57" s="53"/>
      <c r="BM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17"/>
      <c r="BL58" s="53"/>
      <c r="BM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17"/>
      <c r="BL59" s="53"/>
      <c r="BM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17"/>
      <c r="BL60" s="53"/>
      <c r="BM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17"/>
      <c r="BL61" s="53"/>
      <c r="BM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17"/>
      <c r="BL62" s="53"/>
      <c r="BM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17"/>
      <c r="BL63" s="53"/>
      <c r="BM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17"/>
      <c r="BL64" s="53"/>
      <c r="BM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17"/>
      <c r="BL65" s="53"/>
      <c r="BM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17"/>
      <c r="BL66" s="53"/>
      <c r="BM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17"/>
      <c r="BL67" s="53"/>
      <c r="BM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17"/>
      <c r="BL68" s="53"/>
      <c r="BM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17"/>
      <c r="BL69" s="53"/>
      <c r="BM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17"/>
      <c r="BL70" s="53"/>
      <c r="BM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17"/>
      <c r="BL71" s="53"/>
      <c r="BM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17"/>
      <c r="BL72" s="53"/>
      <c r="BM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17"/>
      <c r="BL73" s="53"/>
      <c r="BM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17"/>
      <c r="BL74" s="53"/>
      <c r="BM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17"/>
      <c r="BL75" s="53"/>
      <c r="BM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17"/>
      <c r="BL76" s="53"/>
      <c r="BM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17"/>
      <c r="BL77" s="53"/>
      <c r="BM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17"/>
      <c r="BL78" s="53"/>
      <c r="BM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17"/>
      <c r="BL79" s="53"/>
      <c r="BM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17"/>
      <c r="BL80" s="53"/>
      <c r="BM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17"/>
      <c r="BL81" s="53"/>
      <c r="BM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17"/>
      <c r="BL82" s="53"/>
      <c r="BM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17"/>
      <c r="BL83" s="53"/>
      <c r="BM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17"/>
      <c r="BL84" s="53"/>
      <c r="BM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17"/>
      <c r="BL85" s="53"/>
      <c r="BM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17"/>
      <c r="BL86" s="53"/>
      <c r="BM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17"/>
      <c r="BL87" s="53"/>
      <c r="BM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17"/>
      <c r="BL88" s="53"/>
      <c r="BM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17"/>
      <c r="BL89" s="53"/>
      <c r="BM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17"/>
      <c r="BL90" s="53"/>
      <c r="BM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17"/>
      <c r="BL91" s="53"/>
      <c r="BM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17"/>
      <c r="BL92" s="53"/>
      <c r="BM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17"/>
      <c r="BL93" s="53"/>
      <c r="BM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17"/>
      <c r="BL94" s="53"/>
      <c r="BM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17"/>
      <c r="BL95" s="53"/>
      <c r="BM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17"/>
      <c r="BL96" s="53"/>
      <c r="BM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17"/>
      <c r="BL97" s="53"/>
      <c r="BM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17"/>
      <c r="BL98" s="53"/>
      <c r="BM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17"/>
      <c r="BL99" s="53"/>
      <c r="BM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17"/>
      <c r="BL100" s="53"/>
      <c r="BM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17"/>
      <c r="BL101" s="53"/>
      <c r="BM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17"/>
      <c r="BL102" s="53"/>
      <c r="BM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17"/>
      <c r="BL103" s="53"/>
      <c r="BM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17"/>
      <c r="BL104" s="53"/>
      <c r="BM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17"/>
      <c r="BL105" s="53"/>
      <c r="BM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17"/>
      <c r="BL106" s="53"/>
      <c r="BM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17"/>
      <c r="BL107" s="53"/>
      <c r="BM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17"/>
      <c r="BL108" s="53"/>
      <c r="BM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17"/>
      <c r="BL109" s="53"/>
      <c r="BM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17"/>
      <c r="BL110" s="53"/>
      <c r="BM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17"/>
      <c r="BL111" s="53"/>
      <c r="BM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17"/>
      <c r="BL112" s="53"/>
      <c r="BM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17"/>
      <c r="BL113" s="53"/>
      <c r="BM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17"/>
      <c r="BL114" s="53"/>
      <c r="BM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17"/>
      <c r="BL115" s="53"/>
      <c r="BM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17"/>
      <c r="BL116" s="53"/>
      <c r="BM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17"/>
      <c r="BL117" s="53"/>
      <c r="BM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17"/>
      <c r="BL118" s="53"/>
      <c r="BM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17"/>
      <c r="BL119" s="53"/>
      <c r="BM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17"/>
      <c r="BL120" s="53"/>
      <c r="BM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17"/>
      <c r="BL121" s="53"/>
      <c r="BM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17"/>
      <c r="BL122" s="53"/>
      <c r="BM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17"/>
      <c r="BL123" s="53"/>
      <c r="BM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17"/>
      <c r="BL124" s="53"/>
      <c r="BM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17"/>
      <c r="BL125" s="53"/>
      <c r="BM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17"/>
      <c r="BL126" s="53"/>
      <c r="BM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17"/>
      <c r="BL127" s="53"/>
      <c r="BM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17"/>
      <c r="BL128" s="53"/>
      <c r="BM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17"/>
      <c r="BL129" s="53"/>
      <c r="BM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17"/>
      <c r="BL130" s="53"/>
      <c r="BM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17"/>
      <c r="BL131" s="53"/>
      <c r="BM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17"/>
      <c r="BL132" s="53"/>
      <c r="BM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17"/>
      <c r="BL133" s="53"/>
      <c r="BM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17"/>
      <c r="BL134" s="53"/>
      <c r="BM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17"/>
      <c r="BL135" s="53"/>
      <c r="BM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17"/>
      <c r="BL136" s="53"/>
      <c r="BM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17"/>
      <c r="BL137" s="53"/>
      <c r="BM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17"/>
      <c r="BL138" s="53"/>
      <c r="BM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17"/>
      <c r="BL139" s="53"/>
      <c r="BM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17"/>
      <c r="BL140" s="53"/>
      <c r="BM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17"/>
      <c r="BL141" s="53"/>
      <c r="BM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17"/>
      <c r="BL142" s="53"/>
      <c r="BM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17"/>
      <c r="BL143" s="53"/>
      <c r="BM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17"/>
      <c r="BL144" s="53"/>
      <c r="BM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17"/>
      <c r="BL145" s="53"/>
      <c r="BM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17"/>
      <c r="BL146" s="53"/>
      <c r="BM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17"/>
      <c r="BL147" s="53"/>
      <c r="BM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17"/>
      <c r="BL148" s="53"/>
      <c r="BM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17"/>
      <c r="BL149" s="53"/>
      <c r="BM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17"/>
      <c r="BL150" s="53"/>
      <c r="BM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17"/>
      <c r="BL151" s="53"/>
      <c r="BM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17"/>
      <c r="BL152" s="53"/>
      <c r="BM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17"/>
      <c r="BL153" s="53"/>
      <c r="BM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17"/>
      <c r="BL154" s="53"/>
      <c r="BM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17"/>
      <c r="BL155" s="53"/>
      <c r="BM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17"/>
      <c r="BL156" s="53"/>
      <c r="BM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17"/>
      <c r="BL157" s="53"/>
      <c r="BM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17"/>
      <c r="BL158" s="53"/>
      <c r="BM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17"/>
      <c r="BL159" s="53"/>
      <c r="BM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17"/>
      <c r="BL160" s="53"/>
      <c r="BM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17"/>
      <c r="BL161" s="53"/>
      <c r="BM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17"/>
      <c r="BL162" s="53"/>
      <c r="BM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17"/>
      <c r="BL163" s="53"/>
      <c r="BM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17"/>
      <c r="BL164" s="53"/>
      <c r="BM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17"/>
      <c r="BL165" s="53"/>
      <c r="BM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17"/>
      <c r="BL166" s="53"/>
      <c r="BM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17"/>
      <c r="BL167" s="53"/>
      <c r="BM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17"/>
      <c r="BL168" s="53"/>
      <c r="BM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17"/>
      <c r="BL169" s="53"/>
      <c r="BM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17"/>
      <c r="BL170" s="53"/>
      <c r="BM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17"/>
      <c r="BL171" s="53"/>
      <c r="BM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17"/>
      <c r="BL172" s="53"/>
      <c r="BM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17"/>
      <c r="BL173" s="53"/>
      <c r="BM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17"/>
      <c r="BL174" s="53"/>
      <c r="BM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17"/>
      <c r="BL175" s="53"/>
      <c r="BM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17"/>
      <c r="BL176" s="53"/>
      <c r="BM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17"/>
      <c r="BL177" s="53"/>
      <c r="BM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17"/>
      <c r="BL178" s="53"/>
      <c r="BM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17"/>
      <c r="BL179" s="53"/>
      <c r="BM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17"/>
      <c r="BL180" s="53"/>
      <c r="BM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17"/>
      <c r="BL181" s="53"/>
      <c r="BM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17"/>
      <c r="BL182" s="53"/>
      <c r="BM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17"/>
      <c r="BL183" s="53"/>
      <c r="BM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17"/>
      <c r="BL184" s="53"/>
      <c r="BM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17"/>
      <c r="BL185" s="53"/>
      <c r="BM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17"/>
      <c r="BL186" s="53"/>
      <c r="BM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17"/>
      <c r="BL187" s="53"/>
      <c r="BM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17"/>
      <c r="BL188" s="53"/>
      <c r="BM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17"/>
      <c r="BL189" s="53"/>
      <c r="BM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17"/>
      <c r="BL190" s="53"/>
      <c r="BM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17"/>
      <c r="BL191" s="53"/>
      <c r="BM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17"/>
      <c r="BL192" s="53"/>
      <c r="BM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17"/>
      <c r="BL193" s="53"/>
      <c r="BM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17"/>
      <c r="BL194" s="53"/>
      <c r="BM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17"/>
      <c r="BL195" s="53"/>
      <c r="BM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17"/>
      <c r="BL196" s="53"/>
      <c r="BM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17"/>
      <c r="BL197" s="53"/>
      <c r="BM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17"/>
      <c r="BL198" s="53"/>
      <c r="BM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17"/>
      <c r="BL199" s="53"/>
      <c r="BM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17"/>
      <c r="BL200" s="53"/>
      <c r="BM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17"/>
      <c r="BL201" s="53"/>
      <c r="BM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17"/>
      <c r="BL202" s="53"/>
      <c r="BM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17"/>
      <c r="BL203" s="53"/>
      <c r="BM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17"/>
      <c r="BL204" s="53"/>
      <c r="BM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17"/>
      <c r="BL205" s="53"/>
      <c r="BM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17"/>
      <c r="BL206" s="53"/>
      <c r="BM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17"/>
      <c r="BL207" s="53"/>
      <c r="BM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17"/>
      <c r="BL208" s="53"/>
      <c r="BM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17"/>
      <c r="BL209" s="53"/>
      <c r="BM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17"/>
      <c r="BL210" s="53"/>
      <c r="BM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17"/>
      <c r="BL211" s="53"/>
      <c r="BM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17"/>
      <c r="BL212" s="53"/>
      <c r="BM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17"/>
      <c r="BL213" s="53"/>
      <c r="BM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17"/>
      <c r="BL214" s="53"/>
      <c r="BM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17"/>
      <c r="BL215" s="53"/>
      <c r="BM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17"/>
      <c r="BL216" s="53"/>
      <c r="BM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17"/>
      <c r="BL217" s="53"/>
      <c r="BM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17"/>
      <c r="BL218" s="53"/>
      <c r="BM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17"/>
      <c r="BL219" s="53"/>
      <c r="BM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17"/>
      <c r="BL220" s="53"/>
      <c r="BM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17"/>
      <c r="BL221" s="53"/>
      <c r="BM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17"/>
      <c r="BL222" s="53"/>
      <c r="BM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17"/>
      <c r="BL223" s="53"/>
      <c r="BM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17"/>
      <c r="BL224" s="53"/>
      <c r="BM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17"/>
      <c r="BL225" s="53"/>
      <c r="BM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17"/>
      <c r="BL226" s="53"/>
      <c r="BM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17"/>
      <c r="BL227" s="53"/>
      <c r="BM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17"/>
      <c r="BL228" s="53"/>
      <c r="BM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17"/>
      <c r="BL229" s="53"/>
      <c r="BM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17"/>
      <c r="BL230" s="53"/>
      <c r="BM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17"/>
      <c r="BL231" s="53"/>
      <c r="BM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17"/>
      <c r="BL232" s="53"/>
      <c r="BM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17"/>
      <c r="BL233" s="53"/>
      <c r="BM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17"/>
      <c r="BL234" s="53"/>
      <c r="BM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17"/>
      <c r="BL235" s="53"/>
      <c r="BM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17"/>
      <c r="BL236" s="53"/>
      <c r="BM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17"/>
      <c r="BL237" s="53"/>
      <c r="BM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17"/>
      <c r="BL238" s="53"/>
      <c r="BM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17"/>
      <c r="BL239" s="53"/>
      <c r="BM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17"/>
      <c r="BL240" s="53"/>
      <c r="BM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17"/>
      <c r="BL241" s="53"/>
      <c r="BM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17"/>
      <c r="BL242" s="53"/>
      <c r="BM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17"/>
      <c r="BL243" s="53"/>
      <c r="BM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17"/>
      <c r="BL244" s="53"/>
      <c r="BM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17"/>
      <c r="BL245" s="53"/>
      <c r="BM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17"/>
      <c r="BL246" s="53"/>
      <c r="BM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17"/>
      <c r="BL247" s="53"/>
      <c r="BM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17"/>
      <c r="BL248" s="53"/>
      <c r="BM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17"/>
      <c r="BL249" s="53"/>
      <c r="BM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17"/>
      <c r="BL250" s="53"/>
      <c r="BM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17"/>
      <c r="BL251" s="53"/>
      <c r="BM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17"/>
      <c r="BL252" s="53"/>
      <c r="BM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17"/>
      <c r="BL253" s="53"/>
      <c r="BM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17"/>
      <c r="BL254" s="53"/>
      <c r="BM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17"/>
      <c r="BL255" s="53"/>
      <c r="BM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17"/>
      <c r="BL256" s="53"/>
      <c r="BM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17"/>
      <c r="BL257" s="53"/>
      <c r="BM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17"/>
      <c r="BL258" s="53"/>
      <c r="BM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17"/>
      <c r="BL259" s="53"/>
      <c r="BM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17"/>
      <c r="BL260" s="53"/>
      <c r="BM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17"/>
      <c r="BL261" s="53"/>
      <c r="BM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17"/>
      <c r="BL262" s="53"/>
      <c r="BM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17"/>
      <c r="BL263" s="53"/>
      <c r="BM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17"/>
      <c r="BL264" s="53"/>
      <c r="BM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17"/>
      <c r="BL265" s="53"/>
      <c r="BM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17"/>
      <c r="BL266" s="53"/>
      <c r="BM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17"/>
      <c r="BL267" s="53"/>
      <c r="BM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17"/>
      <c r="BL268" s="53"/>
      <c r="BM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17"/>
      <c r="BL269" s="53"/>
      <c r="BM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17"/>
      <c r="BL270" s="53"/>
      <c r="BM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17"/>
      <c r="BL271" s="53"/>
      <c r="BM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17"/>
      <c r="BL272" s="53"/>
      <c r="BM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17"/>
      <c r="BL273" s="53"/>
      <c r="BM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17"/>
      <c r="BL274" s="53"/>
      <c r="BM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17"/>
      <c r="BL275" s="53"/>
      <c r="BM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17"/>
      <c r="BL276" s="53"/>
      <c r="BM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17"/>
      <c r="BL277" s="53"/>
      <c r="BM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17"/>
      <c r="BL278" s="53"/>
      <c r="BM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17"/>
      <c r="BL279" s="53"/>
      <c r="BM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17"/>
      <c r="BL280" s="53"/>
      <c r="BM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17"/>
      <c r="BL281" s="53"/>
      <c r="BM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17"/>
      <c r="BL282" s="53"/>
      <c r="BM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17"/>
      <c r="BL283" s="53"/>
      <c r="BM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17"/>
      <c r="BL284" s="53"/>
      <c r="BM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17"/>
      <c r="BL285" s="53"/>
      <c r="BM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17"/>
      <c r="BL286" s="53"/>
      <c r="BM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17"/>
      <c r="BL287" s="53"/>
      <c r="BM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17"/>
      <c r="BL288" s="53"/>
      <c r="BM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17"/>
      <c r="BL289" s="53"/>
      <c r="BM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17"/>
      <c r="BL290" s="53"/>
      <c r="BM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17"/>
      <c r="BL291" s="53"/>
      <c r="BM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17"/>
      <c r="BL292" s="53"/>
      <c r="BM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17"/>
      <c r="BL293" s="53"/>
      <c r="BM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17"/>
      <c r="BL294" s="53"/>
      <c r="BM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17"/>
      <c r="BL295" s="53"/>
      <c r="BM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17"/>
      <c r="BL296" s="53"/>
      <c r="BM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17"/>
      <c r="BL297" s="53"/>
      <c r="BM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17"/>
      <c r="BL298" s="53"/>
      <c r="BM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17"/>
      <c r="BL299" s="53"/>
      <c r="BM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17"/>
      <c r="BL300" s="53"/>
      <c r="BM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17"/>
      <c r="BL301" s="53"/>
      <c r="BM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17"/>
      <c r="BL302" s="53"/>
      <c r="BM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17"/>
      <c r="BL303" s="53"/>
      <c r="BM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17"/>
      <c r="BL304" s="53"/>
      <c r="BM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17"/>
      <c r="BL305" s="53"/>
      <c r="BM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17"/>
      <c r="BL306" s="53"/>
      <c r="BM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17"/>
      <c r="BL307" s="53"/>
      <c r="BM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17"/>
      <c r="BL308" s="53"/>
      <c r="BM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17"/>
      <c r="BL309" s="53"/>
      <c r="BM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17"/>
      <c r="BL310" s="53"/>
      <c r="BM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17"/>
      <c r="BL311" s="53"/>
      <c r="BM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17"/>
      <c r="BL312" s="53"/>
      <c r="BM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17"/>
      <c r="BL313" s="53"/>
      <c r="BM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17"/>
      <c r="BL314" s="53"/>
      <c r="BM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17"/>
      <c r="BL315" s="53"/>
      <c r="BM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17"/>
      <c r="BL316" s="53"/>
      <c r="BM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17"/>
      <c r="BL317" s="53"/>
      <c r="BM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17"/>
      <c r="BL318" s="53"/>
      <c r="BM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17"/>
      <c r="BL319" s="53"/>
      <c r="BM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17"/>
      <c r="BL320" s="53"/>
      <c r="BM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17"/>
      <c r="BL321" s="53"/>
      <c r="BM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17"/>
      <c r="BL322" s="53"/>
      <c r="BM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17"/>
      <c r="BL323" s="53"/>
      <c r="BM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17"/>
      <c r="BL324" s="53"/>
      <c r="BM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17"/>
      <c r="BL325" s="53"/>
      <c r="BM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17"/>
      <c r="BL326" s="53"/>
      <c r="BM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17"/>
      <c r="BL327" s="53"/>
      <c r="BM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17"/>
      <c r="BL328" s="53"/>
      <c r="BM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17"/>
      <c r="BL329" s="53"/>
      <c r="BM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17"/>
      <c r="BL330" s="53"/>
      <c r="BM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17"/>
      <c r="BL331" s="53"/>
      <c r="BM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17"/>
      <c r="BL332" s="53"/>
      <c r="BM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17"/>
      <c r="BL333" s="53"/>
      <c r="BM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17"/>
      <c r="BL334" s="53"/>
      <c r="BM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17"/>
      <c r="BL335" s="53"/>
      <c r="BM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17"/>
      <c r="BL336" s="53"/>
      <c r="BM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17"/>
      <c r="BL337" s="53"/>
      <c r="BM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17"/>
      <c r="BL338" s="53"/>
      <c r="BM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17"/>
      <c r="BL339" s="53"/>
      <c r="BM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17"/>
      <c r="BL340" s="53"/>
      <c r="BM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17"/>
      <c r="BL341" s="53"/>
      <c r="BM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17"/>
      <c r="BL342" s="53"/>
      <c r="BM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17"/>
      <c r="BL343" s="53"/>
      <c r="BM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17"/>
      <c r="BL344" s="53"/>
      <c r="BM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17"/>
      <c r="BL345" s="53"/>
      <c r="BM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17"/>
      <c r="BL346" s="53"/>
      <c r="BM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17"/>
      <c r="BL347" s="53"/>
      <c r="BM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17"/>
      <c r="BL348" s="53"/>
      <c r="BM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17"/>
      <c r="BL349" s="53"/>
      <c r="BM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17"/>
      <c r="BL350" s="53"/>
      <c r="BM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17"/>
      <c r="BL351" s="53"/>
      <c r="BM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17"/>
      <c r="BL352" s="53"/>
      <c r="BM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17"/>
      <c r="BL353" s="53"/>
      <c r="BM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17"/>
      <c r="BL354" s="53"/>
      <c r="BM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17"/>
      <c r="BL355" s="53"/>
      <c r="BM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17"/>
      <c r="BL356" s="53"/>
      <c r="BM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17"/>
      <c r="BL357" s="53"/>
      <c r="BM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17"/>
      <c r="BL358" s="53"/>
      <c r="BM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17"/>
      <c r="BL359" s="53"/>
      <c r="BM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17"/>
      <c r="BL360" s="53"/>
      <c r="BM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17"/>
      <c r="BL361" s="53"/>
      <c r="BM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17"/>
      <c r="BL362" s="53"/>
      <c r="BM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17"/>
      <c r="BL363" s="53"/>
      <c r="BM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17"/>
      <c r="BL364" s="53"/>
      <c r="BM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17"/>
      <c r="BL365" s="53"/>
      <c r="BM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17"/>
      <c r="BL366" s="53"/>
      <c r="BM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17"/>
      <c r="BL367" s="53"/>
      <c r="BM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17"/>
      <c r="BL368" s="53"/>
      <c r="BM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17"/>
      <c r="BL369" s="53"/>
      <c r="BM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17"/>
      <c r="BL370" s="53"/>
      <c r="BM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17"/>
      <c r="BL371" s="53"/>
      <c r="BM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17"/>
      <c r="BL372" s="53"/>
      <c r="BM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17"/>
      <c r="BL373" s="53"/>
      <c r="BM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17"/>
      <c r="BL374" s="53"/>
      <c r="BM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17"/>
      <c r="BL375" s="53"/>
      <c r="BM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17"/>
      <c r="BL376" s="53"/>
      <c r="BM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17"/>
      <c r="BL377" s="53"/>
      <c r="BM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17"/>
      <c r="BL378" s="53"/>
      <c r="BM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17"/>
      <c r="BL379" s="53"/>
      <c r="BM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17"/>
      <c r="BL380" s="53"/>
      <c r="BM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17"/>
      <c r="BL381" s="53"/>
      <c r="BM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17"/>
      <c r="BL382" s="53"/>
      <c r="BM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17"/>
      <c r="BL383" s="53"/>
      <c r="BM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17"/>
      <c r="BL384" s="53"/>
      <c r="BM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17"/>
      <c r="BL385" s="53"/>
      <c r="BM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17"/>
      <c r="BL386" s="53"/>
      <c r="BM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17"/>
      <c r="BL387" s="53"/>
      <c r="BM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17"/>
      <c r="BL388" s="53"/>
      <c r="BM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17"/>
      <c r="BL389" s="53"/>
      <c r="BM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17"/>
      <c r="BL390" s="53"/>
      <c r="BM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17"/>
      <c r="BL391" s="53"/>
      <c r="BM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17"/>
      <c r="BL392" s="53"/>
      <c r="BM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17"/>
      <c r="BL393" s="53"/>
      <c r="BM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17"/>
      <c r="BL394" s="53"/>
      <c r="BM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17"/>
      <c r="BL395" s="53"/>
      <c r="BM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17"/>
      <c r="BL396" s="53"/>
      <c r="BM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17"/>
      <c r="BL397" s="53"/>
      <c r="BM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17"/>
      <c r="BL398" s="53"/>
      <c r="BM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17"/>
      <c r="BL399" s="53"/>
      <c r="BM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17"/>
      <c r="BL400" s="53"/>
      <c r="BM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17"/>
      <c r="BL401" s="53"/>
      <c r="BM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17"/>
      <c r="BL402" s="53"/>
      <c r="BM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17"/>
      <c r="BL403" s="53"/>
      <c r="BM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17"/>
      <c r="BL404" s="53"/>
      <c r="BM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17"/>
      <c r="BL405" s="53"/>
      <c r="BM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17"/>
      <c r="BL406" s="53"/>
      <c r="BM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17"/>
      <c r="BL407" s="53"/>
      <c r="BM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17"/>
      <c r="BL408" s="53"/>
      <c r="BM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17"/>
      <c r="BL409" s="53"/>
      <c r="BM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17"/>
      <c r="BL410" s="53"/>
      <c r="BM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17"/>
      <c r="BL411" s="53"/>
      <c r="BM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17"/>
      <c r="BL412" s="53"/>
      <c r="BM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17"/>
      <c r="BL413" s="53"/>
      <c r="BM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17"/>
      <c r="BL414" s="53"/>
      <c r="BM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17"/>
      <c r="BL415" s="53"/>
      <c r="BM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17"/>
      <c r="BL416" s="53"/>
      <c r="BM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17"/>
      <c r="BL417" s="53"/>
      <c r="BM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17"/>
      <c r="BL418" s="53"/>
      <c r="BM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17"/>
      <c r="BL419" s="53"/>
      <c r="BM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17"/>
      <c r="BL420" s="53"/>
      <c r="BM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17"/>
      <c r="BL421" s="53"/>
      <c r="BM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17"/>
      <c r="BL422" s="53"/>
      <c r="BM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17"/>
      <c r="BL423" s="53"/>
      <c r="BM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17"/>
      <c r="BL424" s="53"/>
      <c r="BM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17"/>
      <c r="BL425" s="53"/>
      <c r="BM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17"/>
      <c r="BL426" s="53"/>
      <c r="BM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17"/>
      <c r="BL427" s="53"/>
      <c r="BM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17"/>
      <c r="BL428" s="53"/>
      <c r="BM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17"/>
      <c r="BL429" s="53"/>
      <c r="BM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17"/>
      <c r="BL430" s="53"/>
      <c r="BM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17"/>
      <c r="BL431" s="53"/>
      <c r="BM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17"/>
      <c r="BL432" s="53"/>
      <c r="BM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17"/>
      <c r="BL433" s="53"/>
      <c r="BM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17"/>
      <c r="BL434" s="53"/>
      <c r="BM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17"/>
      <c r="BL435" s="53"/>
      <c r="BM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17"/>
      <c r="BL436" s="53"/>
      <c r="BM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17"/>
      <c r="BL437" s="53"/>
      <c r="BM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17"/>
      <c r="BL438" s="53"/>
      <c r="BM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17"/>
      <c r="BL439" s="53"/>
      <c r="BM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17"/>
      <c r="BL440" s="53"/>
      <c r="BM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17"/>
      <c r="BL441" s="53"/>
      <c r="BM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17"/>
      <c r="BL442" s="53"/>
      <c r="BM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17"/>
      <c r="BL443" s="53"/>
      <c r="BM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17"/>
      <c r="BL444" s="53"/>
      <c r="BM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17"/>
      <c r="BL445" s="53"/>
      <c r="BM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17"/>
      <c r="BL446" s="53"/>
      <c r="BM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17"/>
      <c r="BL447" s="53"/>
      <c r="BM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17"/>
      <c r="BL448" s="53"/>
      <c r="BM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17"/>
      <c r="BL449" s="53"/>
      <c r="BM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17"/>
      <c r="BL450" s="53"/>
      <c r="BM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17"/>
      <c r="BL451" s="53"/>
      <c r="BM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17"/>
      <c r="BL452" s="53"/>
      <c r="BM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17"/>
      <c r="BL453" s="53"/>
      <c r="BM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17"/>
      <c r="BL454" s="53"/>
      <c r="BM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17"/>
      <c r="BL455" s="53"/>
      <c r="BM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17"/>
      <c r="BL456" s="53"/>
      <c r="BM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17"/>
      <c r="BL457" s="53"/>
      <c r="BM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17"/>
      <c r="BL458" s="53"/>
      <c r="BM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17"/>
      <c r="BL459" s="53"/>
      <c r="BM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17"/>
      <c r="BL460" s="53"/>
      <c r="BM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17"/>
      <c r="BL461" s="53"/>
      <c r="BM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17"/>
      <c r="BL462" s="53"/>
      <c r="BM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17"/>
      <c r="BL463" s="53"/>
      <c r="BM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17"/>
      <c r="BL464" s="53"/>
      <c r="BM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17"/>
      <c r="BL465" s="53"/>
      <c r="BM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17"/>
      <c r="BL466" s="53"/>
      <c r="BM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17"/>
      <c r="BL467" s="53"/>
      <c r="BM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17"/>
      <c r="BL468" s="53"/>
      <c r="BM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17"/>
      <c r="BL469" s="53"/>
      <c r="BM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17"/>
      <c r="BL470" s="53"/>
      <c r="BM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17"/>
      <c r="BL471" s="53"/>
      <c r="BM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17"/>
      <c r="BL472" s="53"/>
      <c r="BM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17"/>
      <c r="BL473" s="53"/>
      <c r="BM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17"/>
      <c r="BL474" s="53"/>
      <c r="BM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17"/>
      <c r="BL475" s="53"/>
      <c r="BM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17"/>
      <c r="BL476" s="53"/>
      <c r="BM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17"/>
      <c r="BL477" s="53"/>
      <c r="BM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17"/>
      <c r="BL478" s="53"/>
      <c r="BM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17"/>
      <c r="BL479" s="53"/>
      <c r="BM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17"/>
      <c r="BL480" s="53"/>
      <c r="BM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17"/>
      <c r="BL481" s="53"/>
      <c r="BM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17"/>
      <c r="BL482" s="53"/>
      <c r="BM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17"/>
      <c r="BL483" s="53"/>
      <c r="BM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17"/>
      <c r="BL484" s="53"/>
      <c r="BM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17"/>
      <c r="BL485" s="53"/>
      <c r="BM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17"/>
      <c r="BL486" s="53"/>
      <c r="BM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17"/>
      <c r="BL487" s="53"/>
      <c r="BM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17"/>
      <c r="BL488" s="53"/>
      <c r="BM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17"/>
      <c r="BL489" s="53"/>
      <c r="BM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17"/>
      <c r="BL490" s="53"/>
      <c r="BM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17"/>
      <c r="BL491" s="53"/>
      <c r="BM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17"/>
      <c r="BL492" s="53"/>
      <c r="BM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17"/>
      <c r="BL493" s="53"/>
      <c r="BM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17"/>
      <c r="BL494" s="53"/>
      <c r="BM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17"/>
      <c r="BL495" s="53"/>
      <c r="BM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17"/>
      <c r="BL496" s="53"/>
      <c r="BM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17"/>
      <c r="BL497" s="53"/>
      <c r="BM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17"/>
      <c r="BL498" s="53"/>
      <c r="BM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17"/>
      <c r="BL499" s="53"/>
      <c r="BM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17"/>
      <c r="BL500" s="53"/>
      <c r="BM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17"/>
      <c r="BL501" s="53"/>
      <c r="BM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17"/>
      <c r="BL502" s="53"/>
      <c r="BM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17"/>
      <c r="BL503" s="53"/>
      <c r="BM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17"/>
      <c r="BL504" s="53"/>
      <c r="BM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17"/>
      <c r="BL505" s="53"/>
      <c r="BM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17"/>
      <c r="BL506" s="53"/>
      <c r="BM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17"/>
      <c r="BL507" s="53"/>
      <c r="BM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17"/>
      <c r="BL508" s="53"/>
      <c r="BM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17"/>
      <c r="BL509" s="53"/>
      <c r="BM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17"/>
      <c r="BL510" s="53"/>
      <c r="BM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17"/>
      <c r="BL511" s="53"/>
      <c r="BM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17"/>
      <c r="BL512" s="53"/>
      <c r="BM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17"/>
      <c r="BL513" s="53"/>
      <c r="BM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17"/>
      <c r="BL514" s="53"/>
      <c r="BM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17"/>
      <c r="BL515" s="53"/>
      <c r="BM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17"/>
      <c r="BL516" s="53"/>
      <c r="BM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17"/>
      <c r="BL517" s="53"/>
      <c r="BM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17"/>
      <c r="BL518" s="53"/>
      <c r="BM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17"/>
      <c r="BL519" s="53"/>
      <c r="BM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17"/>
      <c r="BL520" s="53"/>
      <c r="BM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17"/>
      <c r="BL521" s="53"/>
      <c r="BM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17"/>
      <c r="BL522" s="53"/>
      <c r="BM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17"/>
      <c r="BL523" s="53"/>
      <c r="BM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17"/>
      <c r="BL524" s="53"/>
      <c r="BM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17"/>
      <c r="BL525" s="53"/>
      <c r="BM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17"/>
      <c r="BL526" s="53"/>
      <c r="BM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17"/>
      <c r="BL527" s="53"/>
      <c r="BM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17"/>
      <c r="BL528" s="53"/>
      <c r="BM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17"/>
      <c r="BL529" s="53"/>
      <c r="BM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17"/>
      <c r="BL530" s="53"/>
      <c r="BM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17"/>
      <c r="BL531" s="53"/>
      <c r="BM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17"/>
      <c r="BL532" s="53"/>
      <c r="BM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17"/>
      <c r="BL533" s="53"/>
      <c r="BM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17"/>
      <c r="BL534" s="53"/>
      <c r="BM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17"/>
      <c r="BL535" s="53"/>
      <c r="BM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17"/>
      <c r="BL536" s="53"/>
      <c r="BM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17"/>
      <c r="BL537" s="53"/>
      <c r="BM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17"/>
      <c r="BL538" s="53"/>
      <c r="BM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17"/>
      <c r="BL539" s="53"/>
      <c r="BM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17"/>
      <c r="BL540" s="53"/>
      <c r="BM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17"/>
      <c r="BL541" s="53"/>
      <c r="BM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17"/>
      <c r="BL542" s="53"/>
      <c r="BM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17"/>
      <c r="BL543" s="53"/>
      <c r="BM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17"/>
      <c r="BL544" s="53"/>
      <c r="BM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17"/>
      <c r="BL545" s="53"/>
      <c r="BM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17"/>
      <c r="BL546" s="53"/>
      <c r="BM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17"/>
      <c r="BL547" s="53"/>
      <c r="BM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17"/>
      <c r="BL548" s="53"/>
      <c r="BM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17"/>
      <c r="BL549" s="53"/>
      <c r="BM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17"/>
      <c r="BL550" s="53"/>
      <c r="BM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17"/>
      <c r="BL551" s="53"/>
      <c r="BM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17"/>
      <c r="BL552" s="53"/>
      <c r="BM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17"/>
      <c r="BL553" s="53"/>
      <c r="BM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17"/>
      <c r="BL554" s="53"/>
      <c r="BM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17"/>
      <c r="BL555" s="53"/>
      <c r="BM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17"/>
      <c r="BL556" s="53"/>
      <c r="BM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17"/>
      <c r="BL557" s="53"/>
      <c r="BM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17"/>
      <c r="BL558" s="53"/>
      <c r="BM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17"/>
      <c r="BL559" s="53"/>
      <c r="BM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17"/>
      <c r="BL560" s="53"/>
      <c r="BM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17"/>
      <c r="BL561" s="53"/>
      <c r="BM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17"/>
      <c r="BL562" s="53"/>
      <c r="BM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17"/>
      <c r="BL563" s="53"/>
      <c r="BM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17"/>
      <c r="BL564" s="53"/>
      <c r="BM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17"/>
      <c r="BL565" s="53"/>
      <c r="BM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17"/>
      <c r="BL566" s="53"/>
      <c r="BM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17"/>
      <c r="BL567" s="53"/>
      <c r="BM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17"/>
      <c r="BL568" s="53"/>
      <c r="BM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17"/>
      <c r="BL569" s="53"/>
      <c r="BM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17"/>
      <c r="BL570" s="53"/>
      <c r="BM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17"/>
      <c r="BL571" s="53"/>
      <c r="BM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17"/>
      <c r="BL572" s="53"/>
      <c r="BM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17"/>
      <c r="BL573" s="53"/>
      <c r="BM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17"/>
      <c r="BL574" s="53"/>
      <c r="BM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17"/>
      <c r="BL575" s="53"/>
      <c r="BM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17"/>
      <c r="BL576" s="53"/>
      <c r="BM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17"/>
      <c r="BL577" s="53"/>
      <c r="BM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17"/>
      <c r="BL578" s="53"/>
      <c r="BM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17"/>
      <c r="BL579" s="53"/>
      <c r="BM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17"/>
      <c r="BL580" s="53"/>
      <c r="BM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17"/>
      <c r="BL581" s="53"/>
      <c r="BM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17"/>
      <c r="BL582" s="53"/>
      <c r="BM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17"/>
      <c r="BL583" s="53"/>
      <c r="BM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17"/>
      <c r="BL584" s="53"/>
      <c r="BM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17"/>
      <c r="BL585" s="53"/>
      <c r="BM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17"/>
      <c r="BL586" s="53"/>
      <c r="BM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17"/>
      <c r="BL587" s="53"/>
      <c r="BM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17"/>
      <c r="BL588" s="53"/>
      <c r="BM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17"/>
      <c r="BL589" s="53"/>
      <c r="BM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17"/>
      <c r="BL590" s="53"/>
      <c r="BM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17"/>
      <c r="BL591" s="53"/>
      <c r="BM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17"/>
      <c r="BL592" s="53"/>
      <c r="BM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17"/>
      <c r="BL593" s="53"/>
      <c r="BM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17"/>
      <c r="BL594" s="53"/>
      <c r="BM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17"/>
      <c r="BL595" s="53"/>
      <c r="BM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17"/>
      <c r="BL596" s="53"/>
      <c r="BM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17"/>
      <c r="BL597" s="53"/>
      <c r="BM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17"/>
      <c r="BL598" s="53"/>
      <c r="BM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17"/>
      <c r="BL599" s="53"/>
      <c r="BM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17"/>
      <c r="BL600" s="53"/>
      <c r="BM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17"/>
      <c r="BL601" s="53"/>
      <c r="BM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17"/>
      <c r="BL602" s="53"/>
      <c r="BM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17"/>
      <c r="BL603" s="53"/>
      <c r="BM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17"/>
      <c r="BL604" s="53"/>
      <c r="BM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17"/>
      <c r="BL605" s="53"/>
      <c r="BM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17"/>
      <c r="BL606" s="53"/>
      <c r="BM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17"/>
      <c r="BL607" s="53"/>
      <c r="BM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17"/>
      <c r="BL608" s="53"/>
      <c r="BM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17"/>
      <c r="BL609" s="53"/>
      <c r="BM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17"/>
      <c r="BL610" s="53"/>
      <c r="BM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17"/>
      <c r="BL611" s="53"/>
      <c r="BM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17"/>
      <c r="BL612" s="53"/>
      <c r="BM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17"/>
      <c r="BL613" s="53"/>
      <c r="BM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17"/>
      <c r="BL614" s="53"/>
      <c r="BM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17"/>
      <c r="BL615" s="53"/>
      <c r="BM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17"/>
      <c r="BL616" s="53"/>
      <c r="BM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17"/>
      <c r="BL617" s="53"/>
      <c r="BM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17"/>
      <c r="BL618" s="53"/>
      <c r="BM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17"/>
      <c r="BL619" s="53"/>
      <c r="BM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17"/>
      <c r="BL620" s="53"/>
      <c r="BM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17"/>
      <c r="BL621" s="53"/>
      <c r="BM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17"/>
      <c r="BL622" s="53"/>
      <c r="BM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17"/>
      <c r="BL623" s="53"/>
      <c r="BM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17"/>
      <c r="BL624" s="53"/>
      <c r="BM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17"/>
      <c r="BL625" s="53"/>
      <c r="BM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17"/>
      <c r="BL626" s="53"/>
      <c r="BM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17"/>
      <c r="BL627" s="53"/>
      <c r="BM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17"/>
      <c r="BL628" s="53"/>
      <c r="BM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17"/>
      <c r="BL629" s="53"/>
      <c r="BM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17"/>
      <c r="BL630" s="53"/>
      <c r="BM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17"/>
      <c r="BL631" s="53"/>
      <c r="BM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17"/>
      <c r="BL632" s="53"/>
      <c r="BM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17"/>
      <c r="BL633" s="53"/>
      <c r="BM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17"/>
      <c r="BL634" s="53"/>
      <c r="BM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17"/>
      <c r="BL635" s="53"/>
      <c r="BM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17"/>
      <c r="BL636" s="53"/>
      <c r="BM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17"/>
      <c r="BL637" s="53"/>
      <c r="BM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17"/>
      <c r="BL638" s="53"/>
      <c r="BM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17"/>
      <c r="BL639" s="53"/>
      <c r="BM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17"/>
      <c r="BL640" s="53"/>
      <c r="BM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17"/>
      <c r="BL641" s="53"/>
      <c r="BM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17"/>
      <c r="BL642" s="53"/>
      <c r="BM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17"/>
      <c r="BL643" s="53"/>
      <c r="BM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17"/>
      <c r="BL644" s="53"/>
      <c r="BM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17"/>
      <c r="BL645" s="53"/>
      <c r="BM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17"/>
      <c r="BL646" s="53"/>
      <c r="BM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17"/>
      <c r="BL647" s="53"/>
      <c r="BM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17"/>
      <c r="BL648" s="53"/>
      <c r="BM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17"/>
      <c r="BL649" s="53"/>
      <c r="BM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17"/>
      <c r="BL650" s="53"/>
      <c r="BM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17"/>
      <c r="BL651" s="53"/>
      <c r="BM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17"/>
      <c r="BL652" s="53"/>
      <c r="BM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17"/>
      <c r="BL653" s="53"/>
      <c r="BM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17"/>
      <c r="BL654" s="53"/>
      <c r="BM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17"/>
      <c r="BL655" s="53"/>
      <c r="BM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17"/>
      <c r="BL656" s="53"/>
      <c r="BM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17"/>
      <c r="BL657" s="53"/>
      <c r="BM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17"/>
      <c r="BL658" s="53"/>
      <c r="BM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17"/>
      <c r="BL659" s="53"/>
      <c r="BM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17"/>
      <c r="BL660" s="53"/>
      <c r="BM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17"/>
      <c r="BL661" s="53"/>
      <c r="BM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17"/>
      <c r="BL662" s="53"/>
      <c r="BM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17"/>
      <c r="BL663" s="53"/>
      <c r="BM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17"/>
      <c r="BL664" s="53"/>
      <c r="BM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17"/>
      <c r="BL665" s="53"/>
      <c r="BM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17"/>
      <c r="BL666" s="53"/>
      <c r="BM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17"/>
      <c r="BL667" s="53"/>
      <c r="BM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17"/>
      <c r="BL668" s="53"/>
      <c r="BM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17"/>
      <c r="BL669" s="53"/>
      <c r="BM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17"/>
      <c r="BL670" s="53"/>
      <c r="BM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17"/>
      <c r="BL671" s="53"/>
      <c r="BM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17"/>
      <c r="BL672" s="53"/>
      <c r="BM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17"/>
      <c r="BL673" s="53"/>
      <c r="BM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17"/>
      <c r="BL674" s="53"/>
      <c r="BM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17"/>
      <c r="BL675" s="53"/>
      <c r="BM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17"/>
      <c r="BL676" s="53"/>
      <c r="BM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17"/>
      <c r="BL677" s="53"/>
      <c r="BM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17"/>
      <c r="BL678" s="53"/>
      <c r="BM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17"/>
      <c r="BL679" s="53"/>
      <c r="BM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17"/>
      <c r="BL680" s="53"/>
      <c r="BM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17"/>
      <c r="BL681" s="53"/>
      <c r="BM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17"/>
      <c r="BL682" s="53"/>
      <c r="BM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17"/>
      <c r="BL683" s="53"/>
      <c r="BM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17"/>
      <c r="BL684" s="53"/>
      <c r="BM684" s="53"/>
    </row>
  </sheetData>
  <mergeCells count="105">
    <mergeCell ref="W17:AA17"/>
    <mergeCell ref="AB17:AF17"/>
    <mergeCell ref="AG17:AK17"/>
    <mergeCell ref="AL17:AP17"/>
    <mergeCell ref="AQ17:AU17"/>
    <mergeCell ref="AV17:AZ17"/>
    <mergeCell ref="BA17:BE17"/>
    <mergeCell ref="BF17:BJ17"/>
    <mergeCell ref="A15:A16"/>
    <mergeCell ref="A17:A18"/>
    <mergeCell ref="B17:B18"/>
    <mergeCell ref="C17:G17"/>
    <mergeCell ref="H17:L17"/>
    <mergeCell ref="M17:Q17"/>
    <mergeCell ref="R17:V17"/>
    <mergeCell ref="BL23:BL24"/>
    <mergeCell ref="BM23:BM24"/>
    <mergeCell ref="BK9:BK10"/>
    <mergeCell ref="BL9:BL10"/>
    <mergeCell ref="BM9:BM10"/>
    <mergeCell ref="BK17:BK18"/>
    <mergeCell ref="BL17:BL18"/>
    <mergeCell ref="BM17:BM18"/>
    <mergeCell ref="BK23:BK24"/>
    <mergeCell ref="BF31:BJ31"/>
    <mergeCell ref="BK31:BK32"/>
    <mergeCell ref="BL31:BL32"/>
    <mergeCell ref="BM31:BM32"/>
    <mergeCell ref="W31:AA31"/>
    <mergeCell ref="AB31:AF31"/>
    <mergeCell ref="AG31:AK31"/>
    <mergeCell ref="AL31:AP31"/>
    <mergeCell ref="AQ31:AU31"/>
    <mergeCell ref="AV31:AZ31"/>
    <mergeCell ref="BA31:BE31"/>
    <mergeCell ref="A29:A30"/>
    <mergeCell ref="A31:A32"/>
    <mergeCell ref="B31:B32"/>
    <mergeCell ref="C31:G31"/>
    <mergeCell ref="H31:L31"/>
    <mergeCell ref="M31:Q31"/>
    <mergeCell ref="R31:V31"/>
    <mergeCell ref="A37:A38"/>
    <mergeCell ref="B37:B38"/>
    <mergeCell ref="C37:G37"/>
    <mergeCell ref="H37:L37"/>
    <mergeCell ref="M37:Q37"/>
    <mergeCell ref="R37:V37"/>
    <mergeCell ref="W37:AA37"/>
    <mergeCell ref="BK37:BK38"/>
    <mergeCell ref="BL37:BL38"/>
    <mergeCell ref="BM37:BM38"/>
    <mergeCell ref="AB37:AF37"/>
    <mergeCell ref="AG37:AK37"/>
    <mergeCell ref="AL37:AP37"/>
    <mergeCell ref="AQ37:AU37"/>
    <mergeCell ref="AV37:AZ37"/>
    <mergeCell ref="BA37:BE37"/>
    <mergeCell ref="BF37:BJ37"/>
    <mergeCell ref="BF3:BJ3"/>
    <mergeCell ref="BK3:BK4"/>
    <mergeCell ref="BL3:BL4"/>
    <mergeCell ref="BM3:BM4"/>
    <mergeCell ref="W3:AA3"/>
    <mergeCell ref="AB3:AF3"/>
    <mergeCell ref="AG3:AK3"/>
    <mergeCell ref="AL3:AP3"/>
    <mergeCell ref="AQ3:AU3"/>
    <mergeCell ref="AV3:AZ3"/>
    <mergeCell ref="BA3:BE3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BA9:BE9"/>
    <mergeCell ref="BF9:BJ9"/>
    <mergeCell ref="A9:A10"/>
    <mergeCell ref="B9:B10"/>
    <mergeCell ref="C9:G9"/>
    <mergeCell ref="H9:L9"/>
    <mergeCell ref="M9:Q9"/>
    <mergeCell ref="R9:V9"/>
    <mergeCell ref="W9:AA9"/>
    <mergeCell ref="AB23:AF23"/>
    <mergeCell ref="AG23:AK23"/>
    <mergeCell ref="AL23:AP23"/>
    <mergeCell ref="AQ23:AU23"/>
    <mergeCell ref="AV23:AZ23"/>
    <mergeCell ref="BA23:BE23"/>
    <mergeCell ref="BF23:BJ23"/>
    <mergeCell ref="A23:A24"/>
    <mergeCell ref="B23:B24"/>
    <mergeCell ref="C23:G23"/>
    <mergeCell ref="H23:L23"/>
    <mergeCell ref="M23:Q23"/>
    <mergeCell ref="R23:V23"/>
    <mergeCell ref="W23:AA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0.0"/>
    <col customWidth="1" min="2" max="2" width="8.5"/>
    <col customWidth="1" min="3" max="77" width="3.88"/>
    <col customWidth="1" min="78" max="78" width="10.38"/>
    <col customWidth="1" min="79" max="80" width="11.13"/>
  </cols>
  <sheetData>
    <row r="1">
      <c r="A1" s="32" t="s">
        <v>11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17"/>
      <c r="CB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3"/>
      <c r="CB2" s="33"/>
    </row>
    <row r="3">
      <c r="A3" s="52" t="s">
        <v>109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1" t="s">
        <v>131</v>
      </c>
      <c r="BB3" s="39"/>
      <c r="BC3" s="39"/>
      <c r="BD3" s="39"/>
      <c r="BE3" s="40"/>
      <c r="BF3" s="41" t="s">
        <v>132</v>
      </c>
      <c r="BG3" s="39"/>
      <c r="BH3" s="39"/>
      <c r="BI3" s="39"/>
      <c r="BJ3" s="40"/>
      <c r="BK3" s="41" t="s">
        <v>133</v>
      </c>
      <c r="BL3" s="39"/>
      <c r="BM3" s="39"/>
      <c r="BN3" s="39"/>
      <c r="BO3" s="40"/>
      <c r="BP3" s="41" t="s">
        <v>134</v>
      </c>
      <c r="BQ3" s="39"/>
      <c r="BR3" s="39"/>
      <c r="BS3" s="39"/>
      <c r="BT3" s="40"/>
      <c r="BU3" s="41" t="s">
        <v>135</v>
      </c>
      <c r="BV3" s="39"/>
      <c r="BW3" s="39"/>
      <c r="BX3" s="39"/>
      <c r="BY3" s="40"/>
      <c r="BZ3" s="42" t="s">
        <v>54</v>
      </c>
      <c r="CA3" s="43" t="s">
        <v>126</v>
      </c>
      <c r="CB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5">
        <v>10.0</v>
      </c>
      <c r="BB4" s="45">
        <v>20.0</v>
      </c>
      <c r="BC4" s="45">
        <v>30.0</v>
      </c>
      <c r="BD4" s="45">
        <v>40.0</v>
      </c>
      <c r="BE4" s="45">
        <v>50.0</v>
      </c>
      <c r="BF4" s="45">
        <v>10.0</v>
      </c>
      <c r="BG4" s="45">
        <v>20.0</v>
      </c>
      <c r="BH4" s="45">
        <v>30.0</v>
      </c>
      <c r="BI4" s="45">
        <v>40.0</v>
      </c>
      <c r="BJ4" s="45">
        <v>50.0</v>
      </c>
      <c r="BK4" s="45">
        <v>10.0</v>
      </c>
      <c r="BL4" s="45">
        <v>20.0</v>
      </c>
      <c r="BM4" s="45">
        <v>30.0</v>
      </c>
      <c r="BN4" s="45">
        <v>40.0</v>
      </c>
      <c r="BO4" s="45">
        <v>50.0</v>
      </c>
      <c r="BP4" s="45">
        <v>10.0</v>
      </c>
      <c r="BQ4" s="45">
        <v>20.0</v>
      </c>
      <c r="BR4" s="45">
        <v>30.0</v>
      </c>
      <c r="BS4" s="45">
        <v>40.0</v>
      </c>
      <c r="BT4" s="45">
        <v>50.0</v>
      </c>
      <c r="BU4" s="45">
        <v>10.0</v>
      </c>
      <c r="BV4" s="45">
        <v>20.0</v>
      </c>
      <c r="BW4" s="45">
        <v>30.0</v>
      </c>
      <c r="BX4" s="45">
        <v>40.0</v>
      </c>
      <c r="BY4" s="45">
        <v>50.0</v>
      </c>
      <c r="BZ4" s="44"/>
      <c r="CA4" s="44"/>
      <c r="CB4" s="44"/>
    </row>
    <row r="5">
      <c r="A5" s="19" t="s">
        <v>86</v>
      </c>
      <c r="B5" s="33">
        <f t="shared" ref="B5:B8" si="1">SUMPRODUCT(C5:BY5,$C$4:$BY$4)</f>
        <v>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33"/>
      <c r="AG5" s="56"/>
      <c r="AH5" s="56"/>
      <c r="AI5" s="56"/>
      <c r="AJ5" s="56"/>
      <c r="AK5" s="33"/>
      <c r="AL5" s="56"/>
      <c r="AM5" s="56"/>
      <c r="AN5" s="56"/>
      <c r="AO5" s="56"/>
      <c r="AP5" s="33"/>
      <c r="AQ5" s="57"/>
      <c r="AR5" s="35"/>
      <c r="AS5" s="57"/>
      <c r="AT5" s="35"/>
      <c r="AU5" s="57"/>
      <c r="AV5" s="57"/>
      <c r="AW5" s="57"/>
      <c r="AX5" s="35"/>
      <c r="AY5" s="35"/>
      <c r="AZ5" s="35"/>
      <c r="BA5" s="57"/>
      <c r="BB5" s="35"/>
      <c r="BC5" s="57"/>
      <c r="BD5" s="57"/>
      <c r="BE5" s="35"/>
      <c r="BF5" s="57"/>
      <c r="BG5" s="57"/>
      <c r="BH5" s="57"/>
      <c r="BI5" s="35"/>
      <c r="BJ5" s="35"/>
      <c r="BK5" s="57"/>
      <c r="BL5" s="57"/>
      <c r="BM5" s="35"/>
      <c r="BN5" s="35"/>
      <c r="BO5" s="57"/>
      <c r="BP5" s="57"/>
      <c r="BQ5" s="35"/>
      <c r="BR5" s="57"/>
      <c r="BS5" s="35"/>
      <c r="BT5" s="35"/>
      <c r="BU5" s="57"/>
      <c r="BV5" s="57"/>
      <c r="BW5" s="57"/>
      <c r="BX5" s="35"/>
      <c r="BY5" s="35"/>
      <c r="BZ5" s="35">
        <f t="shared" ref="BZ5:BZ8" si="2">_xlfn.RANK.AVG(B5,$B$5:$B$8)</f>
        <v>2.5</v>
      </c>
      <c r="CA5" s="33">
        <f t="shared" ref="CA5:CA8" si="3">IF(SUM(CB$5:CB$8)&lt;&gt;0,(5-BZ5)+B5/200,0)</f>
        <v>0</v>
      </c>
      <c r="CB5" s="33">
        <f t="shared" ref="CB5:CB8" si="4">SUMIF(C5:BY5,"&gt;0",$C$4:$BY$4)</f>
        <v>0</v>
      </c>
    </row>
    <row r="6">
      <c r="A6" s="19" t="s">
        <v>66</v>
      </c>
      <c r="B6" s="33">
        <f t="shared" si="1"/>
        <v>0</v>
      </c>
      <c r="C6" s="56"/>
      <c r="D6" s="56"/>
      <c r="E6" s="56"/>
      <c r="F6" s="56"/>
      <c r="G6" s="56"/>
      <c r="H6" s="56"/>
      <c r="I6" s="56"/>
      <c r="J6" s="56"/>
      <c r="K6" s="56"/>
      <c r="L6" s="33"/>
      <c r="M6" s="56"/>
      <c r="N6" s="56"/>
      <c r="O6" s="33"/>
      <c r="P6" s="56"/>
      <c r="Q6" s="33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33"/>
      <c r="AE6" s="33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35">
        <f t="shared" si="2"/>
        <v>2.5</v>
      </c>
      <c r="CA6" s="33">
        <f t="shared" si="3"/>
        <v>0</v>
      </c>
      <c r="CB6" s="33">
        <f t="shared" si="4"/>
        <v>0</v>
      </c>
    </row>
    <row r="7">
      <c r="A7" s="54" t="s">
        <v>84</v>
      </c>
      <c r="B7" s="33">
        <f t="shared" si="1"/>
        <v>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33"/>
      <c r="X7" s="56"/>
      <c r="Y7" s="56"/>
      <c r="Z7" s="56"/>
      <c r="AA7" s="33"/>
      <c r="AB7" s="33"/>
      <c r="AC7" s="56"/>
      <c r="AD7" s="56"/>
      <c r="AE7" s="33"/>
      <c r="AF7" s="33"/>
      <c r="AG7" s="56"/>
      <c r="AH7" s="56"/>
      <c r="AI7" s="56"/>
      <c r="AJ7" s="33"/>
      <c r="AK7" s="33"/>
      <c r="AL7" s="56"/>
      <c r="AM7" s="56"/>
      <c r="AN7" s="56"/>
      <c r="AO7" s="33"/>
      <c r="AP7" s="56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35">
        <f t="shared" si="2"/>
        <v>2.5</v>
      </c>
      <c r="CA7" s="33">
        <f t="shared" si="3"/>
        <v>0</v>
      </c>
      <c r="CB7" s="33">
        <f t="shared" si="4"/>
        <v>0</v>
      </c>
    </row>
    <row r="8">
      <c r="A8" s="54" t="s">
        <v>90</v>
      </c>
      <c r="B8" s="33">
        <f t="shared" si="1"/>
        <v>0</v>
      </c>
      <c r="C8" s="56"/>
      <c r="D8" s="56"/>
      <c r="E8" s="33"/>
      <c r="F8" s="56"/>
      <c r="G8" s="56"/>
      <c r="H8" s="56"/>
      <c r="I8" s="56"/>
      <c r="J8" s="56"/>
      <c r="K8" s="56"/>
      <c r="L8" s="56"/>
      <c r="M8" s="56"/>
      <c r="N8" s="56"/>
      <c r="O8" s="56"/>
      <c r="P8" s="33"/>
      <c r="Q8" s="33"/>
      <c r="R8" s="56"/>
      <c r="S8" s="56"/>
      <c r="T8" s="56"/>
      <c r="U8" s="56"/>
      <c r="V8" s="56"/>
      <c r="W8" s="33"/>
      <c r="X8" s="56"/>
      <c r="Y8" s="56"/>
      <c r="Z8" s="56"/>
      <c r="AA8" s="33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35">
        <f t="shared" si="2"/>
        <v>2.5</v>
      </c>
      <c r="CA8" s="33">
        <f t="shared" si="3"/>
        <v>0</v>
      </c>
      <c r="CB8" s="33">
        <f t="shared" si="4"/>
        <v>0</v>
      </c>
    </row>
    <row r="9">
      <c r="A9" s="52" t="s">
        <v>110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1" t="s">
        <v>131</v>
      </c>
      <c r="BB9" s="39"/>
      <c r="BC9" s="39"/>
      <c r="BD9" s="39"/>
      <c r="BE9" s="40"/>
      <c r="BF9" s="41" t="s">
        <v>132</v>
      </c>
      <c r="BG9" s="39"/>
      <c r="BH9" s="39"/>
      <c r="BI9" s="39"/>
      <c r="BJ9" s="40"/>
      <c r="BK9" s="41" t="s">
        <v>133</v>
      </c>
      <c r="BL9" s="39"/>
      <c r="BM9" s="39"/>
      <c r="BN9" s="39"/>
      <c r="BO9" s="40"/>
      <c r="BP9" s="41" t="s">
        <v>134</v>
      </c>
      <c r="BQ9" s="39"/>
      <c r="BR9" s="39"/>
      <c r="BS9" s="39"/>
      <c r="BT9" s="40"/>
      <c r="BU9" s="41" t="s">
        <v>135</v>
      </c>
      <c r="BV9" s="39"/>
      <c r="BW9" s="39"/>
      <c r="BX9" s="39"/>
      <c r="BY9" s="40"/>
      <c r="BZ9" s="42" t="s">
        <v>54</v>
      </c>
      <c r="CA9" s="43" t="s">
        <v>126</v>
      </c>
      <c r="CB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5">
        <v>10.0</v>
      </c>
      <c r="BB10" s="45">
        <v>20.0</v>
      </c>
      <c r="BC10" s="45">
        <v>30.0</v>
      </c>
      <c r="BD10" s="45">
        <v>40.0</v>
      </c>
      <c r="BE10" s="45">
        <v>50.0</v>
      </c>
      <c r="BF10" s="45">
        <v>10.0</v>
      </c>
      <c r="BG10" s="45">
        <v>20.0</v>
      </c>
      <c r="BH10" s="45">
        <v>30.0</v>
      </c>
      <c r="BI10" s="45">
        <v>40.0</v>
      </c>
      <c r="BJ10" s="45">
        <v>50.0</v>
      </c>
      <c r="BK10" s="45">
        <v>10.0</v>
      </c>
      <c r="BL10" s="45">
        <v>20.0</v>
      </c>
      <c r="BM10" s="45">
        <v>30.0</v>
      </c>
      <c r="BN10" s="45">
        <v>40.0</v>
      </c>
      <c r="BO10" s="45">
        <v>50.0</v>
      </c>
      <c r="BP10" s="45">
        <v>10.0</v>
      </c>
      <c r="BQ10" s="45">
        <v>20.0</v>
      </c>
      <c r="BR10" s="45">
        <v>30.0</v>
      </c>
      <c r="BS10" s="45">
        <v>40.0</v>
      </c>
      <c r="BT10" s="45">
        <v>50.0</v>
      </c>
      <c r="BU10" s="45">
        <v>10.0</v>
      </c>
      <c r="BV10" s="45">
        <v>20.0</v>
      </c>
      <c r="BW10" s="45">
        <v>30.0</v>
      </c>
      <c r="BX10" s="45">
        <v>40.0</v>
      </c>
      <c r="BY10" s="45">
        <v>50.0</v>
      </c>
      <c r="BZ10" s="44"/>
      <c r="CA10" s="44"/>
      <c r="CB10" s="44"/>
    </row>
    <row r="11">
      <c r="A11" s="19" t="s">
        <v>58</v>
      </c>
      <c r="B11" s="33">
        <f t="shared" ref="B11:B14" si="5">SUMPRODUCT(C11:BY11,$C$4:$BY$4)</f>
        <v>0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33"/>
      <c r="AF11" s="33"/>
      <c r="AG11" s="56"/>
      <c r="AH11" s="56"/>
      <c r="AI11" s="56"/>
      <c r="AJ11" s="56"/>
      <c r="AK11" s="33"/>
      <c r="AL11" s="56"/>
      <c r="AM11" s="56"/>
      <c r="AN11" s="56"/>
      <c r="AO11" s="56"/>
      <c r="AP11" s="33"/>
      <c r="AQ11" s="35"/>
      <c r="AR11" s="57"/>
      <c r="AS11" s="35"/>
      <c r="AT11" s="35"/>
      <c r="AU11" s="35"/>
      <c r="AV11" s="35"/>
      <c r="AW11" s="57"/>
      <c r="AX11" s="35"/>
      <c r="AY11" s="35"/>
      <c r="AZ11" s="35"/>
      <c r="BA11" s="35"/>
      <c r="BB11" s="57"/>
      <c r="BC11" s="35"/>
      <c r="BD11" s="35"/>
      <c r="BE11" s="35"/>
      <c r="BF11" s="35"/>
      <c r="BG11" s="57"/>
      <c r="BH11" s="35"/>
      <c r="BI11" s="35"/>
      <c r="BJ11" s="35"/>
      <c r="BK11" s="35"/>
      <c r="BL11" s="57"/>
      <c r="BM11" s="35"/>
      <c r="BN11" s="35"/>
      <c r="BO11" s="35"/>
      <c r="BP11" s="35"/>
      <c r="BQ11" s="57"/>
      <c r="BR11" s="35"/>
      <c r="BS11" s="35"/>
      <c r="BT11" s="35"/>
      <c r="BU11" s="35"/>
      <c r="BV11" s="57"/>
      <c r="BW11" s="35"/>
      <c r="BX11" s="35"/>
      <c r="BY11" s="35"/>
      <c r="BZ11" s="35">
        <f t="shared" ref="BZ11:BZ14" si="6">_xlfn.RANK.AVG(B11,$B$11:$B$14)</f>
        <v>2.5</v>
      </c>
      <c r="CA11" s="33">
        <f t="shared" ref="CA11:CA14" si="7">IF(SUM(CB$11:CB$14)&lt;&gt;0,(5-BZ11)+B11/200,0)</f>
        <v>0</v>
      </c>
      <c r="CB11" s="33">
        <f t="shared" ref="CB11:CB14" si="8">SUMIF(C11:BY11,"&gt;0",$C$4:$BY$4)</f>
        <v>0</v>
      </c>
    </row>
    <row r="12">
      <c r="A12" s="25" t="s">
        <v>88</v>
      </c>
      <c r="B12" s="33">
        <f t="shared" si="5"/>
        <v>0</v>
      </c>
      <c r="C12" s="56"/>
      <c r="D12" s="56"/>
      <c r="E12" s="56"/>
      <c r="F12" s="56"/>
      <c r="G12" s="56"/>
      <c r="H12" s="56"/>
      <c r="I12" s="56"/>
      <c r="J12" s="56"/>
      <c r="K12" s="56"/>
      <c r="L12" s="33"/>
      <c r="M12" s="56"/>
      <c r="N12" s="56"/>
      <c r="O12" s="56"/>
      <c r="P12" s="56"/>
      <c r="Q12" s="33"/>
      <c r="R12" s="33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33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35">
        <f t="shared" si="6"/>
        <v>2.5</v>
      </c>
      <c r="CA12" s="33">
        <f t="shared" si="7"/>
        <v>0</v>
      </c>
      <c r="CB12" s="33">
        <f t="shared" si="8"/>
        <v>0</v>
      </c>
    </row>
    <row r="13">
      <c r="A13" s="54" t="s">
        <v>64</v>
      </c>
      <c r="B13" s="33">
        <f t="shared" si="5"/>
        <v>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33"/>
      <c r="X13" s="56"/>
      <c r="Y13" s="56"/>
      <c r="Z13" s="56"/>
      <c r="AA13" s="33"/>
      <c r="AB13" s="56"/>
      <c r="AC13" s="56"/>
      <c r="AD13" s="56"/>
      <c r="AE13" s="56"/>
      <c r="AF13" s="56"/>
      <c r="AG13" s="56"/>
      <c r="AH13" s="56"/>
      <c r="AI13" s="56"/>
      <c r="AJ13" s="33"/>
      <c r="AK13" s="56"/>
      <c r="AL13" s="56"/>
      <c r="AM13" s="56"/>
      <c r="AN13" s="56"/>
      <c r="AO13" s="56"/>
      <c r="AP13" s="56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35">
        <f t="shared" si="6"/>
        <v>2.5</v>
      </c>
      <c r="CA13" s="33">
        <f t="shared" si="7"/>
        <v>0</v>
      </c>
      <c r="CB13" s="33">
        <f t="shared" si="8"/>
        <v>0</v>
      </c>
    </row>
    <row r="14">
      <c r="A14" s="54" t="s">
        <v>61</v>
      </c>
      <c r="B14" s="33">
        <f t="shared" si="5"/>
        <v>0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33"/>
      <c r="R14" s="56"/>
      <c r="S14" s="56"/>
      <c r="T14" s="56"/>
      <c r="U14" s="56"/>
      <c r="V14" s="56"/>
      <c r="W14" s="33"/>
      <c r="X14" s="56"/>
      <c r="Y14" s="56"/>
      <c r="Z14" s="56"/>
      <c r="AA14" s="33"/>
      <c r="AB14" s="56"/>
      <c r="AC14" s="56"/>
      <c r="AD14" s="56"/>
      <c r="AE14" s="56"/>
      <c r="AF14" s="56"/>
      <c r="AG14" s="56"/>
      <c r="AH14" s="33"/>
      <c r="AI14" s="56"/>
      <c r="AJ14" s="56"/>
      <c r="AK14" s="56"/>
      <c r="AL14" s="56"/>
      <c r="AM14" s="56"/>
      <c r="AN14" s="56"/>
      <c r="AO14" s="56"/>
      <c r="AP14" s="56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35">
        <f t="shared" si="6"/>
        <v>2.5</v>
      </c>
      <c r="CA14" s="33">
        <f t="shared" si="7"/>
        <v>0</v>
      </c>
      <c r="CB14" s="33">
        <f t="shared" si="8"/>
        <v>0</v>
      </c>
    </row>
    <row r="15">
      <c r="A15" s="32" t="s">
        <v>17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17"/>
      <c r="CA15" s="53"/>
      <c r="CB15" s="53"/>
    </row>
    <row r="16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17"/>
      <c r="CA16" s="53"/>
      <c r="CB16" s="53"/>
    </row>
    <row r="17">
      <c r="A17" s="52" t="s">
        <v>111</v>
      </c>
      <c r="B17" s="37" t="s">
        <v>108</v>
      </c>
      <c r="C17" s="38" t="s">
        <v>116</v>
      </c>
      <c r="D17" s="39"/>
      <c r="E17" s="39"/>
      <c r="F17" s="39"/>
      <c r="G17" s="40"/>
      <c r="H17" s="38" t="s">
        <v>117</v>
      </c>
      <c r="I17" s="39"/>
      <c r="J17" s="39"/>
      <c r="K17" s="39"/>
      <c r="L17" s="40"/>
      <c r="M17" s="38" t="s">
        <v>118</v>
      </c>
      <c r="N17" s="39"/>
      <c r="O17" s="39"/>
      <c r="P17" s="39"/>
      <c r="Q17" s="40"/>
      <c r="R17" s="38" t="s">
        <v>119</v>
      </c>
      <c r="S17" s="39"/>
      <c r="T17" s="39"/>
      <c r="U17" s="39"/>
      <c r="V17" s="40"/>
      <c r="W17" s="38" t="s">
        <v>120</v>
      </c>
      <c r="X17" s="39"/>
      <c r="Y17" s="39"/>
      <c r="Z17" s="39"/>
      <c r="AA17" s="40"/>
      <c r="AB17" s="38" t="s">
        <v>121</v>
      </c>
      <c r="AC17" s="39"/>
      <c r="AD17" s="39"/>
      <c r="AE17" s="39"/>
      <c r="AF17" s="40"/>
      <c r="AG17" s="41" t="s">
        <v>122</v>
      </c>
      <c r="AH17" s="39"/>
      <c r="AI17" s="39"/>
      <c r="AJ17" s="39"/>
      <c r="AK17" s="40"/>
      <c r="AL17" s="41" t="s">
        <v>123</v>
      </c>
      <c r="AM17" s="39"/>
      <c r="AN17" s="39"/>
      <c r="AO17" s="39"/>
      <c r="AP17" s="40"/>
      <c r="AQ17" s="41" t="s">
        <v>124</v>
      </c>
      <c r="AR17" s="39"/>
      <c r="AS17" s="39"/>
      <c r="AT17" s="39"/>
      <c r="AU17" s="40"/>
      <c r="AV17" s="41" t="s">
        <v>125</v>
      </c>
      <c r="AW17" s="39"/>
      <c r="AX17" s="39"/>
      <c r="AY17" s="39"/>
      <c r="AZ17" s="40"/>
      <c r="BA17" s="41" t="s">
        <v>131</v>
      </c>
      <c r="BB17" s="39"/>
      <c r="BC17" s="39"/>
      <c r="BD17" s="39"/>
      <c r="BE17" s="40"/>
      <c r="BF17" s="41" t="s">
        <v>132</v>
      </c>
      <c r="BG17" s="39"/>
      <c r="BH17" s="39"/>
      <c r="BI17" s="39"/>
      <c r="BJ17" s="40"/>
      <c r="BK17" s="41" t="s">
        <v>133</v>
      </c>
      <c r="BL17" s="39"/>
      <c r="BM17" s="39"/>
      <c r="BN17" s="39"/>
      <c r="BO17" s="40"/>
      <c r="BP17" s="41" t="s">
        <v>134</v>
      </c>
      <c r="BQ17" s="39"/>
      <c r="BR17" s="39"/>
      <c r="BS17" s="39"/>
      <c r="BT17" s="40"/>
      <c r="BU17" s="41" t="s">
        <v>135</v>
      </c>
      <c r="BV17" s="39"/>
      <c r="BW17" s="39"/>
      <c r="BX17" s="39"/>
      <c r="BY17" s="40"/>
      <c r="BZ17" s="42" t="s">
        <v>54</v>
      </c>
      <c r="CA17" s="43" t="s">
        <v>126</v>
      </c>
      <c r="CB17" s="37" t="s">
        <v>128</v>
      </c>
    </row>
    <row r="18">
      <c r="A18" s="44"/>
      <c r="B18" s="44"/>
      <c r="C18" s="45">
        <v>10.0</v>
      </c>
      <c r="D18" s="45">
        <v>20.0</v>
      </c>
      <c r="E18" s="45">
        <v>30.0</v>
      </c>
      <c r="F18" s="45">
        <v>40.0</v>
      </c>
      <c r="G18" s="45">
        <v>50.0</v>
      </c>
      <c r="H18" s="45">
        <v>10.0</v>
      </c>
      <c r="I18" s="45">
        <v>20.0</v>
      </c>
      <c r="J18" s="45">
        <v>30.0</v>
      </c>
      <c r="K18" s="45">
        <v>40.0</v>
      </c>
      <c r="L18" s="45">
        <v>50.0</v>
      </c>
      <c r="M18" s="45">
        <v>10.0</v>
      </c>
      <c r="N18" s="45">
        <v>20.0</v>
      </c>
      <c r="O18" s="45">
        <v>30.0</v>
      </c>
      <c r="P18" s="45">
        <v>40.0</v>
      </c>
      <c r="Q18" s="45">
        <v>50.0</v>
      </c>
      <c r="R18" s="45">
        <v>10.0</v>
      </c>
      <c r="S18" s="45">
        <v>20.0</v>
      </c>
      <c r="T18" s="45">
        <v>30.0</v>
      </c>
      <c r="U18" s="45">
        <v>40.0</v>
      </c>
      <c r="V18" s="45">
        <v>50.0</v>
      </c>
      <c r="W18" s="45">
        <v>10.0</v>
      </c>
      <c r="X18" s="45">
        <v>20.0</v>
      </c>
      <c r="Y18" s="45">
        <v>30.0</v>
      </c>
      <c r="Z18" s="45">
        <v>40.0</v>
      </c>
      <c r="AA18" s="45">
        <v>50.0</v>
      </c>
      <c r="AB18" s="45">
        <v>10.0</v>
      </c>
      <c r="AC18" s="45">
        <v>20.0</v>
      </c>
      <c r="AD18" s="45">
        <v>30.0</v>
      </c>
      <c r="AE18" s="45">
        <v>40.0</v>
      </c>
      <c r="AF18" s="45">
        <v>50.0</v>
      </c>
      <c r="AG18" s="45">
        <v>10.0</v>
      </c>
      <c r="AH18" s="45">
        <v>20.0</v>
      </c>
      <c r="AI18" s="45">
        <v>30.0</v>
      </c>
      <c r="AJ18" s="45">
        <v>40.0</v>
      </c>
      <c r="AK18" s="45">
        <v>50.0</v>
      </c>
      <c r="AL18" s="45">
        <v>10.0</v>
      </c>
      <c r="AM18" s="45">
        <v>20.0</v>
      </c>
      <c r="AN18" s="45">
        <v>30.0</v>
      </c>
      <c r="AO18" s="45">
        <v>40.0</v>
      </c>
      <c r="AP18" s="45">
        <v>50.0</v>
      </c>
      <c r="AQ18" s="45">
        <v>10.0</v>
      </c>
      <c r="AR18" s="45">
        <v>20.0</v>
      </c>
      <c r="AS18" s="45">
        <v>30.0</v>
      </c>
      <c r="AT18" s="45">
        <v>40.0</v>
      </c>
      <c r="AU18" s="45">
        <v>50.0</v>
      </c>
      <c r="AV18" s="45">
        <v>10.0</v>
      </c>
      <c r="AW18" s="45">
        <v>20.0</v>
      </c>
      <c r="AX18" s="45">
        <v>30.0</v>
      </c>
      <c r="AY18" s="45">
        <v>40.0</v>
      </c>
      <c r="AZ18" s="45">
        <v>50.0</v>
      </c>
      <c r="BA18" s="45">
        <v>10.0</v>
      </c>
      <c r="BB18" s="45">
        <v>20.0</v>
      </c>
      <c r="BC18" s="45">
        <v>30.0</v>
      </c>
      <c r="BD18" s="45">
        <v>40.0</v>
      </c>
      <c r="BE18" s="45">
        <v>50.0</v>
      </c>
      <c r="BF18" s="45">
        <v>10.0</v>
      </c>
      <c r="BG18" s="45">
        <v>20.0</v>
      </c>
      <c r="BH18" s="45">
        <v>30.0</v>
      </c>
      <c r="BI18" s="45">
        <v>40.0</v>
      </c>
      <c r="BJ18" s="45">
        <v>50.0</v>
      </c>
      <c r="BK18" s="45">
        <v>10.0</v>
      </c>
      <c r="BL18" s="45">
        <v>20.0</v>
      </c>
      <c r="BM18" s="45">
        <v>30.0</v>
      </c>
      <c r="BN18" s="45">
        <v>40.0</v>
      </c>
      <c r="BO18" s="45">
        <v>50.0</v>
      </c>
      <c r="BP18" s="45">
        <v>10.0</v>
      </c>
      <c r="BQ18" s="45">
        <v>20.0</v>
      </c>
      <c r="BR18" s="45">
        <v>30.0</v>
      </c>
      <c r="BS18" s="45">
        <v>40.0</v>
      </c>
      <c r="BT18" s="45">
        <v>50.0</v>
      </c>
      <c r="BU18" s="45">
        <v>10.0</v>
      </c>
      <c r="BV18" s="45">
        <v>20.0</v>
      </c>
      <c r="BW18" s="45">
        <v>30.0</v>
      </c>
      <c r="BX18" s="45">
        <v>40.0</v>
      </c>
      <c r="BY18" s="45">
        <v>50.0</v>
      </c>
      <c r="BZ18" s="44"/>
      <c r="CA18" s="44"/>
      <c r="CB18" s="44"/>
    </row>
    <row r="19">
      <c r="A19" s="25" t="s">
        <v>68</v>
      </c>
      <c r="B19" s="33">
        <f t="shared" ref="B19:B22" si="9">SUMPRODUCT(C19:BY19,$C$4:$BY$4)</f>
        <v>0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33"/>
      <c r="AL19" s="56"/>
      <c r="AM19" s="56"/>
      <c r="AN19" s="56"/>
      <c r="AO19" s="56"/>
      <c r="AP19" s="33"/>
      <c r="AQ19" s="35"/>
      <c r="AR19" s="35"/>
      <c r="AS19" s="35"/>
      <c r="AT19" s="35"/>
      <c r="AU19" s="35"/>
      <c r="AV19" s="35"/>
      <c r="AW19" s="35"/>
      <c r="AX19" s="57"/>
      <c r="AY19" s="57"/>
      <c r="AZ19" s="57"/>
      <c r="BA19" s="35"/>
      <c r="BB19" s="35"/>
      <c r="BC19" s="35"/>
      <c r="BD19" s="35"/>
      <c r="BE19" s="35"/>
      <c r="BF19" s="35"/>
      <c r="BG19" s="35"/>
      <c r="BH19" s="57"/>
      <c r="BI19" s="35"/>
      <c r="BJ19" s="57"/>
      <c r="BK19" s="35"/>
      <c r="BL19" s="35"/>
      <c r="BM19" s="57"/>
      <c r="BN19" s="57"/>
      <c r="BO19" s="57"/>
      <c r="BP19" s="35"/>
      <c r="BQ19" s="35"/>
      <c r="BR19" s="35"/>
      <c r="BS19" s="35"/>
      <c r="BT19" s="35"/>
      <c r="BU19" s="35"/>
      <c r="BV19" s="35"/>
      <c r="BW19" s="57"/>
      <c r="BX19" s="57"/>
      <c r="BY19" s="57"/>
      <c r="BZ19" s="35">
        <f t="shared" ref="BZ19:BZ22" si="10">_xlfn.RANK.AVG(B19,$B$19:$B$22)</f>
        <v>2.5</v>
      </c>
      <c r="CA19" s="33">
        <f t="shared" ref="CA19:CA22" si="11">IF(SUM(CB$19:CB$22)&lt;&gt;0,(5-BZ19)+B19/200,0)</f>
        <v>0</v>
      </c>
      <c r="CB19" s="33">
        <f t="shared" ref="CB19:CB22" si="12">SUMIF(C19:BY19,"&gt;0",$C$4:$BY$4)</f>
        <v>0</v>
      </c>
    </row>
    <row r="20">
      <c r="A20" s="19" t="s">
        <v>96</v>
      </c>
      <c r="B20" s="33">
        <f t="shared" si="9"/>
        <v>0</v>
      </c>
      <c r="C20" s="56"/>
      <c r="D20" s="56"/>
      <c r="E20" s="56"/>
      <c r="F20" s="56"/>
      <c r="G20" s="56"/>
      <c r="H20" s="56"/>
      <c r="I20" s="56"/>
      <c r="J20" s="56"/>
      <c r="K20" s="56"/>
      <c r="L20" s="33"/>
      <c r="M20" s="56"/>
      <c r="N20" s="56"/>
      <c r="O20" s="33"/>
      <c r="P20" s="56"/>
      <c r="Q20" s="33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33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35">
        <f t="shared" si="10"/>
        <v>2.5</v>
      </c>
      <c r="CA20" s="33">
        <f t="shared" si="11"/>
        <v>0</v>
      </c>
      <c r="CB20" s="33">
        <f t="shared" si="12"/>
        <v>0</v>
      </c>
    </row>
    <row r="21">
      <c r="A21" s="54" t="s">
        <v>72</v>
      </c>
      <c r="B21" s="33">
        <f t="shared" si="9"/>
        <v>0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33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33"/>
      <c r="AB21" s="33"/>
      <c r="AC21" s="56"/>
      <c r="AD21" s="56"/>
      <c r="AE21" s="33"/>
      <c r="AF21" s="33"/>
      <c r="AG21" s="56"/>
      <c r="AH21" s="56"/>
      <c r="AI21" s="56"/>
      <c r="AJ21" s="33"/>
      <c r="AK21" s="33"/>
      <c r="AL21" s="56"/>
      <c r="AM21" s="56"/>
      <c r="AN21" s="56"/>
      <c r="AO21" s="56"/>
      <c r="AP21" s="56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35">
        <f t="shared" si="10"/>
        <v>2.5</v>
      </c>
      <c r="CA21" s="33">
        <f t="shared" si="11"/>
        <v>0</v>
      </c>
      <c r="CB21" s="33">
        <f t="shared" si="12"/>
        <v>0</v>
      </c>
    </row>
    <row r="22">
      <c r="A22" s="54" t="s">
        <v>98</v>
      </c>
      <c r="B22" s="33">
        <f t="shared" si="9"/>
        <v>0</v>
      </c>
      <c r="C22" s="56"/>
      <c r="D22" s="56"/>
      <c r="E22" s="33"/>
      <c r="F22" s="56"/>
      <c r="G22" s="56"/>
      <c r="H22" s="56"/>
      <c r="I22" s="56"/>
      <c r="J22" s="56"/>
      <c r="K22" s="33"/>
      <c r="L22" s="56"/>
      <c r="M22" s="56"/>
      <c r="N22" s="33"/>
      <c r="O22" s="56"/>
      <c r="P22" s="33"/>
      <c r="Q22" s="33"/>
      <c r="R22" s="56"/>
      <c r="S22" s="56"/>
      <c r="T22" s="56"/>
      <c r="U22" s="56"/>
      <c r="V22" s="56"/>
      <c r="W22" s="33"/>
      <c r="X22" s="56"/>
      <c r="Y22" s="56"/>
      <c r="Z22" s="56"/>
      <c r="AA22" s="33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35">
        <f t="shared" si="10"/>
        <v>2.5</v>
      </c>
      <c r="CA22" s="33">
        <f t="shared" si="11"/>
        <v>0</v>
      </c>
      <c r="CB22" s="33">
        <f t="shared" si="12"/>
        <v>0</v>
      </c>
    </row>
    <row r="23">
      <c r="A23" s="52" t="s">
        <v>112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1" t="s">
        <v>131</v>
      </c>
      <c r="BB23" s="39"/>
      <c r="BC23" s="39"/>
      <c r="BD23" s="39"/>
      <c r="BE23" s="40"/>
      <c r="BF23" s="41" t="s">
        <v>132</v>
      </c>
      <c r="BG23" s="39"/>
      <c r="BH23" s="39"/>
      <c r="BI23" s="39"/>
      <c r="BJ23" s="40"/>
      <c r="BK23" s="41" t="s">
        <v>133</v>
      </c>
      <c r="BL23" s="39"/>
      <c r="BM23" s="39"/>
      <c r="BN23" s="39"/>
      <c r="BO23" s="40"/>
      <c r="BP23" s="41" t="s">
        <v>134</v>
      </c>
      <c r="BQ23" s="39"/>
      <c r="BR23" s="39"/>
      <c r="BS23" s="39"/>
      <c r="BT23" s="40"/>
      <c r="BU23" s="41" t="s">
        <v>135</v>
      </c>
      <c r="BV23" s="39"/>
      <c r="BW23" s="39"/>
      <c r="BX23" s="39"/>
      <c r="BY23" s="40"/>
      <c r="BZ23" s="42" t="s">
        <v>54</v>
      </c>
      <c r="CA23" s="43" t="s">
        <v>126</v>
      </c>
      <c r="CB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5">
        <v>10.0</v>
      </c>
      <c r="BB24" s="45">
        <v>20.0</v>
      </c>
      <c r="BC24" s="45">
        <v>30.0</v>
      </c>
      <c r="BD24" s="45">
        <v>40.0</v>
      </c>
      <c r="BE24" s="45">
        <v>50.0</v>
      </c>
      <c r="BF24" s="45">
        <v>10.0</v>
      </c>
      <c r="BG24" s="45">
        <v>20.0</v>
      </c>
      <c r="BH24" s="45">
        <v>30.0</v>
      </c>
      <c r="BI24" s="45">
        <v>40.0</v>
      </c>
      <c r="BJ24" s="45">
        <v>50.0</v>
      </c>
      <c r="BK24" s="45">
        <v>10.0</v>
      </c>
      <c r="BL24" s="45">
        <v>20.0</v>
      </c>
      <c r="BM24" s="45">
        <v>30.0</v>
      </c>
      <c r="BN24" s="45">
        <v>40.0</v>
      </c>
      <c r="BO24" s="45">
        <v>50.0</v>
      </c>
      <c r="BP24" s="45">
        <v>10.0</v>
      </c>
      <c r="BQ24" s="45">
        <v>20.0</v>
      </c>
      <c r="BR24" s="45">
        <v>30.0</v>
      </c>
      <c r="BS24" s="45">
        <v>40.0</v>
      </c>
      <c r="BT24" s="45">
        <v>50.0</v>
      </c>
      <c r="BU24" s="45">
        <v>10.0</v>
      </c>
      <c r="BV24" s="45">
        <v>20.0</v>
      </c>
      <c r="BW24" s="45">
        <v>30.0</v>
      </c>
      <c r="BX24" s="45">
        <v>40.0</v>
      </c>
      <c r="BY24" s="45">
        <v>50.0</v>
      </c>
      <c r="BZ24" s="44"/>
      <c r="CA24" s="44"/>
      <c r="CB24" s="44"/>
    </row>
    <row r="25">
      <c r="A25" s="25" t="s">
        <v>74</v>
      </c>
      <c r="B25" s="33">
        <f t="shared" ref="B25:B28" si="13">SUMPRODUCT(C25:BY25,$C$4:$BY$4)</f>
        <v>0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33"/>
      <c r="AG25" s="56"/>
      <c r="AH25" s="56"/>
      <c r="AI25" s="56"/>
      <c r="AJ25" s="56"/>
      <c r="AK25" s="33"/>
      <c r="AL25" s="56"/>
      <c r="AM25" s="56"/>
      <c r="AN25" s="56"/>
      <c r="AO25" s="56"/>
      <c r="AP25" s="56"/>
      <c r="AQ25" s="35"/>
      <c r="AR25" s="35"/>
      <c r="AS25" s="57"/>
      <c r="AT25" s="35"/>
      <c r="AU25" s="35"/>
      <c r="AV25" s="57"/>
      <c r="AW25" s="57"/>
      <c r="AX25" s="35"/>
      <c r="AY25" s="57"/>
      <c r="AZ25" s="35"/>
      <c r="BA25" s="35"/>
      <c r="BB25" s="35"/>
      <c r="BC25" s="57"/>
      <c r="BD25" s="35"/>
      <c r="BE25" s="35"/>
      <c r="BF25" s="57"/>
      <c r="BG25" s="57"/>
      <c r="BH25" s="35"/>
      <c r="BI25" s="57"/>
      <c r="BJ25" s="35"/>
      <c r="BK25" s="57"/>
      <c r="BL25" s="57"/>
      <c r="BM25" s="35"/>
      <c r="BN25" s="57"/>
      <c r="BO25" s="35"/>
      <c r="BP25" s="35"/>
      <c r="BQ25" s="35"/>
      <c r="BR25" s="57"/>
      <c r="BS25" s="35"/>
      <c r="BT25" s="35"/>
      <c r="BU25" s="57"/>
      <c r="BV25" s="57"/>
      <c r="BW25" s="35"/>
      <c r="BX25" s="57"/>
      <c r="BY25" s="35"/>
      <c r="BZ25" s="35">
        <f t="shared" ref="BZ25:BZ28" si="14">_xlfn.RANK.AVG(B25,$B$25:$B$28)</f>
        <v>2.5</v>
      </c>
      <c r="CA25" s="33">
        <f t="shared" ref="CA25:CA28" si="15">IF(SUM(CB$25:CB$28)&lt;&gt;0,(5-BZ25)+B25/200,0)</f>
        <v>0</v>
      </c>
      <c r="CB25" s="33">
        <f t="shared" ref="CB25:CB28" si="16">SUMIF(C25:BY25,"&gt;0",$C$4:$BY$4)</f>
        <v>0</v>
      </c>
    </row>
    <row r="26">
      <c r="A26" s="25" t="s">
        <v>94</v>
      </c>
      <c r="B26" s="33">
        <f t="shared" si="13"/>
        <v>0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33"/>
      <c r="R26" s="33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33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35">
        <f t="shared" si="14"/>
        <v>2.5</v>
      </c>
      <c r="CA26" s="33">
        <f t="shared" si="15"/>
        <v>0</v>
      </c>
      <c r="CB26" s="33">
        <f t="shared" si="16"/>
        <v>0</v>
      </c>
    </row>
    <row r="27">
      <c r="A27" s="54" t="s">
        <v>70</v>
      </c>
      <c r="B27" s="33">
        <f t="shared" si="13"/>
        <v>0</v>
      </c>
      <c r="C27" s="56"/>
      <c r="D27" s="56"/>
      <c r="E27" s="56"/>
      <c r="F27" s="56"/>
      <c r="G27" s="56"/>
      <c r="H27" s="56"/>
      <c r="I27" s="33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33"/>
      <c r="AB27" s="33"/>
      <c r="AC27" s="56"/>
      <c r="AD27" s="56"/>
      <c r="AE27" s="56"/>
      <c r="AF27" s="33"/>
      <c r="AG27" s="56"/>
      <c r="AH27" s="56"/>
      <c r="AI27" s="56"/>
      <c r="AJ27" s="33"/>
      <c r="AK27" s="33"/>
      <c r="AL27" s="56"/>
      <c r="AM27" s="56"/>
      <c r="AN27" s="56"/>
      <c r="AO27" s="33"/>
      <c r="AP27" s="56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35">
        <f t="shared" si="14"/>
        <v>2.5</v>
      </c>
      <c r="CA27" s="33">
        <f t="shared" si="15"/>
        <v>0</v>
      </c>
      <c r="CB27" s="33">
        <f t="shared" si="16"/>
        <v>0</v>
      </c>
    </row>
    <row r="28">
      <c r="A28" s="54" t="s">
        <v>92</v>
      </c>
      <c r="B28" s="33">
        <f t="shared" si="13"/>
        <v>0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33"/>
      <c r="Q28" s="33"/>
      <c r="R28" s="56"/>
      <c r="S28" s="56"/>
      <c r="T28" s="56"/>
      <c r="U28" s="56"/>
      <c r="V28" s="56"/>
      <c r="W28" s="56"/>
      <c r="X28" s="56"/>
      <c r="Y28" s="56"/>
      <c r="Z28" s="56"/>
      <c r="AA28" s="33"/>
      <c r="AB28" s="56"/>
      <c r="AC28" s="56"/>
      <c r="AD28" s="56"/>
      <c r="AE28" s="56"/>
      <c r="AF28" s="56"/>
      <c r="AG28" s="56"/>
      <c r="AH28" s="33"/>
      <c r="AI28" s="56"/>
      <c r="AJ28" s="56"/>
      <c r="AK28" s="56"/>
      <c r="AL28" s="56"/>
      <c r="AM28" s="33"/>
      <c r="AN28" s="56"/>
      <c r="AO28" s="56"/>
      <c r="AP28" s="56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35">
        <f t="shared" si="14"/>
        <v>2.5</v>
      </c>
      <c r="CA28" s="33">
        <f t="shared" si="15"/>
        <v>0</v>
      </c>
      <c r="CB28" s="33">
        <f t="shared" si="16"/>
        <v>0</v>
      </c>
    </row>
    <row r="29">
      <c r="A29" s="32" t="s">
        <v>24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17"/>
      <c r="CA29" s="53"/>
      <c r="CB29" s="53"/>
    </row>
    <row r="30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17"/>
      <c r="CA30" s="53"/>
      <c r="CB30" s="53"/>
    </row>
    <row r="31">
      <c r="A31" s="52" t="s">
        <v>113</v>
      </c>
      <c r="B31" s="37" t="s">
        <v>108</v>
      </c>
      <c r="C31" s="38" t="s">
        <v>116</v>
      </c>
      <c r="D31" s="39"/>
      <c r="E31" s="39"/>
      <c r="F31" s="39"/>
      <c r="G31" s="40"/>
      <c r="H31" s="38" t="s">
        <v>117</v>
      </c>
      <c r="I31" s="39"/>
      <c r="J31" s="39"/>
      <c r="K31" s="39"/>
      <c r="L31" s="40"/>
      <c r="M31" s="38" t="s">
        <v>118</v>
      </c>
      <c r="N31" s="39"/>
      <c r="O31" s="39"/>
      <c r="P31" s="39"/>
      <c r="Q31" s="40"/>
      <c r="R31" s="38" t="s">
        <v>119</v>
      </c>
      <c r="S31" s="39"/>
      <c r="T31" s="39"/>
      <c r="U31" s="39"/>
      <c r="V31" s="40"/>
      <c r="W31" s="38" t="s">
        <v>120</v>
      </c>
      <c r="X31" s="39"/>
      <c r="Y31" s="39"/>
      <c r="Z31" s="39"/>
      <c r="AA31" s="40"/>
      <c r="AB31" s="38" t="s">
        <v>121</v>
      </c>
      <c r="AC31" s="39"/>
      <c r="AD31" s="39"/>
      <c r="AE31" s="39"/>
      <c r="AF31" s="40"/>
      <c r="AG31" s="41" t="s">
        <v>122</v>
      </c>
      <c r="AH31" s="39"/>
      <c r="AI31" s="39"/>
      <c r="AJ31" s="39"/>
      <c r="AK31" s="40"/>
      <c r="AL31" s="41" t="s">
        <v>123</v>
      </c>
      <c r="AM31" s="39"/>
      <c r="AN31" s="39"/>
      <c r="AO31" s="39"/>
      <c r="AP31" s="40"/>
      <c r="AQ31" s="41" t="s">
        <v>124</v>
      </c>
      <c r="AR31" s="39"/>
      <c r="AS31" s="39"/>
      <c r="AT31" s="39"/>
      <c r="AU31" s="40"/>
      <c r="AV31" s="41" t="s">
        <v>125</v>
      </c>
      <c r="AW31" s="39"/>
      <c r="AX31" s="39"/>
      <c r="AY31" s="39"/>
      <c r="AZ31" s="40"/>
      <c r="BA31" s="41" t="s">
        <v>131</v>
      </c>
      <c r="BB31" s="39"/>
      <c r="BC31" s="39"/>
      <c r="BD31" s="39"/>
      <c r="BE31" s="40"/>
      <c r="BF31" s="41" t="s">
        <v>132</v>
      </c>
      <c r="BG31" s="39"/>
      <c r="BH31" s="39"/>
      <c r="BI31" s="39"/>
      <c r="BJ31" s="40"/>
      <c r="BK31" s="41" t="s">
        <v>133</v>
      </c>
      <c r="BL31" s="39"/>
      <c r="BM31" s="39"/>
      <c r="BN31" s="39"/>
      <c r="BO31" s="40"/>
      <c r="BP31" s="41" t="s">
        <v>134</v>
      </c>
      <c r="BQ31" s="39"/>
      <c r="BR31" s="39"/>
      <c r="BS31" s="39"/>
      <c r="BT31" s="40"/>
      <c r="BU31" s="41" t="s">
        <v>135</v>
      </c>
      <c r="BV31" s="39"/>
      <c r="BW31" s="39"/>
      <c r="BX31" s="39"/>
      <c r="BY31" s="40"/>
      <c r="BZ31" s="42" t="s">
        <v>54</v>
      </c>
      <c r="CA31" s="43" t="s">
        <v>126</v>
      </c>
      <c r="CB31" s="37" t="s">
        <v>128</v>
      </c>
    </row>
    <row r="32">
      <c r="A32" s="44"/>
      <c r="B32" s="44"/>
      <c r="C32" s="45">
        <v>10.0</v>
      </c>
      <c r="D32" s="45">
        <v>20.0</v>
      </c>
      <c r="E32" s="45">
        <v>30.0</v>
      </c>
      <c r="F32" s="45">
        <v>40.0</v>
      </c>
      <c r="G32" s="45">
        <v>50.0</v>
      </c>
      <c r="H32" s="45">
        <v>10.0</v>
      </c>
      <c r="I32" s="45">
        <v>20.0</v>
      </c>
      <c r="J32" s="45">
        <v>30.0</v>
      </c>
      <c r="K32" s="45">
        <v>40.0</v>
      </c>
      <c r="L32" s="45">
        <v>50.0</v>
      </c>
      <c r="M32" s="45">
        <v>10.0</v>
      </c>
      <c r="N32" s="45">
        <v>20.0</v>
      </c>
      <c r="O32" s="45">
        <v>30.0</v>
      </c>
      <c r="P32" s="45">
        <v>40.0</v>
      </c>
      <c r="Q32" s="45">
        <v>50.0</v>
      </c>
      <c r="R32" s="45">
        <v>10.0</v>
      </c>
      <c r="S32" s="45">
        <v>20.0</v>
      </c>
      <c r="T32" s="45">
        <v>30.0</v>
      </c>
      <c r="U32" s="45">
        <v>40.0</v>
      </c>
      <c r="V32" s="45">
        <v>50.0</v>
      </c>
      <c r="W32" s="45">
        <v>10.0</v>
      </c>
      <c r="X32" s="45">
        <v>20.0</v>
      </c>
      <c r="Y32" s="45">
        <v>30.0</v>
      </c>
      <c r="Z32" s="45">
        <v>40.0</v>
      </c>
      <c r="AA32" s="45">
        <v>50.0</v>
      </c>
      <c r="AB32" s="45">
        <v>10.0</v>
      </c>
      <c r="AC32" s="45">
        <v>20.0</v>
      </c>
      <c r="AD32" s="45">
        <v>30.0</v>
      </c>
      <c r="AE32" s="45">
        <v>40.0</v>
      </c>
      <c r="AF32" s="45">
        <v>50.0</v>
      </c>
      <c r="AG32" s="45">
        <v>10.0</v>
      </c>
      <c r="AH32" s="45">
        <v>20.0</v>
      </c>
      <c r="AI32" s="45">
        <v>30.0</v>
      </c>
      <c r="AJ32" s="45">
        <v>40.0</v>
      </c>
      <c r="AK32" s="45">
        <v>50.0</v>
      </c>
      <c r="AL32" s="45">
        <v>10.0</v>
      </c>
      <c r="AM32" s="45">
        <v>20.0</v>
      </c>
      <c r="AN32" s="45">
        <v>30.0</v>
      </c>
      <c r="AO32" s="45">
        <v>40.0</v>
      </c>
      <c r="AP32" s="45">
        <v>50.0</v>
      </c>
      <c r="AQ32" s="45">
        <v>10.0</v>
      </c>
      <c r="AR32" s="45">
        <v>20.0</v>
      </c>
      <c r="AS32" s="45">
        <v>30.0</v>
      </c>
      <c r="AT32" s="45">
        <v>40.0</v>
      </c>
      <c r="AU32" s="45">
        <v>50.0</v>
      </c>
      <c r="AV32" s="45">
        <v>10.0</v>
      </c>
      <c r="AW32" s="45">
        <v>20.0</v>
      </c>
      <c r="AX32" s="45">
        <v>30.0</v>
      </c>
      <c r="AY32" s="45">
        <v>40.0</v>
      </c>
      <c r="AZ32" s="45">
        <v>50.0</v>
      </c>
      <c r="BA32" s="45">
        <v>10.0</v>
      </c>
      <c r="BB32" s="45">
        <v>20.0</v>
      </c>
      <c r="BC32" s="45">
        <v>30.0</v>
      </c>
      <c r="BD32" s="45">
        <v>40.0</v>
      </c>
      <c r="BE32" s="45">
        <v>50.0</v>
      </c>
      <c r="BF32" s="45">
        <v>10.0</v>
      </c>
      <c r="BG32" s="45">
        <v>20.0</v>
      </c>
      <c r="BH32" s="45">
        <v>30.0</v>
      </c>
      <c r="BI32" s="45">
        <v>40.0</v>
      </c>
      <c r="BJ32" s="45">
        <v>50.0</v>
      </c>
      <c r="BK32" s="45">
        <v>10.0</v>
      </c>
      <c r="BL32" s="45">
        <v>20.0</v>
      </c>
      <c r="BM32" s="45">
        <v>30.0</v>
      </c>
      <c r="BN32" s="45">
        <v>40.0</v>
      </c>
      <c r="BO32" s="45">
        <v>50.0</v>
      </c>
      <c r="BP32" s="45">
        <v>10.0</v>
      </c>
      <c r="BQ32" s="45">
        <v>20.0</v>
      </c>
      <c r="BR32" s="45">
        <v>30.0</v>
      </c>
      <c r="BS32" s="45">
        <v>40.0</v>
      </c>
      <c r="BT32" s="45">
        <v>50.0</v>
      </c>
      <c r="BU32" s="45">
        <v>10.0</v>
      </c>
      <c r="BV32" s="45">
        <v>20.0</v>
      </c>
      <c r="BW32" s="45">
        <v>30.0</v>
      </c>
      <c r="BX32" s="45">
        <v>40.0</v>
      </c>
      <c r="BY32" s="45">
        <v>50.0</v>
      </c>
      <c r="BZ32" s="44"/>
      <c r="CA32" s="44"/>
      <c r="CB32" s="44"/>
    </row>
    <row r="33">
      <c r="A33" s="54" t="s">
        <v>82</v>
      </c>
      <c r="B33" s="33">
        <f t="shared" ref="B33:B36" si="17">SUMPRODUCT(C33:BY33,$C$4:$BY$4)</f>
        <v>0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33"/>
      <c r="AG33" s="56"/>
      <c r="AH33" s="56"/>
      <c r="AI33" s="56"/>
      <c r="AJ33" s="56"/>
      <c r="AK33" s="33"/>
      <c r="AL33" s="56"/>
      <c r="AM33" s="56"/>
      <c r="AN33" s="56"/>
      <c r="AO33" s="56"/>
      <c r="AP33" s="56"/>
      <c r="AQ33" s="57"/>
      <c r="AR33" s="35"/>
      <c r="AS33" s="57"/>
      <c r="AT33" s="35"/>
      <c r="AU33" s="35"/>
      <c r="AV33" s="57"/>
      <c r="AW33" s="57"/>
      <c r="AX33" s="57"/>
      <c r="AY33" s="57"/>
      <c r="AZ33" s="35"/>
      <c r="BA33" s="57"/>
      <c r="BB33" s="35"/>
      <c r="BC33" s="57"/>
      <c r="BD33" s="35"/>
      <c r="BE33" s="35"/>
      <c r="BF33" s="57"/>
      <c r="BG33" s="57"/>
      <c r="BH33" s="57"/>
      <c r="BI33" s="57"/>
      <c r="BJ33" s="35"/>
      <c r="BK33" s="57"/>
      <c r="BL33" s="57"/>
      <c r="BM33" s="57"/>
      <c r="BN33" s="57"/>
      <c r="BO33" s="35"/>
      <c r="BP33" s="57"/>
      <c r="BQ33" s="35"/>
      <c r="BR33" s="57"/>
      <c r="BS33" s="35"/>
      <c r="BT33" s="35"/>
      <c r="BU33" s="57"/>
      <c r="BV33" s="57"/>
      <c r="BW33" s="57"/>
      <c r="BX33" s="57"/>
      <c r="BY33" s="35"/>
      <c r="BZ33" s="35">
        <f t="shared" ref="BZ33:BZ36" si="18">_xlfn.RANK.AVG(B33,$B$33:$B$36)</f>
        <v>2.5</v>
      </c>
      <c r="CA33" s="33">
        <f t="shared" ref="CA33:CA36" si="19">IF(SUM(CB$33:CB$36)&lt;&gt;0,(5-BZ33)+B33/200,0)</f>
        <v>0</v>
      </c>
      <c r="CB33" s="33">
        <f t="shared" ref="CB33:CB36" si="20">SUMIF(C33:BY33,"&gt;0",$C$4:$BY$4)</f>
        <v>0</v>
      </c>
    </row>
    <row r="34">
      <c r="A34" s="54" t="s">
        <v>76</v>
      </c>
      <c r="B34" s="33">
        <f t="shared" si="17"/>
        <v>0</v>
      </c>
      <c r="C34" s="56"/>
      <c r="D34" s="56"/>
      <c r="E34" s="56"/>
      <c r="F34" s="56"/>
      <c r="G34" s="56"/>
      <c r="H34" s="56"/>
      <c r="I34" s="56"/>
      <c r="J34" s="56"/>
      <c r="K34" s="56"/>
      <c r="L34" s="33"/>
      <c r="M34" s="56"/>
      <c r="N34" s="56"/>
      <c r="O34" s="56"/>
      <c r="P34" s="56"/>
      <c r="Q34" s="33"/>
      <c r="R34" s="33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33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35">
        <f t="shared" si="18"/>
        <v>2.5</v>
      </c>
      <c r="CA34" s="33">
        <f t="shared" si="19"/>
        <v>0</v>
      </c>
      <c r="CB34" s="33">
        <f t="shared" si="20"/>
        <v>0</v>
      </c>
    </row>
    <row r="35">
      <c r="A35" s="54" t="s">
        <v>78</v>
      </c>
      <c r="B35" s="33">
        <f t="shared" si="17"/>
        <v>0</v>
      </c>
      <c r="C35" s="56"/>
      <c r="D35" s="56"/>
      <c r="E35" s="56"/>
      <c r="F35" s="56"/>
      <c r="G35" s="56"/>
      <c r="H35" s="56"/>
      <c r="I35" s="33"/>
      <c r="J35" s="56"/>
      <c r="K35" s="56"/>
      <c r="L35" s="56"/>
      <c r="M35" s="56"/>
      <c r="N35" s="56"/>
      <c r="O35" s="56"/>
      <c r="P35" s="33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33"/>
      <c r="AB35" s="56"/>
      <c r="AC35" s="56"/>
      <c r="AD35" s="56"/>
      <c r="AE35" s="33"/>
      <c r="AF35" s="56"/>
      <c r="AG35" s="56"/>
      <c r="AH35" s="56"/>
      <c r="AI35" s="56"/>
      <c r="AJ35" s="33"/>
      <c r="AK35" s="33"/>
      <c r="AL35" s="56"/>
      <c r="AM35" s="56"/>
      <c r="AN35" s="56"/>
      <c r="AO35" s="33"/>
      <c r="AP35" s="56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35">
        <f t="shared" si="18"/>
        <v>2.5</v>
      </c>
      <c r="CA35" s="33">
        <f t="shared" si="19"/>
        <v>0</v>
      </c>
      <c r="CB35" s="33">
        <f t="shared" si="20"/>
        <v>0</v>
      </c>
    </row>
    <row r="36">
      <c r="A36" s="58" t="s">
        <v>106</v>
      </c>
      <c r="B36" s="33">
        <f t="shared" si="17"/>
        <v>0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33"/>
      <c r="O36" s="56"/>
      <c r="P36" s="33"/>
      <c r="Q36" s="33"/>
      <c r="R36" s="56"/>
      <c r="S36" s="56"/>
      <c r="T36" s="56"/>
      <c r="U36" s="56"/>
      <c r="V36" s="56"/>
      <c r="W36" s="56"/>
      <c r="X36" s="56"/>
      <c r="Y36" s="56"/>
      <c r="Z36" s="56"/>
      <c r="AA36" s="33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35">
        <f t="shared" si="18"/>
        <v>2.5</v>
      </c>
      <c r="CA36" s="33">
        <f t="shared" si="19"/>
        <v>0</v>
      </c>
      <c r="CB36" s="33">
        <f t="shared" si="20"/>
        <v>0</v>
      </c>
    </row>
    <row r="37">
      <c r="A37" s="52" t="s">
        <v>114</v>
      </c>
      <c r="B37" s="37" t="s">
        <v>108</v>
      </c>
      <c r="C37" s="38" t="s">
        <v>116</v>
      </c>
      <c r="D37" s="39"/>
      <c r="E37" s="39"/>
      <c r="F37" s="39"/>
      <c r="G37" s="40"/>
      <c r="H37" s="38" t="s">
        <v>117</v>
      </c>
      <c r="I37" s="39"/>
      <c r="J37" s="39"/>
      <c r="K37" s="39"/>
      <c r="L37" s="40"/>
      <c r="M37" s="38" t="s">
        <v>118</v>
      </c>
      <c r="N37" s="39"/>
      <c r="O37" s="39"/>
      <c r="P37" s="39"/>
      <c r="Q37" s="40"/>
      <c r="R37" s="38" t="s">
        <v>119</v>
      </c>
      <c r="S37" s="39"/>
      <c r="T37" s="39"/>
      <c r="U37" s="39"/>
      <c r="V37" s="40"/>
      <c r="W37" s="38" t="s">
        <v>120</v>
      </c>
      <c r="X37" s="39"/>
      <c r="Y37" s="39"/>
      <c r="Z37" s="39"/>
      <c r="AA37" s="40"/>
      <c r="AB37" s="38" t="s">
        <v>121</v>
      </c>
      <c r="AC37" s="39"/>
      <c r="AD37" s="39"/>
      <c r="AE37" s="39"/>
      <c r="AF37" s="40"/>
      <c r="AG37" s="41" t="s">
        <v>122</v>
      </c>
      <c r="AH37" s="39"/>
      <c r="AI37" s="39"/>
      <c r="AJ37" s="39"/>
      <c r="AK37" s="40"/>
      <c r="AL37" s="41" t="s">
        <v>123</v>
      </c>
      <c r="AM37" s="39"/>
      <c r="AN37" s="39"/>
      <c r="AO37" s="39"/>
      <c r="AP37" s="40"/>
      <c r="AQ37" s="41" t="s">
        <v>124</v>
      </c>
      <c r="AR37" s="39"/>
      <c r="AS37" s="39"/>
      <c r="AT37" s="39"/>
      <c r="AU37" s="40"/>
      <c r="AV37" s="41" t="s">
        <v>125</v>
      </c>
      <c r="AW37" s="39"/>
      <c r="AX37" s="39"/>
      <c r="AY37" s="39"/>
      <c r="AZ37" s="40"/>
      <c r="BA37" s="41" t="s">
        <v>131</v>
      </c>
      <c r="BB37" s="39"/>
      <c r="BC37" s="39"/>
      <c r="BD37" s="39"/>
      <c r="BE37" s="40"/>
      <c r="BF37" s="41" t="s">
        <v>132</v>
      </c>
      <c r="BG37" s="39"/>
      <c r="BH37" s="39"/>
      <c r="BI37" s="39"/>
      <c r="BJ37" s="40"/>
      <c r="BK37" s="41" t="s">
        <v>133</v>
      </c>
      <c r="BL37" s="39"/>
      <c r="BM37" s="39"/>
      <c r="BN37" s="39"/>
      <c r="BO37" s="40"/>
      <c r="BP37" s="41" t="s">
        <v>134</v>
      </c>
      <c r="BQ37" s="39"/>
      <c r="BR37" s="39"/>
      <c r="BS37" s="39"/>
      <c r="BT37" s="40"/>
      <c r="BU37" s="41" t="s">
        <v>135</v>
      </c>
      <c r="BV37" s="39"/>
      <c r="BW37" s="39"/>
      <c r="BX37" s="39"/>
      <c r="BY37" s="40"/>
      <c r="BZ37" s="42" t="s">
        <v>54</v>
      </c>
      <c r="CA37" s="43" t="s">
        <v>126</v>
      </c>
      <c r="CB37" s="37" t="s">
        <v>128</v>
      </c>
    </row>
    <row r="38">
      <c r="A38" s="44"/>
      <c r="B38" s="44"/>
      <c r="C38" s="45">
        <v>10.0</v>
      </c>
      <c r="D38" s="45">
        <v>20.0</v>
      </c>
      <c r="E38" s="45">
        <v>30.0</v>
      </c>
      <c r="F38" s="45">
        <v>40.0</v>
      </c>
      <c r="G38" s="45">
        <v>50.0</v>
      </c>
      <c r="H38" s="45">
        <v>10.0</v>
      </c>
      <c r="I38" s="45">
        <v>20.0</v>
      </c>
      <c r="J38" s="45">
        <v>30.0</v>
      </c>
      <c r="K38" s="45">
        <v>40.0</v>
      </c>
      <c r="L38" s="45">
        <v>50.0</v>
      </c>
      <c r="M38" s="45">
        <v>10.0</v>
      </c>
      <c r="N38" s="45">
        <v>20.0</v>
      </c>
      <c r="O38" s="45">
        <v>30.0</v>
      </c>
      <c r="P38" s="45">
        <v>40.0</v>
      </c>
      <c r="Q38" s="45">
        <v>50.0</v>
      </c>
      <c r="R38" s="45">
        <v>10.0</v>
      </c>
      <c r="S38" s="45">
        <v>20.0</v>
      </c>
      <c r="T38" s="45">
        <v>30.0</v>
      </c>
      <c r="U38" s="45">
        <v>40.0</v>
      </c>
      <c r="V38" s="45">
        <v>50.0</v>
      </c>
      <c r="W38" s="45">
        <v>10.0</v>
      </c>
      <c r="X38" s="45">
        <v>20.0</v>
      </c>
      <c r="Y38" s="45">
        <v>30.0</v>
      </c>
      <c r="Z38" s="45">
        <v>40.0</v>
      </c>
      <c r="AA38" s="45">
        <v>50.0</v>
      </c>
      <c r="AB38" s="45">
        <v>10.0</v>
      </c>
      <c r="AC38" s="45">
        <v>20.0</v>
      </c>
      <c r="AD38" s="45">
        <v>30.0</v>
      </c>
      <c r="AE38" s="45">
        <v>40.0</v>
      </c>
      <c r="AF38" s="45">
        <v>50.0</v>
      </c>
      <c r="AG38" s="45">
        <v>10.0</v>
      </c>
      <c r="AH38" s="45">
        <v>20.0</v>
      </c>
      <c r="AI38" s="45">
        <v>30.0</v>
      </c>
      <c r="AJ38" s="45">
        <v>40.0</v>
      </c>
      <c r="AK38" s="45">
        <v>50.0</v>
      </c>
      <c r="AL38" s="45">
        <v>10.0</v>
      </c>
      <c r="AM38" s="45">
        <v>20.0</v>
      </c>
      <c r="AN38" s="45">
        <v>30.0</v>
      </c>
      <c r="AO38" s="45">
        <v>40.0</v>
      </c>
      <c r="AP38" s="45">
        <v>50.0</v>
      </c>
      <c r="AQ38" s="45">
        <v>10.0</v>
      </c>
      <c r="AR38" s="45">
        <v>20.0</v>
      </c>
      <c r="AS38" s="45">
        <v>30.0</v>
      </c>
      <c r="AT38" s="45">
        <v>40.0</v>
      </c>
      <c r="AU38" s="45">
        <v>50.0</v>
      </c>
      <c r="AV38" s="45">
        <v>10.0</v>
      </c>
      <c r="AW38" s="45">
        <v>20.0</v>
      </c>
      <c r="AX38" s="45">
        <v>30.0</v>
      </c>
      <c r="AY38" s="45">
        <v>40.0</v>
      </c>
      <c r="AZ38" s="45">
        <v>50.0</v>
      </c>
      <c r="BA38" s="45">
        <v>10.0</v>
      </c>
      <c r="BB38" s="45">
        <v>20.0</v>
      </c>
      <c r="BC38" s="45">
        <v>30.0</v>
      </c>
      <c r="BD38" s="45">
        <v>40.0</v>
      </c>
      <c r="BE38" s="45">
        <v>50.0</v>
      </c>
      <c r="BF38" s="45">
        <v>10.0</v>
      </c>
      <c r="BG38" s="45">
        <v>20.0</v>
      </c>
      <c r="BH38" s="45">
        <v>30.0</v>
      </c>
      <c r="BI38" s="45">
        <v>40.0</v>
      </c>
      <c r="BJ38" s="45">
        <v>50.0</v>
      </c>
      <c r="BK38" s="45">
        <v>10.0</v>
      </c>
      <c r="BL38" s="45">
        <v>20.0</v>
      </c>
      <c r="BM38" s="45">
        <v>30.0</v>
      </c>
      <c r="BN38" s="45">
        <v>40.0</v>
      </c>
      <c r="BO38" s="45">
        <v>50.0</v>
      </c>
      <c r="BP38" s="45">
        <v>10.0</v>
      </c>
      <c r="BQ38" s="45">
        <v>20.0</v>
      </c>
      <c r="BR38" s="45">
        <v>30.0</v>
      </c>
      <c r="BS38" s="45">
        <v>40.0</v>
      </c>
      <c r="BT38" s="45">
        <v>50.0</v>
      </c>
      <c r="BU38" s="45">
        <v>10.0</v>
      </c>
      <c r="BV38" s="45">
        <v>20.0</v>
      </c>
      <c r="BW38" s="45">
        <v>30.0</v>
      </c>
      <c r="BX38" s="45">
        <v>40.0</v>
      </c>
      <c r="BY38" s="45">
        <v>50.0</v>
      </c>
      <c r="BZ38" s="44"/>
      <c r="CA38" s="44"/>
      <c r="CB38" s="44"/>
    </row>
    <row r="39">
      <c r="A39" s="54" t="s">
        <v>102</v>
      </c>
      <c r="B39" s="33">
        <f t="shared" ref="B39:B42" si="21">SUMPRODUCT(C39:BY39,$C$4:$BY$4)</f>
        <v>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33"/>
      <c r="AG39" s="56"/>
      <c r="AH39" s="56"/>
      <c r="AI39" s="56"/>
      <c r="AJ39" s="56"/>
      <c r="AK39" s="33"/>
      <c r="AL39" s="56"/>
      <c r="AM39" s="56"/>
      <c r="AN39" s="56"/>
      <c r="AO39" s="56"/>
      <c r="AP39" s="56"/>
      <c r="AQ39" s="35"/>
      <c r="AR39" s="35"/>
      <c r="AS39" s="57"/>
      <c r="AT39" s="35"/>
      <c r="AU39" s="35"/>
      <c r="AV39" s="57"/>
      <c r="AW39" s="57"/>
      <c r="AX39" s="57"/>
      <c r="AY39" s="57"/>
      <c r="AZ39" s="35"/>
      <c r="BA39" s="35"/>
      <c r="BB39" s="35"/>
      <c r="BC39" s="57"/>
      <c r="BD39" s="35"/>
      <c r="BE39" s="35"/>
      <c r="BF39" s="57"/>
      <c r="BG39" s="57"/>
      <c r="BH39" s="57"/>
      <c r="BI39" s="57"/>
      <c r="BJ39" s="35"/>
      <c r="BK39" s="57"/>
      <c r="BL39" s="57"/>
      <c r="BM39" s="57"/>
      <c r="BN39" s="57"/>
      <c r="BO39" s="35"/>
      <c r="BP39" s="35"/>
      <c r="BQ39" s="35"/>
      <c r="BR39" s="57"/>
      <c r="BS39" s="57"/>
      <c r="BT39" s="35"/>
      <c r="BU39" s="57"/>
      <c r="BV39" s="57"/>
      <c r="BW39" s="57"/>
      <c r="BX39" s="57"/>
      <c r="BY39" s="35"/>
      <c r="BZ39" s="35">
        <f t="shared" ref="BZ39:BZ42" si="22">_xlfn.RANK.AVG(B39,$B$39:$B$42)</f>
        <v>2.5</v>
      </c>
      <c r="CA39" s="33">
        <f t="shared" ref="CA39:CA42" si="23">IF(SUM(CB$39:CB$42)&lt;&gt;0,(5-BZ39)+B39/200,0)</f>
        <v>0</v>
      </c>
      <c r="CB39" s="33">
        <f t="shared" ref="CB39:CB42" si="24">SUMIF(C39:BY39,"&gt;0",$C$4:$BY$4)</f>
        <v>0</v>
      </c>
    </row>
    <row r="40">
      <c r="A40" s="54" t="s">
        <v>104</v>
      </c>
      <c r="B40" s="33">
        <f t="shared" si="21"/>
        <v>0</v>
      </c>
      <c r="C40" s="56"/>
      <c r="D40" s="56"/>
      <c r="E40" s="56"/>
      <c r="F40" s="56"/>
      <c r="G40" s="56"/>
      <c r="H40" s="56"/>
      <c r="I40" s="56"/>
      <c r="J40" s="56"/>
      <c r="K40" s="56"/>
      <c r="L40" s="33"/>
      <c r="M40" s="56"/>
      <c r="N40" s="56"/>
      <c r="O40" s="56"/>
      <c r="P40" s="56"/>
      <c r="Q40" s="33"/>
      <c r="R40" s="33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33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35">
        <f t="shared" si="22"/>
        <v>2.5</v>
      </c>
      <c r="CA40" s="33">
        <f t="shared" si="23"/>
        <v>0</v>
      </c>
      <c r="CB40" s="33">
        <f t="shared" si="24"/>
        <v>0</v>
      </c>
    </row>
    <row r="41">
      <c r="A41" s="58" t="s">
        <v>80</v>
      </c>
      <c r="B41" s="33">
        <f t="shared" si="21"/>
        <v>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33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33"/>
      <c r="AB41" s="33"/>
      <c r="AC41" s="56"/>
      <c r="AD41" s="56"/>
      <c r="AE41" s="33"/>
      <c r="AF41" s="56"/>
      <c r="AG41" s="56"/>
      <c r="AH41" s="56"/>
      <c r="AI41" s="56"/>
      <c r="AJ41" s="33"/>
      <c r="AK41" s="33"/>
      <c r="AL41" s="56"/>
      <c r="AM41" s="56"/>
      <c r="AN41" s="56"/>
      <c r="AO41" s="33"/>
      <c r="AP41" s="56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35">
        <f t="shared" si="22"/>
        <v>2.5</v>
      </c>
      <c r="CA41" s="33">
        <f t="shared" si="23"/>
        <v>0</v>
      </c>
      <c r="CB41" s="33">
        <f t="shared" si="24"/>
        <v>0</v>
      </c>
    </row>
    <row r="42">
      <c r="A42" s="54" t="s">
        <v>100</v>
      </c>
      <c r="B42" s="33">
        <f t="shared" si="21"/>
        <v>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33"/>
      <c r="O42" s="56"/>
      <c r="P42" s="33"/>
      <c r="Q42" s="33"/>
      <c r="R42" s="56"/>
      <c r="S42" s="56"/>
      <c r="T42" s="56"/>
      <c r="U42" s="56"/>
      <c r="V42" s="56"/>
      <c r="W42" s="56"/>
      <c r="X42" s="56"/>
      <c r="Y42" s="56"/>
      <c r="Z42" s="56"/>
      <c r="AA42" s="33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35">
        <f t="shared" si="22"/>
        <v>2.5</v>
      </c>
      <c r="CA42" s="33">
        <f t="shared" si="23"/>
        <v>0</v>
      </c>
      <c r="CB42" s="33">
        <f t="shared" si="24"/>
        <v>0</v>
      </c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17"/>
      <c r="CA43" s="53"/>
      <c r="CB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17"/>
      <c r="CA44" s="53"/>
      <c r="CB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17"/>
      <c r="CA45" s="53"/>
      <c r="CB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17"/>
      <c r="CA46" s="53"/>
      <c r="CB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17"/>
      <c r="CA47" s="53"/>
      <c r="CB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17"/>
      <c r="CA48" s="53"/>
      <c r="CB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17"/>
      <c r="CA49" s="53"/>
      <c r="CB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17"/>
      <c r="CA50" s="53"/>
      <c r="CB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17"/>
      <c r="CA51" s="53"/>
      <c r="CB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17"/>
      <c r="CA52" s="53"/>
      <c r="CB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17"/>
      <c r="CA53" s="53"/>
      <c r="CB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17"/>
      <c r="CA54" s="53"/>
      <c r="CB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17"/>
      <c r="CA55" s="53"/>
      <c r="CB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17"/>
      <c r="CA56" s="53"/>
      <c r="CB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17"/>
      <c r="CA57" s="53"/>
      <c r="CB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17"/>
      <c r="CA58" s="53"/>
      <c r="CB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17"/>
      <c r="CA59" s="53"/>
      <c r="CB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17"/>
      <c r="CA60" s="53"/>
      <c r="CB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17"/>
      <c r="CA61" s="53"/>
      <c r="CB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17"/>
      <c r="CA62" s="53"/>
      <c r="CB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17"/>
      <c r="CA63" s="53"/>
      <c r="CB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17"/>
      <c r="CA64" s="53"/>
      <c r="CB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17"/>
      <c r="CA65" s="53"/>
      <c r="CB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17"/>
      <c r="CA66" s="53"/>
      <c r="CB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17"/>
      <c r="CA67" s="53"/>
      <c r="CB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17"/>
      <c r="CA68" s="53"/>
      <c r="CB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17"/>
      <c r="CA69" s="53"/>
      <c r="CB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17"/>
      <c r="CA70" s="53"/>
      <c r="CB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17"/>
      <c r="CA71" s="53"/>
      <c r="CB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17"/>
      <c r="CA72" s="53"/>
      <c r="CB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17"/>
      <c r="CA73" s="53"/>
      <c r="CB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17"/>
      <c r="CA74" s="53"/>
      <c r="CB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17"/>
      <c r="CA75" s="53"/>
      <c r="CB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17"/>
      <c r="CA76" s="53"/>
      <c r="CB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17"/>
      <c r="CA77" s="53"/>
      <c r="CB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17"/>
      <c r="CA78" s="53"/>
      <c r="CB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17"/>
      <c r="CA79" s="53"/>
      <c r="CB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17"/>
      <c r="CA80" s="53"/>
      <c r="CB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17"/>
      <c r="CA81" s="53"/>
      <c r="CB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17"/>
      <c r="CA82" s="53"/>
      <c r="CB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17"/>
      <c r="CA83" s="53"/>
      <c r="CB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17"/>
      <c r="CA84" s="53"/>
      <c r="CB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17"/>
      <c r="CA85" s="53"/>
      <c r="CB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17"/>
      <c r="CA86" s="53"/>
      <c r="CB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17"/>
      <c r="CA87" s="53"/>
      <c r="CB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17"/>
      <c r="CA88" s="53"/>
      <c r="CB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17"/>
      <c r="CA89" s="53"/>
      <c r="CB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17"/>
      <c r="CA90" s="53"/>
      <c r="CB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17"/>
      <c r="CA91" s="53"/>
      <c r="CB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17"/>
      <c r="CA92" s="53"/>
      <c r="CB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17"/>
      <c r="CA93" s="53"/>
      <c r="CB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17"/>
      <c r="CA94" s="53"/>
      <c r="CB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17"/>
      <c r="CA95" s="53"/>
      <c r="CB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17"/>
      <c r="CA96" s="53"/>
      <c r="CB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17"/>
      <c r="CA97" s="53"/>
      <c r="CB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17"/>
      <c r="CA98" s="53"/>
      <c r="CB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17"/>
      <c r="CA99" s="53"/>
      <c r="CB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17"/>
      <c r="CA100" s="53"/>
      <c r="CB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17"/>
      <c r="CA101" s="53"/>
      <c r="CB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17"/>
      <c r="CA102" s="53"/>
      <c r="CB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17"/>
      <c r="CA103" s="53"/>
      <c r="CB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17"/>
      <c r="CA104" s="53"/>
      <c r="CB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17"/>
      <c r="CA105" s="53"/>
      <c r="CB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17"/>
      <c r="CA106" s="53"/>
      <c r="CB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17"/>
      <c r="CA107" s="53"/>
      <c r="CB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17"/>
      <c r="CA108" s="53"/>
      <c r="CB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17"/>
      <c r="CA109" s="53"/>
      <c r="CB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17"/>
      <c r="CA110" s="53"/>
      <c r="CB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17"/>
      <c r="CA111" s="53"/>
      <c r="CB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17"/>
      <c r="CA112" s="53"/>
      <c r="CB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17"/>
      <c r="CA113" s="53"/>
      <c r="CB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17"/>
      <c r="CA114" s="53"/>
      <c r="CB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17"/>
      <c r="CA115" s="53"/>
      <c r="CB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17"/>
      <c r="CA116" s="53"/>
      <c r="CB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17"/>
      <c r="CA117" s="53"/>
      <c r="CB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17"/>
      <c r="CA118" s="53"/>
      <c r="CB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17"/>
      <c r="CA119" s="53"/>
      <c r="C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17"/>
      <c r="CA120" s="53"/>
      <c r="CB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17"/>
      <c r="CA121" s="53"/>
      <c r="CB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17"/>
      <c r="CA122" s="53"/>
      <c r="CB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17"/>
      <c r="CA123" s="53"/>
      <c r="CB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17"/>
      <c r="CA124" s="53"/>
      <c r="CB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17"/>
      <c r="CA125" s="53"/>
      <c r="CB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17"/>
      <c r="CA126" s="53"/>
      <c r="CB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17"/>
      <c r="CA127" s="53"/>
      <c r="CB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17"/>
      <c r="CA128" s="53"/>
      <c r="CB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17"/>
      <c r="CA129" s="53"/>
      <c r="CB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17"/>
      <c r="CA130" s="53"/>
      <c r="CB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17"/>
      <c r="CA131" s="53"/>
      <c r="CB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17"/>
      <c r="CA132" s="53"/>
      <c r="CB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17"/>
      <c r="CA133" s="53"/>
      <c r="CB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17"/>
      <c r="CA134" s="53"/>
      <c r="CB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17"/>
      <c r="CA135" s="53"/>
      <c r="CB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17"/>
      <c r="CA136" s="53"/>
      <c r="CB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17"/>
      <c r="CA137" s="53"/>
      <c r="CB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17"/>
      <c r="CA138" s="53"/>
      <c r="CB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17"/>
      <c r="CA139" s="53"/>
      <c r="CB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17"/>
      <c r="CA140" s="53"/>
      <c r="CB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17"/>
      <c r="CA141" s="53"/>
      <c r="CB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17"/>
      <c r="CA142" s="53"/>
      <c r="CB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17"/>
      <c r="CA143" s="53"/>
      <c r="CB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17"/>
      <c r="CA144" s="53"/>
      <c r="CB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17"/>
      <c r="CA145" s="53"/>
      <c r="CB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17"/>
      <c r="CA146" s="53"/>
      <c r="CB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17"/>
      <c r="CA147" s="53"/>
      <c r="CB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17"/>
      <c r="CA148" s="53"/>
      <c r="CB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17"/>
      <c r="CA149" s="53"/>
      <c r="CB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17"/>
      <c r="CA150" s="53"/>
      <c r="CB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17"/>
      <c r="CA151" s="53"/>
      <c r="CB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17"/>
      <c r="CA152" s="53"/>
      <c r="CB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17"/>
      <c r="CA153" s="53"/>
      <c r="CB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17"/>
      <c r="CA154" s="53"/>
      <c r="CB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17"/>
      <c r="CA155" s="53"/>
      <c r="CB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17"/>
      <c r="CA156" s="53"/>
      <c r="CB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17"/>
      <c r="CA157" s="53"/>
      <c r="CB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17"/>
      <c r="CA158" s="53"/>
      <c r="CB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17"/>
      <c r="CA159" s="53"/>
      <c r="CB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17"/>
      <c r="CA160" s="53"/>
      <c r="CB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17"/>
      <c r="CA161" s="53"/>
      <c r="CB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17"/>
      <c r="CA162" s="53"/>
      <c r="CB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17"/>
      <c r="CA163" s="53"/>
      <c r="CB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17"/>
      <c r="CA164" s="53"/>
      <c r="CB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17"/>
      <c r="CA165" s="53"/>
      <c r="CB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17"/>
      <c r="CA166" s="53"/>
      <c r="CB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17"/>
      <c r="CA167" s="53"/>
      <c r="CB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17"/>
      <c r="CA168" s="53"/>
      <c r="CB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17"/>
      <c r="CA169" s="53"/>
      <c r="CB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17"/>
      <c r="CA170" s="53"/>
      <c r="CB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17"/>
      <c r="CA171" s="53"/>
      <c r="CB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17"/>
      <c r="CA172" s="53"/>
      <c r="CB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17"/>
      <c r="CA173" s="53"/>
      <c r="CB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17"/>
      <c r="CA174" s="53"/>
      <c r="CB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17"/>
      <c r="CA175" s="53"/>
      <c r="CB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17"/>
      <c r="CA176" s="53"/>
      <c r="CB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17"/>
      <c r="CA177" s="53"/>
      <c r="CB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17"/>
      <c r="CA178" s="53"/>
      <c r="CB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17"/>
      <c r="CA179" s="53"/>
      <c r="CB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17"/>
      <c r="CA180" s="53"/>
      <c r="CB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17"/>
      <c r="CA181" s="53"/>
      <c r="CB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17"/>
      <c r="CA182" s="53"/>
      <c r="CB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17"/>
      <c r="CA183" s="53"/>
      <c r="CB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17"/>
      <c r="CA184" s="53"/>
      <c r="CB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17"/>
      <c r="CA185" s="53"/>
      <c r="CB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17"/>
      <c r="CA186" s="53"/>
      <c r="CB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17"/>
      <c r="CA187" s="53"/>
      <c r="CB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17"/>
      <c r="CA188" s="53"/>
      <c r="CB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17"/>
      <c r="CA189" s="53"/>
      <c r="CB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17"/>
      <c r="CA190" s="53"/>
      <c r="CB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17"/>
      <c r="CA191" s="53"/>
      <c r="CB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17"/>
      <c r="CA192" s="53"/>
      <c r="CB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17"/>
      <c r="CA193" s="53"/>
      <c r="CB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17"/>
      <c r="CA194" s="53"/>
      <c r="CB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17"/>
      <c r="CA195" s="53"/>
      <c r="CB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17"/>
      <c r="CA196" s="53"/>
      <c r="CB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17"/>
      <c r="CA197" s="53"/>
      <c r="CB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17"/>
      <c r="CA198" s="53"/>
      <c r="CB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17"/>
      <c r="CA199" s="53"/>
      <c r="CB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17"/>
      <c r="CA200" s="53"/>
      <c r="CB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17"/>
      <c r="CA201" s="53"/>
      <c r="CB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17"/>
      <c r="CA202" s="53"/>
      <c r="CB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17"/>
      <c r="CA203" s="53"/>
      <c r="CB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17"/>
      <c r="CA204" s="53"/>
      <c r="CB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17"/>
      <c r="CA205" s="53"/>
      <c r="CB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17"/>
      <c r="CA206" s="53"/>
      <c r="CB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17"/>
      <c r="CA207" s="53"/>
      <c r="CB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17"/>
      <c r="CA208" s="53"/>
      <c r="CB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17"/>
      <c r="CA209" s="53"/>
      <c r="CB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17"/>
      <c r="CA210" s="53"/>
      <c r="CB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17"/>
      <c r="CA211" s="53"/>
      <c r="CB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17"/>
      <c r="CA212" s="53"/>
      <c r="CB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17"/>
      <c r="CA213" s="53"/>
      <c r="CB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17"/>
      <c r="CA214" s="53"/>
      <c r="CB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17"/>
      <c r="CA215" s="53"/>
      <c r="CB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17"/>
      <c r="CA216" s="53"/>
      <c r="CB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17"/>
      <c r="CA217" s="53"/>
      <c r="CB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17"/>
      <c r="CA218" s="53"/>
      <c r="CB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17"/>
      <c r="CA219" s="53"/>
      <c r="CB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17"/>
      <c r="CA220" s="53"/>
      <c r="CB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17"/>
      <c r="CA221" s="53"/>
      <c r="CB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17"/>
      <c r="CA222" s="53"/>
      <c r="CB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17"/>
      <c r="CA223" s="53"/>
      <c r="CB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17"/>
      <c r="CA224" s="53"/>
      <c r="CB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17"/>
      <c r="CA225" s="53"/>
      <c r="CB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17"/>
      <c r="CA226" s="53"/>
      <c r="CB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17"/>
      <c r="CA227" s="53"/>
      <c r="CB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17"/>
      <c r="CA228" s="53"/>
      <c r="CB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17"/>
      <c r="CA229" s="53"/>
      <c r="CB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17"/>
      <c r="CA230" s="53"/>
      <c r="CB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17"/>
      <c r="CA231" s="53"/>
      <c r="CB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17"/>
      <c r="CA232" s="53"/>
      <c r="CB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17"/>
      <c r="CA233" s="53"/>
      <c r="CB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17"/>
      <c r="CA234" s="53"/>
      <c r="CB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17"/>
      <c r="CA235" s="53"/>
      <c r="CB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17"/>
      <c r="CA236" s="53"/>
      <c r="CB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17"/>
      <c r="CA237" s="53"/>
      <c r="CB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17"/>
      <c r="CA238" s="53"/>
      <c r="CB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17"/>
      <c r="CA239" s="53"/>
      <c r="CB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17"/>
      <c r="CA240" s="53"/>
      <c r="CB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17"/>
      <c r="CA241" s="53"/>
      <c r="CB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17"/>
      <c r="CA242" s="53"/>
      <c r="CB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17"/>
      <c r="CA243" s="53"/>
      <c r="CB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17"/>
      <c r="CA244" s="53"/>
      <c r="CB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17"/>
      <c r="CA245" s="53"/>
      <c r="CB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17"/>
      <c r="CA246" s="53"/>
      <c r="CB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17"/>
      <c r="CA247" s="53"/>
      <c r="CB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17"/>
      <c r="CA248" s="53"/>
      <c r="CB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17"/>
      <c r="CA249" s="53"/>
      <c r="CB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17"/>
      <c r="CA250" s="53"/>
      <c r="CB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17"/>
      <c r="CA251" s="53"/>
      <c r="CB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17"/>
      <c r="CA252" s="53"/>
      <c r="CB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17"/>
      <c r="CA253" s="53"/>
      <c r="CB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17"/>
      <c r="CA254" s="53"/>
      <c r="CB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17"/>
      <c r="CA255" s="53"/>
      <c r="CB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17"/>
      <c r="CA256" s="53"/>
      <c r="CB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17"/>
      <c r="CA257" s="53"/>
      <c r="CB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17"/>
      <c r="CA258" s="53"/>
      <c r="CB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17"/>
      <c r="CA259" s="53"/>
      <c r="CB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17"/>
      <c r="CA260" s="53"/>
      <c r="CB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17"/>
      <c r="CA261" s="53"/>
      <c r="CB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17"/>
      <c r="CA262" s="53"/>
      <c r="CB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17"/>
      <c r="CA263" s="53"/>
      <c r="CB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17"/>
      <c r="CA264" s="53"/>
      <c r="CB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17"/>
      <c r="CA265" s="53"/>
      <c r="CB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17"/>
      <c r="CA266" s="53"/>
      <c r="CB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17"/>
      <c r="CA267" s="53"/>
      <c r="CB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17"/>
      <c r="CA268" s="53"/>
      <c r="CB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17"/>
      <c r="CA269" s="53"/>
      <c r="CB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17"/>
      <c r="CA270" s="53"/>
      <c r="CB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17"/>
      <c r="CA271" s="53"/>
      <c r="CB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17"/>
      <c r="CA272" s="53"/>
      <c r="CB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17"/>
      <c r="CA273" s="53"/>
      <c r="CB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17"/>
      <c r="CA274" s="53"/>
      <c r="CB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17"/>
      <c r="CA275" s="53"/>
      <c r="CB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17"/>
      <c r="CA276" s="53"/>
      <c r="CB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17"/>
      <c r="CA277" s="53"/>
      <c r="CB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17"/>
      <c r="CA278" s="53"/>
      <c r="CB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17"/>
      <c r="CA279" s="53"/>
      <c r="CB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17"/>
      <c r="CA280" s="53"/>
      <c r="CB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17"/>
      <c r="CA281" s="53"/>
      <c r="CB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17"/>
      <c r="CA282" s="53"/>
      <c r="CB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17"/>
      <c r="CA283" s="53"/>
      <c r="CB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17"/>
      <c r="CA284" s="53"/>
      <c r="CB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17"/>
      <c r="CA285" s="53"/>
      <c r="CB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17"/>
      <c r="CA286" s="53"/>
      <c r="CB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17"/>
      <c r="CA287" s="53"/>
      <c r="CB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17"/>
      <c r="CA288" s="53"/>
      <c r="CB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17"/>
      <c r="CA289" s="53"/>
      <c r="CB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17"/>
      <c r="CA290" s="53"/>
      <c r="CB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17"/>
      <c r="CA291" s="53"/>
      <c r="CB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17"/>
      <c r="CA292" s="53"/>
      <c r="CB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17"/>
      <c r="CA293" s="53"/>
      <c r="CB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17"/>
      <c r="CA294" s="53"/>
      <c r="CB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17"/>
      <c r="CA295" s="53"/>
      <c r="CB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17"/>
      <c r="CA296" s="53"/>
      <c r="CB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17"/>
      <c r="CA297" s="53"/>
      <c r="CB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17"/>
      <c r="CA298" s="53"/>
      <c r="CB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17"/>
      <c r="CA299" s="53"/>
      <c r="CB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17"/>
      <c r="CA300" s="53"/>
      <c r="CB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17"/>
      <c r="CA301" s="53"/>
      <c r="CB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17"/>
      <c r="CA302" s="53"/>
      <c r="CB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17"/>
      <c r="CA303" s="53"/>
      <c r="CB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17"/>
      <c r="CA304" s="53"/>
      <c r="CB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17"/>
      <c r="CA305" s="53"/>
      <c r="CB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17"/>
      <c r="CA306" s="53"/>
      <c r="CB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17"/>
      <c r="CA307" s="53"/>
      <c r="CB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17"/>
      <c r="CA308" s="53"/>
      <c r="CB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17"/>
      <c r="CA309" s="53"/>
      <c r="CB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17"/>
      <c r="CA310" s="53"/>
      <c r="CB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17"/>
      <c r="CA311" s="53"/>
      <c r="CB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17"/>
      <c r="CA312" s="53"/>
      <c r="CB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17"/>
      <c r="CA313" s="53"/>
      <c r="CB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17"/>
      <c r="CA314" s="53"/>
      <c r="CB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17"/>
      <c r="CA315" s="53"/>
      <c r="CB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17"/>
      <c r="CA316" s="53"/>
      <c r="CB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17"/>
      <c r="CA317" s="53"/>
      <c r="CB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17"/>
      <c r="CA318" s="53"/>
      <c r="CB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17"/>
      <c r="CA319" s="53"/>
      <c r="CB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17"/>
      <c r="CA320" s="53"/>
      <c r="CB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17"/>
      <c r="CA321" s="53"/>
      <c r="CB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17"/>
      <c r="CA322" s="53"/>
      <c r="CB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17"/>
      <c r="CA323" s="53"/>
      <c r="CB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17"/>
      <c r="CA324" s="53"/>
      <c r="CB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17"/>
      <c r="CA325" s="53"/>
      <c r="CB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17"/>
      <c r="CA326" s="53"/>
      <c r="CB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17"/>
      <c r="CA327" s="53"/>
      <c r="CB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17"/>
      <c r="CA328" s="53"/>
      <c r="CB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17"/>
      <c r="CA329" s="53"/>
      <c r="CB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17"/>
      <c r="CA330" s="53"/>
      <c r="CB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17"/>
      <c r="CA331" s="53"/>
      <c r="CB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17"/>
      <c r="CA332" s="53"/>
      <c r="CB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17"/>
      <c r="CA333" s="53"/>
      <c r="CB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17"/>
      <c r="CA334" s="53"/>
      <c r="CB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17"/>
      <c r="CA335" s="53"/>
      <c r="CB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17"/>
      <c r="CA336" s="53"/>
      <c r="CB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17"/>
      <c r="CA337" s="53"/>
      <c r="CB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17"/>
      <c r="CA338" s="53"/>
      <c r="CB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17"/>
      <c r="CA339" s="53"/>
      <c r="CB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17"/>
      <c r="CA340" s="53"/>
      <c r="CB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17"/>
      <c r="CA341" s="53"/>
      <c r="CB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17"/>
      <c r="CA342" s="53"/>
      <c r="CB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17"/>
      <c r="CA343" s="53"/>
      <c r="CB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17"/>
      <c r="CA344" s="53"/>
      <c r="CB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17"/>
      <c r="CA345" s="53"/>
      <c r="CB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17"/>
      <c r="CA346" s="53"/>
      <c r="CB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17"/>
      <c r="CA347" s="53"/>
      <c r="CB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17"/>
      <c r="CA348" s="53"/>
      <c r="CB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17"/>
      <c r="CA349" s="53"/>
      <c r="CB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17"/>
      <c r="CA350" s="53"/>
      <c r="CB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17"/>
      <c r="CA351" s="53"/>
      <c r="CB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17"/>
      <c r="CA352" s="53"/>
      <c r="CB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17"/>
      <c r="CA353" s="53"/>
      <c r="CB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17"/>
      <c r="CA354" s="53"/>
      <c r="CB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17"/>
      <c r="CA355" s="53"/>
      <c r="CB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17"/>
      <c r="CA356" s="53"/>
      <c r="CB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17"/>
      <c r="CA357" s="53"/>
      <c r="CB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17"/>
      <c r="CA358" s="53"/>
      <c r="CB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17"/>
      <c r="CA359" s="53"/>
      <c r="CB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17"/>
      <c r="CA360" s="53"/>
      <c r="CB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17"/>
      <c r="CA361" s="53"/>
      <c r="CB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17"/>
      <c r="CA362" s="53"/>
      <c r="CB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17"/>
      <c r="CA363" s="53"/>
      <c r="CB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17"/>
      <c r="CA364" s="53"/>
      <c r="CB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17"/>
      <c r="CA365" s="53"/>
      <c r="CB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17"/>
      <c r="CA366" s="53"/>
      <c r="CB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17"/>
      <c r="CA367" s="53"/>
      <c r="CB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17"/>
      <c r="CA368" s="53"/>
      <c r="CB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17"/>
      <c r="CA369" s="53"/>
      <c r="CB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17"/>
      <c r="CA370" s="53"/>
      <c r="CB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17"/>
      <c r="CA371" s="53"/>
      <c r="CB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17"/>
      <c r="CA372" s="53"/>
      <c r="CB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17"/>
      <c r="CA373" s="53"/>
      <c r="CB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17"/>
      <c r="CA374" s="53"/>
      <c r="CB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17"/>
      <c r="CA375" s="53"/>
      <c r="CB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17"/>
      <c r="CA376" s="53"/>
      <c r="CB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17"/>
      <c r="CA377" s="53"/>
      <c r="CB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17"/>
      <c r="CA378" s="53"/>
      <c r="CB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17"/>
      <c r="CA379" s="53"/>
      <c r="CB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17"/>
      <c r="CA380" s="53"/>
      <c r="CB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17"/>
      <c r="CA381" s="53"/>
      <c r="CB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17"/>
      <c r="CA382" s="53"/>
      <c r="CB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17"/>
      <c r="CA383" s="53"/>
      <c r="CB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17"/>
      <c r="CA384" s="53"/>
      <c r="CB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17"/>
      <c r="CA385" s="53"/>
      <c r="CB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17"/>
      <c r="CA386" s="53"/>
      <c r="CB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17"/>
      <c r="CA387" s="53"/>
      <c r="CB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17"/>
      <c r="CA388" s="53"/>
      <c r="CB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17"/>
      <c r="CA389" s="53"/>
      <c r="CB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17"/>
      <c r="CA390" s="53"/>
      <c r="CB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17"/>
      <c r="CA391" s="53"/>
      <c r="CB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17"/>
      <c r="CA392" s="53"/>
      <c r="CB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17"/>
      <c r="CA393" s="53"/>
      <c r="CB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17"/>
      <c r="CA394" s="53"/>
      <c r="CB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17"/>
      <c r="CA395" s="53"/>
      <c r="CB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17"/>
      <c r="CA396" s="53"/>
      <c r="CB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17"/>
      <c r="CA397" s="53"/>
      <c r="CB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17"/>
      <c r="CA398" s="53"/>
      <c r="CB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17"/>
      <c r="CA399" s="53"/>
      <c r="CB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17"/>
      <c r="CA400" s="53"/>
      <c r="CB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17"/>
      <c r="CA401" s="53"/>
      <c r="CB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17"/>
      <c r="CA402" s="53"/>
      <c r="CB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17"/>
      <c r="CA403" s="53"/>
      <c r="CB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17"/>
      <c r="CA404" s="53"/>
      <c r="CB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17"/>
      <c r="CA405" s="53"/>
      <c r="CB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17"/>
      <c r="CA406" s="53"/>
      <c r="CB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17"/>
      <c r="CA407" s="53"/>
      <c r="CB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17"/>
      <c r="CA408" s="53"/>
      <c r="CB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17"/>
      <c r="CA409" s="53"/>
      <c r="CB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17"/>
      <c r="CA410" s="53"/>
      <c r="CB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17"/>
      <c r="CA411" s="53"/>
      <c r="CB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17"/>
      <c r="CA412" s="53"/>
      <c r="CB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17"/>
      <c r="CA413" s="53"/>
      <c r="CB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17"/>
      <c r="CA414" s="53"/>
      <c r="CB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17"/>
      <c r="CA415" s="53"/>
      <c r="CB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17"/>
      <c r="CA416" s="53"/>
      <c r="CB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17"/>
      <c r="CA417" s="53"/>
      <c r="CB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17"/>
      <c r="CA418" s="53"/>
      <c r="CB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17"/>
      <c r="CA419" s="53"/>
      <c r="CB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17"/>
      <c r="CA420" s="53"/>
      <c r="CB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17"/>
      <c r="CA421" s="53"/>
      <c r="CB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17"/>
      <c r="CA422" s="53"/>
      <c r="CB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17"/>
      <c r="CA423" s="53"/>
      <c r="CB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17"/>
      <c r="CA424" s="53"/>
      <c r="CB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17"/>
      <c r="CA425" s="53"/>
      <c r="CB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17"/>
      <c r="CA426" s="53"/>
      <c r="CB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17"/>
      <c r="CA427" s="53"/>
      <c r="CB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17"/>
      <c r="CA428" s="53"/>
      <c r="CB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17"/>
      <c r="CA429" s="53"/>
      <c r="CB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17"/>
      <c r="CA430" s="53"/>
      <c r="CB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17"/>
      <c r="CA431" s="53"/>
      <c r="CB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17"/>
      <c r="CA432" s="53"/>
      <c r="CB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17"/>
      <c r="CA433" s="53"/>
      <c r="CB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17"/>
      <c r="CA434" s="53"/>
      <c r="CB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17"/>
      <c r="CA435" s="53"/>
      <c r="CB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17"/>
      <c r="CA436" s="53"/>
      <c r="CB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17"/>
      <c r="CA437" s="53"/>
      <c r="CB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17"/>
      <c r="CA438" s="53"/>
      <c r="CB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17"/>
      <c r="CA439" s="53"/>
      <c r="CB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17"/>
      <c r="CA440" s="53"/>
      <c r="CB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17"/>
      <c r="CA441" s="53"/>
      <c r="CB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17"/>
      <c r="CA442" s="53"/>
      <c r="CB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17"/>
      <c r="CA443" s="53"/>
      <c r="CB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17"/>
      <c r="CA444" s="53"/>
      <c r="CB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17"/>
      <c r="CA445" s="53"/>
      <c r="CB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17"/>
      <c r="CA446" s="53"/>
      <c r="CB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17"/>
      <c r="CA447" s="53"/>
      <c r="CB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17"/>
      <c r="CA448" s="53"/>
      <c r="CB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17"/>
      <c r="CA449" s="53"/>
      <c r="CB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17"/>
      <c r="CA450" s="53"/>
      <c r="CB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17"/>
      <c r="CA451" s="53"/>
      <c r="CB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17"/>
      <c r="CA452" s="53"/>
      <c r="CB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17"/>
      <c r="CA453" s="53"/>
      <c r="CB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17"/>
      <c r="CA454" s="53"/>
      <c r="CB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17"/>
      <c r="CA455" s="53"/>
      <c r="CB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17"/>
      <c r="CA456" s="53"/>
      <c r="CB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17"/>
      <c r="CA457" s="53"/>
      <c r="CB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17"/>
      <c r="CA458" s="53"/>
      <c r="CB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17"/>
      <c r="CA459" s="53"/>
      <c r="CB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17"/>
      <c r="CA460" s="53"/>
      <c r="CB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17"/>
      <c r="CA461" s="53"/>
      <c r="CB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17"/>
      <c r="CA462" s="53"/>
      <c r="CB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17"/>
      <c r="CA463" s="53"/>
      <c r="CB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17"/>
      <c r="CA464" s="53"/>
      <c r="CB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17"/>
      <c r="CA465" s="53"/>
      <c r="CB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17"/>
      <c r="CA466" s="53"/>
      <c r="CB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17"/>
      <c r="CA467" s="53"/>
      <c r="CB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17"/>
      <c r="CA468" s="53"/>
      <c r="CB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17"/>
      <c r="CA469" s="53"/>
      <c r="CB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17"/>
      <c r="CA470" s="53"/>
      <c r="CB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17"/>
      <c r="CA471" s="53"/>
      <c r="CB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17"/>
      <c r="CA472" s="53"/>
      <c r="CB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17"/>
      <c r="CA473" s="53"/>
      <c r="CB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17"/>
      <c r="CA474" s="53"/>
      <c r="CB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17"/>
      <c r="CA475" s="53"/>
      <c r="CB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17"/>
      <c r="CA476" s="53"/>
      <c r="CB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17"/>
      <c r="CA477" s="53"/>
      <c r="CB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17"/>
      <c r="CA478" s="53"/>
      <c r="CB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17"/>
      <c r="CA479" s="53"/>
      <c r="CB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17"/>
      <c r="CA480" s="53"/>
      <c r="CB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17"/>
      <c r="CA481" s="53"/>
      <c r="CB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17"/>
      <c r="CA482" s="53"/>
      <c r="CB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17"/>
      <c r="CA483" s="53"/>
      <c r="CB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17"/>
      <c r="CA484" s="53"/>
      <c r="CB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17"/>
      <c r="CA485" s="53"/>
      <c r="CB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17"/>
      <c r="CA486" s="53"/>
      <c r="CB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17"/>
      <c r="CA487" s="53"/>
      <c r="CB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17"/>
      <c r="CA488" s="53"/>
      <c r="CB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17"/>
      <c r="CA489" s="53"/>
      <c r="CB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17"/>
      <c r="CA490" s="53"/>
      <c r="CB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17"/>
      <c r="CA491" s="53"/>
      <c r="CB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17"/>
      <c r="CA492" s="53"/>
      <c r="CB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17"/>
      <c r="CA493" s="53"/>
      <c r="CB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17"/>
      <c r="CA494" s="53"/>
      <c r="CB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17"/>
      <c r="CA495" s="53"/>
      <c r="CB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17"/>
      <c r="CA496" s="53"/>
      <c r="CB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17"/>
      <c r="CA497" s="53"/>
      <c r="CB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17"/>
      <c r="CA498" s="53"/>
      <c r="CB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17"/>
      <c r="CA499" s="53"/>
      <c r="CB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17"/>
      <c r="CA500" s="53"/>
      <c r="CB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17"/>
      <c r="CA501" s="53"/>
      <c r="CB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17"/>
      <c r="CA502" s="53"/>
      <c r="CB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17"/>
      <c r="CA503" s="53"/>
      <c r="CB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17"/>
      <c r="CA504" s="53"/>
      <c r="CB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17"/>
      <c r="CA505" s="53"/>
      <c r="CB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17"/>
      <c r="CA506" s="53"/>
      <c r="CB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17"/>
      <c r="CA507" s="53"/>
      <c r="CB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17"/>
      <c r="CA508" s="53"/>
      <c r="CB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17"/>
      <c r="CA509" s="53"/>
      <c r="CB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17"/>
      <c r="CA510" s="53"/>
      <c r="CB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17"/>
      <c r="CA511" s="53"/>
      <c r="CB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17"/>
      <c r="CA512" s="53"/>
      <c r="CB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17"/>
      <c r="CA513" s="53"/>
      <c r="CB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17"/>
      <c r="CA514" s="53"/>
      <c r="CB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17"/>
      <c r="CA515" s="53"/>
      <c r="CB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17"/>
      <c r="CA516" s="53"/>
      <c r="CB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17"/>
      <c r="CA517" s="53"/>
      <c r="CB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17"/>
      <c r="CA518" s="53"/>
      <c r="CB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17"/>
      <c r="CA519" s="53"/>
      <c r="CB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17"/>
      <c r="CA520" s="53"/>
      <c r="CB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17"/>
      <c r="CA521" s="53"/>
      <c r="CB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17"/>
      <c r="CA522" s="53"/>
      <c r="CB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17"/>
      <c r="CA523" s="53"/>
      <c r="CB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17"/>
      <c r="CA524" s="53"/>
      <c r="CB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17"/>
      <c r="CA525" s="53"/>
      <c r="CB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17"/>
      <c r="CA526" s="53"/>
      <c r="CB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17"/>
      <c r="CA527" s="53"/>
      <c r="CB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17"/>
      <c r="CA528" s="53"/>
      <c r="CB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17"/>
      <c r="CA529" s="53"/>
      <c r="CB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17"/>
      <c r="CA530" s="53"/>
      <c r="CB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17"/>
      <c r="CA531" s="53"/>
      <c r="CB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17"/>
      <c r="CA532" s="53"/>
      <c r="CB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17"/>
      <c r="CA533" s="53"/>
      <c r="CB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17"/>
      <c r="CA534" s="53"/>
      <c r="CB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17"/>
      <c r="CA535" s="53"/>
      <c r="CB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17"/>
      <c r="CA536" s="53"/>
      <c r="CB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17"/>
      <c r="CA537" s="53"/>
      <c r="CB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17"/>
      <c r="CA538" s="53"/>
      <c r="CB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17"/>
      <c r="CA539" s="53"/>
      <c r="CB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17"/>
      <c r="CA540" s="53"/>
      <c r="CB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17"/>
      <c r="CA541" s="53"/>
      <c r="CB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17"/>
      <c r="CA542" s="53"/>
      <c r="CB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17"/>
      <c r="CA543" s="53"/>
      <c r="CB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17"/>
      <c r="CA544" s="53"/>
      <c r="CB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17"/>
      <c r="CA545" s="53"/>
      <c r="CB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17"/>
      <c r="CA546" s="53"/>
      <c r="CB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17"/>
      <c r="CA547" s="53"/>
      <c r="CB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17"/>
      <c r="CA548" s="53"/>
      <c r="CB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17"/>
      <c r="CA549" s="53"/>
      <c r="CB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17"/>
      <c r="CA550" s="53"/>
      <c r="CB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17"/>
      <c r="CA551" s="53"/>
      <c r="CB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17"/>
      <c r="CA552" s="53"/>
      <c r="CB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17"/>
      <c r="CA553" s="53"/>
      <c r="CB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17"/>
      <c r="CA554" s="53"/>
      <c r="CB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17"/>
      <c r="CA555" s="53"/>
      <c r="CB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17"/>
      <c r="CA556" s="53"/>
      <c r="CB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17"/>
      <c r="CA557" s="53"/>
      <c r="CB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17"/>
      <c r="CA558" s="53"/>
      <c r="CB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17"/>
      <c r="CA559" s="53"/>
      <c r="CB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17"/>
      <c r="CA560" s="53"/>
      <c r="CB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17"/>
      <c r="CA561" s="53"/>
      <c r="CB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17"/>
      <c r="CA562" s="53"/>
      <c r="CB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17"/>
      <c r="CA563" s="53"/>
      <c r="CB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17"/>
      <c r="CA564" s="53"/>
      <c r="CB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17"/>
      <c r="CA565" s="53"/>
      <c r="CB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17"/>
      <c r="CA566" s="53"/>
      <c r="CB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17"/>
      <c r="CA567" s="53"/>
      <c r="CB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17"/>
      <c r="CA568" s="53"/>
      <c r="CB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17"/>
      <c r="CA569" s="53"/>
      <c r="CB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17"/>
      <c r="CA570" s="53"/>
      <c r="CB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17"/>
      <c r="CA571" s="53"/>
      <c r="CB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17"/>
      <c r="CA572" s="53"/>
      <c r="CB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17"/>
      <c r="CA573" s="53"/>
      <c r="CB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17"/>
      <c r="CA574" s="53"/>
      <c r="CB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17"/>
      <c r="CA575" s="53"/>
      <c r="CB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17"/>
      <c r="CA576" s="53"/>
      <c r="CB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17"/>
      <c r="CA577" s="53"/>
      <c r="CB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17"/>
      <c r="CA578" s="53"/>
      <c r="CB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17"/>
      <c r="CA579" s="53"/>
      <c r="CB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17"/>
      <c r="CA580" s="53"/>
      <c r="CB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17"/>
      <c r="CA581" s="53"/>
      <c r="CB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17"/>
      <c r="CA582" s="53"/>
      <c r="CB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17"/>
      <c r="CA583" s="53"/>
      <c r="CB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17"/>
      <c r="CA584" s="53"/>
      <c r="CB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17"/>
      <c r="CA585" s="53"/>
      <c r="CB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17"/>
      <c r="CA586" s="53"/>
      <c r="CB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17"/>
      <c r="CA587" s="53"/>
      <c r="CB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17"/>
      <c r="CA588" s="53"/>
      <c r="CB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17"/>
      <c r="CA589" s="53"/>
      <c r="CB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17"/>
      <c r="CA590" s="53"/>
      <c r="CB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17"/>
      <c r="CA591" s="53"/>
      <c r="CB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17"/>
      <c r="CA592" s="53"/>
      <c r="CB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17"/>
      <c r="CA593" s="53"/>
      <c r="CB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17"/>
      <c r="CA594" s="53"/>
      <c r="CB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17"/>
      <c r="CA595" s="53"/>
      <c r="CB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17"/>
      <c r="CA596" s="53"/>
      <c r="CB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17"/>
      <c r="CA597" s="53"/>
      <c r="CB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17"/>
      <c r="CA598" s="53"/>
      <c r="CB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17"/>
      <c r="CA599" s="53"/>
      <c r="CB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17"/>
      <c r="CA600" s="53"/>
      <c r="CB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17"/>
      <c r="CA601" s="53"/>
      <c r="CB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17"/>
      <c r="CA602" s="53"/>
      <c r="CB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17"/>
      <c r="CA603" s="53"/>
      <c r="CB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17"/>
      <c r="CA604" s="53"/>
      <c r="CB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17"/>
      <c r="CA605" s="53"/>
      <c r="CB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17"/>
      <c r="CA606" s="53"/>
      <c r="CB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17"/>
      <c r="CA607" s="53"/>
      <c r="CB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17"/>
      <c r="CA608" s="53"/>
      <c r="CB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17"/>
      <c r="CA609" s="53"/>
      <c r="CB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17"/>
      <c r="CA610" s="53"/>
      <c r="CB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17"/>
      <c r="CA611" s="53"/>
      <c r="CB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17"/>
      <c r="CA612" s="53"/>
      <c r="CB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17"/>
      <c r="CA613" s="53"/>
      <c r="CB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17"/>
      <c r="CA614" s="53"/>
      <c r="CB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17"/>
      <c r="CA615" s="53"/>
      <c r="CB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17"/>
      <c r="CA616" s="53"/>
      <c r="CB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17"/>
      <c r="CA617" s="53"/>
      <c r="CB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17"/>
      <c r="CA618" s="53"/>
      <c r="CB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17"/>
      <c r="CA619" s="53"/>
      <c r="CB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17"/>
      <c r="CA620" s="53"/>
      <c r="CB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17"/>
      <c r="CA621" s="53"/>
      <c r="CB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17"/>
      <c r="CA622" s="53"/>
      <c r="CB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17"/>
      <c r="CA623" s="53"/>
      <c r="CB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17"/>
      <c r="CA624" s="53"/>
      <c r="CB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17"/>
      <c r="CA625" s="53"/>
      <c r="CB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17"/>
      <c r="CA626" s="53"/>
      <c r="CB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17"/>
      <c r="CA627" s="53"/>
      <c r="CB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17"/>
      <c r="CA628" s="53"/>
      <c r="CB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17"/>
      <c r="CA629" s="53"/>
      <c r="CB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17"/>
      <c r="CA630" s="53"/>
      <c r="CB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17"/>
      <c r="CA631" s="53"/>
      <c r="CB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17"/>
      <c r="CA632" s="53"/>
      <c r="CB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17"/>
      <c r="CA633" s="53"/>
      <c r="CB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17"/>
      <c r="CA634" s="53"/>
      <c r="CB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17"/>
      <c r="CA635" s="53"/>
      <c r="CB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17"/>
      <c r="CA636" s="53"/>
      <c r="CB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17"/>
      <c r="CA637" s="53"/>
      <c r="CB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17"/>
      <c r="CA638" s="53"/>
      <c r="CB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17"/>
      <c r="CA639" s="53"/>
      <c r="CB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17"/>
      <c r="CA640" s="53"/>
      <c r="CB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17"/>
      <c r="CA641" s="53"/>
      <c r="CB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17"/>
      <c r="CA642" s="53"/>
      <c r="CB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17"/>
      <c r="CA643" s="53"/>
      <c r="CB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17"/>
      <c r="CA644" s="53"/>
      <c r="CB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17"/>
      <c r="CA645" s="53"/>
      <c r="CB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17"/>
      <c r="CA646" s="53"/>
      <c r="CB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17"/>
      <c r="CA647" s="53"/>
      <c r="CB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17"/>
      <c r="CA648" s="53"/>
      <c r="CB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17"/>
      <c r="CA649" s="53"/>
      <c r="CB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17"/>
      <c r="CA650" s="53"/>
      <c r="CB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17"/>
      <c r="CA651" s="53"/>
      <c r="CB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17"/>
      <c r="CA652" s="53"/>
      <c r="CB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17"/>
      <c r="CA653" s="53"/>
      <c r="CB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17"/>
      <c r="CA654" s="53"/>
      <c r="CB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17"/>
      <c r="CA655" s="53"/>
      <c r="CB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17"/>
      <c r="CA656" s="53"/>
      <c r="CB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17"/>
      <c r="CA657" s="53"/>
      <c r="CB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17"/>
      <c r="CA658" s="53"/>
      <c r="CB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17"/>
      <c r="CA659" s="53"/>
      <c r="CB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17"/>
      <c r="CA660" s="53"/>
      <c r="CB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17"/>
      <c r="CA661" s="53"/>
      <c r="CB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17"/>
      <c r="CA662" s="53"/>
      <c r="CB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17"/>
      <c r="CA663" s="53"/>
      <c r="CB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17"/>
      <c r="CA664" s="53"/>
      <c r="CB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17"/>
      <c r="CA665" s="53"/>
      <c r="CB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17"/>
      <c r="CA666" s="53"/>
      <c r="CB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17"/>
      <c r="CA667" s="53"/>
      <c r="CB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17"/>
      <c r="CA668" s="53"/>
      <c r="CB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17"/>
      <c r="CA669" s="53"/>
      <c r="CB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17"/>
      <c r="CA670" s="53"/>
      <c r="CB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17"/>
      <c r="CA671" s="53"/>
      <c r="CB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17"/>
      <c r="CA672" s="53"/>
      <c r="CB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17"/>
      <c r="CA673" s="53"/>
      <c r="CB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17"/>
      <c r="CA674" s="53"/>
      <c r="CB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17"/>
      <c r="CA675" s="53"/>
      <c r="CB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17"/>
      <c r="CA676" s="53"/>
      <c r="CB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17"/>
      <c r="CA677" s="53"/>
      <c r="CB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17"/>
      <c r="CA678" s="53"/>
      <c r="CB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17"/>
      <c r="CA679" s="53"/>
      <c r="CB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17"/>
      <c r="CA680" s="53"/>
      <c r="CB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17"/>
      <c r="CA681" s="53"/>
      <c r="CB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17"/>
      <c r="CA682" s="53"/>
      <c r="CB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17"/>
      <c r="CA683" s="53"/>
      <c r="CB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17"/>
      <c r="CA684" s="53"/>
      <c r="CB684" s="53"/>
    </row>
  </sheetData>
  <mergeCells count="123">
    <mergeCell ref="BF17:BJ17"/>
    <mergeCell ref="BK17:BO17"/>
    <mergeCell ref="W17:AA17"/>
    <mergeCell ref="AB17:AF17"/>
    <mergeCell ref="AG17:AK17"/>
    <mergeCell ref="AL17:AP17"/>
    <mergeCell ref="AQ17:AU17"/>
    <mergeCell ref="AV17:AZ17"/>
    <mergeCell ref="BA17:BE17"/>
    <mergeCell ref="BF3:BJ3"/>
    <mergeCell ref="BK3:BO3"/>
    <mergeCell ref="BP3:BT3"/>
    <mergeCell ref="BU3:BY3"/>
    <mergeCell ref="BZ3:BZ4"/>
    <mergeCell ref="CA3:CA4"/>
    <mergeCell ref="CB3:CB4"/>
    <mergeCell ref="W3:AA3"/>
    <mergeCell ref="AB3:AF3"/>
    <mergeCell ref="AG3:AK3"/>
    <mergeCell ref="AL3:AP3"/>
    <mergeCell ref="AQ3:AU3"/>
    <mergeCell ref="AV3:AZ3"/>
    <mergeCell ref="BA3:BE3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BA9:BE9"/>
    <mergeCell ref="BF9:BJ9"/>
    <mergeCell ref="A9:A10"/>
    <mergeCell ref="B9:B10"/>
    <mergeCell ref="C9:G9"/>
    <mergeCell ref="H9:L9"/>
    <mergeCell ref="M9:Q9"/>
    <mergeCell ref="R9:V9"/>
    <mergeCell ref="W9:AA9"/>
    <mergeCell ref="BU17:BY17"/>
    <mergeCell ref="BZ17:BZ18"/>
    <mergeCell ref="CA17:CA18"/>
    <mergeCell ref="CB17:CB18"/>
    <mergeCell ref="BK9:BO9"/>
    <mergeCell ref="BP9:BT9"/>
    <mergeCell ref="BU9:BY9"/>
    <mergeCell ref="BZ9:BZ10"/>
    <mergeCell ref="CA9:CA10"/>
    <mergeCell ref="CB9:CB10"/>
    <mergeCell ref="BP17:BT17"/>
    <mergeCell ref="A37:A38"/>
    <mergeCell ref="B37:B38"/>
    <mergeCell ref="C37:G37"/>
    <mergeCell ref="H37:L37"/>
    <mergeCell ref="M37:Q37"/>
    <mergeCell ref="R37:V37"/>
    <mergeCell ref="W37:AA37"/>
    <mergeCell ref="BK37:BO37"/>
    <mergeCell ref="BP37:BT37"/>
    <mergeCell ref="BU37:BY37"/>
    <mergeCell ref="BZ37:BZ38"/>
    <mergeCell ref="CA37:CA38"/>
    <mergeCell ref="CB37:CB38"/>
    <mergeCell ref="AB37:AF37"/>
    <mergeCell ref="AG37:AK37"/>
    <mergeCell ref="AL37:AP37"/>
    <mergeCell ref="AQ37:AU37"/>
    <mergeCell ref="AV37:AZ37"/>
    <mergeCell ref="BA37:BE37"/>
    <mergeCell ref="BF37:BJ37"/>
    <mergeCell ref="A15:A16"/>
    <mergeCell ref="A17:A18"/>
    <mergeCell ref="B17:B18"/>
    <mergeCell ref="C17:G17"/>
    <mergeCell ref="H17:L17"/>
    <mergeCell ref="M17:Q17"/>
    <mergeCell ref="R17:V17"/>
    <mergeCell ref="BK23:BO23"/>
    <mergeCell ref="BP23:BT23"/>
    <mergeCell ref="BU23:BY23"/>
    <mergeCell ref="BZ23:BZ24"/>
    <mergeCell ref="CA23:CA24"/>
    <mergeCell ref="CB23:CB24"/>
    <mergeCell ref="AB23:AF23"/>
    <mergeCell ref="AG23:AK23"/>
    <mergeCell ref="AL23:AP23"/>
    <mergeCell ref="AQ23:AU23"/>
    <mergeCell ref="AV23:AZ23"/>
    <mergeCell ref="BA23:BE23"/>
    <mergeCell ref="BF23:BJ23"/>
    <mergeCell ref="A23:A24"/>
    <mergeCell ref="B23:B24"/>
    <mergeCell ref="C23:G23"/>
    <mergeCell ref="H23:L23"/>
    <mergeCell ref="M23:Q23"/>
    <mergeCell ref="R23:V23"/>
    <mergeCell ref="W23:AA23"/>
    <mergeCell ref="BF31:BJ31"/>
    <mergeCell ref="BK31:BO31"/>
    <mergeCell ref="BP31:BT31"/>
    <mergeCell ref="BU31:BY31"/>
    <mergeCell ref="BZ31:BZ32"/>
    <mergeCell ref="CA31:CA32"/>
    <mergeCell ref="CB31:CB32"/>
    <mergeCell ref="W31:AA31"/>
    <mergeCell ref="AB31:AF31"/>
    <mergeCell ref="AG31:AK31"/>
    <mergeCell ref="AL31:AP31"/>
    <mergeCell ref="AQ31:AU31"/>
    <mergeCell ref="AV31:AZ31"/>
    <mergeCell ref="BA31:BE31"/>
    <mergeCell ref="A29:A30"/>
    <mergeCell ref="A31:A32"/>
    <mergeCell ref="B31:B32"/>
    <mergeCell ref="C31:G31"/>
    <mergeCell ref="H31:L31"/>
    <mergeCell ref="M31:Q31"/>
    <mergeCell ref="R31:V31"/>
  </mergeCells>
  <drawing r:id="rId1"/>
</worksheet>
</file>