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rgicentellas/Library/Mobile Documents/com~apple~CloudDocs/Sergi/Monastell/"/>
    </mc:Choice>
  </mc:AlternateContent>
  <xr:revisionPtr revIDLastSave="0" documentId="13_ncr:1_{F39BFFA7-9750-1D4F-8FBF-C481D09202D3}" xr6:coauthVersionLast="47" xr6:coauthVersionMax="47" xr10:uidLastSave="{00000000-0000-0000-0000-000000000000}"/>
  <bookViews>
    <workbookView xWindow="1600" yWindow="1600" windowWidth="27680" windowHeight="30640" tabRatio="898" xr2:uid="{805A8D1C-C6D4-459A-8867-A6E9CF7ADD38}"/>
  </bookViews>
  <sheets>
    <sheet name="Preus Mas Xarot" sheetId="20" r:id="rId1"/>
    <sheet name="Criances" sheetId="36" r:id="rId2"/>
    <sheet name="Previsiones" sheetId="35" r:id="rId3"/>
    <sheet name="Stock Material" sheetId="34" r:id="rId4"/>
  </sheets>
  <definedNames>
    <definedName name="_xlnm._FilterDatabase" localSheetId="1" hidden="1">Criances!$A$1:$H$23</definedName>
    <definedName name="Producto">#REF!</definedName>
    <definedName name="Producto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0" l="1"/>
  <c r="I5" i="20"/>
  <c r="I6" i="20"/>
  <c r="K6" i="20" s="1"/>
  <c r="I7" i="20"/>
  <c r="I8" i="20"/>
  <c r="I9" i="20"/>
  <c r="K9" i="20" s="1"/>
  <c r="I10" i="20"/>
  <c r="K10" i="20" s="1"/>
  <c r="I3" i="20"/>
  <c r="K7" i="20"/>
  <c r="K8" i="20"/>
  <c r="K4" i="20"/>
  <c r="K5" i="20"/>
  <c r="K3" i="20"/>
  <c r="D11" i="20"/>
  <c r="E11" i="20" s="1"/>
  <c r="D12" i="20"/>
  <c r="E12" i="20" s="1"/>
  <c r="D4" i="20"/>
  <c r="D5" i="20"/>
  <c r="D6" i="20"/>
  <c r="D7" i="20"/>
  <c r="D8" i="20"/>
  <c r="E8" i="20" s="1"/>
  <c r="D9" i="20"/>
  <c r="E9" i="20" s="1"/>
  <c r="D3" i="20"/>
  <c r="E25" i="20"/>
  <c r="H25" i="20" s="1"/>
  <c r="F29" i="20"/>
  <c r="F30" i="20"/>
  <c r="F31" i="20"/>
  <c r="F32" i="20"/>
  <c r="F28" i="20"/>
  <c r="F27" i="20"/>
  <c r="E27" i="20"/>
  <c r="H27" i="20" s="1"/>
  <c r="F26" i="20"/>
  <c r="F25" i="20"/>
  <c r="D22" i="20"/>
  <c r="E22" i="20" s="1"/>
  <c r="G22" i="20" s="1"/>
  <c r="G41" i="20"/>
  <c r="F41" i="20"/>
  <c r="F40" i="20"/>
  <c r="G40" i="20"/>
  <c r="F12" i="20"/>
  <c r="D47" i="20"/>
  <c r="E47" i="20"/>
  <c r="F47" i="20"/>
  <c r="G47" i="20"/>
  <c r="H47" i="20"/>
  <c r="I47" i="20"/>
  <c r="J47" i="20"/>
  <c r="D16" i="20"/>
  <c r="D17" i="20"/>
  <c r="D18" i="20"/>
  <c r="D19" i="20"/>
  <c r="D20" i="20"/>
  <c r="D21" i="20"/>
  <c r="C16" i="20"/>
  <c r="C17" i="20"/>
  <c r="F17" i="20" s="1"/>
  <c r="C18" i="20"/>
  <c r="F18" i="20" s="1"/>
  <c r="F19" i="20"/>
  <c r="C20" i="20"/>
  <c r="F20" i="20" s="1"/>
  <c r="C21" i="20"/>
  <c r="C15" i="20"/>
  <c r="F15" i="20" s="1"/>
  <c r="D3" i="34"/>
  <c r="E3" i="34"/>
  <c r="F3" i="34"/>
  <c r="D4" i="34"/>
  <c r="E4" i="34"/>
  <c r="F4" i="34"/>
  <c r="D5" i="34"/>
  <c r="E5" i="34"/>
  <c r="F5" i="34"/>
  <c r="D6" i="34"/>
  <c r="E6" i="34"/>
  <c r="F6" i="34"/>
  <c r="D7" i="34"/>
  <c r="E7" i="34"/>
  <c r="F7" i="34"/>
  <c r="D8" i="34"/>
  <c r="E8" i="34"/>
  <c r="F8" i="34"/>
  <c r="D9" i="34"/>
  <c r="E9" i="34"/>
  <c r="F9" i="34"/>
  <c r="F2" i="34"/>
  <c r="E2" i="34"/>
  <c r="D2" i="34"/>
  <c r="C3" i="34"/>
  <c r="C4" i="34"/>
  <c r="C5" i="34"/>
  <c r="C6" i="34"/>
  <c r="C7" i="34"/>
  <c r="C8" i="34"/>
  <c r="C9" i="34"/>
  <c r="C2" i="34"/>
  <c r="B3" i="34"/>
  <c r="B4" i="34"/>
  <c r="B5" i="34"/>
  <c r="B6" i="34"/>
  <c r="B7" i="34"/>
  <c r="B8" i="34"/>
  <c r="B9" i="34"/>
  <c r="B2" i="34"/>
  <c r="A3" i="34"/>
  <c r="A4" i="34"/>
  <c r="A5" i="34"/>
  <c r="A6" i="34"/>
  <c r="A7" i="34"/>
  <c r="A8" i="34"/>
  <c r="A9" i="34"/>
  <c r="A2" i="34"/>
  <c r="D51" i="35"/>
  <c r="F7" i="20"/>
  <c r="E7" i="20"/>
  <c r="F49" i="35"/>
  <c r="F50" i="35"/>
  <c r="F23" i="36"/>
  <c r="G23" i="36" s="1"/>
  <c r="D49" i="35"/>
  <c r="G49" i="35" s="1"/>
  <c r="B46" i="35"/>
  <c r="C46" i="35"/>
  <c r="D46" i="35"/>
  <c r="E46" i="35"/>
  <c r="G46" i="35" s="1"/>
  <c r="F46" i="35"/>
  <c r="B47" i="35"/>
  <c r="C47" i="35"/>
  <c r="D47" i="35"/>
  <c r="E47" i="35"/>
  <c r="F47" i="35"/>
  <c r="G47" i="35"/>
  <c r="B48" i="35"/>
  <c r="C48" i="35"/>
  <c r="D48" i="35"/>
  <c r="E48" i="35"/>
  <c r="G48" i="35" s="1"/>
  <c r="F48" i="35"/>
  <c r="B49" i="35"/>
  <c r="C49" i="35"/>
  <c r="E49" i="35"/>
  <c r="B50" i="35"/>
  <c r="C50" i="35"/>
  <c r="D50" i="35"/>
  <c r="E50" i="35"/>
  <c r="G50" i="35" s="1"/>
  <c r="J20" i="34"/>
  <c r="J21" i="34"/>
  <c r="J22" i="34"/>
  <c r="J23" i="34"/>
  <c r="E3" i="20"/>
  <c r="E4" i="20"/>
  <c r="E5" i="20"/>
  <c r="E6" i="20"/>
  <c r="F11" i="20"/>
  <c r="F9" i="20"/>
  <c r="F8" i="20"/>
  <c r="F6" i="20"/>
  <c r="F5" i="20"/>
  <c r="F4" i="20"/>
  <c r="F3" i="20"/>
  <c r="F20" i="36"/>
  <c r="G20" i="36" s="1"/>
  <c r="H14" i="36"/>
  <c r="F7" i="36"/>
  <c r="G7" i="36" s="1"/>
  <c r="F14" i="36"/>
  <c r="G14" i="36" s="1"/>
  <c r="H13" i="36"/>
  <c r="H10" i="36"/>
  <c r="J17" i="34"/>
  <c r="J12" i="34"/>
  <c r="J13" i="34"/>
  <c r="J14" i="34"/>
  <c r="J15" i="34"/>
  <c r="J16" i="34"/>
  <c r="J18" i="34"/>
  <c r="J19" i="34"/>
  <c r="H12" i="36"/>
  <c r="F17" i="36"/>
  <c r="G17" i="36" s="1"/>
  <c r="F13" i="36"/>
  <c r="G13" i="36" s="1"/>
  <c r="F6" i="36"/>
  <c r="G6" i="36" s="1"/>
  <c r="F12" i="36"/>
  <c r="G12" i="36" s="1"/>
  <c r="F5" i="36"/>
  <c r="G5" i="36" s="1"/>
  <c r="F4" i="36"/>
  <c r="G4" i="36" s="1"/>
  <c r="F11" i="36"/>
  <c r="G11" i="36" s="1"/>
  <c r="F3" i="36"/>
  <c r="G3" i="36" s="1"/>
  <c r="F2" i="36"/>
  <c r="G2" i="36" s="1"/>
  <c r="F10" i="36"/>
  <c r="G10" i="36" s="1"/>
  <c r="C36" i="36"/>
  <c r="C37" i="36"/>
  <c r="F27" i="35"/>
  <c r="F31" i="35"/>
  <c r="F35" i="35"/>
  <c r="F39" i="35"/>
  <c r="F29" i="35"/>
  <c r="F37" i="35"/>
  <c r="F41" i="35"/>
  <c r="F34" i="35"/>
  <c r="F28" i="35"/>
  <c r="F32" i="35"/>
  <c r="F36" i="35"/>
  <c r="F40" i="35"/>
  <c r="F33" i="35"/>
  <c r="F30" i="35"/>
  <c r="F38" i="35"/>
  <c r="E27" i="35"/>
  <c r="E31" i="35"/>
  <c r="E35" i="35"/>
  <c r="E39" i="35"/>
  <c r="E29" i="35"/>
  <c r="E37" i="35"/>
  <c r="E41" i="35"/>
  <c r="E30" i="35"/>
  <c r="E38" i="35"/>
  <c r="E28" i="35"/>
  <c r="E32" i="35"/>
  <c r="E36" i="35"/>
  <c r="E40" i="35"/>
  <c r="E33" i="35"/>
  <c r="E34" i="35"/>
  <c r="D27" i="35"/>
  <c r="D31" i="35"/>
  <c r="D35" i="35"/>
  <c r="D39" i="35"/>
  <c r="D36" i="35"/>
  <c r="D29" i="35"/>
  <c r="D33" i="35"/>
  <c r="D37" i="35"/>
  <c r="D41" i="35"/>
  <c r="D30" i="35"/>
  <c r="D38" i="35"/>
  <c r="D28" i="35"/>
  <c r="D32" i="35"/>
  <c r="D40" i="35"/>
  <c r="D34" i="35"/>
  <c r="C27" i="35"/>
  <c r="C31" i="35"/>
  <c r="C35" i="35"/>
  <c r="C39" i="35"/>
  <c r="C38" i="35"/>
  <c r="C28" i="35"/>
  <c r="C32" i="35"/>
  <c r="C36" i="35"/>
  <c r="C40" i="35"/>
  <c r="C29" i="35"/>
  <c r="C33" i="35"/>
  <c r="C37" i="35"/>
  <c r="C41" i="35"/>
  <c r="C30" i="35"/>
  <c r="C34" i="35"/>
  <c r="B27" i="35"/>
  <c r="B31" i="35"/>
  <c r="B35" i="35"/>
  <c r="B39" i="35"/>
  <c r="B29" i="35"/>
  <c r="B37" i="35"/>
  <c r="B30" i="35"/>
  <c r="B38" i="35"/>
  <c r="B28" i="35"/>
  <c r="B32" i="35"/>
  <c r="B36" i="35"/>
  <c r="B40" i="35"/>
  <c r="B33" i="35"/>
  <c r="B41" i="35"/>
  <c r="B34" i="35"/>
  <c r="F26" i="35"/>
  <c r="E26" i="35"/>
  <c r="D26" i="35"/>
  <c r="C26" i="35"/>
  <c r="B26" i="35"/>
  <c r="E29" i="20" l="1"/>
  <c r="H29" i="20" s="1"/>
  <c r="E32" i="20"/>
  <c r="I32" i="20" s="1"/>
  <c r="E30" i="20"/>
  <c r="E28" i="20"/>
  <c r="E31" i="20"/>
  <c r="E26" i="20"/>
  <c r="F22" i="20"/>
  <c r="E16" i="20"/>
  <c r="G16" i="20" s="1"/>
  <c r="E21" i="20"/>
  <c r="G21" i="20" s="1"/>
  <c r="E17" i="20"/>
  <c r="F16" i="20"/>
  <c r="E15" i="20"/>
  <c r="I25" i="20" s="1"/>
  <c r="E19" i="20"/>
  <c r="G19" i="20" s="1"/>
  <c r="E18" i="20"/>
  <c r="G18" i="20" s="1"/>
  <c r="F21" i="20"/>
  <c r="E20" i="20"/>
  <c r="G20" i="20" s="1"/>
  <c r="F55" i="35"/>
  <c r="F53" i="35"/>
  <c r="F54" i="35"/>
  <c r="F52" i="35"/>
  <c r="F51" i="35"/>
  <c r="E55" i="35"/>
  <c r="E53" i="35"/>
  <c r="E54" i="35"/>
  <c r="E52" i="35"/>
  <c r="E51" i="35"/>
  <c r="E30" i="34"/>
  <c r="D55" i="35"/>
  <c r="D53" i="35"/>
  <c r="D54" i="35"/>
  <c r="D52" i="35"/>
  <c r="D33" i="34"/>
  <c r="C55" i="35"/>
  <c r="G55" i="35" s="1"/>
  <c r="C53" i="35"/>
  <c r="C54" i="35"/>
  <c r="C52" i="35"/>
  <c r="G52" i="35" s="1"/>
  <c r="C28" i="34"/>
  <c r="C51" i="35"/>
  <c r="B55" i="35"/>
  <c r="B53" i="35"/>
  <c r="B54" i="35"/>
  <c r="B52" i="35"/>
  <c r="B51" i="35"/>
  <c r="J24" i="34"/>
  <c r="G15" i="20" l="1"/>
  <c r="I27" i="20"/>
  <c r="G17" i="20"/>
  <c r="I30" i="20"/>
  <c r="I31" i="20"/>
  <c r="H28" i="20"/>
  <c r="I28" i="20"/>
  <c r="I29" i="20"/>
  <c r="H30" i="20"/>
  <c r="H26" i="20"/>
  <c r="I26" i="20"/>
  <c r="D32" i="34"/>
  <c r="D31" i="34"/>
  <c r="B28" i="34"/>
  <c r="G51" i="35"/>
  <c r="E28" i="34"/>
  <c r="E29" i="34"/>
  <c r="G53" i="35"/>
  <c r="G54" i="35"/>
  <c r="D29" i="34"/>
  <c r="E31" i="34"/>
  <c r="E33" i="34"/>
  <c r="E32" i="34"/>
  <c r="D30" i="34"/>
  <c r="D28" i="34"/>
  <c r="C33" i="34"/>
  <c r="C29" i="34"/>
  <c r="C30" i="34"/>
  <c r="C31" i="34"/>
  <c r="C32" i="34"/>
  <c r="B31" i="34"/>
  <c r="B33" i="34"/>
  <c r="F29" i="34"/>
  <c r="F28" i="34"/>
  <c r="F31" i="34"/>
  <c r="F30" i="34"/>
  <c r="F33" i="34"/>
  <c r="F32" i="34"/>
</calcChain>
</file>

<file path=xl/sharedStrings.xml><?xml version="1.0" encoding="utf-8"?>
<sst xmlns="http://schemas.openxmlformats.org/spreadsheetml/2006/main" count="213" uniqueCount="90">
  <si>
    <t>Capsula</t>
  </si>
  <si>
    <t>Brut</t>
  </si>
  <si>
    <t>PVP + IVA</t>
  </si>
  <si>
    <t>Rosat</t>
  </si>
  <si>
    <t>Montsant Brut Nature</t>
  </si>
  <si>
    <t>Roca Gibert Brut</t>
  </si>
  <si>
    <t>Roca Gibert Brut Nature</t>
  </si>
  <si>
    <t>Montsant Brut</t>
  </si>
  <si>
    <t>Roca Gibert Rosat Trepat</t>
  </si>
  <si>
    <t>Montsant Semisec</t>
  </si>
  <si>
    <t>Roca Gibert Gran Reserva</t>
  </si>
  <si>
    <t>Roca Gibert Joven</t>
  </si>
  <si>
    <t>Roca Gibert Rosat Pinot</t>
  </si>
  <si>
    <t>MasXarot Brut</t>
  </si>
  <si>
    <t>MasXarot Rosado</t>
  </si>
  <si>
    <t>MasXarot Reserva</t>
  </si>
  <si>
    <t>MasXarot Gran Reserva</t>
  </si>
  <si>
    <t>MasXarot Milesimé</t>
  </si>
  <si>
    <t>Producte extern 1</t>
  </si>
  <si>
    <t>Samuntà Reserva</t>
  </si>
  <si>
    <t>Samuntà Brut Nature</t>
  </si>
  <si>
    <t>samunta gran reserva</t>
  </si>
  <si>
    <t>MasXarot Magnum</t>
  </si>
  <si>
    <t>Ampolles</t>
  </si>
  <si>
    <t>Montsant Reserva</t>
  </si>
  <si>
    <t>Montsant Rose</t>
  </si>
  <si>
    <t>Montsant Gran Reserva</t>
  </si>
  <si>
    <t>Marquista  Vinus Brindis</t>
  </si>
  <si>
    <t>Brut Nature</t>
  </si>
  <si>
    <t>Brut Nature 2017</t>
  </si>
  <si>
    <t>Enoteca</t>
  </si>
  <si>
    <t>Etiqueta</t>
  </si>
  <si>
    <t>Collarí</t>
  </si>
  <si>
    <t>Embotellat</t>
  </si>
  <si>
    <t>Collita</t>
  </si>
  <si>
    <t>Desgorg</t>
  </si>
  <si>
    <t>Cava</t>
  </si>
  <si>
    <t>Anys</t>
  </si>
  <si>
    <t>Mesos</t>
  </si>
  <si>
    <t>Barcelona</t>
  </si>
  <si>
    <t>Calculadora</t>
  </si>
  <si>
    <t>criança</t>
  </si>
  <si>
    <t>Total</t>
  </si>
  <si>
    <t>Contra</t>
  </si>
  <si>
    <t>Morrió</t>
  </si>
  <si>
    <t>Contra JAP</t>
  </si>
  <si>
    <t>Xapa</t>
  </si>
  <si>
    <t>Suro</t>
  </si>
  <si>
    <t>Milesime</t>
  </si>
  <si>
    <t>Actual</t>
  </si>
  <si>
    <t>Comentari</t>
  </si>
  <si>
    <t>Eco</t>
  </si>
  <si>
    <t>Eco Negre</t>
  </si>
  <si>
    <t>Brut 2019</t>
  </si>
  <si>
    <t>Caixa</t>
  </si>
  <si>
    <t>Preu</t>
  </si>
  <si>
    <t>Etiqueta Lucie</t>
  </si>
  <si>
    <t>Collarí Lucie</t>
  </si>
  <si>
    <t>Montsant Suro</t>
  </si>
  <si>
    <t>Estoig ind</t>
  </si>
  <si>
    <t>Quisine</t>
  </si>
  <si>
    <t>Quisine Capsula</t>
  </si>
  <si>
    <t>Mas Xarot Barcelona</t>
  </si>
  <si>
    <t>Mas Xarot Brut</t>
  </si>
  <si>
    <t>Mas Xarot Pinot Noir</t>
  </si>
  <si>
    <t>Mas Xarot Brut Nature</t>
  </si>
  <si>
    <t>Mas Xarot Enoteca</t>
  </si>
  <si>
    <t>Mas Xarot Milesimé</t>
  </si>
  <si>
    <t>Montsant Artesà</t>
  </si>
  <si>
    <t>Milesimé</t>
  </si>
  <si>
    <t>ENOTECA 18</t>
  </si>
  <si>
    <t>ENOTECA 19</t>
  </si>
  <si>
    <t>ROSAT 2021 MARRO</t>
  </si>
  <si>
    <t>Price</t>
  </si>
  <si>
    <t>Discount</t>
  </si>
  <si>
    <t>Final Price</t>
  </si>
  <si>
    <t>2024 Pricelist</t>
  </si>
  <si>
    <t>Rosat GR</t>
  </si>
  <si>
    <t>Mas Xarot Pinot GR</t>
  </si>
  <si>
    <t>2025 Pricelist</t>
  </si>
  <si>
    <t>1 trimestre</t>
  </si>
  <si>
    <t>2 trimestre</t>
  </si>
  <si>
    <t>3 trimestre</t>
  </si>
  <si>
    <t>4 trimestre</t>
  </si>
  <si>
    <t>Montsant Rosat</t>
  </si>
  <si>
    <t>Mas Xarot Magnums</t>
  </si>
  <si>
    <t>Cost</t>
  </si>
  <si>
    <t>Guanyansa</t>
  </si>
  <si>
    <t>Increment dto.</t>
  </si>
  <si>
    <t>2025 July 1st Pricelist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</si>
</sst>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&quot;€&quot;"/>
    <numFmt numFmtId="165" formatCode="#,##0.00\ &quot;€&quot;"/>
    <numFmt numFmtId="166" formatCode="mm\-yy"/>
    <numFmt numFmtId="167" formatCode="0.0\ &quot;años&quot;"/>
    <numFmt numFmtId="168" formatCode="mm/yy"/>
    <numFmt numFmtId="169" formatCode="#,##0.00\ _€"/>
    <numFmt numFmtId="170" formatCode="0.0%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4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5"/>
      <name val="Calibri"/>
      <family val="2"/>
      <scheme val="minor"/>
    </font>
    <font>
      <sz val="8"/>
      <color rgb="FF3F3F76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u/>
      <sz val="8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61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4" borderId="0" applyNumberFormat="0" applyBorder="0" applyAlignment="0" applyProtection="0"/>
    <xf numFmtId="0" fontId="9" fillId="15" borderId="5" applyNumberFormat="0" applyAlignment="0" applyProtection="0"/>
    <xf numFmtId="0" fontId="5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185">
    <xf numFmtId="0" fontId="0" fillId="0" borderId="0" xfId="0"/>
    <xf numFmtId="0" fontId="7" fillId="0" borderId="0" xfId="0" applyFont="1"/>
    <xf numFmtId="3" fontId="7" fillId="8" borderId="0" xfId="0" applyNumberFormat="1" applyFont="1" applyFill="1" applyAlignment="1">
      <alignment horizontal="center"/>
    </xf>
    <xf numFmtId="3" fontId="7" fillId="11" borderId="0" xfId="0" applyNumberFormat="1" applyFont="1" applyFill="1" applyAlignment="1">
      <alignment horizontal="center"/>
    </xf>
    <xf numFmtId="3" fontId="7" fillId="13" borderId="0" xfId="0" applyNumberFormat="1" applyFont="1" applyFill="1" applyAlignment="1">
      <alignment horizontal="center"/>
    </xf>
    <xf numFmtId="3" fontId="7" fillId="7" borderId="0" xfId="0" applyNumberFormat="1" applyFont="1" applyFill="1" applyAlignment="1">
      <alignment horizontal="center"/>
    </xf>
    <xf numFmtId="0" fontId="6" fillId="0" borderId="0" xfId="0" applyFont="1"/>
    <xf numFmtId="1" fontId="0" fillId="0" borderId="0" xfId="0" applyNumberFormat="1"/>
    <xf numFmtId="0" fontId="2" fillId="2" borderId="0" xfId="1"/>
    <xf numFmtId="0" fontId="3" fillId="3" borderId="0" xfId="2"/>
    <xf numFmtId="0" fontId="4" fillId="4" borderId="0" xfId="3"/>
    <xf numFmtId="0" fontId="7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/>
    <xf numFmtId="0" fontId="7" fillId="11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8" fillId="10" borderId="0" xfId="0" applyFont="1" applyFill="1" applyAlignment="1">
      <alignment horizontal="center"/>
    </xf>
    <xf numFmtId="0" fontId="18" fillId="23" borderId="0" xfId="0" applyFont="1" applyFill="1" applyAlignment="1">
      <alignment horizontal="center"/>
    </xf>
    <xf numFmtId="0" fontId="18" fillId="25" borderId="0" xfId="0" applyFont="1" applyFill="1" applyAlignment="1">
      <alignment horizontal="center"/>
    </xf>
    <xf numFmtId="0" fontId="18" fillId="24" borderId="0" xfId="0" applyFont="1" applyFill="1" applyAlignment="1">
      <alignment horizontal="center"/>
    </xf>
    <xf numFmtId="166" fontId="7" fillId="20" borderId="0" xfId="0" applyNumberFormat="1" applyFont="1" applyFill="1" applyAlignment="1">
      <alignment horizontal="center"/>
    </xf>
    <xf numFmtId="3" fontId="7" fillId="9" borderId="0" xfId="0" applyNumberFormat="1" applyFont="1" applyFill="1" applyAlignment="1">
      <alignment horizontal="center"/>
    </xf>
    <xf numFmtId="166" fontId="7" fillId="28" borderId="0" xfId="0" applyNumberFormat="1" applyFont="1" applyFill="1" applyAlignment="1">
      <alignment horizontal="center"/>
    </xf>
    <xf numFmtId="3" fontId="7" fillId="26" borderId="0" xfId="0" applyNumberFormat="1" applyFont="1" applyFill="1" applyAlignment="1">
      <alignment horizontal="center"/>
    </xf>
    <xf numFmtId="3" fontId="7" fillId="27" borderId="0" xfId="0" applyNumberFormat="1" applyFont="1" applyFill="1" applyAlignment="1">
      <alignment horizontal="center"/>
    </xf>
    <xf numFmtId="3" fontId="7" fillId="12" borderId="0" xfId="0" applyNumberFormat="1" applyFont="1" applyFill="1" applyAlignment="1">
      <alignment horizontal="center"/>
    </xf>
    <xf numFmtId="166" fontId="16" fillId="28" borderId="0" xfId="0" applyNumberFormat="1" applyFont="1" applyFill="1" applyAlignment="1">
      <alignment horizontal="center"/>
    </xf>
    <xf numFmtId="3" fontId="16" fillId="8" borderId="0" xfId="0" applyNumberFormat="1" applyFont="1" applyFill="1" applyAlignment="1">
      <alignment horizontal="center"/>
    </xf>
    <xf numFmtId="3" fontId="16" fillId="26" borderId="0" xfId="0" applyNumberFormat="1" applyFont="1" applyFill="1" applyAlignment="1">
      <alignment horizontal="center"/>
    </xf>
    <xf numFmtId="3" fontId="16" fillId="27" borderId="0" xfId="0" applyNumberFormat="1" applyFont="1" applyFill="1" applyAlignment="1">
      <alignment horizontal="center"/>
    </xf>
    <xf numFmtId="3" fontId="16" fillId="12" borderId="0" xfId="0" applyNumberFormat="1" applyFont="1" applyFill="1" applyAlignment="1">
      <alignment horizontal="center"/>
    </xf>
    <xf numFmtId="166" fontId="16" fillId="20" borderId="0" xfId="0" applyNumberFormat="1" applyFont="1" applyFill="1" applyAlignment="1">
      <alignment horizontal="center"/>
    </xf>
    <xf numFmtId="0" fontId="19" fillId="4" borderId="0" xfId="3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7" fillId="13" borderId="0" xfId="0" applyNumberFormat="1" applyFont="1" applyFill="1" applyAlignment="1">
      <alignment horizontal="center" vertical="center"/>
    </xf>
    <xf numFmtId="3" fontId="7" fillId="7" borderId="0" xfId="0" applyNumberFormat="1" applyFont="1" applyFill="1" applyAlignment="1">
      <alignment horizontal="center" vertical="center"/>
    </xf>
    <xf numFmtId="3" fontId="7" fillId="11" borderId="0" xfId="0" applyNumberFormat="1" applyFont="1" applyFill="1" applyAlignment="1">
      <alignment horizontal="center" vertical="center"/>
    </xf>
    <xf numFmtId="3" fontId="7" fillId="8" borderId="0" xfId="0" applyNumberFormat="1" applyFont="1" applyFill="1" applyAlignment="1">
      <alignment horizontal="center" vertical="center"/>
    </xf>
    <xf numFmtId="3" fontId="7" fillId="26" borderId="0" xfId="0" applyNumberFormat="1" applyFont="1" applyFill="1" applyAlignment="1">
      <alignment horizontal="center" vertical="center"/>
    </xf>
    <xf numFmtId="3" fontId="7" fillId="27" borderId="0" xfId="0" applyNumberFormat="1" applyFont="1" applyFill="1" applyAlignment="1">
      <alignment horizontal="center" vertical="center"/>
    </xf>
    <xf numFmtId="3" fontId="7" fillId="12" borderId="0" xfId="0" applyNumberFormat="1" applyFont="1" applyFill="1" applyAlignment="1">
      <alignment horizontal="center" vertical="center"/>
    </xf>
    <xf numFmtId="3" fontId="16" fillId="8" borderId="0" xfId="0" applyNumberFormat="1" applyFont="1" applyFill="1" applyAlignment="1">
      <alignment horizontal="center" vertical="center"/>
    </xf>
    <xf numFmtId="3" fontId="16" fillId="26" borderId="0" xfId="0" applyNumberFormat="1" applyFont="1" applyFill="1" applyAlignment="1">
      <alignment horizontal="center" vertical="center"/>
    </xf>
    <xf numFmtId="3" fontId="16" fillId="27" borderId="0" xfId="0" applyNumberFormat="1" applyFont="1" applyFill="1" applyAlignment="1">
      <alignment horizontal="center" vertical="center"/>
    </xf>
    <xf numFmtId="3" fontId="16" fillId="12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3" fontId="16" fillId="13" borderId="0" xfId="0" applyNumberFormat="1" applyFont="1" applyFill="1" applyAlignment="1">
      <alignment horizontal="center" vertical="center"/>
    </xf>
    <xf numFmtId="3" fontId="16" fillId="7" borderId="0" xfId="0" applyNumberFormat="1" applyFont="1" applyFill="1" applyAlignment="1">
      <alignment horizontal="center" vertical="center"/>
    </xf>
    <xf numFmtId="3" fontId="16" fillId="11" borderId="0" xfId="0" applyNumberFormat="1" applyFont="1" applyFill="1" applyAlignment="1">
      <alignment horizontal="center" vertical="center"/>
    </xf>
    <xf numFmtId="9" fontId="14" fillId="14" borderId="0" xfId="6" applyNumberFormat="1" applyFont="1" applyBorder="1" applyAlignment="1">
      <alignment horizontal="center" vertical="center"/>
    </xf>
    <xf numFmtId="3" fontId="7" fillId="6" borderId="0" xfId="5" applyNumberFormat="1" applyFont="1" applyAlignment="1">
      <alignment horizontal="center"/>
    </xf>
    <xf numFmtId="3" fontId="7" fillId="31" borderId="0" xfId="12" applyNumberFormat="1" applyFont="1" applyAlignment="1">
      <alignment horizontal="center"/>
    </xf>
    <xf numFmtId="0" fontId="18" fillId="32" borderId="0" xfId="13" applyFont="1" applyAlignment="1">
      <alignment horizontal="center"/>
    </xf>
    <xf numFmtId="3" fontId="16" fillId="31" borderId="0" xfId="12" applyNumberFormat="1" applyFont="1" applyAlignment="1">
      <alignment horizontal="center"/>
    </xf>
    <xf numFmtId="3" fontId="16" fillId="6" borderId="0" xfId="5" applyNumberFormat="1" applyFont="1" applyAlignment="1">
      <alignment horizontal="center"/>
    </xf>
    <xf numFmtId="167" fontId="7" fillId="10" borderId="0" xfId="8" applyNumberFormat="1" applyFont="1" applyFill="1" applyBorder="1" applyAlignment="1">
      <alignment horizontal="center" vertical="center"/>
    </xf>
    <xf numFmtId="167" fontId="7" fillId="7" borderId="0" xfId="8" applyNumberFormat="1" applyFont="1" applyFill="1" applyBorder="1" applyAlignment="1">
      <alignment horizontal="center" vertical="center"/>
    </xf>
    <xf numFmtId="167" fontId="7" fillId="13" borderId="0" xfId="8" applyNumberFormat="1" applyFont="1" applyFill="1" applyBorder="1" applyAlignment="1">
      <alignment horizontal="center" vertical="center"/>
    </xf>
    <xf numFmtId="167" fontId="7" fillId="11" borderId="0" xfId="8" applyNumberFormat="1" applyFont="1" applyFill="1" applyBorder="1" applyAlignment="1">
      <alignment horizontal="center" vertical="center"/>
    </xf>
    <xf numFmtId="0" fontId="20" fillId="15" borderId="7" xfId="7" applyFont="1" applyBorder="1" applyAlignment="1">
      <alignment horizontal="center" vertical="center"/>
    </xf>
    <xf numFmtId="0" fontId="7" fillId="7" borderId="0" xfId="8" applyFont="1" applyFill="1" applyBorder="1" applyAlignment="1">
      <alignment horizontal="center" vertical="center"/>
    </xf>
    <xf numFmtId="14" fontId="7" fillId="7" borderId="0" xfId="8" applyNumberFormat="1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14" fontId="7" fillId="13" borderId="0" xfId="8" applyNumberFormat="1" applyFont="1" applyFill="1" applyBorder="1" applyAlignment="1">
      <alignment horizontal="center" vertical="center"/>
    </xf>
    <xf numFmtId="14" fontId="7" fillId="13" borderId="0" xfId="0" applyNumberFormat="1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14" fontId="7" fillId="10" borderId="0" xfId="0" applyNumberFormat="1" applyFont="1" applyFill="1" applyAlignment="1">
      <alignment horizontal="center" vertical="center"/>
    </xf>
    <xf numFmtId="0" fontId="7" fillId="11" borderId="0" xfId="8" applyFont="1" applyFill="1" applyBorder="1" applyAlignment="1">
      <alignment horizontal="center" vertical="center"/>
    </xf>
    <xf numFmtId="14" fontId="7" fillId="11" borderId="0" xfId="8" applyNumberFormat="1" applyFont="1" applyFill="1" applyBorder="1" applyAlignment="1">
      <alignment horizontal="center" vertical="center"/>
    </xf>
    <xf numFmtId="168" fontId="19" fillId="4" borderId="0" xfId="3" applyNumberFormat="1" applyFont="1" applyAlignment="1">
      <alignment horizontal="center" vertical="center"/>
    </xf>
    <xf numFmtId="167" fontId="8" fillId="2" borderId="0" xfId="1" applyNumberFormat="1" applyFont="1" applyAlignment="1">
      <alignment horizontal="center" vertical="center"/>
    </xf>
    <xf numFmtId="1" fontId="8" fillId="2" borderId="0" xfId="1" applyNumberFormat="1" applyFont="1" applyAlignment="1">
      <alignment horizontal="center" vertical="center"/>
    </xf>
    <xf numFmtId="0" fontId="15" fillId="21" borderId="5" xfId="11" applyFont="1" applyBorder="1" applyAlignment="1">
      <alignment horizontal="center" vertical="center"/>
    </xf>
    <xf numFmtId="0" fontId="15" fillId="21" borderId="0" xfId="11" applyFont="1" applyAlignment="1">
      <alignment horizontal="center" vertical="center"/>
    </xf>
    <xf numFmtId="0" fontId="17" fillId="15" borderId="5" xfId="7" applyFont="1" applyAlignment="1">
      <alignment horizontal="center" vertical="center"/>
    </xf>
    <xf numFmtId="0" fontId="18" fillId="8" borderId="0" xfId="0" applyFont="1" applyFill="1" applyAlignment="1">
      <alignment horizontal="center"/>
    </xf>
    <xf numFmtId="0" fontId="20" fillId="15" borderId="2" xfId="7" applyFont="1" applyBorder="1" applyAlignment="1">
      <alignment horizontal="center" vertical="center"/>
    </xf>
    <xf numFmtId="0" fontId="20" fillId="15" borderId="1" xfId="7" applyFont="1" applyBorder="1" applyAlignment="1">
      <alignment horizontal="center" vertical="center"/>
    </xf>
    <xf numFmtId="0" fontId="20" fillId="15" borderId="4" xfId="7" applyFont="1" applyBorder="1" applyAlignment="1">
      <alignment horizontal="center" vertical="center"/>
    </xf>
    <xf numFmtId="0" fontId="20" fillId="15" borderId="3" xfId="7" applyFont="1" applyBorder="1" applyAlignment="1">
      <alignment horizontal="center" vertical="center"/>
    </xf>
    <xf numFmtId="0" fontId="18" fillId="29" borderId="0" xfId="0" applyFont="1" applyFill="1" applyAlignment="1">
      <alignment horizontal="center" vertical="center"/>
    </xf>
    <xf numFmtId="1" fontId="15" fillId="13" borderId="0" xfId="8" applyNumberFormat="1" applyFont="1" applyFill="1" applyBorder="1" applyAlignment="1">
      <alignment horizontal="left" vertical="center"/>
    </xf>
    <xf numFmtId="1" fontId="15" fillId="7" borderId="0" xfId="8" applyNumberFormat="1" applyFont="1" applyFill="1" applyBorder="1" applyAlignment="1">
      <alignment horizontal="left" vertical="center"/>
    </xf>
    <xf numFmtId="1" fontId="15" fillId="11" borderId="0" xfId="8" applyNumberFormat="1" applyFont="1" applyFill="1" applyBorder="1" applyAlignment="1">
      <alignment horizontal="left" vertical="center"/>
    </xf>
    <xf numFmtId="1" fontId="15" fillId="10" borderId="0" xfId="8" applyNumberFormat="1" applyFont="1" applyFill="1" applyBorder="1" applyAlignment="1">
      <alignment horizontal="left" vertical="center"/>
    </xf>
    <xf numFmtId="3" fontId="13" fillId="8" borderId="0" xfId="0" applyNumberFormat="1" applyFont="1" applyFill="1" applyAlignment="1">
      <alignment horizontal="center"/>
    </xf>
    <xf numFmtId="3" fontId="13" fillId="26" borderId="0" xfId="0" applyNumberFormat="1" applyFont="1" applyFill="1" applyAlignment="1">
      <alignment horizontal="center"/>
    </xf>
    <xf numFmtId="3" fontId="13" fillId="27" borderId="0" xfId="0" applyNumberFormat="1" applyFont="1" applyFill="1" applyAlignment="1">
      <alignment horizontal="center"/>
    </xf>
    <xf numFmtId="3" fontId="13" fillId="12" borderId="0" xfId="0" applyNumberFormat="1" applyFont="1" applyFill="1" applyAlignment="1">
      <alignment horizontal="center"/>
    </xf>
    <xf numFmtId="3" fontId="7" fillId="39" borderId="0" xfId="0" applyNumberFormat="1" applyFont="1" applyFill="1" applyAlignment="1">
      <alignment horizontal="center"/>
    </xf>
    <xf numFmtId="3" fontId="13" fillId="39" borderId="0" xfId="0" applyNumberFormat="1" applyFont="1" applyFill="1" applyAlignment="1">
      <alignment horizontal="center"/>
    </xf>
    <xf numFmtId="3" fontId="16" fillId="39" borderId="0" xfId="0" applyNumberFormat="1" applyFont="1" applyFill="1" applyAlignment="1">
      <alignment horizontal="center"/>
    </xf>
    <xf numFmtId="166" fontId="13" fillId="20" borderId="0" xfId="0" applyNumberFormat="1" applyFont="1" applyFill="1" applyAlignment="1">
      <alignment horizontal="center"/>
    </xf>
    <xf numFmtId="3" fontId="16" fillId="39" borderId="0" xfId="0" applyNumberFormat="1" applyFont="1" applyFill="1" applyAlignment="1">
      <alignment horizontal="center" vertical="center"/>
    </xf>
    <xf numFmtId="3" fontId="7" fillId="39" borderId="0" xfId="0" applyNumberFormat="1" applyFont="1" applyFill="1" applyAlignment="1">
      <alignment horizontal="center" vertical="center"/>
    </xf>
    <xf numFmtId="0" fontId="18" fillId="40" borderId="0" xfId="0" applyFont="1" applyFill="1" applyAlignment="1">
      <alignment horizontal="center"/>
    </xf>
    <xf numFmtId="0" fontId="21" fillId="13" borderId="0" xfId="0" applyFont="1" applyFill="1" applyAlignment="1">
      <alignment horizontal="center" vertical="center"/>
    </xf>
    <xf numFmtId="0" fontId="22" fillId="7" borderId="0" xfId="8" applyFont="1" applyFill="1" applyBorder="1" applyAlignment="1">
      <alignment horizontal="center" vertical="center"/>
    </xf>
    <xf numFmtId="0" fontId="21" fillId="11" borderId="0" xfId="8" applyFont="1" applyFill="1" applyBorder="1" applyAlignment="1">
      <alignment horizontal="center" vertical="center"/>
    </xf>
    <xf numFmtId="0" fontId="21" fillId="10" borderId="0" xfId="0" applyFont="1" applyFill="1" applyAlignment="1">
      <alignment horizontal="center" vertical="center"/>
    </xf>
    <xf numFmtId="3" fontId="7" fillId="0" borderId="0" xfId="0" applyNumberFormat="1" applyFont="1"/>
    <xf numFmtId="0" fontId="11" fillId="19" borderId="0" xfId="10" applyFont="1" applyBorder="1" applyAlignment="1">
      <alignment horizontal="center"/>
    </xf>
    <xf numFmtId="0" fontId="11" fillId="18" borderId="0" xfId="9" applyFont="1" applyBorder="1" applyAlignment="1">
      <alignment horizontal="center"/>
    </xf>
    <xf numFmtId="2" fontId="6" fillId="5" borderId="0" xfId="4" applyNumberFormat="1" applyFont="1" applyBorder="1" applyAlignment="1">
      <alignment horizontal="center"/>
    </xf>
    <xf numFmtId="3" fontId="23" fillId="39" borderId="0" xfId="0" applyNumberFormat="1" applyFont="1" applyFill="1" applyAlignment="1">
      <alignment horizontal="center"/>
    </xf>
    <xf numFmtId="0" fontId="6" fillId="7" borderId="0" xfId="3" applyFont="1" applyFill="1" applyBorder="1"/>
    <xf numFmtId="0" fontId="6" fillId="7" borderId="0" xfId="6" applyFont="1" applyFill="1" applyBorder="1"/>
    <xf numFmtId="0" fontId="6" fillId="7" borderId="0" xfId="2" applyFont="1" applyFill="1" applyBorder="1"/>
    <xf numFmtId="0" fontId="6" fillId="7" borderId="0" xfId="1" applyFont="1" applyFill="1" applyBorder="1"/>
    <xf numFmtId="0" fontId="6" fillId="7" borderId="0" xfId="3" applyFont="1" applyFill="1" applyBorder="1" applyAlignment="1">
      <alignment horizontal="center"/>
    </xf>
    <xf numFmtId="2" fontId="24" fillId="14" borderId="0" xfId="6" applyNumberFormat="1" applyFont="1" applyBorder="1" applyAlignment="1">
      <alignment horizontal="center"/>
    </xf>
    <xf numFmtId="166" fontId="13" fillId="28" borderId="0" xfId="0" applyNumberFormat="1" applyFont="1" applyFill="1" applyAlignment="1">
      <alignment horizontal="center"/>
    </xf>
    <xf numFmtId="3" fontId="13" fillId="7" borderId="0" xfId="0" applyNumberFormat="1" applyFont="1" applyFill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3" fillId="13" borderId="0" xfId="0" applyNumberFormat="1" applyFont="1" applyFill="1" applyAlignment="1">
      <alignment horizontal="center" vertical="center"/>
    </xf>
    <xf numFmtId="3" fontId="13" fillId="11" borderId="0" xfId="0" applyNumberFormat="1" applyFont="1" applyFill="1" applyAlignment="1">
      <alignment horizontal="center" vertical="center"/>
    </xf>
    <xf numFmtId="3" fontId="13" fillId="6" borderId="0" xfId="5" applyNumberFormat="1" applyFont="1" applyAlignment="1">
      <alignment horizontal="center"/>
    </xf>
    <xf numFmtId="0" fontId="10" fillId="22" borderId="0" xfId="1" applyFont="1" applyFill="1" applyBorder="1" applyAlignment="1">
      <alignment horizontal="left"/>
    </xf>
    <xf numFmtId="0" fontId="7" fillId="12" borderId="0" xfId="0" applyFont="1" applyFill="1" applyAlignment="1">
      <alignment horizontal="center" vertical="center"/>
    </xf>
    <xf numFmtId="0" fontId="7" fillId="12" borderId="0" xfId="8" applyFont="1" applyFill="1" applyBorder="1" applyAlignment="1">
      <alignment horizontal="center" vertical="center"/>
    </xf>
    <xf numFmtId="14" fontId="7" fillId="12" borderId="0" xfId="8" applyNumberFormat="1" applyFont="1" applyFill="1" applyBorder="1" applyAlignment="1">
      <alignment horizontal="center" vertical="center"/>
    </xf>
    <xf numFmtId="167" fontId="7" fillId="12" borderId="0" xfId="8" applyNumberFormat="1" applyFont="1" applyFill="1" applyBorder="1" applyAlignment="1">
      <alignment horizontal="center" vertical="center"/>
    </xf>
    <xf numFmtId="1" fontId="15" fillId="12" borderId="0" xfId="8" applyNumberFormat="1" applyFont="1" applyFill="1" applyBorder="1" applyAlignment="1">
      <alignment horizontal="left" vertical="center"/>
    </xf>
    <xf numFmtId="0" fontId="21" fillId="12" borderId="0" xfId="8" applyFont="1" applyFill="1" applyBorder="1" applyAlignment="1">
      <alignment horizontal="center" vertical="center"/>
    </xf>
    <xf numFmtId="0" fontId="12" fillId="45" borderId="0" xfId="0" applyFont="1" applyFill="1" applyAlignment="1">
      <alignment horizontal="center"/>
    </xf>
    <xf numFmtId="0" fontId="7" fillId="10" borderId="0" xfId="0" applyFont="1" applyFill="1"/>
    <xf numFmtId="170" fontId="14" fillId="14" borderId="0" xfId="6" applyNumberFormat="1" applyFont="1" applyBorder="1" applyAlignment="1">
      <alignment horizontal="center" vertical="center"/>
    </xf>
    <xf numFmtId="2" fontId="1" fillId="0" borderId="0" xfId="0" applyNumberFormat="1" applyFont="1"/>
    <xf numFmtId="0" fontId="6" fillId="7" borderId="0" xfId="3" applyFont="1" applyFill="1" applyBorder="1" applyAlignment="1">
      <alignment horizontal="center" vertical="center"/>
    </xf>
    <xf numFmtId="169" fontId="6" fillId="46" borderId="0" xfId="0" applyNumberFormat="1" applyFont="1" applyFill="1" applyAlignment="1">
      <alignment horizontal="center" vertical="center"/>
    </xf>
    <xf numFmtId="10" fontId="25" fillId="47" borderId="0" xfId="0" applyNumberFormat="1" applyFont="1" applyFill="1" applyAlignment="1">
      <alignment horizontal="center" vertical="center"/>
    </xf>
    <xf numFmtId="0" fontId="24" fillId="40" borderId="0" xfId="0" applyFont="1" applyFill="1" applyAlignment="1">
      <alignment horizontal="center"/>
    </xf>
    <xf numFmtId="0" fontId="24" fillId="10" borderId="0" xfId="0" applyFont="1" applyFill="1" applyAlignment="1">
      <alignment horizontal="center"/>
    </xf>
    <xf numFmtId="0" fontId="24" fillId="23" borderId="0" xfId="0" applyFont="1" applyFill="1" applyAlignment="1">
      <alignment horizontal="center"/>
    </xf>
    <xf numFmtId="0" fontId="24" fillId="25" borderId="0" xfId="0" applyFont="1" applyFill="1" applyAlignment="1">
      <alignment horizontal="center"/>
    </xf>
    <xf numFmtId="0" fontId="24" fillId="24" borderId="0" xfId="0" applyFont="1" applyFill="1" applyAlignment="1">
      <alignment horizontal="center"/>
    </xf>
    <xf numFmtId="166" fontId="26" fillId="20" borderId="0" xfId="0" applyNumberFormat="1" applyFont="1" applyFill="1" applyAlignment="1">
      <alignment horizontal="center"/>
    </xf>
    <xf numFmtId="3" fontId="26" fillId="39" borderId="0" xfId="0" applyNumberFormat="1" applyFont="1" applyFill="1" applyAlignment="1">
      <alignment horizontal="center"/>
    </xf>
    <xf numFmtId="3" fontId="26" fillId="8" borderId="0" xfId="0" applyNumberFormat="1" applyFont="1" applyFill="1" applyAlignment="1">
      <alignment horizontal="center"/>
    </xf>
    <xf numFmtId="3" fontId="26" fillId="26" borderId="0" xfId="0" applyNumberFormat="1" applyFont="1" applyFill="1" applyAlignment="1">
      <alignment horizontal="center"/>
    </xf>
    <xf numFmtId="3" fontId="26" fillId="27" borderId="0" xfId="0" applyNumberFormat="1" applyFont="1" applyFill="1" applyAlignment="1">
      <alignment horizontal="center"/>
    </xf>
    <xf numFmtId="3" fontId="26" fillId="12" borderId="0" xfId="0" applyNumberFormat="1" applyFont="1" applyFill="1" applyAlignment="1">
      <alignment horizontal="center"/>
    </xf>
    <xf numFmtId="14" fontId="27" fillId="44" borderId="0" xfId="0" applyNumberFormat="1" applyFont="1" applyFill="1" applyAlignment="1">
      <alignment horizontal="center"/>
    </xf>
    <xf numFmtId="0" fontId="24" fillId="39" borderId="0" xfId="0" applyFont="1" applyFill="1" applyAlignment="1">
      <alignment horizontal="center"/>
    </xf>
    <xf numFmtId="0" fontId="27" fillId="42" borderId="0" xfId="0" applyFont="1" applyFill="1" applyAlignment="1">
      <alignment horizontal="center"/>
    </xf>
    <xf numFmtId="0" fontId="27" fillId="45" borderId="0" xfId="0" applyFont="1" applyFill="1" applyAlignment="1">
      <alignment horizontal="center"/>
    </xf>
    <xf numFmtId="0" fontId="24" fillId="4" borderId="0" xfId="3" applyFont="1" applyAlignment="1">
      <alignment horizontal="center" vertical="center"/>
    </xf>
    <xf numFmtId="0" fontId="6" fillId="33" borderId="6" xfId="0" applyFont="1" applyFill="1" applyBorder="1"/>
    <xf numFmtId="3" fontId="6" fillId="41" borderId="6" xfId="0" applyNumberFormat="1" applyFont="1" applyFill="1" applyBorder="1" applyAlignment="1">
      <alignment horizontal="center"/>
    </xf>
    <xf numFmtId="3" fontId="6" fillId="33" borderId="6" xfId="0" applyNumberFormat="1" applyFont="1" applyFill="1" applyBorder="1" applyAlignment="1">
      <alignment horizontal="center"/>
    </xf>
    <xf numFmtId="3" fontId="6" fillId="36" borderId="6" xfId="0" applyNumberFormat="1" applyFont="1" applyFill="1" applyBorder="1" applyAlignment="1">
      <alignment horizontal="center"/>
    </xf>
    <xf numFmtId="3" fontId="6" fillId="7" borderId="6" xfId="0" applyNumberFormat="1" applyFont="1" applyFill="1" applyBorder="1" applyAlignment="1">
      <alignment horizontal="center"/>
    </xf>
    <xf numFmtId="3" fontId="6" fillId="34" borderId="6" xfId="0" applyNumberFormat="1" applyFont="1" applyFill="1" applyBorder="1" applyAlignment="1">
      <alignment horizontal="center"/>
    </xf>
    <xf numFmtId="3" fontId="6" fillId="43" borderId="6" xfId="0" applyNumberFormat="1" applyFont="1" applyFill="1" applyBorder="1" applyAlignment="1">
      <alignment horizontal="center"/>
    </xf>
    <xf numFmtId="165" fontId="6" fillId="13" borderId="0" xfId="0" applyNumberFormat="1" applyFont="1" applyFill="1" applyAlignment="1">
      <alignment horizontal="center"/>
    </xf>
    <xf numFmtId="164" fontId="6" fillId="13" borderId="0" xfId="0" applyNumberFormat="1" applyFont="1" applyFill="1" applyAlignment="1">
      <alignment horizontal="center"/>
    </xf>
    <xf numFmtId="0" fontId="6" fillId="8" borderId="6" xfId="0" applyFont="1" applyFill="1" applyBorder="1"/>
    <xf numFmtId="3" fontId="6" fillId="39" borderId="6" xfId="0" applyNumberFormat="1" applyFont="1" applyFill="1" applyBorder="1" applyAlignment="1">
      <alignment horizontal="center"/>
    </xf>
    <xf numFmtId="3" fontId="6" fillId="8" borderId="6" xfId="0" applyNumberFormat="1" applyFont="1" applyFill="1" applyBorder="1" applyAlignment="1">
      <alignment horizontal="center"/>
    </xf>
    <xf numFmtId="3" fontId="6" fillId="13" borderId="6" xfId="0" applyNumberFormat="1" applyFont="1" applyFill="1" applyBorder="1" applyAlignment="1">
      <alignment horizontal="center"/>
    </xf>
    <xf numFmtId="3" fontId="6" fillId="11" borderId="6" xfId="0" applyNumberFormat="1" applyFont="1" applyFill="1" applyBorder="1" applyAlignment="1">
      <alignment horizontal="center"/>
    </xf>
    <xf numFmtId="3" fontId="6" fillId="10" borderId="6" xfId="0" applyNumberFormat="1" applyFont="1" applyFill="1" applyBorder="1" applyAlignment="1">
      <alignment horizontal="center"/>
    </xf>
    <xf numFmtId="3" fontId="6" fillId="35" borderId="6" xfId="0" applyNumberFormat="1" applyFont="1" applyFill="1" applyBorder="1" applyAlignment="1">
      <alignment horizontal="center"/>
    </xf>
    <xf numFmtId="0" fontId="6" fillId="33" borderId="10" xfId="0" applyFont="1" applyFill="1" applyBorder="1"/>
    <xf numFmtId="0" fontId="28" fillId="2" borderId="8" xfId="1" applyFont="1" applyBorder="1" applyAlignment="1">
      <alignment horizontal="center"/>
    </xf>
    <xf numFmtId="164" fontId="28" fillId="2" borderId="9" xfId="1" applyNumberFormat="1" applyFont="1" applyBorder="1" applyAlignment="1">
      <alignment horizontal="center"/>
    </xf>
    <xf numFmtId="0" fontId="6" fillId="38" borderId="0" xfId="0" applyFont="1" applyFill="1"/>
    <xf numFmtId="0" fontId="6" fillId="10" borderId="0" xfId="0" applyFont="1" applyFill="1" applyAlignment="1">
      <alignment horizontal="center"/>
    </xf>
    <xf numFmtId="0" fontId="6" fillId="26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28" borderId="0" xfId="0" applyFont="1" applyFill="1"/>
    <xf numFmtId="0" fontId="6" fillId="8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6" fillId="30" borderId="0" xfId="0" applyFont="1" applyFill="1"/>
    <xf numFmtId="0" fontId="6" fillId="39" borderId="0" xfId="0" applyFont="1" applyFill="1" applyAlignment="1">
      <alignment horizontal="center"/>
    </xf>
    <xf numFmtId="0" fontId="6" fillId="37" borderId="0" xfId="0" applyFont="1" applyFill="1"/>
    <xf numFmtId="0" fontId="0" fillId="0" borderId="0" xfId="0" applyAlignment="1">
      <alignment horizontal="center"/>
    </xf>
    <xf numFmtId="2" fontId="6" fillId="11" borderId="0" xfId="4" applyNumberFormat="1" applyFont="1" applyFill="1" applyBorder="1" applyAlignment="1">
      <alignment horizontal="center"/>
    </xf>
    <xf numFmtId="0" fontId="11" fillId="48" borderId="0" xfId="9" applyFont="1" applyFill="1" applyBorder="1" applyAlignment="1">
      <alignment horizontal="center"/>
    </xf>
    <xf numFmtId="2" fontId="6" fillId="39" borderId="0" xfId="4" applyNumberFormat="1" applyFont="1" applyFill="1" applyBorder="1" applyAlignment="1">
      <alignment horizontal="center"/>
    </xf>
    <xf numFmtId="0" fontId="11" fillId="49" borderId="0" xfId="9" applyFont="1" applyFill="1" applyBorder="1" applyAlignment="1">
      <alignment horizontal="center"/>
    </xf>
  </cellXfs>
  <cellStyles count="14">
    <cellStyle name="20% - Énfasis1" xfId="6" builtinId="30"/>
    <cellStyle name="20% - Énfasis3" xfId="4" builtinId="38"/>
    <cellStyle name="20% - Énfasis4" xfId="5" builtinId="42"/>
    <cellStyle name="20% - Énfasis5" xfId="8" builtinId="46"/>
    <cellStyle name="40% - Énfasis4" xfId="12" builtinId="43"/>
    <cellStyle name="60% - Énfasis4" xfId="13" builtinId="44"/>
    <cellStyle name="Bueno" xfId="1" builtinId="26"/>
    <cellStyle name="Énfasis1" xfId="9" builtinId="29"/>
    <cellStyle name="Énfasis2" xfId="11" builtinId="33"/>
    <cellStyle name="Énfasis3" xfId="10" builtinId="37"/>
    <cellStyle name="Entrada" xfId="7" builtinId="20"/>
    <cellStyle name="Incorrecto" xfId="2" builtinId="27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65249308464368E-2"/>
          <c:y val="3.1339031339031341E-2"/>
          <c:w val="0.89846808358742347"/>
          <c:h val="0.90256903784462839"/>
        </c:manualLayout>
      </c:layout>
      <c:lineChart>
        <c:grouping val="standard"/>
        <c:varyColors val="0"/>
        <c:ser>
          <c:idx val="0"/>
          <c:order val="0"/>
          <c:tx>
            <c:strRef>
              <c:f>Previsiones!$C$45</c:f>
              <c:strCache>
                <c:ptCount val="1"/>
                <c:pt idx="0">
                  <c:v>Brut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Previsiones!$A$46:$A$55</c:f>
              <c:numCache>
                <c:formatCode>General</c:formatCod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numCache>
            </c:numRef>
          </c:cat>
          <c:val>
            <c:numRef>
              <c:f>Previsiones!$C$46:$C$55</c:f>
              <c:numCache>
                <c:formatCode>#,##0</c:formatCode>
                <c:ptCount val="10"/>
                <c:pt idx="0">
                  <c:v>3031</c:v>
                </c:pt>
                <c:pt idx="1">
                  <c:v>4512</c:v>
                </c:pt>
                <c:pt idx="2">
                  <c:v>4022</c:v>
                </c:pt>
                <c:pt idx="3">
                  <c:v>7018</c:v>
                </c:pt>
                <c:pt idx="4">
                  <c:v>6822</c:v>
                </c:pt>
                <c:pt idx="5">
                  <c:v>10462</c:v>
                </c:pt>
                <c:pt idx="6">
                  <c:v>10642.547504531576</c:v>
                </c:pt>
                <c:pt idx="7">
                  <c:v>11953.947304693407</c:v>
                </c:pt>
                <c:pt idx="8">
                  <c:v>13265.34710485524</c:v>
                </c:pt>
                <c:pt idx="9">
                  <c:v>14576.746905017073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8EA-4ACB-9D54-DD666803A3FF}"/>
            </c:ext>
          </c:extLst>
        </c:ser>
        <c:ser>
          <c:idx val="1"/>
          <c:order val="1"/>
          <c:tx>
            <c:strRef>
              <c:f>Previsiones!$D$45</c:f>
              <c:strCache>
                <c:ptCount val="1"/>
                <c:pt idx="0">
                  <c:v>Brut Nature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Previsiones!$A$46:$A$55</c:f>
              <c:numCache>
                <c:formatCode>General</c:formatCod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numCache>
            </c:numRef>
          </c:cat>
          <c:val>
            <c:numRef>
              <c:f>Previsiones!$D$46:$D$55</c:f>
              <c:numCache>
                <c:formatCode>#,##0</c:formatCode>
                <c:ptCount val="10"/>
                <c:pt idx="0">
                  <c:v>2026</c:v>
                </c:pt>
                <c:pt idx="1">
                  <c:v>3556</c:v>
                </c:pt>
                <c:pt idx="2">
                  <c:v>4134</c:v>
                </c:pt>
                <c:pt idx="3">
                  <c:v>5826</c:v>
                </c:pt>
                <c:pt idx="4">
                  <c:v>3991</c:v>
                </c:pt>
                <c:pt idx="5">
                  <c:v>5275</c:v>
                </c:pt>
                <c:pt idx="6">
                  <c:v>5443.125438488225</c:v>
                </c:pt>
                <c:pt idx="7">
                  <c:v>6476.6547673727337</c:v>
                </c:pt>
                <c:pt idx="8">
                  <c:v>6423.1394600050598</c:v>
                </c:pt>
                <c:pt idx="9">
                  <c:v>7456.6687888895704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8EA-4ACB-9D54-DD666803A3FF}"/>
            </c:ext>
          </c:extLst>
        </c:ser>
        <c:ser>
          <c:idx val="2"/>
          <c:order val="2"/>
          <c:tx>
            <c:strRef>
              <c:f>Previsiones!$E$45</c:f>
              <c:strCache>
                <c:ptCount val="1"/>
                <c:pt idx="0">
                  <c:v>Enoteca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Previsiones!$A$46:$A$55</c:f>
              <c:numCache>
                <c:formatCode>General</c:formatCod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numCache>
            </c:numRef>
          </c:cat>
          <c:val>
            <c:numRef>
              <c:f>Previsiones!$E$46:$E$55</c:f>
              <c:numCache>
                <c:formatCode>#,##0</c:formatCode>
                <c:ptCount val="10"/>
                <c:pt idx="0">
                  <c:v>2577</c:v>
                </c:pt>
                <c:pt idx="1">
                  <c:v>2716</c:v>
                </c:pt>
                <c:pt idx="2">
                  <c:v>3196</c:v>
                </c:pt>
                <c:pt idx="3">
                  <c:v>3236</c:v>
                </c:pt>
                <c:pt idx="4">
                  <c:v>3832</c:v>
                </c:pt>
                <c:pt idx="5">
                  <c:v>4559</c:v>
                </c:pt>
                <c:pt idx="6">
                  <c:v>4691.7786972509793</c:v>
                </c:pt>
                <c:pt idx="7">
                  <c:v>5100.7712116557641</c:v>
                </c:pt>
                <c:pt idx="8">
                  <c:v>5509.7637260605488</c:v>
                </c:pt>
                <c:pt idx="9">
                  <c:v>5918.7562404653336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8EA-4ACB-9D54-DD666803A3FF}"/>
            </c:ext>
          </c:extLst>
        </c:ser>
        <c:ser>
          <c:idx val="3"/>
          <c:order val="3"/>
          <c:tx>
            <c:strRef>
              <c:f>Previsiones!$F$45</c:f>
              <c:strCache>
                <c:ptCount val="1"/>
                <c:pt idx="0">
                  <c:v>Rosat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Previsiones!$A$46:$A$55</c:f>
              <c:numCache>
                <c:formatCode>General</c:formatCode>
                <c:ptCount val="1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</c:numCache>
            </c:numRef>
          </c:cat>
          <c:val>
            <c:numRef>
              <c:f>Previsiones!$F$46:$F$55</c:f>
              <c:numCache>
                <c:formatCode>#,##0</c:formatCode>
                <c:ptCount val="10"/>
                <c:pt idx="0">
                  <c:v>944</c:v>
                </c:pt>
                <c:pt idx="1">
                  <c:v>1374</c:v>
                </c:pt>
                <c:pt idx="2">
                  <c:v>2540</c:v>
                </c:pt>
                <c:pt idx="3">
                  <c:v>2566</c:v>
                </c:pt>
                <c:pt idx="4">
                  <c:v>2687</c:v>
                </c:pt>
                <c:pt idx="5">
                  <c:v>3824</c:v>
                </c:pt>
                <c:pt idx="6">
                  <c:v>3884.5508304813902</c:v>
                </c:pt>
                <c:pt idx="7">
                  <c:v>4412.5363463449576</c:v>
                </c:pt>
                <c:pt idx="8">
                  <c:v>4940.5218622085267</c:v>
                </c:pt>
                <c:pt idx="9">
                  <c:v>5468.507378072095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8EA-4ACB-9D54-DD666803A3FF}"/>
            </c:ext>
          </c:extLst>
        </c:ser>
        <c:ser>
          <c:idx val="4"/>
          <c:order val="4"/>
          <c:tx>
            <c:v>Barcelona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Previsiones!$B$46:$B$55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570</c:v>
                </c:pt>
                <c:pt idx="4">
                  <c:v>1849</c:v>
                </c:pt>
                <c:pt idx="5">
                  <c:v>3130</c:v>
                </c:pt>
                <c:pt idx="6">
                  <c:v>4318.9348477554595</c:v>
                </c:pt>
                <c:pt idx="7">
                  <c:v>5454.4674915189271</c:v>
                </c:pt>
                <c:pt idx="8">
                  <c:v>6590.0001352823956</c:v>
                </c:pt>
                <c:pt idx="9">
                  <c:v>7725.5327790458641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8-4977-AD81-1839A3DFA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00864"/>
        <c:axId val="128401280"/>
      </c:lineChart>
      <c:dateAx>
        <c:axId val="1284008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401280"/>
        <c:crosses val="autoZero"/>
        <c:auto val="0"/>
        <c:lblOffset val="100"/>
        <c:baseTimeUnit val="days"/>
      </c:dateAx>
      <c:valAx>
        <c:axId val="12840128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400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18</xdr:col>
      <xdr:colOff>761999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8FA757-4B8A-A3F0-62A4-675EF5542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DF34-21C9-43F2-B7A5-EC3E2D9A3E80}">
  <dimension ref="A2:T80"/>
  <sheetViews>
    <sheetView tabSelected="1" zoomScale="160" zoomScaleNormal="160" workbookViewId="0">
      <selection activeCell="H2" sqref="H2:K10"/>
    </sheetView>
  </sheetViews>
  <sheetFormatPr baseColWidth="10" defaultColWidth="10.83203125" defaultRowHeight="15" x14ac:dyDescent="0.2"/>
  <cols>
    <col min="1" max="1" width="3.83203125" customWidth="1"/>
    <col min="2" max="2" width="17.83203125" customWidth="1"/>
    <col min="3" max="5" width="11.6640625" customWidth="1"/>
    <col min="6" max="11" width="12" customWidth="1"/>
    <col min="12" max="12" width="17.1640625" customWidth="1"/>
    <col min="13" max="14" width="12" customWidth="1"/>
    <col min="15" max="19" width="11.5" customWidth="1"/>
  </cols>
  <sheetData>
    <row r="2" spans="2:11" x14ac:dyDescent="0.2">
      <c r="B2" s="118" t="s">
        <v>76</v>
      </c>
      <c r="C2" s="102" t="s">
        <v>73</v>
      </c>
      <c r="D2" s="103" t="s">
        <v>74</v>
      </c>
      <c r="E2" s="103" t="s">
        <v>75</v>
      </c>
      <c r="F2" s="102" t="s">
        <v>2</v>
      </c>
      <c r="H2" s="118" t="s">
        <v>79</v>
      </c>
      <c r="I2" s="102" t="s">
        <v>73</v>
      </c>
      <c r="J2" s="103" t="s">
        <v>74</v>
      </c>
      <c r="K2" s="103" t="s">
        <v>75</v>
      </c>
    </row>
    <row r="3" spans="2:11" x14ac:dyDescent="0.2">
      <c r="B3" s="106" t="s">
        <v>62</v>
      </c>
      <c r="C3" s="104">
        <v>6.98</v>
      </c>
      <c r="D3" s="127">
        <f>$D$15</f>
        <v>0.46500000000000002</v>
      </c>
      <c r="E3" s="111">
        <f t="shared" ref="E3:E9" si="0">C3*(1-$D3)</f>
        <v>3.7342999999999997</v>
      </c>
      <c r="F3" s="104">
        <f t="shared" ref="F3:F9" si="1">C3*1.21</f>
        <v>8.4458000000000002</v>
      </c>
      <c r="H3" s="106" t="s">
        <v>62</v>
      </c>
      <c r="I3" s="104">
        <f>C25</f>
        <v>8.2200000000000006</v>
      </c>
      <c r="J3" s="127">
        <v>0.51500000000000001</v>
      </c>
      <c r="K3" s="111">
        <f>I3*(1-$J3)</f>
        <v>3.9867000000000004</v>
      </c>
    </row>
    <row r="4" spans="2:11" x14ac:dyDescent="0.2">
      <c r="B4" s="106" t="s">
        <v>63</v>
      </c>
      <c r="C4" s="104">
        <v>8.2200000000000006</v>
      </c>
      <c r="D4" s="127">
        <f t="shared" ref="D4:D12" si="2">$D$15</f>
        <v>0.46500000000000002</v>
      </c>
      <c r="E4" s="111">
        <f t="shared" si="0"/>
        <v>4.3976999999999995</v>
      </c>
      <c r="F4" s="104">
        <f t="shared" si="1"/>
        <v>9.946200000000001</v>
      </c>
      <c r="G4" s="14"/>
      <c r="H4" s="106" t="s">
        <v>63</v>
      </c>
      <c r="I4" s="104">
        <f>C26</f>
        <v>9.4600000000000009</v>
      </c>
      <c r="J4" s="127">
        <v>0.51500000000000001</v>
      </c>
      <c r="K4" s="111">
        <f>I4*(1-$J4)</f>
        <v>4.5880999999999998</v>
      </c>
    </row>
    <row r="5" spans="2:11" x14ac:dyDescent="0.2">
      <c r="B5" s="108" t="s">
        <v>64</v>
      </c>
      <c r="C5" s="104">
        <v>9.42</v>
      </c>
      <c r="D5" s="127">
        <f t="shared" si="2"/>
        <v>0.46500000000000002</v>
      </c>
      <c r="E5" s="111">
        <f t="shared" si="0"/>
        <v>5.039699999999999</v>
      </c>
      <c r="F5" s="104">
        <f t="shared" si="1"/>
        <v>11.398199999999999</v>
      </c>
      <c r="G5" s="14"/>
      <c r="H5" s="108" t="s">
        <v>64</v>
      </c>
      <c r="I5" s="104">
        <f>C27</f>
        <v>10.7</v>
      </c>
      <c r="J5" s="127">
        <v>0.51500000000000001</v>
      </c>
      <c r="K5" s="111">
        <f>I5*(1-$J5)</f>
        <v>5.1894999999999998</v>
      </c>
    </row>
    <row r="6" spans="2:11" x14ac:dyDescent="0.2">
      <c r="B6" s="109" t="s">
        <v>65</v>
      </c>
      <c r="C6" s="104">
        <v>9.42</v>
      </c>
      <c r="D6" s="127">
        <f t="shared" si="2"/>
        <v>0.46500000000000002</v>
      </c>
      <c r="E6" s="111">
        <f t="shared" si="0"/>
        <v>5.039699999999999</v>
      </c>
      <c r="F6" s="104">
        <f t="shared" si="1"/>
        <v>11.398199999999999</v>
      </c>
      <c r="G6" s="14"/>
      <c r="H6" s="109" t="s">
        <v>65</v>
      </c>
      <c r="I6" s="104">
        <f>C28</f>
        <v>10.7</v>
      </c>
      <c r="J6" s="127">
        <v>0.51500000000000001</v>
      </c>
      <c r="K6" s="111">
        <f>I6*(1-$J6)</f>
        <v>5.1894999999999998</v>
      </c>
    </row>
    <row r="7" spans="2:11" x14ac:dyDescent="0.2">
      <c r="B7" s="107" t="s">
        <v>78</v>
      </c>
      <c r="C7" s="104"/>
      <c r="D7" s="127">
        <f t="shared" si="2"/>
        <v>0.46500000000000002</v>
      </c>
      <c r="E7" s="111">
        <f t="shared" si="0"/>
        <v>0</v>
      </c>
      <c r="F7" s="104">
        <f t="shared" si="1"/>
        <v>0</v>
      </c>
      <c r="G7" s="14"/>
      <c r="H7" s="107" t="s">
        <v>78</v>
      </c>
      <c r="I7" s="104">
        <f>C29</f>
        <v>13.14</v>
      </c>
      <c r="J7" s="127">
        <v>0.51500000000000001</v>
      </c>
      <c r="K7" s="111">
        <f>I7*(1-$J7)</f>
        <v>6.3729000000000005</v>
      </c>
    </row>
    <row r="8" spans="2:11" x14ac:dyDescent="0.2">
      <c r="B8" s="107" t="s">
        <v>66</v>
      </c>
      <c r="C8" s="104">
        <v>13.72</v>
      </c>
      <c r="D8" s="127">
        <f t="shared" si="2"/>
        <v>0.46500000000000002</v>
      </c>
      <c r="E8" s="111">
        <f t="shared" si="0"/>
        <v>7.3401999999999994</v>
      </c>
      <c r="F8" s="104">
        <f t="shared" si="1"/>
        <v>16.601199999999999</v>
      </c>
      <c r="G8" s="14"/>
      <c r="H8" s="107" t="s">
        <v>66</v>
      </c>
      <c r="I8" s="104">
        <f>C30</f>
        <v>14.79</v>
      </c>
      <c r="J8" s="127">
        <v>0.51500000000000001</v>
      </c>
      <c r="K8" s="111">
        <f>I8*(1-$J8)</f>
        <v>7.1731499999999997</v>
      </c>
    </row>
    <row r="9" spans="2:11" x14ac:dyDescent="0.2">
      <c r="B9" s="109" t="s">
        <v>67</v>
      </c>
      <c r="C9" s="104">
        <v>18.100000000000001</v>
      </c>
      <c r="D9" s="127">
        <f t="shared" si="2"/>
        <v>0.46500000000000002</v>
      </c>
      <c r="E9" s="111">
        <f t="shared" si="0"/>
        <v>9.6834999999999987</v>
      </c>
      <c r="F9" s="104">
        <f t="shared" si="1"/>
        <v>21.901</v>
      </c>
      <c r="G9" s="14"/>
      <c r="H9" s="109" t="s">
        <v>67</v>
      </c>
      <c r="I9" s="104">
        <f>C31</f>
        <v>18.97</v>
      </c>
      <c r="J9" s="127">
        <v>0.51500000000000001</v>
      </c>
      <c r="K9" s="111">
        <f>I9*(1-$J9)</f>
        <v>9.20045</v>
      </c>
    </row>
    <row r="10" spans="2:11" x14ac:dyDescent="0.2">
      <c r="B10" s="109"/>
      <c r="C10" s="109"/>
      <c r="D10" s="127"/>
      <c r="E10" s="109"/>
      <c r="F10" s="109"/>
      <c r="H10" s="109" t="s">
        <v>85</v>
      </c>
      <c r="I10" s="104">
        <f>C32</f>
        <v>21.45</v>
      </c>
      <c r="J10" s="127">
        <v>0.51500000000000001</v>
      </c>
      <c r="K10" s="111">
        <f>I10*(1-$J10)</f>
        <v>10.40325</v>
      </c>
    </row>
    <row r="11" spans="2:11" x14ac:dyDescent="0.2">
      <c r="B11" s="109" t="s">
        <v>68</v>
      </c>
      <c r="C11" s="104">
        <v>6.25</v>
      </c>
      <c r="D11" s="127">
        <f t="shared" si="2"/>
        <v>0.46500000000000002</v>
      </c>
      <c r="E11" s="111">
        <f>C11*(1-$D11)</f>
        <v>3.3437499999999996</v>
      </c>
      <c r="F11" s="104">
        <f>C11*1.21</f>
        <v>7.5625</v>
      </c>
    </row>
    <row r="12" spans="2:11" x14ac:dyDescent="0.2">
      <c r="B12" s="107" t="s">
        <v>84</v>
      </c>
      <c r="C12" s="104">
        <v>8.6</v>
      </c>
      <c r="D12" s="127">
        <f t="shared" si="2"/>
        <v>0.46500000000000002</v>
      </c>
      <c r="E12" s="111">
        <f>C12*(1-$D12)</f>
        <v>4.6009999999999991</v>
      </c>
      <c r="F12" s="104">
        <f t="shared" ref="F12" si="3">C12*1.21</f>
        <v>10.405999999999999</v>
      </c>
    </row>
    <row r="13" spans="2:11" x14ac:dyDescent="0.2">
      <c r="G13" s="180"/>
    </row>
    <row r="14" spans="2:11" x14ac:dyDescent="0.2">
      <c r="B14" s="118" t="s">
        <v>79</v>
      </c>
      <c r="C14" s="102" t="s">
        <v>73</v>
      </c>
      <c r="D14" s="103" t="s">
        <v>74</v>
      </c>
      <c r="E14" s="103" t="s">
        <v>75</v>
      </c>
      <c r="F14" s="102" t="s">
        <v>2</v>
      </c>
      <c r="G14" s="184" t="s">
        <v>88</v>
      </c>
    </row>
    <row r="15" spans="2:11" x14ac:dyDescent="0.2">
      <c r="B15" s="106" t="s">
        <v>62</v>
      </c>
      <c r="C15" s="104">
        <f>C3+0.5</f>
        <v>7.48</v>
      </c>
      <c r="D15" s="127">
        <v>0.46500000000000002</v>
      </c>
      <c r="E15" s="111">
        <f t="shared" ref="E15:E22" si="4">C15*(1-$D15)</f>
        <v>4.0017999999999994</v>
      </c>
      <c r="F15" s="104">
        <f t="shared" ref="F15:F21" si="5">C15*1.21</f>
        <v>9.0508000000000006</v>
      </c>
      <c r="G15" s="183">
        <f>E15-E3</f>
        <v>0.26749999999999963</v>
      </c>
    </row>
    <row r="16" spans="2:11" x14ac:dyDescent="0.2">
      <c r="B16" s="106" t="s">
        <v>63</v>
      </c>
      <c r="C16" s="104">
        <f>C4+0.5</f>
        <v>8.7200000000000006</v>
      </c>
      <c r="D16" s="127">
        <f t="shared" ref="D16:D22" si="6">$D$15</f>
        <v>0.46500000000000002</v>
      </c>
      <c r="E16" s="111">
        <f t="shared" si="4"/>
        <v>4.6651999999999996</v>
      </c>
      <c r="F16" s="104">
        <f t="shared" si="5"/>
        <v>10.5512</v>
      </c>
      <c r="G16" s="183">
        <f t="shared" ref="G16:G22" si="7">E16-E4</f>
        <v>0.26750000000000007</v>
      </c>
    </row>
    <row r="17" spans="1:20" x14ac:dyDescent="0.2">
      <c r="A17" s="13"/>
      <c r="B17" s="108" t="s">
        <v>64</v>
      </c>
      <c r="C17" s="104">
        <f>C5+0.5</f>
        <v>9.92</v>
      </c>
      <c r="D17" s="127">
        <f t="shared" si="6"/>
        <v>0.46500000000000002</v>
      </c>
      <c r="E17" s="111">
        <f t="shared" si="4"/>
        <v>5.307199999999999</v>
      </c>
      <c r="F17" s="104">
        <f t="shared" si="5"/>
        <v>12.0032</v>
      </c>
      <c r="G17" s="183">
        <f t="shared" si="7"/>
        <v>0.26750000000000007</v>
      </c>
    </row>
    <row r="18" spans="1:20" x14ac:dyDescent="0.2">
      <c r="B18" s="109" t="s">
        <v>65</v>
      </c>
      <c r="C18" s="104">
        <f>C6+0.5</f>
        <v>9.92</v>
      </c>
      <c r="D18" s="127">
        <f t="shared" si="6"/>
        <v>0.46500000000000002</v>
      </c>
      <c r="E18" s="111">
        <f t="shared" si="4"/>
        <v>5.307199999999999</v>
      </c>
      <c r="F18" s="104">
        <f t="shared" si="5"/>
        <v>12.0032</v>
      </c>
      <c r="G18" s="183">
        <f t="shared" si="7"/>
        <v>0.26750000000000007</v>
      </c>
    </row>
    <row r="19" spans="1:20" x14ac:dyDescent="0.2">
      <c r="B19" s="107" t="s">
        <v>78</v>
      </c>
      <c r="C19" s="104">
        <v>12.31</v>
      </c>
      <c r="D19" s="127">
        <f t="shared" si="6"/>
        <v>0.46500000000000002</v>
      </c>
      <c r="E19" s="111">
        <f t="shared" si="4"/>
        <v>6.5858499999999989</v>
      </c>
      <c r="F19" s="104">
        <f t="shared" si="5"/>
        <v>14.895099999999999</v>
      </c>
      <c r="G19" s="183">
        <f t="shared" si="7"/>
        <v>6.5858499999999989</v>
      </c>
    </row>
    <row r="20" spans="1:20" x14ac:dyDescent="0.2">
      <c r="B20" s="107" t="s">
        <v>66</v>
      </c>
      <c r="C20" s="104">
        <f>C8+0.5</f>
        <v>14.22</v>
      </c>
      <c r="D20" s="127">
        <f t="shared" si="6"/>
        <v>0.46500000000000002</v>
      </c>
      <c r="E20" s="111">
        <f t="shared" si="4"/>
        <v>7.6076999999999995</v>
      </c>
      <c r="F20" s="104">
        <f t="shared" si="5"/>
        <v>17.206199999999999</v>
      </c>
      <c r="G20" s="183">
        <f t="shared" si="7"/>
        <v>0.26750000000000007</v>
      </c>
    </row>
    <row r="21" spans="1:20" ht="15" customHeight="1" x14ac:dyDescent="0.2">
      <c r="B21" s="109" t="s">
        <v>67</v>
      </c>
      <c r="C21" s="104">
        <f>C9+0.5</f>
        <v>18.600000000000001</v>
      </c>
      <c r="D21" s="127">
        <f t="shared" si="6"/>
        <v>0.46500000000000002</v>
      </c>
      <c r="E21" s="111">
        <f t="shared" si="4"/>
        <v>9.9509999999999987</v>
      </c>
      <c r="F21" s="104">
        <f t="shared" si="5"/>
        <v>22.506</v>
      </c>
      <c r="G21" s="183">
        <f t="shared" si="7"/>
        <v>0.26750000000000007</v>
      </c>
    </row>
    <row r="22" spans="1:20" ht="15" customHeight="1" x14ac:dyDescent="0.2">
      <c r="B22" s="109" t="s">
        <v>85</v>
      </c>
      <c r="C22" s="104">
        <v>21.02</v>
      </c>
      <c r="D22" s="127">
        <f t="shared" si="6"/>
        <v>0.46500000000000002</v>
      </c>
      <c r="E22" s="111">
        <f t="shared" si="4"/>
        <v>11.245699999999998</v>
      </c>
      <c r="F22" s="104">
        <f t="shared" ref="F22" si="8">C22*1.21</f>
        <v>25.434199999999997</v>
      </c>
      <c r="G22" s="183">
        <f t="shared" si="7"/>
        <v>11.245699999999998</v>
      </c>
    </row>
    <row r="23" spans="1:20" ht="15" customHeight="1" x14ac:dyDescent="0.2"/>
    <row r="24" spans="1:20" ht="15" customHeight="1" x14ac:dyDescent="0.2">
      <c r="B24" s="118" t="s">
        <v>89</v>
      </c>
      <c r="C24" s="102" t="s">
        <v>73</v>
      </c>
      <c r="D24" s="103" t="s">
        <v>74</v>
      </c>
      <c r="E24" s="103" t="s">
        <v>75</v>
      </c>
      <c r="F24" s="102" t="s">
        <v>2</v>
      </c>
      <c r="G24" s="182" t="s">
        <v>86</v>
      </c>
      <c r="H24" s="182" t="s">
        <v>87</v>
      </c>
      <c r="I24" s="184" t="s">
        <v>88</v>
      </c>
    </row>
    <row r="25" spans="1:20" ht="15" customHeight="1" x14ac:dyDescent="0.2">
      <c r="B25" s="106" t="s">
        <v>62</v>
      </c>
      <c r="C25" s="104">
        <v>8.2200000000000006</v>
      </c>
      <c r="D25" s="127">
        <v>0.4</v>
      </c>
      <c r="E25" s="111">
        <f t="shared" ref="E25:E32" si="9">C25*(1-$D25)</f>
        <v>4.9320000000000004</v>
      </c>
      <c r="F25" s="104">
        <f t="shared" ref="F25:F32" si="10">C25*1.21</f>
        <v>9.946200000000001</v>
      </c>
      <c r="G25" s="181">
        <v>4.7300000000000004</v>
      </c>
      <c r="H25" s="181">
        <f t="shared" ref="H25:H30" si="11">E25-G25</f>
        <v>0.20199999999999996</v>
      </c>
      <c r="I25" s="183">
        <f t="shared" ref="I25:I32" si="12">E25-E15</f>
        <v>0.93020000000000103</v>
      </c>
    </row>
    <row r="26" spans="1:20" ht="15" customHeight="1" x14ac:dyDescent="0.2">
      <c r="B26" s="106" t="s">
        <v>63</v>
      </c>
      <c r="C26" s="104">
        <v>9.4600000000000009</v>
      </c>
      <c r="D26" s="127">
        <v>0.4</v>
      </c>
      <c r="E26" s="111">
        <f t="shared" si="9"/>
        <v>5.6760000000000002</v>
      </c>
      <c r="F26" s="104">
        <f t="shared" si="10"/>
        <v>11.4466</v>
      </c>
      <c r="G26" s="181">
        <v>5</v>
      </c>
      <c r="H26" s="181">
        <f t="shared" si="11"/>
        <v>0.67600000000000016</v>
      </c>
      <c r="I26" s="183">
        <f t="shared" si="12"/>
        <v>1.0108000000000006</v>
      </c>
    </row>
    <row r="27" spans="1:20" ht="15" customHeight="1" x14ac:dyDescent="0.2">
      <c r="B27" s="108" t="s">
        <v>64</v>
      </c>
      <c r="C27" s="104">
        <v>10.7</v>
      </c>
      <c r="D27" s="127">
        <v>0.4</v>
      </c>
      <c r="E27" s="111">
        <f t="shared" si="9"/>
        <v>6.419999999999999</v>
      </c>
      <c r="F27" s="104">
        <f t="shared" si="10"/>
        <v>12.946999999999999</v>
      </c>
      <c r="G27" s="181">
        <v>5.0999999999999996</v>
      </c>
      <c r="H27" s="181">
        <f t="shared" si="11"/>
        <v>1.3199999999999994</v>
      </c>
      <c r="I27" s="183">
        <f t="shared" si="12"/>
        <v>1.1128</v>
      </c>
    </row>
    <row r="28" spans="1:20" ht="15" customHeight="1" x14ac:dyDescent="0.2">
      <c r="B28" s="109" t="s">
        <v>65</v>
      </c>
      <c r="C28" s="104">
        <v>10.7</v>
      </c>
      <c r="D28" s="127">
        <v>0.4</v>
      </c>
      <c r="E28" s="111">
        <f t="shared" si="9"/>
        <v>6.419999999999999</v>
      </c>
      <c r="F28" s="104">
        <f t="shared" si="10"/>
        <v>12.946999999999999</v>
      </c>
      <c r="G28" s="181">
        <v>5</v>
      </c>
      <c r="H28" s="181">
        <f t="shared" si="11"/>
        <v>1.419999999999999</v>
      </c>
      <c r="I28" s="183">
        <f t="shared" si="12"/>
        <v>1.1128</v>
      </c>
    </row>
    <row r="29" spans="1:20" ht="15" customHeight="1" x14ac:dyDescent="0.2">
      <c r="B29" s="107" t="s">
        <v>78</v>
      </c>
      <c r="C29" s="104">
        <v>13.14</v>
      </c>
      <c r="D29" s="127">
        <v>0.4</v>
      </c>
      <c r="E29" s="111">
        <f t="shared" si="9"/>
        <v>7.8840000000000003</v>
      </c>
      <c r="F29" s="104">
        <f t="shared" si="10"/>
        <v>15.8994</v>
      </c>
      <c r="G29" s="181">
        <v>5.2</v>
      </c>
      <c r="H29" s="181">
        <f t="shared" si="11"/>
        <v>2.6840000000000002</v>
      </c>
      <c r="I29" s="183">
        <f t="shared" si="12"/>
        <v>1.2981500000000015</v>
      </c>
    </row>
    <row r="30" spans="1:20" ht="15" customHeight="1" x14ac:dyDescent="0.2">
      <c r="B30" s="107" t="s">
        <v>66</v>
      </c>
      <c r="C30" s="104">
        <v>14.79</v>
      </c>
      <c r="D30" s="127">
        <v>0.4</v>
      </c>
      <c r="E30" s="111">
        <f t="shared" si="9"/>
        <v>8.8739999999999988</v>
      </c>
      <c r="F30" s="104">
        <f t="shared" si="10"/>
        <v>17.895899999999997</v>
      </c>
      <c r="G30" s="181">
        <v>5.43</v>
      </c>
      <c r="H30" s="181">
        <f t="shared" si="11"/>
        <v>3.4439999999999991</v>
      </c>
      <c r="I30" s="183">
        <f t="shared" si="12"/>
        <v>1.2662999999999993</v>
      </c>
    </row>
    <row r="31" spans="1:20" x14ac:dyDescent="0.2">
      <c r="B31" s="109" t="s">
        <v>67</v>
      </c>
      <c r="C31" s="104">
        <v>18.97</v>
      </c>
      <c r="D31" s="127">
        <v>0.4</v>
      </c>
      <c r="E31" s="111">
        <f t="shared" si="9"/>
        <v>11.382</v>
      </c>
      <c r="F31" s="104">
        <f t="shared" si="10"/>
        <v>22.953699999999998</v>
      </c>
      <c r="G31" s="181"/>
      <c r="H31" s="181"/>
      <c r="I31" s="183">
        <f t="shared" si="12"/>
        <v>1.4310000000000009</v>
      </c>
      <c r="T31" s="14"/>
    </row>
    <row r="32" spans="1:20" x14ac:dyDescent="0.2">
      <c r="B32" s="109" t="s">
        <v>85</v>
      </c>
      <c r="C32" s="104">
        <v>21.45</v>
      </c>
      <c r="D32" s="127">
        <v>0.4</v>
      </c>
      <c r="E32" s="111">
        <f t="shared" si="9"/>
        <v>12.87</v>
      </c>
      <c r="F32" s="104">
        <f t="shared" si="10"/>
        <v>25.954499999999999</v>
      </c>
      <c r="G32" s="181"/>
      <c r="H32" s="181"/>
      <c r="I32" s="183">
        <f t="shared" si="12"/>
        <v>1.6243000000000016</v>
      </c>
      <c r="T32" s="14"/>
    </row>
    <row r="33" spans="2:20" x14ac:dyDescent="0.2">
      <c r="T33" s="14"/>
    </row>
    <row r="34" spans="2:20" x14ac:dyDescent="0.2">
      <c r="T34" s="14"/>
    </row>
    <row r="37" spans="2:20" ht="16" x14ac:dyDescent="0.2">
      <c r="M37" s="128"/>
      <c r="N37" s="128"/>
      <c r="O37" s="128"/>
      <c r="P37" s="128"/>
      <c r="Q37" s="128"/>
      <c r="R37" s="128"/>
      <c r="S37" s="128"/>
    </row>
    <row r="38" spans="2:20" ht="16" x14ac:dyDescent="0.2">
      <c r="M38" s="128"/>
      <c r="N38" s="128"/>
      <c r="O38" s="128"/>
      <c r="P38" s="128"/>
      <c r="Q38" s="128"/>
      <c r="R38" s="128"/>
      <c r="S38" s="128"/>
    </row>
    <row r="39" spans="2:20" ht="16" x14ac:dyDescent="0.2">
      <c r="M39" s="128"/>
      <c r="N39" s="128"/>
      <c r="O39" s="128"/>
      <c r="P39" s="128"/>
      <c r="Q39" s="128"/>
      <c r="R39" s="128"/>
      <c r="S39" s="128"/>
    </row>
    <row r="40" spans="2:20" x14ac:dyDescent="0.2">
      <c r="B40" s="109" t="s">
        <v>68</v>
      </c>
      <c r="C40" s="110">
        <v>2022</v>
      </c>
      <c r="D40" s="104">
        <v>6.25</v>
      </c>
      <c r="E40" s="50">
        <v>0.35</v>
      </c>
      <c r="F40" s="111">
        <f>D40*(1-$E40)</f>
        <v>4.0625</v>
      </c>
      <c r="G40" s="104">
        <f>D40*1.21</f>
        <v>7.5625</v>
      </c>
      <c r="N40" s="14"/>
      <c r="O40" s="14"/>
      <c r="P40" s="14"/>
      <c r="Q40" s="14"/>
      <c r="R40" s="14"/>
      <c r="S40" s="14"/>
    </row>
    <row r="41" spans="2:20" x14ac:dyDescent="0.2">
      <c r="B41" s="107" t="s">
        <v>84</v>
      </c>
      <c r="C41" s="110">
        <v>2018</v>
      </c>
      <c r="D41" s="104">
        <v>9.08</v>
      </c>
      <c r="E41" s="50">
        <v>0.46500000000000002</v>
      </c>
      <c r="F41" s="111">
        <f>D41*(1-$E41)</f>
        <v>4.8577999999999992</v>
      </c>
      <c r="G41" s="104">
        <f t="shared" ref="G41" si="13">D41*1.21</f>
        <v>10.986800000000001</v>
      </c>
    </row>
    <row r="42" spans="2:20" x14ac:dyDescent="0.2">
      <c r="B42" s="6"/>
      <c r="C42" s="129">
        <v>2018</v>
      </c>
      <c r="D42" s="129">
        <v>2019</v>
      </c>
      <c r="E42" s="129">
        <v>2020</v>
      </c>
      <c r="F42" s="129">
        <v>2021</v>
      </c>
      <c r="G42" s="129">
        <v>2022</v>
      </c>
      <c r="H42" s="129">
        <v>2023</v>
      </c>
      <c r="I42" s="129">
        <v>2024</v>
      </c>
      <c r="J42" s="129">
        <v>2025</v>
      </c>
    </row>
    <row r="43" spans="2:20" x14ac:dyDescent="0.2">
      <c r="B43" s="106" t="s">
        <v>63</v>
      </c>
      <c r="C43" s="130">
        <v>7.4</v>
      </c>
      <c r="D43" s="130">
        <v>7.4</v>
      </c>
      <c r="E43" s="130">
        <v>7.4</v>
      </c>
      <c r="F43" s="130">
        <v>7.4</v>
      </c>
      <c r="G43" s="130">
        <v>7.84</v>
      </c>
      <c r="H43" s="130">
        <v>7.84</v>
      </c>
      <c r="I43" s="130">
        <v>8.2200000000000006</v>
      </c>
      <c r="J43" s="130">
        <v>8.7200000000000006</v>
      </c>
    </row>
    <row r="44" spans="2:20" x14ac:dyDescent="0.2">
      <c r="B44" s="108" t="s">
        <v>64</v>
      </c>
      <c r="C44" s="130">
        <v>8.1</v>
      </c>
      <c r="D44" s="130">
        <v>8.1</v>
      </c>
      <c r="E44" s="130">
        <v>8.1</v>
      </c>
      <c r="F44" s="130">
        <v>8.1</v>
      </c>
      <c r="G44" s="130">
        <v>8.84</v>
      </c>
      <c r="H44" s="130">
        <v>8.84</v>
      </c>
      <c r="I44" s="130">
        <v>9.42</v>
      </c>
      <c r="J44" s="130">
        <v>9.92</v>
      </c>
    </row>
    <row r="45" spans="2:20" x14ac:dyDescent="0.2">
      <c r="B45" s="109" t="s">
        <v>65</v>
      </c>
      <c r="C45" s="130">
        <v>8.1</v>
      </c>
      <c r="D45" s="130">
        <v>8.1</v>
      </c>
      <c r="E45" s="130">
        <v>8.1</v>
      </c>
      <c r="F45" s="130">
        <v>8.1</v>
      </c>
      <c r="G45" s="130">
        <v>8.84</v>
      </c>
      <c r="H45" s="130">
        <v>8.84</v>
      </c>
      <c r="I45" s="130">
        <v>9.42</v>
      </c>
      <c r="J45" s="130">
        <v>9.92</v>
      </c>
    </row>
    <row r="46" spans="2:20" x14ac:dyDescent="0.2">
      <c r="B46" s="107" t="s">
        <v>66</v>
      </c>
      <c r="C46" s="130">
        <v>10.7</v>
      </c>
      <c r="D46" s="130">
        <v>12.31</v>
      </c>
      <c r="E46" s="130">
        <v>12.31</v>
      </c>
      <c r="F46" s="130">
        <v>12.31</v>
      </c>
      <c r="G46" s="130">
        <v>13.14</v>
      </c>
      <c r="H46" s="130">
        <v>13.14</v>
      </c>
      <c r="I46" s="130">
        <v>13.72</v>
      </c>
      <c r="J46" s="130">
        <v>14.22</v>
      </c>
    </row>
    <row r="47" spans="2:20" x14ac:dyDescent="0.2">
      <c r="B47" s="6"/>
      <c r="C47" s="131"/>
      <c r="D47" s="131">
        <f t="shared" ref="D47:I47" si="14">(AVERAGE(D43:D46)/AVERAGE(C43:C46))-1</f>
        <v>4.69387755102042E-2</v>
      </c>
      <c r="E47" s="131">
        <f t="shared" si="14"/>
        <v>0</v>
      </c>
      <c r="F47" s="131">
        <f t="shared" si="14"/>
        <v>0</v>
      </c>
      <c r="G47" s="131">
        <f t="shared" si="14"/>
        <v>7.6580339738234304E-2</v>
      </c>
      <c r="H47" s="131">
        <f t="shared" si="14"/>
        <v>0</v>
      </c>
      <c r="I47" s="131">
        <f t="shared" si="14"/>
        <v>5.483704086911545E-2</v>
      </c>
      <c r="J47" s="131">
        <f>(AVERAGE(J43:J46)/AVERAGE(I43:I46))-1</f>
        <v>4.9043648847474142E-2</v>
      </c>
    </row>
    <row r="51" spans="2:6" x14ac:dyDescent="0.2">
      <c r="B51" s="7">
        <v>843700292151</v>
      </c>
      <c r="C51" s="7">
        <v>4</v>
      </c>
      <c r="E51" s="8" t="s">
        <v>4</v>
      </c>
      <c r="F51" s="9" t="s">
        <v>5</v>
      </c>
    </row>
    <row r="52" spans="2:6" x14ac:dyDescent="0.2">
      <c r="B52" s="7">
        <v>843700292152</v>
      </c>
      <c r="C52" s="7">
        <v>1</v>
      </c>
      <c r="E52" s="8" t="s">
        <v>6</v>
      </c>
      <c r="F52" s="9" t="s">
        <v>7</v>
      </c>
    </row>
    <row r="53" spans="2:6" x14ac:dyDescent="0.2">
      <c r="B53" s="7">
        <v>843700292153</v>
      </c>
      <c r="C53" s="7">
        <v>8</v>
      </c>
      <c r="E53" s="8" t="s">
        <v>8</v>
      </c>
      <c r="F53" t="s">
        <v>9</v>
      </c>
    </row>
    <row r="54" spans="2:6" x14ac:dyDescent="0.2">
      <c r="B54" s="7">
        <v>843700292154</v>
      </c>
      <c r="C54" s="7">
        <v>5</v>
      </c>
      <c r="E54" s="8" t="s">
        <v>10</v>
      </c>
    </row>
    <row r="55" spans="2:6" x14ac:dyDescent="0.2">
      <c r="B55" s="7">
        <v>843700292155</v>
      </c>
      <c r="C55" s="7">
        <v>2</v>
      </c>
      <c r="E55" s="8" t="s">
        <v>11</v>
      </c>
    </row>
    <row r="56" spans="2:6" x14ac:dyDescent="0.2">
      <c r="B56" s="7">
        <v>843700292173</v>
      </c>
      <c r="C56" s="7">
        <v>6</v>
      </c>
      <c r="E56" s="8" t="s">
        <v>12</v>
      </c>
    </row>
    <row r="57" spans="2:6" x14ac:dyDescent="0.2">
      <c r="B57" s="7"/>
      <c r="C57" s="7"/>
      <c r="E57" s="8"/>
    </row>
    <row r="59" spans="2:6" x14ac:dyDescent="0.2">
      <c r="B59" s="7">
        <v>843700292120</v>
      </c>
      <c r="C59" s="7">
        <v>0</v>
      </c>
      <c r="E59" s="8" t="s">
        <v>13</v>
      </c>
    </row>
    <row r="60" spans="2:6" x14ac:dyDescent="0.2">
      <c r="B60" s="7">
        <v>843700292121</v>
      </c>
      <c r="C60" s="7">
        <v>7</v>
      </c>
      <c r="E60" s="8" t="s">
        <v>14</v>
      </c>
    </row>
    <row r="61" spans="2:6" x14ac:dyDescent="0.2">
      <c r="B61" s="7">
        <v>843700292122</v>
      </c>
      <c r="C61" s="7">
        <v>4</v>
      </c>
      <c r="E61" s="8" t="s">
        <v>15</v>
      </c>
    </row>
    <row r="62" spans="2:6" x14ac:dyDescent="0.2">
      <c r="B62" s="7">
        <v>843700292123</v>
      </c>
      <c r="C62" s="7">
        <v>1</v>
      </c>
      <c r="E62" s="8" t="s">
        <v>16</v>
      </c>
    </row>
    <row r="63" spans="2:6" x14ac:dyDescent="0.2">
      <c r="B63" s="7">
        <v>843700292124</v>
      </c>
      <c r="C63" s="7">
        <v>8</v>
      </c>
      <c r="E63" s="8" t="s">
        <v>17</v>
      </c>
    </row>
    <row r="64" spans="2:6" x14ac:dyDescent="0.2">
      <c r="B64" s="7">
        <v>843700292125</v>
      </c>
      <c r="C64" s="7">
        <v>5</v>
      </c>
      <c r="E64" s="8" t="s">
        <v>22</v>
      </c>
    </row>
    <row r="65" spans="2:5" x14ac:dyDescent="0.2">
      <c r="B65" s="7">
        <v>843700292126</v>
      </c>
    </row>
    <row r="67" spans="2:5" x14ac:dyDescent="0.2">
      <c r="B67" s="7">
        <v>843700290001</v>
      </c>
      <c r="C67" s="7">
        <v>4</v>
      </c>
      <c r="E67" s="8" t="s">
        <v>27</v>
      </c>
    </row>
    <row r="70" spans="2:5" x14ac:dyDescent="0.2">
      <c r="B70" s="7">
        <v>843700623179</v>
      </c>
      <c r="E70" s="8" t="s">
        <v>19</v>
      </c>
    </row>
    <row r="71" spans="2:5" x14ac:dyDescent="0.2">
      <c r="B71" s="7">
        <v>843700623186</v>
      </c>
      <c r="E71" s="8" t="s">
        <v>20</v>
      </c>
    </row>
    <row r="72" spans="2:5" x14ac:dyDescent="0.2">
      <c r="B72" s="7">
        <v>843700292180</v>
      </c>
      <c r="C72">
        <v>4</v>
      </c>
      <c r="E72" s="10" t="s">
        <v>18</v>
      </c>
    </row>
    <row r="73" spans="2:5" x14ac:dyDescent="0.2">
      <c r="B73" s="7">
        <v>843700292181</v>
      </c>
      <c r="C73">
        <v>1</v>
      </c>
      <c r="E73" s="10" t="s">
        <v>21</v>
      </c>
    </row>
    <row r="76" spans="2:5" x14ac:dyDescent="0.2">
      <c r="B76" s="7">
        <v>843700292151</v>
      </c>
      <c r="C76">
        <v>4</v>
      </c>
      <c r="E76" s="8" t="s">
        <v>4</v>
      </c>
    </row>
    <row r="77" spans="2:5" x14ac:dyDescent="0.2">
      <c r="B77" s="7">
        <v>843700292103</v>
      </c>
      <c r="C77">
        <v>3</v>
      </c>
      <c r="E77" s="8" t="s">
        <v>24</v>
      </c>
    </row>
    <row r="78" spans="2:5" x14ac:dyDescent="0.2">
      <c r="B78" s="7">
        <v>843700292104</v>
      </c>
      <c r="C78">
        <v>0</v>
      </c>
      <c r="E78" s="8" t="s">
        <v>25</v>
      </c>
    </row>
    <row r="79" spans="2:5" x14ac:dyDescent="0.2">
      <c r="B79" s="7">
        <v>843700292105</v>
      </c>
      <c r="C79">
        <v>7</v>
      </c>
      <c r="E79" s="8" t="s">
        <v>26</v>
      </c>
    </row>
    <row r="80" spans="2:5" x14ac:dyDescent="0.2">
      <c r="B80" s="7">
        <v>843700292106</v>
      </c>
      <c r="C80">
        <v>4</v>
      </c>
      <c r="E80" s="8" t="s">
        <v>58</v>
      </c>
    </row>
  </sheetData>
  <phoneticPr fontId="1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C856-6F45-4976-8697-28032CFF3931}">
  <dimension ref="A1:K37"/>
  <sheetViews>
    <sheetView zoomScale="150" zoomScaleNormal="150" workbookViewId="0">
      <selection activeCell="H11" sqref="B11:H11"/>
    </sheetView>
  </sheetViews>
  <sheetFormatPr baseColWidth="10" defaultColWidth="11.5" defaultRowHeight="15" customHeight="1" x14ac:dyDescent="0.2"/>
  <cols>
    <col min="1" max="1" width="12.33203125" style="16" bestFit="1" customWidth="1"/>
    <col min="2" max="2" width="14.33203125" style="16" customWidth="1"/>
    <col min="3" max="16384" width="11.5" style="16"/>
  </cols>
  <sheetData>
    <row r="1" spans="1:11" ht="15" customHeight="1" thickBot="1" x14ac:dyDescent="0.25">
      <c r="A1" s="77" t="s">
        <v>49</v>
      </c>
      <c r="B1" s="77" t="s">
        <v>36</v>
      </c>
      <c r="C1" s="77" t="s">
        <v>50</v>
      </c>
      <c r="D1" s="80" t="s">
        <v>34</v>
      </c>
      <c r="E1" s="79" t="s">
        <v>33</v>
      </c>
      <c r="F1" s="80" t="s">
        <v>37</v>
      </c>
      <c r="G1" s="78" t="s">
        <v>38</v>
      </c>
      <c r="H1" s="60" t="s">
        <v>23</v>
      </c>
      <c r="I1" s="11"/>
    </row>
    <row r="2" spans="1:11" ht="15" customHeight="1" x14ac:dyDescent="0.15">
      <c r="A2" s="18" t="s">
        <v>29</v>
      </c>
      <c r="B2" s="63" t="s">
        <v>46</v>
      </c>
      <c r="C2" s="63"/>
      <c r="D2" s="63">
        <v>2017</v>
      </c>
      <c r="E2" s="64">
        <v>43132</v>
      </c>
      <c r="F2" s="58">
        <f t="shared" ref="F2:F6" ca="1" si="0">_xlfn.DAYS(TODAY(),E2)/365</f>
        <v>7.3945205479452056</v>
      </c>
      <c r="G2" s="82">
        <f t="shared" ref="G2:G6" ca="1" si="1">F2*12</f>
        <v>88.734246575342468</v>
      </c>
      <c r="H2" s="97">
        <v>9618</v>
      </c>
    </row>
    <row r="3" spans="1:11" ht="15" customHeight="1" x14ac:dyDescent="0.2">
      <c r="B3" s="63" t="s">
        <v>46</v>
      </c>
      <c r="C3" s="63" t="s">
        <v>51</v>
      </c>
      <c r="D3" s="63">
        <v>2018</v>
      </c>
      <c r="E3" s="64">
        <v>43525</v>
      </c>
      <c r="F3" s="58">
        <f t="shared" ca="1" si="0"/>
        <v>6.3178082191780822</v>
      </c>
      <c r="G3" s="82">
        <f t="shared" ca="1" si="1"/>
        <v>75.813698630136983</v>
      </c>
      <c r="H3" s="97">
        <v>3462</v>
      </c>
    </row>
    <row r="4" spans="1:11" ht="15" customHeight="1" x14ac:dyDescent="0.2">
      <c r="B4" s="63" t="s">
        <v>46</v>
      </c>
      <c r="C4" s="63" t="s">
        <v>51</v>
      </c>
      <c r="D4" s="63">
        <v>2019</v>
      </c>
      <c r="E4" s="65">
        <v>43862</v>
      </c>
      <c r="F4" s="58">
        <f t="shared" ca="1" si="0"/>
        <v>5.3945205479452056</v>
      </c>
      <c r="G4" s="82">
        <f t="shared" ca="1" si="1"/>
        <v>64.734246575342468</v>
      </c>
      <c r="H4" s="97">
        <v>6000</v>
      </c>
    </row>
    <row r="5" spans="1:11" ht="15" customHeight="1" x14ac:dyDescent="0.15">
      <c r="A5" s="76" t="s">
        <v>53</v>
      </c>
      <c r="B5" s="63" t="s">
        <v>46</v>
      </c>
      <c r="C5" s="63" t="s">
        <v>51</v>
      </c>
      <c r="D5" s="63">
        <v>2019</v>
      </c>
      <c r="E5" s="65">
        <v>44013</v>
      </c>
      <c r="F5" s="58">
        <f t="shared" ca="1" si="0"/>
        <v>4.9808219178082194</v>
      </c>
      <c r="G5" s="82">
        <f t="shared" ca="1" si="1"/>
        <v>59.769863013698632</v>
      </c>
      <c r="H5" s="97">
        <v>38347</v>
      </c>
    </row>
    <row r="6" spans="1:11" ht="15" customHeight="1" x14ac:dyDescent="0.2">
      <c r="B6" s="63" t="s">
        <v>46</v>
      </c>
      <c r="C6" s="63" t="s">
        <v>51</v>
      </c>
      <c r="D6" s="63">
        <v>2021</v>
      </c>
      <c r="E6" s="65">
        <v>44562</v>
      </c>
      <c r="F6" s="58">
        <f t="shared" ca="1" si="0"/>
        <v>3.4767123287671233</v>
      </c>
      <c r="G6" s="82">
        <f t="shared" ca="1" si="1"/>
        <v>41.720547945205482</v>
      </c>
      <c r="H6" s="97">
        <v>22015</v>
      </c>
    </row>
    <row r="7" spans="1:11" ht="15" customHeight="1" x14ac:dyDescent="0.2">
      <c r="B7" s="63" t="s">
        <v>46</v>
      </c>
      <c r="C7" s="63" t="s">
        <v>51</v>
      </c>
      <c r="D7" s="63">
        <v>2022</v>
      </c>
      <c r="E7" s="65">
        <v>44927</v>
      </c>
      <c r="F7" s="58">
        <f ca="1">_xlfn.DAYS(TODAY(),E7)/365</f>
        <v>2.4767123287671233</v>
      </c>
      <c r="G7" s="82">
        <f t="shared" ref="G7" ca="1" si="2">F7*12</f>
        <v>29.720547945205482</v>
      </c>
      <c r="H7" s="97">
        <v>28820</v>
      </c>
      <c r="J7" s="11"/>
      <c r="K7" s="11"/>
    </row>
    <row r="8" spans="1:11" ht="15" customHeight="1" x14ac:dyDescent="0.2">
      <c r="J8" s="11"/>
      <c r="K8" s="11"/>
    </row>
    <row r="9" spans="1:11" ht="15" customHeight="1" x14ac:dyDescent="0.2">
      <c r="J9" s="11"/>
      <c r="K9" s="11"/>
    </row>
    <row r="10" spans="1:11" ht="15" customHeight="1" x14ac:dyDescent="0.15">
      <c r="A10" s="19" t="s">
        <v>30</v>
      </c>
      <c r="B10" s="12" t="s">
        <v>47</v>
      </c>
      <c r="C10" s="12" t="s">
        <v>51</v>
      </c>
      <c r="D10" s="61">
        <v>2018</v>
      </c>
      <c r="E10" s="62">
        <v>43556</v>
      </c>
      <c r="F10" s="57">
        <f t="shared" ref="F10:F13" ca="1" si="3">_xlfn.DAYS(TODAY(),E10)/365</f>
        <v>6.2328767123287667</v>
      </c>
      <c r="G10" s="83">
        <f t="shared" ref="G10:G13" ca="1" si="4">F10*12</f>
        <v>74.794520547945197</v>
      </c>
      <c r="H10" s="98">
        <f>9300-6000</f>
        <v>3300</v>
      </c>
      <c r="I10" s="11"/>
      <c r="J10" s="11"/>
      <c r="K10" s="11"/>
    </row>
    <row r="11" spans="1:11" ht="15" customHeight="1" x14ac:dyDescent="0.2">
      <c r="B11" s="12" t="s">
        <v>47</v>
      </c>
      <c r="C11" s="12" t="s">
        <v>51</v>
      </c>
      <c r="D11" s="61">
        <v>2019</v>
      </c>
      <c r="E11" s="62">
        <v>43862</v>
      </c>
      <c r="F11" s="57">
        <f t="shared" ca="1" si="3"/>
        <v>5.3945205479452056</v>
      </c>
      <c r="G11" s="83">
        <f t="shared" ca="1" si="4"/>
        <v>64.734246575342468</v>
      </c>
      <c r="H11" s="98">
        <v>3982</v>
      </c>
    </row>
    <row r="12" spans="1:11" ht="15" customHeight="1" x14ac:dyDescent="0.2">
      <c r="B12" s="12" t="s">
        <v>47</v>
      </c>
      <c r="C12" s="12" t="s">
        <v>51</v>
      </c>
      <c r="D12" s="61">
        <v>2020</v>
      </c>
      <c r="E12" s="62">
        <v>44256</v>
      </c>
      <c r="F12" s="57">
        <f t="shared" ca="1" si="3"/>
        <v>4.3150684931506849</v>
      </c>
      <c r="G12" s="83">
        <f t="shared" ca="1" si="4"/>
        <v>51.780821917808218</v>
      </c>
      <c r="H12" s="98">
        <f>12439-6000</f>
        <v>6439</v>
      </c>
    </row>
    <row r="13" spans="1:11" ht="15" customHeight="1" x14ac:dyDescent="0.2">
      <c r="B13" s="12" t="s">
        <v>47</v>
      </c>
      <c r="C13" s="12" t="s">
        <v>51</v>
      </c>
      <c r="D13" s="61">
        <v>2021</v>
      </c>
      <c r="E13" s="62">
        <v>44562</v>
      </c>
      <c r="F13" s="57">
        <f t="shared" ca="1" si="3"/>
        <v>3.4767123287671233</v>
      </c>
      <c r="G13" s="83">
        <f t="shared" ca="1" si="4"/>
        <v>41.720547945205482</v>
      </c>
      <c r="H13" s="98">
        <f>15817-6000</f>
        <v>9817</v>
      </c>
    </row>
    <row r="14" spans="1:11" ht="15" customHeight="1" x14ac:dyDescent="0.2">
      <c r="B14" s="12" t="s">
        <v>47</v>
      </c>
      <c r="C14" s="12" t="s">
        <v>51</v>
      </c>
      <c r="D14" s="61">
        <v>2022</v>
      </c>
      <c r="E14" s="62">
        <v>44927</v>
      </c>
      <c r="F14" s="57">
        <f t="shared" ref="F14" ca="1" si="5">_xlfn.DAYS(TODAY(),E14)/365</f>
        <v>2.4767123287671233</v>
      </c>
      <c r="G14" s="83">
        <f t="shared" ref="G14" ca="1" si="6">F14*12</f>
        <v>29.720547945205482</v>
      </c>
      <c r="H14" s="98">
        <f>18907-6000</f>
        <v>12907</v>
      </c>
    </row>
    <row r="17" spans="1:8" ht="15" customHeight="1" x14ac:dyDescent="0.15">
      <c r="A17" s="125" t="s">
        <v>77</v>
      </c>
      <c r="B17" s="119" t="s">
        <v>3</v>
      </c>
      <c r="C17" s="119" t="s">
        <v>52</v>
      </c>
      <c r="D17" s="120">
        <v>2021</v>
      </c>
      <c r="E17" s="121">
        <v>44562</v>
      </c>
      <c r="F17" s="122">
        <f ca="1">_xlfn.DAYS(TODAY(),E17)/365</f>
        <v>3.4767123287671233</v>
      </c>
      <c r="G17" s="123">
        <f ca="1">F17*12</f>
        <v>41.720547945205482</v>
      </c>
      <c r="H17" s="124">
        <v>1002</v>
      </c>
    </row>
    <row r="20" spans="1:8" ht="15" customHeight="1" x14ac:dyDescent="0.15">
      <c r="A20" s="20" t="s">
        <v>3</v>
      </c>
      <c r="B20" s="15" t="s">
        <v>3</v>
      </c>
      <c r="C20" s="15" t="s">
        <v>51</v>
      </c>
      <c r="D20" s="68">
        <v>2022</v>
      </c>
      <c r="E20" s="69">
        <v>44927</v>
      </c>
      <c r="F20" s="59">
        <f t="shared" ref="F20" ca="1" si="7">_xlfn.DAYS(TODAY(),E20)/365</f>
        <v>2.4767123287671233</v>
      </c>
      <c r="G20" s="84">
        <f t="shared" ref="G20" ca="1" si="8">F20*12</f>
        <v>29.720547945205482</v>
      </c>
      <c r="H20" s="99">
        <v>10580</v>
      </c>
    </row>
    <row r="23" spans="1:8" ht="15" customHeight="1" x14ac:dyDescent="0.2">
      <c r="A23" s="81" t="s">
        <v>48</v>
      </c>
      <c r="B23" s="66" t="s">
        <v>48</v>
      </c>
      <c r="C23" s="66" t="s">
        <v>51</v>
      </c>
      <c r="D23" s="66">
        <v>2019</v>
      </c>
      <c r="E23" s="67">
        <v>43862</v>
      </c>
      <c r="F23" s="56">
        <f ca="1">_xlfn.DAYS(TODAY(),E23)/365</f>
        <v>5.3945205479452056</v>
      </c>
      <c r="G23" s="85">
        <f ca="1">F23*12</f>
        <v>64.734246575342468</v>
      </c>
      <c r="H23" s="100">
        <v>2259</v>
      </c>
    </row>
    <row r="33" spans="2:3" ht="15" customHeight="1" x14ac:dyDescent="0.2">
      <c r="B33" s="73" t="s">
        <v>40</v>
      </c>
      <c r="C33" s="74" t="s">
        <v>41</v>
      </c>
    </row>
    <row r="34" spans="2:3" ht="15" customHeight="1" x14ac:dyDescent="0.2">
      <c r="B34" s="75" t="s">
        <v>33</v>
      </c>
      <c r="C34" s="70">
        <v>44562</v>
      </c>
    </row>
    <row r="35" spans="2:3" ht="15" customHeight="1" x14ac:dyDescent="0.2">
      <c r="B35" s="75" t="s">
        <v>35</v>
      </c>
      <c r="C35" s="70">
        <v>45170</v>
      </c>
    </row>
    <row r="36" spans="2:3" ht="15" customHeight="1" x14ac:dyDescent="0.2">
      <c r="B36" s="75" t="s">
        <v>37</v>
      </c>
      <c r="C36" s="71">
        <f>_xlfn.DAYS(C35,C34)/365</f>
        <v>1.6657534246575343</v>
      </c>
    </row>
    <row r="37" spans="2:3" ht="15" customHeight="1" x14ac:dyDescent="0.2">
      <c r="B37" s="75" t="s">
        <v>38</v>
      </c>
      <c r="C37" s="72">
        <f>C36*12</f>
        <v>19.989041095890411</v>
      </c>
    </row>
  </sheetData>
  <autoFilter ref="A1:H22" xr:uid="{D584C856-6F45-4976-8697-28032CFF3931}">
    <sortState xmlns:xlrd2="http://schemas.microsoft.com/office/spreadsheetml/2017/richdata2" ref="A2:H22">
      <sortCondition descending="1" ref="B1:B22"/>
    </sortState>
  </autoFilter>
  <conditionalFormatting sqref="G20 G23 G17 G2:G7 G10:G14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{95128A74-4653-4221-B228-674F2C2B6C60}</x14:id>
        </ext>
      </extLst>
    </cfRule>
  </conditionalFormatting>
  <conditionalFormatting sqref="H20 H23 H17 H2:H7 H10:H14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{996E8B73-4E1C-422E-B7D5-0402CC2D3185}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128A74-4653-4221-B228-674F2C2B6C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 G23 G17 G2:G7 G10:G14</xm:sqref>
        </x14:conditionalFormatting>
        <x14:conditionalFormatting xmlns:xm="http://schemas.microsoft.com/office/excel/2006/main">
          <x14:cfRule type="dataBar" id="{996E8B73-4E1C-422E-B7D5-0402CC2D3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 H23 H17 H2:H7 H10:H14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FDD2-FDA1-4BEA-A3B1-06F5C748CFE9}">
  <sheetPr>
    <pageSetUpPr fitToPage="1"/>
  </sheetPr>
  <dimension ref="A1:W65"/>
  <sheetViews>
    <sheetView zoomScale="160" zoomScaleNormal="160" workbookViewId="0">
      <selection activeCell="F45" sqref="F45"/>
    </sheetView>
  </sheetViews>
  <sheetFormatPr baseColWidth="10" defaultColWidth="11.5" defaultRowHeight="13.5" customHeight="1" x14ac:dyDescent="0.15"/>
  <cols>
    <col min="1" max="1" width="11.5" style="1"/>
    <col min="2" max="4" width="12.6640625" style="1" bestFit="1" customWidth="1"/>
    <col min="5" max="6" width="14" style="1" bestFit="1" customWidth="1"/>
    <col min="7" max="10" width="11.5" style="1"/>
    <col min="11" max="11" width="11.5" style="1" customWidth="1"/>
    <col min="12" max="16384" width="11.5" style="1"/>
  </cols>
  <sheetData>
    <row r="1" spans="1:6" ht="13.5" customHeight="1" x14ac:dyDescent="0.15">
      <c r="B1" s="96" t="s">
        <v>39</v>
      </c>
      <c r="C1" s="17" t="s">
        <v>1</v>
      </c>
      <c r="D1" s="18" t="s">
        <v>28</v>
      </c>
      <c r="E1" s="19" t="s">
        <v>30</v>
      </c>
      <c r="F1" s="20" t="s">
        <v>3</v>
      </c>
    </row>
    <row r="2" spans="1:6" ht="13.5" customHeight="1" x14ac:dyDescent="0.15">
      <c r="A2" s="21">
        <v>43555</v>
      </c>
      <c r="B2" s="5"/>
      <c r="C2" s="22">
        <v>567</v>
      </c>
      <c r="D2" s="4">
        <v>253</v>
      </c>
      <c r="E2" s="5">
        <v>333</v>
      </c>
      <c r="F2" s="3">
        <v>144</v>
      </c>
    </row>
    <row r="3" spans="1:6" ht="13.5" customHeight="1" x14ac:dyDescent="0.15">
      <c r="A3" s="21">
        <v>43646</v>
      </c>
      <c r="B3" s="5"/>
      <c r="C3" s="22">
        <v>883</v>
      </c>
      <c r="D3" s="4">
        <v>664</v>
      </c>
      <c r="E3" s="5">
        <v>1267</v>
      </c>
      <c r="F3" s="3">
        <v>664</v>
      </c>
    </row>
    <row r="4" spans="1:6" ht="13.5" customHeight="1" x14ac:dyDescent="0.15">
      <c r="A4" s="21">
        <v>43738</v>
      </c>
      <c r="B4" s="5"/>
      <c r="C4" s="22">
        <v>793</v>
      </c>
      <c r="D4" s="4">
        <v>683</v>
      </c>
      <c r="E4" s="5">
        <v>518</v>
      </c>
      <c r="F4" s="3">
        <v>66</v>
      </c>
    </row>
    <row r="5" spans="1:6" ht="13.5" customHeight="1" x14ac:dyDescent="0.15">
      <c r="A5" s="21">
        <v>43830</v>
      </c>
      <c r="B5" s="5"/>
      <c r="C5" s="22">
        <v>788</v>
      </c>
      <c r="D5" s="4">
        <v>426</v>
      </c>
      <c r="E5" s="5">
        <v>459</v>
      </c>
      <c r="F5" s="3">
        <v>70</v>
      </c>
    </row>
    <row r="6" spans="1:6" ht="13.5" customHeight="1" x14ac:dyDescent="0.15">
      <c r="A6" s="23">
        <v>43921</v>
      </c>
      <c r="B6" s="90"/>
      <c r="C6" s="2">
        <v>914</v>
      </c>
      <c r="D6" s="24">
        <v>488</v>
      </c>
      <c r="E6" s="25">
        <v>907</v>
      </c>
      <c r="F6" s="26">
        <v>68</v>
      </c>
    </row>
    <row r="7" spans="1:6" ht="13.5" customHeight="1" x14ac:dyDescent="0.15">
      <c r="A7" s="23">
        <v>44012</v>
      </c>
      <c r="B7" s="90"/>
      <c r="C7" s="2">
        <v>689</v>
      </c>
      <c r="D7" s="24">
        <v>954</v>
      </c>
      <c r="E7" s="25">
        <v>177</v>
      </c>
      <c r="F7" s="26">
        <v>216</v>
      </c>
    </row>
    <row r="8" spans="1:6" ht="13.5" customHeight="1" x14ac:dyDescent="0.15">
      <c r="A8" s="23">
        <v>44104</v>
      </c>
      <c r="B8" s="90"/>
      <c r="C8" s="2">
        <v>1184</v>
      </c>
      <c r="D8" s="24">
        <v>711</v>
      </c>
      <c r="E8" s="25">
        <v>609</v>
      </c>
      <c r="F8" s="26">
        <v>692</v>
      </c>
    </row>
    <row r="9" spans="1:6" ht="13.5" customHeight="1" x14ac:dyDescent="0.15">
      <c r="A9" s="23">
        <v>44196</v>
      </c>
      <c r="B9" s="90"/>
      <c r="C9" s="2">
        <v>1725</v>
      </c>
      <c r="D9" s="24">
        <v>1403</v>
      </c>
      <c r="E9" s="25">
        <v>1023</v>
      </c>
      <c r="F9" s="26">
        <v>398</v>
      </c>
    </row>
    <row r="10" spans="1:6" ht="13.5" customHeight="1" x14ac:dyDescent="0.15">
      <c r="A10" s="21">
        <v>44286</v>
      </c>
      <c r="B10" s="5"/>
      <c r="C10" s="22">
        <v>1393</v>
      </c>
      <c r="D10" s="4">
        <v>965</v>
      </c>
      <c r="E10" s="5">
        <v>655</v>
      </c>
      <c r="F10" s="3">
        <v>201</v>
      </c>
    </row>
    <row r="11" spans="1:6" ht="13.5" customHeight="1" x14ac:dyDescent="0.15">
      <c r="A11" s="21">
        <v>44377</v>
      </c>
      <c r="B11" s="5"/>
      <c r="C11" s="22">
        <v>630</v>
      </c>
      <c r="D11" s="4">
        <v>1108</v>
      </c>
      <c r="E11" s="5">
        <v>794</v>
      </c>
      <c r="F11" s="3">
        <v>1473</v>
      </c>
    </row>
    <row r="12" spans="1:6" ht="13.5" customHeight="1" x14ac:dyDescent="0.15">
      <c r="A12" s="21">
        <v>44469</v>
      </c>
      <c r="B12" s="5"/>
      <c r="C12" s="22">
        <v>499</v>
      </c>
      <c r="D12" s="4">
        <v>226</v>
      </c>
      <c r="E12" s="5">
        <v>337</v>
      </c>
      <c r="F12" s="3">
        <v>149</v>
      </c>
    </row>
    <row r="13" spans="1:6" ht="13.5" customHeight="1" x14ac:dyDescent="0.15">
      <c r="A13" s="21">
        <v>44561</v>
      </c>
      <c r="B13" s="5"/>
      <c r="C13" s="22">
        <v>1500</v>
      </c>
      <c r="D13" s="4">
        <v>1835</v>
      </c>
      <c r="E13" s="5">
        <v>1410</v>
      </c>
      <c r="F13" s="3">
        <v>717</v>
      </c>
    </row>
    <row r="14" spans="1:6" ht="13.5" customHeight="1" x14ac:dyDescent="0.15">
      <c r="A14" s="23">
        <v>44651</v>
      </c>
      <c r="B14" s="105">
        <v>120</v>
      </c>
      <c r="C14" s="2">
        <v>1374</v>
      </c>
      <c r="D14" s="24">
        <v>615</v>
      </c>
      <c r="E14" s="25">
        <v>981</v>
      </c>
      <c r="F14" s="26">
        <v>405</v>
      </c>
    </row>
    <row r="15" spans="1:6" ht="13.5" customHeight="1" x14ac:dyDescent="0.15">
      <c r="A15" s="23">
        <v>44742</v>
      </c>
      <c r="B15" s="105">
        <v>200</v>
      </c>
      <c r="C15" s="2">
        <v>1889</v>
      </c>
      <c r="D15" s="24">
        <v>1310</v>
      </c>
      <c r="E15" s="25">
        <v>620</v>
      </c>
      <c r="F15" s="26">
        <v>1151</v>
      </c>
    </row>
    <row r="16" spans="1:6" ht="13.5" customHeight="1" x14ac:dyDescent="0.15">
      <c r="A16" s="23">
        <v>44834</v>
      </c>
      <c r="B16" s="105">
        <v>130</v>
      </c>
      <c r="C16" s="2">
        <v>2357</v>
      </c>
      <c r="D16" s="24">
        <v>1103</v>
      </c>
      <c r="E16" s="25">
        <v>640</v>
      </c>
      <c r="F16" s="26">
        <v>549</v>
      </c>
    </row>
    <row r="17" spans="1:6" ht="13.5" customHeight="1" x14ac:dyDescent="0.15">
      <c r="A17" s="23">
        <v>44926</v>
      </c>
      <c r="B17" s="105">
        <v>120</v>
      </c>
      <c r="C17" s="2">
        <v>1398</v>
      </c>
      <c r="D17" s="24">
        <v>2798</v>
      </c>
      <c r="E17" s="25">
        <v>995</v>
      </c>
      <c r="F17" s="26">
        <v>461</v>
      </c>
    </row>
    <row r="18" spans="1:6" ht="13.5" customHeight="1" x14ac:dyDescent="0.15">
      <c r="A18" s="93">
        <v>45016</v>
      </c>
      <c r="B18" s="5">
        <v>144</v>
      </c>
      <c r="C18" s="22">
        <v>1637</v>
      </c>
      <c r="D18" s="4">
        <v>1601</v>
      </c>
      <c r="E18" s="5">
        <v>1471</v>
      </c>
      <c r="F18" s="3">
        <v>1130</v>
      </c>
    </row>
    <row r="19" spans="1:6" ht="13.5" customHeight="1" x14ac:dyDescent="0.15">
      <c r="A19" s="21">
        <v>45107</v>
      </c>
      <c r="B19" s="5">
        <v>769</v>
      </c>
      <c r="C19" s="22">
        <v>1688</v>
      </c>
      <c r="D19" s="4">
        <v>628</v>
      </c>
      <c r="E19" s="5">
        <v>523</v>
      </c>
      <c r="F19" s="3">
        <v>787</v>
      </c>
    </row>
    <row r="20" spans="1:6" ht="13.5" customHeight="1" x14ac:dyDescent="0.15">
      <c r="A20" s="93">
        <v>45199</v>
      </c>
      <c r="B20" s="5">
        <v>531</v>
      </c>
      <c r="C20" s="22">
        <v>2455</v>
      </c>
      <c r="D20" s="4">
        <v>536</v>
      </c>
      <c r="E20" s="5">
        <v>989</v>
      </c>
      <c r="F20" s="3">
        <v>636</v>
      </c>
    </row>
    <row r="21" spans="1:6" ht="13.5" customHeight="1" x14ac:dyDescent="0.15">
      <c r="A21" s="93">
        <v>45291</v>
      </c>
      <c r="B21" s="5">
        <v>405</v>
      </c>
      <c r="C21" s="22">
        <v>1042</v>
      </c>
      <c r="D21" s="4">
        <v>1226</v>
      </c>
      <c r="E21" s="5">
        <v>849</v>
      </c>
      <c r="F21" s="3">
        <v>134</v>
      </c>
    </row>
    <row r="22" spans="1:6" ht="13.5" customHeight="1" x14ac:dyDescent="0.15">
      <c r="A22" s="112">
        <v>45382</v>
      </c>
      <c r="B22" s="91">
        <v>1054</v>
      </c>
      <c r="C22" s="86">
        <v>2883</v>
      </c>
      <c r="D22" s="87">
        <v>1480</v>
      </c>
      <c r="E22" s="88">
        <v>1444</v>
      </c>
      <c r="F22" s="89">
        <v>620</v>
      </c>
    </row>
    <row r="23" spans="1:6" ht="13.5" customHeight="1" x14ac:dyDescent="0.15">
      <c r="A23" s="112">
        <v>45473</v>
      </c>
      <c r="B23" s="91">
        <v>549</v>
      </c>
      <c r="C23" s="86">
        <v>2064</v>
      </c>
      <c r="D23" s="87">
        <v>595</v>
      </c>
      <c r="E23" s="88">
        <v>844</v>
      </c>
      <c r="F23" s="89">
        <v>1046</v>
      </c>
    </row>
    <row r="24" spans="1:6" ht="13.5" customHeight="1" x14ac:dyDescent="0.15">
      <c r="A24" s="27">
        <v>45565</v>
      </c>
      <c r="B24" s="90">
        <v>679</v>
      </c>
      <c r="C24" s="2">
        <v>3887</v>
      </c>
      <c r="D24" s="24">
        <v>747</v>
      </c>
      <c r="E24" s="25">
        <v>780</v>
      </c>
      <c r="F24" s="26">
        <v>1074</v>
      </c>
    </row>
    <row r="25" spans="1:6" ht="13.5" customHeight="1" x14ac:dyDescent="0.15">
      <c r="A25" s="27">
        <v>45657</v>
      </c>
      <c r="B25" s="90">
        <v>848</v>
      </c>
      <c r="C25" s="2">
        <v>1628</v>
      </c>
      <c r="D25" s="24">
        <v>2453</v>
      </c>
      <c r="E25" s="25">
        <v>1491</v>
      </c>
      <c r="F25" s="26">
        <v>1084</v>
      </c>
    </row>
    <row r="26" spans="1:6" ht="13.5" customHeight="1" x14ac:dyDescent="0.15">
      <c r="A26" s="32">
        <v>45747</v>
      </c>
      <c r="B26" s="92">
        <f>_xlfn.FORECAST.ETS(A26,$B$2:$B$25,$A$2:$A$25)</f>
        <v>973.6632374025354</v>
      </c>
      <c r="C26" s="28">
        <f>_xlfn.FORECAST.ETS(A26,$C$2:$C$25,$A$2:$A$25)</f>
        <v>2538.1385931694081</v>
      </c>
      <c r="D26" s="29">
        <f>_xlfn.FORECAST.ETS(A26,$D$2:$D$25,$A$2:$A$25)</f>
        <v>1392.8351109395726</v>
      </c>
      <c r="E26" s="30">
        <f>_xlfn.FORECAST.ETS(A26,$E$2:$E$25,$A$2:$A$25,1)</f>
        <v>1134.7405501750698</v>
      </c>
      <c r="F26" s="31">
        <f>_xlfn.FORECAST.ETS($A26,$F$2:$F$25,$A$2:$A$25,1)</f>
        <v>921.81840841434132</v>
      </c>
    </row>
    <row r="27" spans="1:6" ht="13.5" customHeight="1" x14ac:dyDescent="0.15">
      <c r="A27" s="32">
        <v>45838</v>
      </c>
      <c r="B27" s="92">
        <f t="shared" ref="B27:B41" si="0">_xlfn.FORECAST.ETS(A27,$B$2:$B$25,$A$2:$A$25)</f>
        <v>1043.8626060047607</v>
      </c>
      <c r="C27" s="28">
        <f t="shared" ref="C27:C41" si="1">_xlfn.FORECAST.ETS(A27,$C$2:$C$25,$A$2:$A$25)</f>
        <v>2619.2101840761507</v>
      </c>
      <c r="D27" s="29">
        <f t="shared" ref="D27:D41" si="2">_xlfn.FORECAST.ETS(A27,$D$2:$D$25,$A$2:$A$25)</f>
        <v>1585.7057015197449</v>
      </c>
      <c r="E27" s="30">
        <f t="shared" ref="E27:E41" si="3">_xlfn.FORECAST.ETS(A27,$E$2:$E$25,$A$2:$A$25,1)</f>
        <v>1160.0247341498221</v>
      </c>
      <c r="F27" s="31">
        <f t="shared" ref="F27:F41" si="4">_xlfn.FORECAST.ETS($A27,$F$2:$F$25,$A$2:$A$25,1)</f>
        <v>954.45881734340753</v>
      </c>
    </row>
    <row r="28" spans="1:6" ht="13.5" customHeight="1" x14ac:dyDescent="0.15">
      <c r="A28" s="32">
        <v>45930</v>
      </c>
      <c r="B28" s="92">
        <f t="shared" si="0"/>
        <v>1114.8333962399774</v>
      </c>
      <c r="C28" s="28">
        <f t="shared" si="1"/>
        <v>2701.1726715862665</v>
      </c>
      <c r="D28" s="29">
        <f t="shared" si="2"/>
        <v>745.13551507942998</v>
      </c>
      <c r="E28" s="30">
        <f t="shared" si="3"/>
        <v>1185.5867663001211</v>
      </c>
      <c r="F28" s="31">
        <f t="shared" si="4"/>
        <v>987.45791208488015</v>
      </c>
    </row>
    <row r="29" spans="1:6" ht="13.5" customHeight="1" x14ac:dyDescent="0.15">
      <c r="A29" s="32">
        <v>46022</v>
      </c>
      <c r="B29" s="92">
        <f t="shared" si="0"/>
        <v>1186.5756081081856</v>
      </c>
      <c r="C29" s="28">
        <f t="shared" si="1"/>
        <v>2784.0260556997509</v>
      </c>
      <c r="D29" s="29">
        <f t="shared" si="2"/>
        <v>1719.449110949477</v>
      </c>
      <c r="E29" s="30">
        <f t="shared" si="3"/>
        <v>1211.4266466259669</v>
      </c>
      <c r="F29" s="31">
        <f t="shared" si="4"/>
        <v>1020.8156926387609</v>
      </c>
    </row>
    <row r="30" spans="1:6" ht="13.5" customHeight="1" x14ac:dyDescent="0.15">
      <c r="A30" s="27">
        <v>46112</v>
      </c>
      <c r="B30" s="92">
        <f t="shared" si="0"/>
        <v>1257.5463983434024</v>
      </c>
      <c r="C30" s="28">
        <f t="shared" si="1"/>
        <v>2865.9885432098663</v>
      </c>
      <c r="D30" s="29">
        <f t="shared" si="2"/>
        <v>1130.4690773091745</v>
      </c>
      <c r="E30" s="30">
        <f t="shared" si="3"/>
        <v>1236.9886787762659</v>
      </c>
      <c r="F30" s="31">
        <f t="shared" si="4"/>
        <v>1053.8147873802334</v>
      </c>
    </row>
    <row r="31" spans="1:6" ht="13.5" customHeight="1" x14ac:dyDescent="0.15">
      <c r="A31" s="27">
        <v>46203</v>
      </c>
      <c r="B31" s="92">
        <f t="shared" si="0"/>
        <v>1327.7457669456278</v>
      </c>
      <c r="C31" s="28">
        <f t="shared" si="1"/>
        <v>2947.0601341166089</v>
      </c>
      <c r="D31" s="29">
        <f t="shared" si="2"/>
        <v>1726.8000383093006</v>
      </c>
      <c r="E31" s="30">
        <f t="shared" si="3"/>
        <v>1262.2728627510182</v>
      </c>
      <c r="F31" s="31">
        <f t="shared" si="4"/>
        <v>1086.4551963092995</v>
      </c>
    </row>
    <row r="32" spans="1:6" ht="13.5" customHeight="1" x14ac:dyDescent="0.15">
      <c r="A32" s="27">
        <v>46295</v>
      </c>
      <c r="B32" s="92">
        <f t="shared" si="0"/>
        <v>1398.7165571808446</v>
      </c>
      <c r="C32" s="28">
        <f t="shared" si="1"/>
        <v>3029.0226216267242</v>
      </c>
      <c r="D32" s="29">
        <f t="shared" si="2"/>
        <v>1510.6229109300962</v>
      </c>
      <c r="E32" s="30">
        <f t="shared" si="3"/>
        <v>1287.8348949013173</v>
      </c>
      <c r="F32" s="31">
        <f t="shared" si="4"/>
        <v>1119.4542910507721</v>
      </c>
    </row>
    <row r="33" spans="1:23" ht="13.5" customHeight="1" x14ac:dyDescent="0.15">
      <c r="A33" s="27">
        <v>46387</v>
      </c>
      <c r="B33" s="92">
        <f t="shared" si="0"/>
        <v>1470.4587690490528</v>
      </c>
      <c r="C33" s="28">
        <f t="shared" si="1"/>
        <v>3111.8760057402092</v>
      </c>
      <c r="D33" s="29">
        <f t="shared" si="2"/>
        <v>2108.7627408241624</v>
      </c>
      <c r="E33" s="30">
        <f t="shared" si="3"/>
        <v>1313.6747752271631</v>
      </c>
      <c r="F33" s="31">
        <f t="shared" si="4"/>
        <v>1152.8120716046531</v>
      </c>
    </row>
    <row r="34" spans="1:23" ht="13.5" customHeight="1" x14ac:dyDescent="0.15">
      <c r="A34" s="32">
        <v>46477</v>
      </c>
      <c r="B34" s="92">
        <f t="shared" si="0"/>
        <v>1541.4295592842695</v>
      </c>
      <c r="C34" s="28">
        <f t="shared" si="1"/>
        <v>3193.8384932503245</v>
      </c>
      <c r="D34" s="29">
        <f t="shared" si="2"/>
        <v>1637.8386163187815</v>
      </c>
      <c r="E34" s="30">
        <f t="shared" si="3"/>
        <v>1339.2368073774621</v>
      </c>
      <c r="F34" s="31">
        <f t="shared" si="4"/>
        <v>1185.8111663461254</v>
      </c>
    </row>
    <row r="35" spans="1:23" ht="13.5" customHeight="1" x14ac:dyDescent="0.15">
      <c r="A35" s="32">
        <v>46568</v>
      </c>
      <c r="B35" s="92">
        <f t="shared" si="0"/>
        <v>1611.6289278864949</v>
      </c>
      <c r="C35" s="28">
        <f t="shared" si="1"/>
        <v>3274.9100841570671</v>
      </c>
      <c r="D35" s="29">
        <f t="shared" si="2"/>
        <v>1830.7092068989539</v>
      </c>
      <c r="E35" s="30">
        <f t="shared" si="3"/>
        <v>1364.5209913522144</v>
      </c>
      <c r="F35" s="31">
        <f t="shared" si="4"/>
        <v>1218.4515752751918</v>
      </c>
    </row>
    <row r="36" spans="1:23" ht="13.5" customHeight="1" x14ac:dyDescent="0.15">
      <c r="A36" s="32">
        <v>46660</v>
      </c>
      <c r="B36" s="92">
        <f t="shared" si="0"/>
        <v>1682.5997181217117</v>
      </c>
      <c r="C36" s="28">
        <f t="shared" si="1"/>
        <v>3356.8725716671825</v>
      </c>
      <c r="D36" s="29">
        <f t="shared" si="2"/>
        <v>990.13902045863813</v>
      </c>
      <c r="E36" s="30">
        <f t="shared" si="3"/>
        <v>1390.0830235025135</v>
      </c>
      <c r="F36" s="31">
        <f t="shared" si="4"/>
        <v>1251.4506700166644</v>
      </c>
    </row>
    <row r="37" spans="1:23" ht="13.5" customHeight="1" x14ac:dyDescent="0.15">
      <c r="A37" s="32">
        <v>46752</v>
      </c>
      <c r="B37" s="92">
        <f t="shared" si="0"/>
        <v>1754.3419299899197</v>
      </c>
      <c r="C37" s="28">
        <f t="shared" si="1"/>
        <v>3439.7259557806669</v>
      </c>
      <c r="D37" s="29">
        <f t="shared" si="2"/>
        <v>1964.4526163286862</v>
      </c>
      <c r="E37" s="30">
        <f t="shared" si="3"/>
        <v>1415.9229038283593</v>
      </c>
      <c r="F37" s="31">
        <f t="shared" si="4"/>
        <v>1284.8084505705449</v>
      </c>
    </row>
    <row r="38" spans="1:23" ht="13.5" customHeight="1" x14ac:dyDescent="0.15">
      <c r="A38" s="27">
        <v>46843</v>
      </c>
      <c r="B38" s="92">
        <f t="shared" si="0"/>
        <v>1825.3127202251367</v>
      </c>
      <c r="C38" s="28">
        <f t="shared" si="1"/>
        <v>3521.6884432907823</v>
      </c>
      <c r="D38" s="29">
        <f t="shared" si="2"/>
        <v>1375.4725826883837</v>
      </c>
      <c r="E38" s="30">
        <f t="shared" si="3"/>
        <v>1441.4849359786583</v>
      </c>
      <c r="F38" s="31">
        <f t="shared" si="4"/>
        <v>1317.8075453120175</v>
      </c>
    </row>
    <row r="39" spans="1:23" ht="13.5" customHeight="1" x14ac:dyDescent="0.15">
      <c r="A39" s="27">
        <v>46934</v>
      </c>
      <c r="B39" s="92">
        <f t="shared" si="0"/>
        <v>1895.5120888273618</v>
      </c>
      <c r="C39" s="28">
        <f t="shared" si="1"/>
        <v>3602.7600341975249</v>
      </c>
      <c r="D39" s="29">
        <f t="shared" si="2"/>
        <v>1971.8035436885102</v>
      </c>
      <c r="E39" s="30">
        <f t="shared" si="3"/>
        <v>1466.7691199534106</v>
      </c>
      <c r="F39" s="31">
        <f t="shared" si="4"/>
        <v>1350.4479542410838</v>
      </c>
    </row>
    <row r="40" spans="1:23" ht="13.5" customHeight="1" x14ac:dyDescent="0.15">
      <c r="A40" s="27">
        <v>47026</v>
      </c>
      <c r="B40" s="92">
        <f t="shared" si="0"/>
        <v>1966.4828790625788</v>
      </c>
      <c r="C40" s="28">
        <f t="shared" si="1"/>
        <v>3684.7225217076407</v>
      </c>
      <c r="D40" s="29">
        <f t="shared" si="2"/>
        <v>1755.6264163093051</v>
      </c>
      <c r="E40" s="30">
        <f t="shared" si="3"/>
        <v>1492.3311521037097</v>
      </c>
      <c r="F40" s="31">
        <f t="shared" si="4"/>
        <v>1383.4470489825565</v>
      </c>
    </row>
    <row r="41" spans="1:23" ht="13.5" customHeight="1" x14ac:dyDescent="0.15">
      <c r="A41" s="27">
        <v>47118</v>
      </c>
      <c r="B41" s="92">
        <f t="shared" si="0"/>
        <v>2038.2250909307868</v>
      </c>
      <c r="C41" s="28">
        <f t="shared" si="1"/>
        <v>3767.5759058211252</v>
      </c>
      <c r="D41" s="29">
        <f t="shared" si="2"/>
        <v>2353.7662462033713</v>
      </c>
      <c r="E41" s="30">
        <f t="shared" si="3"/>
        <v>1518.1710324295555</v>
      </c>
      <c r="F41" s="31">
        <f t="shared" si="4"/>
        <v>1416.8048295364372</v>
      </c>
    </row>
    <row r="43" spans="1:23" ht="13.5" customHeight="1" x14ac:dyDescent="0.15">
      <c r="R43" s="101"/>
      <c r="S43" s="101"/>
      <c r="T43" s="101"/>
      <c r="U43" s="101"/>
      <c r="V43" s="101"/>
      <c r="W43" s="101"/>
    </row>
    <row r="44" spans="1:23" ht="13.5" customHeight="1" x14ac:dyDescent="0.15">
      <c r="R44" s="101"/>
      <c r="S44" s="101"/>
      <c r="T44" s="101"/>
      <c r="U44" s="101"/>
      <c r="V44" s="101"/>
      <c r="W44" s="101"/>
    </row>
    <row r="45" spans="1:23" ht="13.5" customHeight="1" x14ac:dyDescent="0.15">
      <c r="B45" s="96" t="s">
        <v>39</v>
      </c>
      <c r="C45" s="17" t="s">
        <v>1</v>
      </c>
      <c r="D45" s="18" t="s">
        <v>28</v>
      </c>
      <c r="E45" s="19" t="s">
        <v>30</v>
      </c>
      <c r="F45" s="20" t="s">
        <v>3</v>
      </c>
      <c r="G45" s="53" t="s">
        <v>42</v>
      </c>
    </row>
    <row r="46" spans="1:23" ht="13.5" customHeight="1" x14ac:dyDescent="0.15">
      <c r="A46" s="33">
        <v>2019</v>
      </c>
      <c r="B46" s="36">
        <f>SUM(B2:B5)</f>
        <v>0</v>
      </c>
      <c r="C46" s="34">
        <f>SUM(C2:C5)</f>
        <v>3031</v>
      </c>
      <c r="D46" s="35">
        <f>SUM(D2:D5)</f>
        <v>2026</v>
      </c>
      <c r="E46" s="36">
        <f>SUM(E2:E5)</f>
        <v>2577</v>
      </c>
      <c r="F46" s="37">
        <f>SUM(F2:F5)</f>
        <v>944</v>
      </c>
      <c r="G46" s="51">
        <f>SUM(C46:F46)</f>
        <v>8578</v>
      </c>
      <c r="R46" s="101"/>
      <c r="S46" s="101"/>
      <c r="T46" s="101"/>
      <c r="U46" s="101"/>
      <c r="V46" s="101"/>
    </row>
    <row r="47" spans="1:23" ht="13.5" customHeight="1" x14ac:dyDescent="0.15">
      <c r="A47" s="33">
        <v>2020</v>
      </c>
      <c r="B47" s="95">
        <f>SUM(B6:B9)</f>
        <v>0</v>
      </c>
      <c r="C47" s="38">
        <f>SUM(C6:C9)</f>
        <v>4512</v>
      </c>
      <c r="D47" s="39">
        <f>SUM(D6:D9)</f>
        <v>3556</v>
      </c>
      <c r="E47" s="40">
        <f>SUM(E6:E9)</f>
        <v>2716</v>
      </c>
      <c r="F47" s="41">
        <f>SUM(F6:F9)</f>
        <v>1374</v>
      </c>
      <c r="G47" s="52">
        <f t="shared" ref="G47:G55" si="5">SUM(C47:F47)</f>
        <v>12158</v>
      </c>
    </row>
    <row r="48" spans="1:23" ht="13.5" customHeight="1" x14ac:dyDescent="0.15">
      <c r="A48" s="33">
        <v>2021</v>
      </c>
      <c r="B48" s="36">
        <f>SUM(B10:B13)</f>
        <v>0</v>
      </c>
      <c r="C48" s="34">
        <f>SUM(C10:C13)</f>
        <v>4022</v>
      </c>
      <c r="D48" s="35">
        <f>SUM(D10:D13)</f>
        <v>4134</v>
      </c>
      <c r="E48" s="36">
        <f>SUM(E10:E13)</f>
        <v>3196</v>
      </c>
      <c r="F48" s="37">
        <f>SUM(F10:F13)</f>
        <v>2540</v>
      </c>
      <c r="G48" s="51">
        <f t="shared" si="5"/>
        <v>13892</v>
      </c>
    </row>
    <row r="49" spans="1:7" ht="13.5" customHeight="1" x14ac:dyDescent="0.15">
      <c r="A49" s="33">
        <v>2022</v>
      </c>
      <c r="B49" s="95">
        <f>SUM(B14:B17)</f>
        <v>570</v>
      </c>
      <c r="C49" s="38">
        <f>SUM(C14:C17)</f>
        <v>7018</v>
      </c>
      <c r="D49" s="39">
        <f>SUM(D14:D17)</f>
        <v>5826</v>
      </c>
      <c r="E49" s="40">
        <f>SUM(E14:E17)</f>
        <v>3236</v>
      </c>
      <c r="F49" s="41">
        <f>SUM(F14:F17)</f>
        <v>2566</v>
      </c>
      <c r="G49" s="52">
        <f t="shared" si="5"/>
        <v>18646</v>
      </c>
    </row>
    <row r="50" spans="1:7" ht="13.5" customHeight="1" x14ac:dyDescent="0.15">
      <c r="A50" s="33">
        <v>2023</v>
      </c>
      <c r="B50" s="113">
        <f>SUM(B18:B21)</f>
        <v>1849</v>
      </c>
      <c r="C50" s="114">
        <f>SUM(C18:C21)</f>
        <v>6822</v>
      </c>
      <c r="D50" s="115">
        <f>SUM(D18:D21)</f>
        <v>3991</v>
      </c>
      <c r="E50" s="113">
        <f>SUM(E18:E21)</f>
        <v>3832</v>
      </c>
      <c r="F50" s="116">
        <f>SUM(F18:F21)</f>
        <v>2687</v>
      </c>
      <c r="G50" s="117">
        <f t="shared" si="5"/>
        <v>17332</v>
      </c>
    </row>
    <row r="51" spans="1:7" ht="13.5" customHeight="1" x14ac:dyDescent="0.15">
      <c r="A51" s="33">
        <v>2024</v>
      </c>
      <c r="B51" s="95">
        <f>SUM(B22:B25)</f>
        <v>3130</v>
      </c>
      <c r="C51" s="38">
        <f>SUM(C22:C25)</f>
        <v>10462</v>
      </c>
      <c r="D51" s="39">
        <f>SUM(D22:D25)</f>
        <v>5275</v>
      </c>
      <c r="E51" s="40">
        <f>SUM(E22:E25)</f>
        <v>4559</v>
      </c>
      <c r="F51" s="41">
        <f>SUM(F22:F25)</f>
        <v>3824</v>
      </c>
      <c r="G51" s="52">
        <f t="shared" si="5"/>
        <v>24120</v>
      </c>
    </row>
    <row r="52" spans="1:7" ht="13.5" customHeight="1" x14ac:dyDescent="0.15">
      <c r="A52" s="33">
        <v>2025</v>
      </c>
      <c r="B52" s="48">
        <f>SUM(B26:B29)</f>
        <v>4318.9348477554595</v>
      </c>
      <c r="C52" s="46">
        <f>SUM(C26:C29)</f>
        <v>10642.547504531576</v>
      </c>
      <c r="D52" s="47">
        <f>SUM(D26:D29)</f>
        <v>5443.125438488225</v>
      </c>
      <c r="E52" s="48">
        <f>SUM(E26:E29)</f>
        <v>4691.7786972509793</v>
      </c>
      <c r="F52" s="49">
        <f>SUM(F26:F29)</f>
        <v>3884.5508304813902</v>
      </c>
      <c r="G52" s="55">
        <f t="shared" si="5"/>
        <v>24662.002470752173</v>
      </c>
    </row>
    <row r="53" spans="1:7" ht="13.5" customHeight="1" x14ac:dyDescent="0.15">
      <c r="A53" s="33">
        <v>2026</v>
      </c>
      <c r="B53" s="94">
        <f>SUM(B30:B33)</f>
        <v>5454.4674915189271</v>
      </c>
      <c r="C53" s="42">
        <f>SUM(C30:C33)</f>
        <v>11953.947304693407</v>
      </c>
      <c r="D53" s="43">
        <f>SUM(D30:D33)</f>
        <v>6476.6547673727337</v>
      </c>
      <c r="E53" s="44">
        <f>SUM(E30:E33)</f>
        <v>5100.7712116557641</v>
      </c>
      <c r="F53" s="45">
        <f>SUM(F30:F33)</f>
        <v>4412.5363463449576</v>
      </c>
      <c r="G53" s="54">
        <f t="shared" si="5"/>
        <v>27943.909630066861</v>
      </c>
    </row>
    <row r="54" spans="1:7" ht="13.5" customHeight="1" x14ac:dyDescent="0.15">
      <c r="A54" s="33">
        <v>2027</v>
      </c>
      <c r="B54" s="48">
        <f>SUM(B34:B37)</f>
        <v>6590.0001352823956</v>
      </c>
      <c r="C54" s="46">
        <f>SUM(C34:C37)</f>
        <v>13265.34710485524</v>
      </c>
      <c r="D54" s="47">
        <f>SUM(D34:D37)</f>
        <v>6423.1394600050598</v>
      </c>
      <c r="E54" s="48">
        <f>SUM(E34:E37)</f>
        <v>5509.7637260605488</v>
      </c>
      <c r="F54" s="49">
        <f>SUM(F34:F37)</f>
        <v>4940.5218622085267</v>
      </c>
      <c r="G54" s="55">
        <f t="shared" si="5"/>
        <v>30138.772153129376</v>
      </c>
    </row>
    <row r="55" spans="1:7" ht="13.5" customHeight="1" x14ac:dyDescent="0.15">
      <c r="A55" s="33">
        <v>2028</v>
      </c>
      <c r="B55" s="94">
        <f>SUM(B38:B41)</f>
        <v>7725.5327790458641</v>
      </c>
      <c r="C55" s="42">
        <f>SUM(C38:C41)</f>
        <v>14576.746905017073</v>
      </c>
      <c r="D55" s="43">
        <f>SUM(D38:D41)</f>
        <v>7456.6687888895704</v>
      </c>
      <c r="E55" s="44">
        <f>SUM(E38:E41)</f>
        <v>5918.7562404653336</v>
      </c>
      <c r="F55" s="45">
        <f>SUM(F38:F41)</f>
        <v>5468.507378072095</v>
      </c>
      <c r="G55" s="54">
        <f t="shared" si="5"/>
        <v>33420.679312444074</v>
      </c>
    </row>
    <row r="61" spans="1:7" ht="13.5" customHeight="1" x14ac:dyDescent="0.15">
      <c r="B61" s="96" t="s">
        <v>39</v>
      </c>
      <c r="C61" s="17" t="s">
        <v>1</v>
      </c>
      <c r="D61" s="18" t="s">
        <v>28</v>
      </c>
      <c r="E61" s="19" t="s">
        <v>30</v>
      </c>
      <c r="F61" s="20" t="s">
        <v>3</v>
      </c>
    </row>
    <row r="62" spans="1:7" ht="13.5" customHeight="1" x14ac:dyDescent="0.15">
      <c r="A62" s="126" t="s">
        <v>80</v>
      </c>
      <c r="B62" s="90">
        <v>973.6632374025354</v>
      </c>
      <c r="C62" s="2">
        <v>2538.1385931694081</v>
      </c>
      <c r="D62" s="24">
        <v>1392.8351109395726</v>
      </c>
      <c r="E62" s="25">
        <v>1134.7405501750698</v>
      </c>
      <c r="F62" s="26">
        <v>921.81840841434132</v>
      </c>
    </row>
    <row r="63" spans="1:7" ht="13.5" customHeight="1" x14ac:dyDescent="0.15">
      <c r="A63" s="126" t="s">
        <v>81</v>
      </c>
      <c r="B63" s="90">
        <v>1043.8626060047607</v>
      </c>
      <c r="C63" s="2">
        <v>2619.2101840761507</v>
      </c>
      <c r="D63" s="24">
        <v>1585.7057015197449</v>
      </c>
      <c r="E63" s="25">
        <v>1160.0247341498221</v>
      </c>
      <c r="F63" s="26">
        <v>954.45881734340753</v>
      </c>
    </row>
    <row r="64" spans="1:7" ht="13.5" customHeight="1" x14ac:dyDescent="0.15">
      <c r="A64" s="126" t="s">
        <v>82</v>
      </c>
      <c r="B64" s="90">
        <v>1114.8333962399774</v>
      </c>
      <c r="C64" s="2">
        <v>2701.1726715862665</v>
      </c>
      <c r="D64" s="24">
        <v>745.13551507942998</v>
      </c>
      <c r="E64" s="25">
        <v>1185.5867663001211</v>
      </c>
      <c r="F64" s="26">
        <v>987.45791208488015</v>
      </c>
    </row>
    <row r="65" spans="1:6" ht="13.5" customHeight="1" x14ac:dyDescent="0.15">
      <c r="A65" s="126" t="s">
        <v>83</v>
      </c>
      <c r="B65" s="90">
        <v>1186.5756081081856</v>
      </c>
      <c r="C65" s="2">
        <v>2784.0260556997509</v>
      </c>
      <c r="D65" s="24">
        <v>1719.449110949477</v>
      </c>
      <c r="E65" s="25">
        <v>1211.4266466259669</v>
      </c>
      <c r="F65" s="26">
        <v>1020.8156926387609</v>
      </c>
    </row>
  </sheetData>
  <phoneticPr fontId="13" type="noConversion"/>
  <pageMargins left="0.7" right="0.7" top="0.75" bottom="0.75" header="0.3" footer="0.3"/>
  <pageSetup paperSize="9" scale="55" orientation="landscape" r:id="rId1"/>
  <ignoredErrors>
    <ignoredError sqref="C46:F48 B49:C49 E4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61350-A3D0-4ED6-93D7-08FFF48FD087}">
  <dimension ref="A1:S40"/>
  <sheetViews>
    <sheetView zoomScale="130" zoomScaleNormal="130" workbookViewId="0">
      <selection activeCell="C31" sqref="C31"/>
    </sheetView>
  </sheetViews>
  <sheetFormatPr baseColWidth="10" defaultColWidth="10.83203125" defaultRowHeight="14" x14ac:dyDescent="0.2"/>
  <cols>
    <col min="1" max="1" width="10" style="6" customWidth="1"/>
    <col min="2" max="2" width="11.1640625" style="6" customWidth="1"/>
    <col min="3" max="8" width="10" style="6" customWidth="1"/>
    <col min="9" max="16384" width="10.83203125" style="6"/>
  </cols>
  <sheetData>
    <row r="1" spans="1:19" x14ac:dyDescent="0.2">
      <c r="B1" s="132" t="s">
        <v>39</v>
      </c>
      <c r="C1" s="133" t="s">
        <v>1</v>
      </c>
      <c r="D1" s="134" t="s">
        <v>28</v>
      </c>
      <c r="E1" s="135" t="s">
        <v>30</v>
      </c>
      <c r="F1" s="136" t="s">
        <v>3</v>
      </c>
    </row>
    <row r="2" spans="1:19" x14ac:dyDescent="0.2">
      <c r="A2" s="137">
        <f>Previsiones!A26</f>
        <v>45747</v>
      </c>
      <c r="B2" s="138">
        <f>Previsiones!B26</f>
        <v>973.6632374025354</v>
      </c>
      <c r="C2" s="139">
        <f>Previsiones!C26</f>
        <v>2538.1385931694081</v>
      </c>
      <c r="D2" s="140">
        <f>Previsiones!D26</f>
        <v>1392.8351109395726</v>
      </c>
      <c r="E2" s="141">
        <f>Previsiones!E26</f>
        <v>1134.7405501750698</v>
      </c>
      <c r="F2" s="142">
        <f>Previsiones!F26</f>
        <v>921.81840841434132</v>
      </c>
    </row>
    <row r="3" spans="1:19" x14ac:dyDescent="0.2">
      <c r="A3" s="137">
        <f>Previsiones!A27</f>
        <v>45838</v>
      </c>
      <c r="B3" s="138">
        <f>Previsiones!B27</f>
        <v>1043.8626060047607</v>
      </c>
      <c r="C3" s="139">
        <f>Previsiones!C27</f>
        <v>2619.2101840761507</v>
      </c>
      <c r="D3" s="140">
        <f>Previsiones!D27</f>
        <v>1585.7057015197449</v>
      </c>
      <c r="E3" s="141">
        <f>Previsiones!E27</f>
        <v>1160.0247341498221</v>
      </c>
      <c r="F3" s="142">
        <f>Previsiones!F27</f>
        <v>954.45881734340753</v>
      </c>
    </row>
    <row r="4" spans="1:19" x14ac:dyDescent="0.2">
      <c r="A4" s="137">
        <f>Previsiones!A28</f>
        <v>45930</v>
      </c>
      <c r="B4" s="138">
        <f>Previsiones!B28</f>
        <v>1114.8333962399774</v>
      </c>
      <c r="C4" s="139">
        <f>Previsiones!C28</f>
        <v>2701.1726715862665</v>
      </c>
      <c r="D4" s="140">
        <f>Previsiones!D28</f>
        <v>745.13551507942998</v>
      </c>
      <c r="E4" s="141">
        <f>Previsiones!E28</f>
        <v>1185.5867663001211</v>
      </c>
      <c r="F4" s="142">
        <f>Previsiones!F28</f>
        <v>987.45791208488015</v>
      </c>
    </row>
    <row r="5" spans="1:19" x14ac:dyDescent="0.2">
      <c r="A5" s="137">
        <f>Previsiones!A29</f>
        <v>46022</v>
      </c>
      <c r="B5" s="138">
        <f>Previsiones!B29</f>
        <v>1186.5756081081856</v>
      </c>
      <c r="C5" s="139">
        <f>Previsiones!C29</f>
        <v>2784.0260556997509</v>
      </c>
      <c r="D5" s="140">
        <f>Previsiones!D29</f>
        <v>1719.449110949477</v>
      </c>
      <c r="E5" s="141">
        <f>Previsiones!E29</f>
        <v>1211.4266466259669</v>
      </c>
      <c r="F5" s="142">
        <f>Previsiones!F29</f>
        <v>1020.8156926387609</v>
      </c>
    </row>
    <row r="6" spans="1:19" x14ac:dyDescent="0.2">
      <c r="A6" s="137">
        <f>Previsiones!A30</f>
        <v>46112</v>
      </c>
      <c r="B6" s="138">
        <f>Previsiones!B30</f>
        <v>1257.5463983434024</v>
      </c>
      <c r="C6" s="139">
        <f>Previsiones!C30</f>
        <v>2865.9885432098663</v>
      </c>
      <c r="D6" s="140">
        <f>Previsiones!D30</f>
        <v>1130.4690773091745</v>
      </c>
      <c r="E6" s="141">
        <f>Previsiones!E30</f>
        <v>1236.9886787762659</v>
      </c>
      <c r="F6" s="142">
        <f>Previsiones!F30</f>
        <v>1053.8147873802334</v>
      </c>
    </row>
    <row r="7" spans="1:19" x14ac:dyDescent="0.2">
      <c r="A7" s="137">
        <f>Previsiones!A31</f>
        <v>46203</v>
      </c>
      <c r="B7" s="138">
        <f>Previsiones!B31</f>
        <v>1327.7457669456278</v>
      </c>
      <c r="C7" s="139">
        <f>Previsiones!C31</f>
        <v>2947.0601341166089</v>
      </c>
      <c r="D7" s="140">
        <f>Previsiones!D31</f>
        <v>1726.8000383093006</v>
      </c>
      <c r="E7" s="141">
        <f>Previsiones!E31</f>
        <v>1262.2728627510182</v>
      </c>
      <c r="F7" s="142">
        <f>Previsiones!F31</f>
        <v>1086.4551963092995</v>
      </c>
    </row>
    <row r="8" spans="1:19" x14ac:dyDescent="0.2">
      <c r="A8" s="137">
        <f>Previsiones!A32</f>
        <v>46295</v>
      </c>
      <c r="B8" s="138">
        <f>Previsiones!B32</f>
        <v>1398.7165571808446</v>
      </c>
      <c r="C8" s="139">
        <f>Previsiones!C32</f>
        <v>3029.0226216267242</v>
      </c>
      <c r="D8" s="140">
        <f>Previsiones!D32</f>
        <v>1510.6229109300962</v>
      </c>
      <c r="E8" s="141">
        <f>Previsiones!E32</f>
        <v>1287.8348949013173</v>
      </c>
      <c r="F8" s="142">
        <f>Previsiones!F32</f>
        <v>1119.4542910507721</v>
      </c>
    </row>
    <row r="9" spans="1:19" x14ac:dyDescent="0.2">
      <c r="A9" s="137">
        <f>Previsiones!A33</f>
        <v>46387</v>
      </c>
      <c r="B9" s="138">
        <f>Previsiones!B33</f>
        <v>1470.4587690490528</v>
      </c>
      <c r="C9" s="139">
        <f>Previsiones!C33</f>
        <v>3111.8760057402092</v>
      </c>
      <c r="D9" s="140">
        <f>Previsiones!D33</f>
        <v>2108.7627408241624</v>
      </c>
      <c r="E9" s="141">
        <f>Previsiones!E33</f>
        <v>1313.6747752271631</v>
      </c>
      <c r="F9" s="142">
        <f>Previsiones!F33</f>
        <v>1152.8120716046531</v>
      </c>
    </row>
    <row r="11" spans="1:19" x14ac:dyDescent="0.2">
      <c r="A11" s="143">
        <v>45658</v>
      </c>
      <c r="B11" s="144" t="s">
        <v>39</v>
      </c>
      <c r="C11" s="133" t="s">
        <v>1</v>
      </c>
      <c r="D11" s="134" t="s">
        <v>28</v>
      </c>
      <c r="E11" s="135" t="s">
        <v>30</v>
      </c>
      <c r="F11" s="136" t="s">
        <v>3</v>
      </c>
      <c r="G11" s="145" t="s">
        <v>69</v>
      </c>
      <c r="H11" s="146" t="s">
        <v>77</v>
      </c>
      <c r="I11" s="147" t="s">
        <v>55</v>
      </c>
      <c r="J11" s="147" t="s">
        <v>42</v>
      </c>
    </row>
    <row r="12" spans="1:19" x14ac:dyDescent="0.2">
      <c r="A12" s="148" t="s">
        <v>31</v>
      </c>
      <c r="B12" s="149">
        <v>5100</v>
      </c>
      <c r="C12" s="150"/>
      <c r="D12" s="151">
        <v>4500</v>
      </c>
      <c r="E12" s="152">
        <v>2000</v>
      </c>
      <c r="F12" s="153">
        <v>1500</v>
      </c>
      <c r="G12" s="154"/>
      <c r="H12" s="153">
        <v>1850</v>
      </c>
      <c r="I12" s="155">
        <v>0.1825</v>
      </c>
      <c r="J12" s="156">
        <f t="shared" ref="J12:J23" si="0">SUM(B12:F12)*I12</f>
        <v>2390.75</v>
      </c>
      <c r="M12" s="143">
        <v>45292</v>
      </c>
      <c r="N12" s="144" t="s">
        <v>39</v>
      </c>
      <c r="O12" s="133" t="s">
        <v>1</v>
      </c>
      <c r="P12" s="134" t="s">
        <v>28</v>
      </c>
      <c r="Q12" s="135" t="s">
        <v>30</v>
      </c>
      <c r="R12" s="136" t="s">
        <v>3</v>
      </c>
      <c r="S12" s="145" t="s">
        <v>69</v>
      </c>
    </row>
    <row r="13" spans="1:19" x14ac:dyDescent="0.2">
      <c r="A13" s="157" t="s">
        <v>43</v>
      </c>
      <c r="B13" s="158"/>
      <c r="C13" s="159"/>
      <c r="D13" s="160">
        <v>4500</v>
      </c>
      <c r="E13" s="152">
        <v>3200</v>
      </c>
      <c r="F13" s="161">
        <v>8000</v>
      </c>
      <c r="G13" s="162"/>
      <c r="H13" s="161">
        <v>1850</v>
      </c>
      <c r="I13" s="155">
        <v>0.12089999999999999</v>
      </c>
      <c r="J13" s="156">
        <f t="shared" si="0"/>
        <v>1898.1299999999999</v>
      </c>
      <c r="M13" s="148" t="s">
        <v>31</v>
      </c>
      <c r="N13" s="149"/>
      <c r="O13" s="150"/>
      <c r="P13" s="151"/>
      <c r="Q13" s="152"/>
      <c r="R13" s="153"/>
      <c r="S13" s="154"/>
    </row>
    <row r="14" spans="1:19" x14ac:dyDescent="0.2">
      <c r="A14" s="157" t="s">
        <v>32</v>
      </c>
      <c r="B14" s="158"/>
      <c r="C14" s="159"/>
      <c r="D14" s="160">
        <v>4500</v>
      </c>
      <c r="E14" s="152">
        <v>3200</v>
      </c>
      <c r="F14" s="161">
        <v>1500</v>
      </c>
      <c r="G14" s="162"/>
      <c r="H14" s="161">
        <v>1850</v>
      </c>
      <c r="I14" s="155">
        <v>0.13894999999999999</v>
      </c>
      <c r="J14" s="156">
        <f t="shared" si="0"/>
        <v>1278.3399999999999</v>
      </c>
      <c r="M14" s="157" t="s">
        <v>43</v>
      </c>
      <c r="N14" s="158"/>
      <c r="O14" s="159"/>
      <c r="P14" s="160"/>
      <c r="Q14" s="152"/>
      <c r="R14" s="161"/>
      <c r="S14" s="162"/>
    </row>
    <row r="15" spans="1:19" x14ac:dyDescent="0.2">
      <c r="A15" s="148" t="s">
        <v>44</v>
      </c>
      <c r="B15" s="149">
        <v>5500</v>
      </c>
      <c r="C15" s="150">
        <v>3800</v>
      </c>
      <c r="D15" s="151">
        <v>8800</v>
      </c>
      <c r="E15" s="163">
        <v>0</v>
      </c>
      <c r="F15" s="153">
        <v>1200</v>
      </c>
      <c r="G15" s="154">
        <v>2500</v>
      </c>
      <c r="I15" s="155">
        <v>0.21540000000000001</v>
      </c>
      <c r="J15" s="156">
        <f t="shared" si="0"/>
        <v>4157.22</v>
      </c>
      <c r="M15" s="157" t="s">
        <v>32</v>
      </c>
      <c r="N15" s="158"/>
      <c r="O15" s="159"/>
      <c r="P15" s="160"/>
      <c r="Q15" s="152"/>
      <c r="R15" s="161"/>
      <c r="S15" s="162"/>
    </row>
    <row r="16" spans="1:19" x14ac:dyDescent="0.2">
      <c r="A16" s="157" t="s">
        <v>0</v>
      </c>
      <c r="B16" s="158"/>
      <c r="C16" s="159">
        <v>25921</v>
      </c>
      <c r="D16" s="159">
        <v>30429</v>
      </c>
      <c r="E16" s="159">
        <v>30429</v>
      </c>
      <c r="F16" s="159">
        <v>28175</v>
      </c>
      <c r="G16" s="162">
        <v>380</v>
      </c>
      <c r="I16" s="155">
        <v>5.2999999999999999E-2</v>
      </c>
      <c r="J16" s="156">
        <f t="shared" si="0"/>
        <v>6092.5619999999999</v>
      </c>
      <c r="M16" s="148" t="s">
        <v>44</v>
      </c>
      <c r="N16" s="149"/>
      <c r="O16" s="150"/>
      <c r="P16" s="151"/>
      <c r="Q16" s="163"/>
      <c r="R16" s="153"/>
      <c r="S16" s="154"/>
    </row>
    <row r="17" spans="1:19" x14ac:dyDescent="0.2">
      <c r="A17" s="148" t="s">
        <v>54</v>
      </c>
      <c r="B17" s="149"/>
      <c r="C17" s="150"/>
      <c r="D17" s="151"/>
      <c r="E17" s="163"/>
      <c r="F17" s="153"/>
      <c r="G17" s="154"/>
      <c r="I17" s="155">
        <v>0.87648000000000004</v>
      </c>
      <c r="J17" s="156">
        <f t="shared" si="0"/>
        <v>0</v>
      </c>
      <c r="M17" s="157" t="s">
        <v>0</v>
      </c>
      <c r="N17" s="158"/>
      <c r="O17" s="159"/>
      <c r="P17" s="159"/>
      <c r="Q17" s="159"/>
      <c r="R17" s="159"/>
      <c r="S17" s="162"/>
    </row>
    <row r="18" spans="1:19" x14ac:dyDescent="0.2">
      <c r="A18" s="148" t="s">
        <v>45</v>
      </c>
      <c r="B18" s="149"/>
      <c r="C18" s="150">
        <v>1800</v>
      </c>
      <c r="D18" s="151">
        <v>2000</v>
      </c>
      <c r="E18" s="163">
        <v>2000</v>
      </c>
      <c r="F18" s="153">
        <v>3500</v>
      </c>
      <c r="G18" s="154">
        <v>2000</v>
      </c>
      <c r="I18" s="155">
        <v>0.12089999999999999</v>
      </c>
      <c r="J18" s="156">
        <f t="shared" si="0"/>
        <v>1124.3699999999999</v>
      </c>
      <c r="M18" s="148" t="s">
        <v>54</v>
      </c>
      <c r="N18" s="149"/>
      <c r="O18" s="150"/>
      <c r="P18" s="151"/>
      <c r="Q18" s="163"/>
      <c r="R18" s="153"/>
      <c r="S18" s="154"/>
    </row>
    <row r="19" spans="1:19" x14ac:dyDescent="0.2">
      <c r="A19" s="148" t="s">
        <v>56</v>
      </c>
      <c r="B19" s="159"/>
      <c r="C19" s="159">
        <v>2000</v>
      </c>
      <c r="F19" s="161">
        <v>100</v>
      </c>
      <c r="I19" s="155">
        <v>0.1825</v>
      </c>
      <c r="J19" s="156">
        <f t="shared" si="0"/>
        <v>383.25</v>
      </c>
      <c r="M19" s="148" t="s">
        <v>45</v>
      </c>
      <c r="N19" s="149"/>
      <c r="O19" s="150"/>
      <c r="P19" s="151"/>
      <c r="Q19" s="163"/>
      <c r="R19" s="153"/>
      <c r="S19" s="154"/>
    </row>
    <row r="20" spans="1:19" x14ac:dyDescent="0.2">
      <c r="A20" s="148" t="s">
        <v>57</v>
      </c>
      <c r="B20" s="159"/>
      <c r="C20" s="159">
        <v>2000</v>
      </c>
      <c r="I20" s="155">
        <v>0.12089999999999999</v>
      </c>
      <c r="J20" s="156">
        <f t="shared" si="0"/>
        <v>241.79999999999998</v>
      </c>
      <c r="M20" s="148" t="s">
        <v>56</v>
      </c>
      <c r="N20" s="159"/>
      <c r="O20" s="159"/>
      <c r="R20" s="161"/>
    </row>
    <row r="21" spans="1:19" x14ac:dyDescent="0.2">
      <c r="A21" s="164" t="s">
        <v>60</v>
      </c>
      <c r="B21" s="159">
        <v>2500</v>
      </c>
      <c r="I21" s="155">
        <v>0.26</v>
      </c>
      <c r="J21" s="156">
        <f t="shared" si="0"/>
        <v>650</v>
      </c>
      <c r="M21" s="148" t="s">
        <v>57</v>
      </c>
      <c r="N21" s="159"/>
      <c r="O21" s="159"/>
    </row>
    <row r="22" spans="1:19" x14ac:dyDescent="0.2">
      <c r="A22" s="148" t="s">
        <v>61</v>
      </c>
      <c r="B22" s="159">
        <v>7500</v>
      </c>
      <c r="I22" s="155">
        <v>0.05</v>
      </c>
      <c r="J22" s="156">
        <f t="shared" si="0"/>
        <v>375</v>
      </c>
      <c r="M22" s="164" t="s">
        <v>60</v>
      </c>
      <c r="N22" s="159"/>
    </row>
    <row r="23" spans="1:19" x14ac:dyDescent="0.2">
      <c r="A23" s="148" t="s">
        <v>59</v>
      </c>
      <c r="B23" s="159">
        <v>1650</v>
      </c>
      <c r="I23" s="155">
        <v>1.46</v>
      </c>
      <c r="J23" s="156">
        <f t="shared" si="0"/>
        <v>2409</v>
      </c>
      <c r="M23" s="148" t="s">
        <v>61</v>
      </c>
      <c r="N23" s="159"/>
    </row>
    <row r="24" spans="1:19" x14ac:dyDescent="0.2">
      <c r="I24" s="165" t="s">
        <v>42</v>
      </c>
      <c r="J24" s="166">
        <f>SUM(J12:J23)</f>
        <v>21000.421999999999</v>
      </c>
      <c r="M24" s="148" t="s">
        <v>59</v>
      </c>
      <c r="N24" s="159"/>
    </row>
    <row r="27" spans="1:19" x14ac:dyDescent="0.2">
      <c r="B27" s="132" t="s">
        <v>39</v>
      </c>
      <c r="C27" s="133" t="s">
        <v>1</v>
      </c>
      <c r="D27" s="134" t="s">
        <v>28</v>
      </c>
      <c r="E27" s="135" t="s">
        <v>30</v>
      </c>
      <c r="F27" s="136" t="s">
        <v>3</v>
      </c>
    </row>
    <row r="28" spans="1:19" x14ac:dyDescent="0.2">
      <c r="A28" s="167" t="s">
        <v>31</v>
      </c>
      <c r="B28" s="168">
        <f>IF(B12&lt;B$2,0,IF(B12&lt;B$2+B$3,3,IF(B12&lt;B$2+B$3+B$4,6,IF(B12&lt;B$2+B$3+B$4+B$5,9,IF(B12&lt;B$2+B$3+B$4+B$5+B$6,12,IF(B12&lt;B$2+B$3+B$4+B$5+B$6+B$7,15,IF(B12&lt;B$2+B$3+B$4+B$5+B$6+B$7+B$8,18,IF(B12&lt;B$2+B$3+B$4+B$5+B$6+B$7+B$9,21,24))))))))</f>
        <v>12</v>
      </c>
      <c r="C28" s="168">
        <f>IF(C12&lt;C$2,0,IF(C12&lt;C$2+C$3,3,IF(C12&lt;C$2+C$3+C$4,6,IF(C12&lt;C$2+C$3+C$4+C$5,9,IF(C12&lt;C$2+C$3+C$4+C$5+C$6,12,IF(C12&lt;C$2+C$3+C$4+C$5+C$6+C$7,15,IF(C12&lt;C$2+C$3+C$4+C$5+C$6+C$7+C$8,18,IF(C12&lt;C$2+C$3+C$4+C$5+C$6+C$7+C$9,21,24))))))))</f>
        <v>0</v>
      </c>
      <c r="D28" s="169">
        <f>IF(D12&lt;D$2,0,IF(D12&lt;D$2+D$3,3,IF(D12&lt;D$2+D$3+D$4,6,IF(D12&lt;D$2+D$3+D$4+D$5,9,IF(D12&lt;D$2+D$3+D$4+D$5+D$6,12,IF(D12&lt;D$2+D$3+D$4+D$5+D$6+D$7,15,IF(D12&lt;D$2+D$3+D$4+D$5+D$6+D$7+D$8,18,IF(D12&lt;D$2+D$3+D$4+D$5+D$6+D$7+D$9,21,24))))))))</f>
        <v>9</v>
      </c>
      <c r="E28" s="170">
        <f>IF(E12&lt;E$2,0,IF(E12&lt;E$2+E$3,3,IF(E12&lt;E$2+E$3+E$4,6,IF(E12&lt;E$2+E$3+E$4+E$5,9,IF(E12&lt;E$2+E$3+E$4+E$5+E$6,12,IF(E12&lt;E$2+E$3+E$4+E$5+E$6+E$7,15,IF(E12&lt;E$2+E$3+E$4+E$5+E$6+E$7+E$8,18,IF(E12&lt;E$2+E$3+E$4+E$5+E$6+E$7+E$9,21,24))))))))</f>
        <v>3</v>
      </c>
      <c r="F28" s="171">
        <f>IF(F12&lt;F$2,0,IF(F12&lt;F$2+F$3,3,IF(F12&lt;F$2+F$3+F$4,6,IF(F12&lt;F$2+F$3+F$4+F$5,9,IF(F12&lt;F$2+F$3+F$4+F$5+F$6,12,IF(F12&lt;F$2+F$3+F$4+F$5+F$6+F$7,15,IF(F12&lt;F$2+F$3+F$4+F$5+F$6+F$7+F$8,18,IF(F12&lt;F$2+F$3+F$4+F$5+F$6+F$7+F$9,21,24))))))))</f>
        <v>3</v>
      </c>
    </row>
    <row r="29" spans="1:19" x14ac:dyDescent="0.2">
      <c r="A29" s="172" t="s">
        <v>43</v>
      </c>
      <c r="B29" s="173"/>
      <c r="C29" s="173">
        <f t="shared" ref="C29:F32" si="1">IF(C13&lt;C$2,0,IF(C13&lt;C$2+C$3,3,IF(C13&lt;C$2+C$3+C$4,6,IF(C13&lt;C$2+C$3+C$4+C$5,9,IF(C13&lt;C$2+C$3+C$4+C$5+C$6,12,IF(C13&lt;C$2+C$3+C$4+C$5+C$6+C$7,15,IF(C13&lt;C$2+C$3+C$4+C$5+C$6+C$7+C$8,18,IF(C13&lt;C$2+C$3+C$4+C$5+C$6+C$7+C$9,21,24))))))))</f>
        <v>0</v>
      </c>
      <c r="D29" s="174">
        <f t="shared" si="1"/>
        <v>9</v>
      </c>
      <c r="E29" s="175">
        <f t="shared" si="1"/>
        <v>6</v>
      </c>
      <c r="F29" s="176">
        <f t="shared" si="1"/>
        <v>24</v>
      </c>
    </row>
    <row r="30" spans="1:19" x14ac:dyDescent="0.2">
      <c r="A30" s="177" t="s">
        <v>32</v>
      </c>
      <c r="B30" s="178"/>
      <c r="C30" s="168">
        <f t="shared" si="1"/>
        <v>0</v>
      </c>
      <c r="D30" s="169">
        <f t="shared" si="1"/>
        <v>9</v>
      </c>
      <c r="E30" s="170">
        <f t="shared" si="1"/>
        <v>6</v>
      </c>
      <c r="F30" s="171">
        <f t="shared" si="1"/>
        <v>3</v>
      </c>
    </row>
    <row r="31" spans="1:19" x14ac:dyDescent="0.2">
      <c r="A31" s="179" t="s">
        <v>44</v>
      </c>
      <c r="B31" s="173">
        <f>IF(B15&lt;B$2,0,IF(B15&lt;B$2+B$3,3,IF(B15&lt;B$2+B$3+B$4,6,IF(B15&lt;B$2+B$3+B$4+B$5,9,IF(B15&lt;B$2+B$3+B$4+B$5+B$6,12,IF(B15&lt;B$2+B$3+B$4+B$5+B$6+B$7,15,IF(B15&lt;B$2+B$3+B$4+B$5+B$6+B$7+B$8,18,IF(B15&lt;B$2+B$3+B$4+B$5+B$6+B$7+B$9,21,24))))))))</f>
        <v>12</v>
      </c>
      <c r="C31" s="173">
        <f t="shared" si="1"/>
        <v>3</v>
      </c>
      <c r="D31" s="174">
        <f t="shared" si="1"/>
        <v>18</v>
      </c>
      <c r="E31" s="175">
        <f t="shared" si="1"/>
        <v>0</v>
      </c>
      <c r="F31" s="176">
        <f t="shared" si="1"/>
        <v>3</v>
      </c>
    </row>
    <row r="32" spans="1:19" x14ac:dyDescent="0.2">
      <c r="A32" s="177" t="s">
        <v>0</v>
      </c>
      <c r="B32" s="178"/>
      <c r="C32" s="168">
        <f t="shared" si="1"/>
        <v>24</v>
      </c>
      <c r="D32" s="169">
        <f t="shared" si="1"/>
        <v>24</v>
      </c>
      <c r="E32" s="170">
        <f t="shared" si="1"/>
        <v>24</v>
      </c>
      <c r="F32" s="171">
        <f t="shared" si="1"/>
        <v>24</v>
      </c>
    </row>
    <row r="33" spans="1:6" x14ac:dyDescent="0.2">
      <c r="A33" s="177" t="s">
        <v>54</v>
      </c>
      <c r="B33" s="178">
        <f>IF(B17*6&lt;B$2,0,IF(B17*6&lt;B$2+B$3,3,IF(B17*6&lt;B$2+B$3+B$4,6,IF(B17*6&lt;B$2+B$3+B$4+B$5,9,IF(B17*6&lt;B$2+B$3+B$4+B$5+B$6,12,IF(B17*6&lt;B$2+B$3+B$4+B$5+B$6+B$7,15,IF(B17*6&lt;B$2+B$3+B$4+B$5+B$6+B$7+B$8,18,IF(B17*6&lt;B$2+B$3+B$4+B$5+B$6+B$7+B$9,21,24))))))))</f>
        <v>0</v>
      </c>
      <c r="C33" s="168">
        <f>IF(C17*6&lt;C$2,0,IF(C17*6&lt;C$2+C$3,3,IF(C17*6&lt;C$2+C$3+C$4,6,IF(C17*6&lt;C$2+C$3+C$4+C$5,9,IF(C17*6&lt;C$2+C$3+C$4+C$5+C$6,12,IF(C17*6&lt;C$2+C$3+C$4+C$5+C$6+C$7,15,IF(C17*6&lt;C$2+C$3+C$4+C$5+C$6+C$7+C$8,18,IF(C17*6&lt;C$2+C$3+C$4+C$5+C$6+C$7+C$9,21,24))))))))</f>
        <v>0</v>
      </c>
      <c r="D33" s="169">
        <f>IF(D17*6&lt;D$2,0,IF(D17*6&lt;D$2+D$3,3,IF(D17*6&lt;D$2+D$3+D$4,6,IF(D17*6&lt;D$2+D$3+D$4+D$5,9,IF(D17*6&lt;D$2+D$3+D$4+D$5+D$6,12,IF(D17*6&lt;D$2+D$3+D$4+D$5+D$6+D$7,15,IF(D17*6&lt;D$2+D$3+D$4+D$5+D$6+D$7+D$8,18,IF(D17*6&lt;D$2+D$3+D$4+D$5+D$6+D$7+D$9,21,24))))))))</f>
        <v>0</v>
      </c>
      <c r="E33" s="170">
        <f>IF(E17*6&lt;E$2,0,IF(E17*6&lt;E$2+E$3,3,IF(E17*6&lt;E$2+E$3+E$4,6,IF(E17*6&lt;E$2+E$3+E$4+E$5,9,IF(E17*6&lt;E$2+E$3+E$4+E$5+E$6,12,IF(E17*6&lt;E$2+E$3+E$4+E$5+E$6+E$7,15,IF(E17*6&lt;E$2+E$3+E$4+E$5+E$6+E$7+E$8,18,IF(E17*6&lt;E$2+E$3+E$4+E$5+E$6+E$7+E$9,21,24))))))))</f>
        <v>0</v>
      </c>
      <c r="F33" s="171">
        <f>IF(F17*6&lt;F$2,0,IF(F17*6&lt;F$2+F$3,3,IF(F17*6&lt;F$2+F$3+F$4,6,IF(F17*6&lt;F$2+F$3+F$4+F$5,9,IF(F17*6&lt;F$2+F$3+F$4+F$5+F$6,12,IF(F17*6&lt;F$2+F$3+F$4+F$5+F$6+F$7,15,IF(F17*6&lt;F$2+F$3+F$4+F$5+F$6+F$7+F$8,18,IF(F17*6&lt;F$2+F$3+F$4+F$5+F$6+F$7+F$9,21,24))))))))</f>
        <v>0</v>
      </c>
    </row>
    <row r="37" spans="1:6" x14ac:dyDescent="0.2">
      <c r="A37" s="6" t="s">
        <v>70</v>
      </c>
      <c r="D37" s="6">
        <v>1000</v>
      </c>
    </row>
    <row r="38" spans="1:6" x14ac:dyDescent="0.2">
      <c r="A38" s="6" t="s">
        <v>71</v>
      </c>
      <c r="D38" s="6">
        <v>4000</v>
      </c>
    </row>
    <row r="40" spans="1:6" x14ac:dyDescent="0.2">
      <c r="A40" s="6" t="s">
        <v>72</v>
      </c>
      <c r="D40" s="6">
        <v>1000</v>
      </c>
    </row>
  </sheetData>
  <conditionalFormatting sqref="B21:B22 B20:C20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{C013B273-696A-427B-8A38-2C2693B3157E}</x14:id>
        </ext>
      </extLst>
    </cfRule>
  </conditionalFormatting>
  <conditionalFormatting sqref="B19:C19 F1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{AFA5CA57-591F-46DB-9D80-CE0191F28B20}</x14:id>
        </ext>
      </extLst>
    </cfRule>
  </conditionalFormatting>
  <conditionalFormatting sqref="B12:F18 B23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{49539BEC-2166-423A-98DA-EF541A1EDCAB}</x14:id>
        </ext>
      </extLst>
    </cfRule>
  </conditionalFormatting>
  <conditionalFormatting sqref="B18:G18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{17117F3E-1798-4234-828E-0360838C783F}</x14:id>
        </ext>
      </extLst>
    </cfRule>
  </conditionalFormatting>
  <conditionalFormatting sqref="G12:G1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{DF539D27-A532-437F-8F43-7D3AEC0919A8}</x14:id>
        </ext>
      </extLst>
    </cfRule>
  </conditionalFormatting>
  <conditionalFormatting sqref="N22:N23 N21:O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{E3875997-F84F-4326-B88E-D5D4BAFB0680}</x14:id>
        </ext>
      </extLst>
    </cfRule>
  </conditionalFormatting>
  <conditionalFormatting sqref="N20:O20 R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{3AAB6571-860D-40EB-9C1F-73C198B5E440}</x14:id>
        </ext>
      </extLst>
    </cfRule>
  </conditionalFormatting>
  <conditionalFormatting sqref="N13:R19 N2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{25935B16-28D3-44A4-A749-21EFFA4BCD14}</x14:id>
        </ext>
      </extLst>
    </cfRule>
  </conditionalFormatting>
  <conditionalFormatting sqref="N19:S1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{A45862A8-6729-4FF6-AE5D-807B37391CBB}</x14:id>
        </ext>
      </extLst>
    </cfRule>
  </conditionalFormatting>
  <conditionalFormatting sqref="S13:S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{55D55CF0-52B6-485F-B0C1-8403785BE20B}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12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13B273-696A-427B-8A38-2C2693B315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B21:B22 B20:C20</xm:sqref>
        </x14:conditionalFormatting>
        <x14:conditionalFormatting xmlns:xm="http://schemas.microsoft.com/office/excel/2006/main">
          <x14:cfRule type="dataBar" id="{AFA5CA57-591F-46DB-9D80-CE0191F28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B19:C19 F19</xm:sqref>
        </x14:conditionalFormatting>
        <x14:conditionalFormatting xmlns:xm="http://schemas.microsoft.com/office/excel/2006/main">
          <x14:cfRule type="dataBar" id="{49539BEC-2166-423A-98DA-EF541A1EDC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B12:F18 B23</xm:sqref>
        </x14:conditionalFormatting>
        <x14:conditionalFormatting xmlns:xm="http://schemas.microsoft.com/office/excel/2006/main">
          <x14:cfRule type="iconSet" priority="38" id="{E1CB19EF-40EF-7C4C-89F1-1DDFE179313B}">
            <x14:iconSet iconSet="3Symbols" custom="1">
              <x14:cfvo type="percent">
                <xm:f>0</xm:f>
              </x14:cfvo>
              <x14:cfvo type="percent">
                <xm:f>3</xm:f>
              </x14:cfvo>
              <x14:cfvo type="num">
                <xm:f>6</xm:f>
              </x14:cfvo>
              <x14:cfIcon iconSet="3Symbols" iconId="0"/>
              <x14:cfIcon iconSet="3Symbols" iconId="1"/>
              <x14:cfIcon iconSet="NoIcons" iconId="0"/>
            </x14:iconSet>
          </x14:cfRule>
          <xm:sqref>B28:F32</xm:sqref>
        </x14:conditionalFormatting>
        <x14:conditionalFormatting xmlns:xm="http://schemas.microsoft.com/office/excel/2006/main">
          <x14:cfRule type="iconSet" priority="36" id="{361771CA-2CA7-7846-B30B-99414F2BE5AD}">
            <x14:iconSet iconSet="3Symbols" custom="1">
              <x14:cfvo type="percent">
                <xm:f>0</xm:f>
              </x14:cfvo>
              <x14:cfvo type="percent">
                <xm:f>3</xm:f>
              </x14:cfvo>
              <x14:cfvo type="num">
                <xm:f>6</xm:f>
              </x14:cfvo>
              <x14:cfIcon iconSet="3Symbols" iconId="0"/>
              <x14:cfIcon iconSet="3Symbols" iconId="1"/>
              <x14:cfIcon iconSet="NoIcons" iconId="0"/>
            </x14:iconSet>
          </x14:cfRule>
          <xm:sqref>B33:F33</xm:sqref>
        </x14:conditionalFormatting>
        <x14:conditionalFormatting xmlns:xm="http://schemas.microsoft.com/office/excel/2006/main">
          <x14:cfRule type="dataBar" id="{17117F3E-1798-4234-828E-0360838C78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B18:G18</xm:sqref>
        </x14:conditionalFormatting>
        <x14:conditionalFormatting xmlns:xm="http://schemas.microsoft.com/office/excel/2006/main">
          <x14:cfRule type="dataBar" id="{DF539D27-A532-437F-8F43-7D3AEC0919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G12:G18</xm:sqref>
        </x14:conditionalFormatting>
        <x14:conditionalFormatting xmlns:xm="http://schemas.microsoft.com/office/excel/2006/main">
          <x14:cfRule type="dataBar" id="{E3875997-F84F-4326-B88E-D5D4BAFB06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N22:N23 N21:O21</xm:sqref>
        </x14:conditionalFormatting>
        <x14:conditionalFormatting xmlns:xm="http://schemas.microsoft.com/office/excel/2006/main">
          <x14:cfRule type="dataBar" id="{3AAB6571-860D-40EB-9C1F-73C198B5E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N20:O20 R20</xm:sqref>
        </x14:conditionalFormatting>
        <x14:conditionalFormatting xmlns:xm="http://schemas.microsoft.com/office/excel/2006/main">
          <x14:cfRule type="dataBar" id="{25935B16-28D3-44A4-A749-21EFFA4BCD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N13:R19 N24</xm:sqref>
        </x14:conditionalFormatting>
        <x14:conditionalFormatting xmlns:xm="http://schemas.microsoft.com/office/excel/2006/main">
          <x14:cfRule type="dataBar" id="{A45862A8-6729-4FF6-AE5D-807B37391C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N19:S19</xm:sqref>
        </x14:conditionalFormatting>
        <x14:conditionalFormatting xmlns:xm="http://schemas.microsoft.com/office/excel/2006/main">
          <x14:cfRule type="dataBar" id="{55D55CF0-52B6-485F-B0C1-8403785BE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S13:S19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H I j U c j k C g G o A A A A + A A A A B I A H A B D b 2 5 m a W c v U G F j a 2 F n Z S 5 4 b W w g o h g A K K A U A A A A A A A A A A A A A A A A A A A A A A A A A A A A h Y + 9 D o I w G E V f h X S n L e A P k o 8 y G D d J T E i M a 1 M r N E I x t F j e z c F H 8 h U k U d T N 8 Z 6 c 4 d z H 7 Q 7 Z 0 N T e V X Z G t T p F A a b I k 1 q 0 R 6 X L F P X 2 5 M c o Y 7 D j 4 s x L 6 Y 2 y N s l g j i m q r L 0 k h D j n s I t w 2 5 U k p D Q g h 3 x b i E o 2 H H 1 k 9 V / 2 l T a W a y E R g / 0 r h o U 4 j v A 8 X s 3 w c h E A m T D k S n + V c C z G F M g P h H V f 2 7 6 T T B p / U w C Z J p D 3 C / Y E U E s D B B Q A A g A I A A B y I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i N R K I p H u A 4 A A A A R A A A A E w A c A E Z v c m 1 1 b G F z L 1 N l Y 3 R p b 2 4 x L m 0 g o h g A K K A U A A A A A A A A A A A A A A A A A A A A A A A A A A A A K 0 5 N L s n M z 1 M I h t C G 1 g B Q S w E C L Q A U A A I A C A A A c i N R y O Q K A a g A A A D 4 A A A A E g A A A A A A A A A A A A A A A A A A A A A A Q 2 9 u Z m l n L 1 B h Y 2 t h Z 2 U u e G 1 s U E s B A i 0 A F A A C A A g A A H I j U Q / K 6 a u k A A A A 6 Q A A A B M A A A A A A A A A A A A A A A A A 9 A A A A F t D b 2 5 0 Z W 5 0 X 1 R 5 c G V z X S 5 4 b W x Q S w E C L Q A U A A I A C A A A c i N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E 2 M W 0 u 3 + E u + X K 2 t p I v G 7 A A A A A A C A A A A A A A Q Z g A A A A E A A C A A A A B B 2 e N C w 9 T e k + H t g c X G 0 B 0 c O n D O 5 6 c F b f i k m C n y W t J m L Q A A A A A O g A A A A A I A A C A A A A B V D O m h k q P K p G u 0 z b Y B C J O 8 a a 7 J F X t 8 r a r A n T u J r C H s b F A A A A C J q P G 2 m l Y I m v I v g z 0 a i O 3 z / K o A g h d O Z G U b n R J j m c a 6 A k Z s v t F 5 b F m K k G C Y d r W D + v h I 5 a O J i C b 7 8 h K D 0 M x D 9 4 e v 8 e X + j y z D y i w / B A g l 7 E G 2 o U A A A A B i 0 w X d e b O m o K O Q 7 x z 9 6 g O d a 4 z Y f t L S 2 i p B Z g Q 8 1 k e 1 q b J Y k e e S x a k W P K F P K R 4 8 o F C q t + t W J O t T C x y S 6 8 m o J s 0 3 < / D a t a M a s h u p > 
</file>

<file path=customXml/itemProps1.xml><?xml version="1.0" encoding="utf-8"?>
<ds:datastoreItem xmlns:ds="http://schemas.openxmlformats.org/officeDocument/2006/customXml" ds:itemID="{3EEB83E8-8250-4D9F-A81A-316DA6AA06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Preus Mas Xarot</vt:lpstr>
      <vt:lpstr>Criances</vt:lpstr>
      <vt:lpstr>Previsiones</vt:lpstr>
      <vt:lpstr>Stock Material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sergi centellas  medina</cp:lastModifiedBy>
  <cp:lastPrinted>2025-01-22T00:03:26Z</cp:lastPrinted>
  <dcterms:created xsi:type="dcterms:W3CDTF">2018-05-14T14:44:29Z</dcterms:created>
  <dcterms:modified xsi:type="dcterms:W3CDTF">2025-06-23T20:06:53Z</dcterms:modified>
</cp:coreProperties>
</file>