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kerhughes-my.sharepoint.com/personal/muhammadfaiz_zailan_bakerhughes_com/Documents/Desktop/Project Portfolio/T/"/>
    </mc:Choice>
  </mc:AlternateContent>
  <xr:revisionPtr revIDLastSave="1" documentId="13_ncr:1_{D207AD70-3E2A-43DC-9050-D769BC1ADDBF}" xr6:coauthVersionLast="47" xr6:coauthVersionMax="47" xr10:uidLastSave="{C4F9E246-0388-4222-92CB-AADF3ACA8251}"/>
  <bookViews>
    <workbookView xWindow="28680" yWindow="-120" windowWidth="29040" windowHeight="16440" xr2:uid="{00000000-000D-0000-FFFF-FFFF00000000}"/>
  </bookViews>
  <sheets>
    <sheet name="dataset" sheetId="1" r:id="rId1"/>
    <sheet name="Pivot Table" sheetId="3" r:id="rId2"/>
    <sheet name="Sheet1" sheetId="4" state="hidden" r:id="rId3"/>
  </sheets>
  <definedNames>
    <definedName name="_xlnm._FilterDatabase" localSheetId="0" hidden="1">dataset!$A$1:$J$1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K4" i="1"/>
  <c r="K18" i="1"/>
  <c r="K30" i="1"/>
  <c r="K31" i="1"/>
  <c r="K39" i="1"/>
  <c r="K40" i="1"/>
  <c r="K42" i="1"/>
  <c r="K45" i="1"/>
  <c r="K46" i="1"/>
  <c r="K51" i="1"/>
  <c r="K57" i="1"/>
  <c r="K65" i="1"/>
  <c r="K72" i="1"/>
  <c r="K76" i="1"/>
  <c r="K79" i="1"/>
  <c r="K80" i="1"/>
  <c r="K81" i="1"/>
  <c r="K86" i="1"/>
  <c r="K88" i="1"/>
  <c r="K90" i="1"/>
  <c r="K94" i="1"/>
  <c r="K95" i="1"/>
  <c r="K96" i="1"/>
  <c r="K103" i="1"/>
  <c r="K108" i="1"/>
  <c r="K109" i="1"/>
  <c r="K111" i="1"/>
  <c r="K112" i="1"/>
  <c r="K119" i="1"/>
  <c r="K122" i="1"/>
  <c r="K124" i="1"/>
  <c r="K135" i="1"/>
  <c r="K136" i="1"/>
  <c r="K148" i="1"/>
  <c r="K159" i="1"/>
  <c r="K163" i="1"/>
  <c r="K167" i="1"/>
  <c r="K178" i="1"/>
  <c r="K189" i="1"/>
  <c r="K192" i="1"/>
  <c r="K210" i="1"/>
  <c r="K226" i="1"/>
  <c r="K249" i="1"/>
  <c r="K268" i="1"/>
  <c r="K277" i="1"/>
  <c r="K283" i="1"/>
  <c r="K295" i="1"/>
  <c r="K303" i="1"/>
  <c r="K309" i="1"/>
  <c r="K316" i="1"/>
  <c r="K319" i="1"/>
  <c r="K327" i="1"/>
  <c r="K330" i="1"/>
  <c r="K331" i="1"/>
  <c r="K347" i="1"/>
  <c r="K354" i="1"/>
  <c r="K358" i="1"/>
  <c r="K367" i="1"/>
  <c r="K377" i="1"/>
  <c r="K391" i="1"/>
  <c r="K393" i="1"/>
  <c r="K413" i="1"/>
  <c r="K416" i="1"/>
  <c r="K419" i="1"/>
  <c r="K430" i="1"/>
  <c r="K431" i="1"/>
  <c r="K437" i="1"/>
  <c r="K438" i="1"/>
  <c r="K444" i="1"/>
  <c r="K447" i="1"/>
  <c r="K454" i="1"/>
  <c r="K456" i="1"/>
  <c r="K457" i="1"/>
  <c r="K458" i="1"/>
  <c r="K459" i="1"/>
  <c r="K467" i="1"/>
  <c r="K472" i="1"/>
  <c r="K473" i="1"/>
  <c r="K479" i="1"/>
  <c r="K482" i="1"/>
  <c r="K488" i="1"/>
  <c r="K500" i="1"/>
  <c r="K510" i="1"/>
  <c r="K520" i="1"/>
  <c r="K525" i="1"/>
  <c r="K530" i="1"/>
  <c r="K532" i="1"/>
  <c r="K544" i="1"/>
  <c r="K549" i="1"/>
  <c r="K550" i="1"/>
  <c r="K561" i="1"/>
  <c r="K571" i="1"/>
  <c r="K574" i="1"/>
  <c r="K580" i="1"/>
  <c r="K586" i="1"/>
  <c r="K593" i="1"/>
  <c r="K594" i="1"/>
  <c r="K596" i="1"/>
  <c r="K597" i="1"/>
  <c r="K613" i="1"/>
  <c r="K630" i="1"/>
  <c r="K631" i="1"/>
  <c r="K632" i="1"/>
  <c r="K639" i="1"/>
  <c r="K641" i="1"/>
  <c r="K644" i="1"/>
  <c r="K650" i="1"/>
  <c r="K651" i="1"/>
  <c r="K652" i="1"/>
  <c r="K653" i="1"/>
  <c r="K656" i="1"/>
  <c r="K657" i="1"/>
  <c r="K663" i="1"/>
  <c r="K664" i="1"/>
  <c r="K683" i="1"/>
  <c r="K688" i="1"/>
  <c r="K691" i="1"/>
  <c r="K693" i="1"/>
  <c r="K694" i="1"/>
  <c r="K697" i="1"/>
  <c r="K702" i="1"/>
  <c r="K708" i="1"/>
  <c r="K716" i="1"/>
  <c r="K721" i="1"/>
  <c r="K726" i="1"/>
  <c r="K735" i="1"/>
  <c r="K740" i="1"/>
  <c r="K756" i="1"/>
  <c r="K768" i="1"/>
  <c r="K775" i="1"/>
  <c r="K780" i="1"/>
  <c r="K781" i="1"/>
  <c r="K785" i="1"/>
  <c r="K786" i="1"/>
  <c r="K789" i="1"/>
  <c r="K792" i="1"/>
  <c r="K794" i="1"/>
  <c r="K795" i="1"/>
  <c r="K796" i="1"/>
  <c r="K800" i="1"/>
  <c r="K802" i="1"/>
  <c r="K803" i="1"/>
  <c r="K804" i="1"/>
  <c r="K807" i="1"/>
  <c r="K810" i="1"/>
  <c r="K816" i="1"/>
  <c r="K826" i="1"/>
  <c r="K830" i="1"/>
  <c r="K836" i="1"/>
  <c r="K837" i="1"/>
  <c r="K847" i="1"/>
  <c r="K851" i="1"/>
  <c r="K854" i="1"/>
  <c r="K869" i="1"/>
  <c r="K870" i="1"/>
  <c r="K880" i="1"/>
  <c r="K882" i="1"/>
  <c r="K887" i="1"/>
  <c r="K888" i="1"/>
  <c r="K890" i="1"/>
  <c r="K892" i="1"/>
  <c r="K894" i="1"/>
  <c r="K896" i="1"/>
  <c r="K901" i="1"/>
  <c r="K902" i="1"/>
  <c r="K910" i="1"/>
  <c r="K911" i="1"/>
  <c r="K920" i="1"/>
  <c r="K921" i="1"/>
  <c r="K925" i="1"/>
  <c r="K928" i="1"/>
  <c r="K930" i="1"/>
  <c r="K931" i="1"/>
  <c r="K935" i="1"/>
  <c r="K959" i="1"/>
  <c r="K960" i="1"/>
  <c r="K969" i="1"/>
  <c r="K972" i="1"/>
  <c r="K973" i="1"/>
  <c r="M4" i="1"/>
  <c r="M18" i="1"/>
  <c r="M30" i="1"/>
  <c r="M31" i="1"/>
  <c r="M39" i="1"/>
  <c r="M40" i="1"/>
  <c r="M42" i="1"/>
  <c r="M45" i="1"/>
  <c r="M46" i="1"/>
  <c r="M51" i="1"/>
  <c r="M57" i="1"/>
  <c r="M65" i="1"/>
  <c r="M72" i="1"/>
  <c r="M76" i="1"/>
  <c r="M79" i="1"/>
  <c r="M80" i="1"/>
  <c r="M81" i="1"/>
  <c r="M86" i="1"/>
  <c r="M88" i="1"/>
  <c r="M90" i="1"/>
  <c r="M94" i="1"/>
  <c r="M95" i="1"/>
  <c r="M96" i="1"/>
  <c r="M103" i="1"/>
  <c r="M108" i="1"/>
  <c r="M109" i="1"/>
  <c r="M111" i="1"/>
  <c r="M112" i="1"/>
  <c r="M119" i="1"/>
  <c r="M122" i="1"/>
  <c r="M124" i="1"/>
  <c r="M135" i="1"/>
  <c r="M136" i="1"/>
  <c r="M148" i="1"/>
  <c r="M159" i="1"/>
  <c r="M163" i="1"/>
  <c r="M167" i="1"/>
  <c r="M178" i="1"/>
  <c r="M189" i="1"/>
  <c r="M192" i="1"/>
  <c r="M210" i="1"/>
  <c r="M226" i="1"/>
  <c r="M249" i="1"/>
  <c r="M268" i="1"/>
  <c r="M277" i="1"/>
  <c r="M283" i="1"/>
  <c r="M295" i="1"/>
  <c r="M303" i="1"/>
  <c r="M309" i="1"/>
  <c r="M316" i="1"/>
  <c r="M319" i="1"/>
  <c r="M327" i="1"/>
  <c r="M330" i="1"/>
  <c r="M331" i="1"/>
  <c r="M347" i="1"/>
  <c r="M354" i="1"/>
  <c r="M358" i="1"/>
  <c r="M367" i="1"/>
  <c r="M377" i="1"/>
  <c r="M391" i="1"/>
  <c r="M393" i="1"/>
  <c r="M413" i="1"/>
  <c r="M416" i="1"/>
  <c r="M419" i="1"/>
  <c r="M430" i="1"/>
  <c r="M431" i="1"/>
  <c r="M437" i="1"/>
  <c r="M438" i="1"/>
  <c r="M444" i="1"/>
  <c r="M447" i="1"/>
  <c r="M454" i="1"/>
  <c r="M456" i="1"/>
  <c r="M457" i="1"/>
  <c r="M458" i="1"/>
  <c r="M459" i="1"/>
  <c r="M467" i="1"/>
  <c r="M472" i="1"/>
  <c r="M473" i="1"/>
  <c r="M479" i="1"/>
  <c r="M482" i="1"/>
  <c r="M488" i="1"/>
  <c r="M500" i="1"/>
  <c r="M510" i="1"/>
  <c r="M520" i="1"/>
  <c r="M525" i="1"/>
  <c r="M530" i="1"/>
  <c r="M532" i="1"/>
  <c r="M544" i="1"/>
  <c r="M549" i="1"/>
  <c r="M550" i="1"/>
  <c r="M561" i="1"/>
  <c r="M571" i="1"/>
  <c r="M574" i="1"/>
  <c r="M580" i="1"/>
  <c r="M586" i="1"/>
  <c r="M593" i="1"/>
  <c r="M594" i="1"/>
  <c r="M596" i="1"/>
  <c r="M597" i="1"/>
  <c r="M613" i="1"/>
  <c r="M630" i="1"/>
  <c r="M631" i="1"/>
  <c r="M632" i="1"/>
  <c r="M639" i="1"/>
  <c r="M641" i="1"/>
  <c r="M644" i="1"/>
  <c r="M650" i="1"/>
  <c r="M651" i="1"/>
  <c r="M652" i="1"/>
  <c r="M653" i="1"/>
  <c r="M656" i="1"/>
  <c r="M657" i="1"/>
  <c r="M663" i="1"/>
  <c r="M664" i="1"/>
  <c r="M683" i="1"/>
  <c r="M688" i="1"/>
  <c r="M691" i="1"/>
  <c r="M693" i="1"/>
  <c r="M694" i="1"/>
  <c r="M697" i="1"/>
  <c r="M702" i="1"/>
  <c r="M708" i="1"/>
  <c r="M716" i="1"/>
  <c r="M721" i="1"/>
  <c r="M726" i="1"/>
  <c r="M735" i="1"/>
  <c r="M740" i="1"/>
  <c r="M756" i="1"/>
  <c r="M768" i="1"/>
  <c r="M775" i="1"/>
  <c r="M780" i="1"/>
  <c r="M781" i="1"/>
  <c r="M785" i="1"/>
  <c r="M786" i="1"/>
  <c r="M789" i="1"/>
  <c r="M792" i="1"/>
  <c r="M794" i="1"/>
  <c r="M795" i="1"/>
  <c r="M796" i="1"/>
  <c r="M800" i="1"/>
  <c r="M802" i="1"/>
  <c r="M803" i="1"/>
  <c r="M804" i="1"/>
  <c r="M807" i="1"/>
  <c r="M810" i="1"/>
  <c r="M816" i="1"/>
  <c r="M826" i="1"/>
  <c r="M830" i="1"/>
  <c r="M836" i="1"/>
  <c r="M837" i="1"/>
  <c r="M847" i="1"/>
  <c r="M851" i="1"/>
  <c r="M854" i="1"/>
  <c r="M869" i="1"/>
  <c r="M870" i="1"/>
  <c r="M880" i="1"/>
  <c r="M882" i="1"/>
  <c r="M887" i="1"/>
  <c r="M888" i="1"/>
  <c r="M890" i="1"/>
  <c r="M892" i="1"/>
  <c r="M894" i="1"/>
  <c r="M896" i="1"/>
  <c r="M901" i="1"/>
  <c r="M902" i="1"/>
  <c r="M910" i="1"/>
  <c r="M911" i="1"/>
  <c r="M920" i="1"/>
  <c r="M921" i="1"/>
  <c r="M925" i="1"/>
  <c r="M928" i="1"/>
  <c r="M930" i="1"/>
  <c r="M931" i="1"/>
  <c r="M935" i="1"/>
  <c r="M959" i="1"/>
  <c r="M960" i="1"/>
  <c r="M969" i="1"/>
  <c r="M972" i="1"/>
  <c r="M973" i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1" i="1"/>
  <c r="K971" i="1" s="1"/>
  <c r="J970" i="1"/>
  <c r="K970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4" i="1"/>
  <c r="K934" i="1" s="1"/>
  <c r="J933" i="1"/>
  <c r="K933" i="1" s="1"/>
  <c r="J932" i="1"/>
  <c r="K932" i="1" s="1"/>
  <c r="J929" i="1"/>
  <c r="K929" i="1" s="1"/>
  <c r="J927" i="1"/>
  <c r="K927" i="1" s="1"/>
  <c r="J926" i="1"/>
  <c r="K926" i="1" s="1"/>
  <c r="J924" i="1"/>
  <c r="K924" i="1" s="1"/>
  <c r="J923" i="1"/>
  <c r="K923" i="1" s="1"/>
  <c r="J922" i="1"/>
  <c r="K922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09" i="1"/>
  <c r="L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0" i="1"/>
  <c r="K900" i="1" s="1"/>
  <c r="J899" i="1"/>
  <c r="K899" i="1" s="1"/>
  <c r="J898" i="1"/>
  <c r="K898" i="1" s="1"/>
  <c r="J897" i="1"/>
  <c r="K897" i="1" s="1"/>
  <c r="J895" i="1"/>
  <c r="K895" i="1" s="1"/>
  <c r="J893" i="1"/>
  <c r="K893" i="1" s="1"/>
  <c r="J891" i="1"/>
  <c r="K891" i="1" s="1"/>
  <c r="J889" i="1"/>
  <c r="K889" i="1" s="1"/>
  <c r="J886" i="1"/>
  <c r="K886" i="1" s="1"/>
  <c r="J885" i="1"/>
  <c r="L885" i="1" s="1"/>
  <c r="J884" i="1"/>
  <c r="K884" i="1" s="1"/>
  <c r="J883" i="1"/>
  <c r="K883" i="1" s="1"/>
  <c r="J881" i="1"/>
  <c r="K881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3" i="1"/>
  <c r="K853" i="1" s="1"/>
  <c r="J852" i="1"/>
  <c r="K852" i="1" s="1"/>
  <c r="J850" i="1"/>
  <c r="K850" i="1" s="1"/>
  <c r="J849" i="1"/>
  <c r="K849" i="1" s="1"/>
  <c r="J848" i="1"/>
  <c r="K848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5" i="1"/>
  <c r="K835" i="1" s="1"/>
  <c r="J834" i="1"/>
  <c r="K834" i="1" s="1"/>
  <c r="J833" i="1"/>
  <c r="K833" i="1" s="1"/>
  <c r="J832" i="1"/>
  <c r="K832" i="1" s="1"/>
  <c r="J831" i="1"/>
  <c r="K831" i="1" s="1"/>
  <c r="J829" i="1"/>
  <c r="K829" i="1" s="1"/>
  <c r="J828" i="1"/>
  <c r="K828" i="1" s="1"/>
  <c r="J827" i="1"/>
  <c r="K827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5" i="1"/>
  <c r="K815" i="1" s="1"/>
  <c r="J814" i="1"/>
  <c r="K814" i="1" s="1"/>
  <c r="J813" i="1"/>
  <c r="K813" i="1" s="1"/>
  <c r="J812" i="1"/>
  <c r="K812" i="1" s="1"/>
  <c r="J811" i="1"/>
  <c r="K811" i="1" s="1"/>
  <c r="J809" i="1"/>
  <c r="K809" i="1" s="1"/>
  <c r="J808" i="1"/>
  <c r="K808" i="1" s="1"/>
  <c r="J806" i="1"/>
  <c r="K806" i="1" s="1"/>
  <c r="J805" i="1"/>
  <c r="L805" i="1" s="1"/>
  <c r="J801" i="1"/>
  <c r="K801" i="1" s="1"/>
  <c r="J799" i="1"/>
  <c r="K799" i="1" s="1"/>
  <c r="J798" i="1"/>
  <c r="K798" i="1" s="1"/>
  <c r="J797" i="1"/>
  <c r="K797" i="1" s="1"/>
  <c r="J793" i="1"/>
  <c r="K793" i="1" s="1"/>
  <c r="J791" i="1"/>
  <c r="K791" i="1" s="1"/>
  <c r="J790" i="1"/>
  <c r="K790" i="1" s="1"/>
  <c r="J788" i="1"/>
  <c r="K788" i="1" s="1"/>
  <c r="J787" i="1"/>
  <c r="K787" i="1" s="1"/>
  <c r="J784" i="1"/>
  <c r="K784" i="1" s="1"/>
  <c r="J783" i="1"/>
  <c r="K783" i="1" s="1"/>
  <c r="J782" i="1"/>
  <c r="K782" i="1" s="1"/>
  <c r="J779" i="1"/>
  <c r="K779" i="1" s="1"/>
  <c r="J778" i="1"/>
  <c r="K778" i="1" s="1"/>
  <c r="J777" i="1"/>
  <c r="K777" i="1" s="1"/>
  <c r="J776" i="1"/>
  <c r="K776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39" i="1"/>
  <c r="K739" i="1" s="1"/>
  <c r="J738" i="1"/>
  <c r="K738" i="1" s="1"/>
  <c r="J737" i="1"/>
  <c r="K737" i="1" s="1"/>
  <c r="J736" i="1"/>
  <c r="K736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5" i="1"/>
  <c r="K725" i="1" s="1"/>
  <c r="J724" i="1"/>
  <c r="K724" i="1" s="1"/>
  <c r="J723" i="1"/>
  <c r="K723" i="1" s="1"/>
  <c r="J722" i="1"/>
  <c r="K722" i="1" s="1"/>
  <c r="J720" i="1"/>
  <c r="K720" i="1" s="1"/>
  <c r="J719" i="1"/>
  <c r="K719" i="1" s="1"/>
  <c r="J718" i="1"/>
  <c r="K718" i="1" s="1"/>
  <c r="J717" i="1"/>
  <c r="K717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7" i="1"/>
  <c r="K707" i="1" s="1"/>
  <c r="J706" i="1"/>
  <c r="K706" i="1" s="1"/>
  <c r="J705" i="1"/>
  <c r="K705" i="1" s="1"/>
  <c r="J704" i="1"/>
  <c r="K704" i="1" s="1"/>
  <c r="J703" i="1"/>
  <c r="K703" i="1" s="1"/>
  <c r="J701" i="1"/>
  <c r="K701" i="1" s="1"/>
  <c r="J700" i="1"/>
  <c r="K700" i="1" s="1"/>
  <c r="J699" i="1"/>
  <c r="K699" i="1" s="1"/>
  <c r="J698" i="1"/>
  <c r="K698" i="1" s="1"/>
  <c r="J696" i="1"/>
  <c r="K696" i="1" s="1"/>
  <c r="J695" i="1"/>
  <c r="K695" i="1" s="1"/>
  <c r="J692" i="1"/>
  <c r="K692" i="1" s="1"/>
  <c r="J690" i="1"/>
  <c r="K690" i="1" s="1"/>
  <c r="J689" i="1"/>
  <c r="K689" i="1" s="1"/>
  <c r="J687" i="1"/>
  <c r="K687" i="1" s="1"/>
  <c r="J686" i="1"/>
  <c r="K686" i="1" s="1"/>
  <c r="J685" i="1"/>
  <c r="K685" i="1" s="1"/>
  <c r="J684" i="1"/>
  <c r="K684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2" i="1"/>
  <c r="K662" i="1" s="1"/>
  <c r="J661" i="1"/>
  <c r="K661" i="1" s="1"/>
  <c r="J660" i="1"/>
  <c r="K660" i="1" s="1"/>
  <c r="J659" i="1"/>
  <c r="K659" i="1" s="1"/>
  <c r="J658" i="1"/>
  <c r="K658" i="1" s="1"/>
  <c r="J655" i="1"/>
  <c r="K655" i="1" s="1"/>
  <c r="J654" i="1"/>
  <c r="K654" i="1" s="1"/>
  <c r="J649" i="1"/>
  <c r="K649" i="1" s="1"/>
  <c r="J648" i="1"/>
  <c r="K648" i="1" s="1"/>
  <c r="J647" i="1"/>
  <c r="K647" i="1" s="1"/>
  <c r="J646" i="1"/>
  <c r="K646" i="1" s="1"/>
  <c r="J645" i="1"/>
  <c r="K645" i="1" s="1"/>
  <c r="J643" i="1"/>
  <c r="K643" i="1" s="1"/>
  <c r="J642" i="1"/>
  <c r="K642" i="1" s="1"/>
  <c r="J640" i="1"/>
  <c r="K640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5" i="1"/>
  <c r="K595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5" i="1"/>
  <c r="K585" i="1" s="1"/>
  <c r="J584" i="1"/>
  <c r="K584" i="1" s="1"/>
  <c r="J583" i="1"/>
  <c r="K583" i="1" s="1"/>
  <c r="J582" i="1"/>
  <c r="K582" i="1" s="1"/>
  <c r="J581" i="1"/>
  <c r="K581" i="1" s="1"/>
  <c r="J579" i="1"/>
  <c r="K579" i="1" s="1"/>
  <c r="J578" i="1"/>
  <c r="K578" i="1" s="1"/>
  <c r="J577" i="1"/>
  <c r="K577" i="1" s="1"/>
  <c r="J576" i="1"/>
  <c r="K576" i="1" s="1"/>
  <c r="J575" i="1"/>
  <c r="K575" i="1" s="1"/>
  <c r="J573" i="1"/>
  <c r="K573" i="1" s="1"/>
  <c r="J572" i="1"/>
  <c r="K572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48" i="1"/>
  <c r="K548" i="1" s="1"/>
  <c r="J547" i="1"/>
  <c r="K547" i="1" s="1"/>
  <c r="J546" i="1"/>
  <c r="K546" i="1" s="1"/>
  <c r="J545" i="1"/>
  <c r="K545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1" i="1"/>
  <c r="K531" i="1" s="1"/>
  <c r="J529" i="1"/>
  <c r="K529" i="1" s="1"/>
  <c r="J528" i="1"/>
  <c r="K528" i="1" s="1"/>
  <c r="J527" i="1"/>
  <c r="K527" i="1" s="1"/>
  <c r="J526" i="1"/>
  <c r="K526" i="1" s="1"/>
  <c r="J524" i="1"/>
  <c r="K524" i="1" s="1"/>
  <c r="J523" i="1"/>
  <c r="K523" i="1" s="1"/>
  <c r="J522" i="1"/>
  <c r="K522" i="1" s="1"/>
  <c r="J521" i="1"/>
  <c r="K521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7" i="1"/>
  <c r="K487" i="1" s="1"/>
  <c r="J486" i="1"/>
  <c r="K486" i="1" s="1"/>
  <c r="J485" i="1"/>
  <c r="K485" i="1" s="1"/>
  <c r="J484" i="1"/>
  <c r="K484" i="1" s="1"/>
  <c r="J483" i="1"/>
  <c r="K483" i="1" s="1"/>
  <c r="J481" i="1"/>
  <c r="K481" i="1" s="1"/>
  <c r="J480" i="1"/>
  <c r="K480" i="1" s="1"/>
  <c r="J478" i="1"/>
  <c r="K478" i="1" s="1"/>
  <c r="J477" i="1"/>
  <c r="K477" i="1" s="1"/>
  <c r="J476" i="1"/>
  <c r="K476" i="1" s="1"/>
  <c r="J475" i="1"/>
  <c r="K475" i="1" s="1"/>
  <c r="J474" i="1"/>
  <c r="K474" i="1" s="1"/>
  <c r="J471" i="1"/>
  <c r="K471" i="1" s="1"/>
  <c r="J470" i="1"/>
  <c r="K470" i="1" s="1"/>
  <c r="J469" i="1"/>
  <c r="K469" i="1" s="1"/>
  <c r="J468" i="1"/>
  <c r="K468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5" i="1"/>
  <c r="K455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6" i="1"/>
  <c r="K446" i="1" s="1"/>
  <c r="J445" i="1"/>
  <c r="K445" i="1" s="1"/>
  <c r="J443" i="1"/>
  <c r="K443" i="1" s="1"/>
  <c r="J442" i="1"/>
  <c r="K442" i="1" s="1"/>
  <c r="J441" i="1"/>
  <c r="K441" i="1" s="1"/>
  <c r="J440" i="1"/>
  <c r="K440" i="1" s="1"/>
  <c r="J439" i="1"/>
  <c r="K439" i="1" s="1"/>
  <c r="J436" i="1"/>
  <c r="K436" i="1" s="1"/>
  <c r="J435" i="1"/>
  <c r="K435" i="1" s="1"/>
  <c r="J434" i="1"/>
  <c r="K434" i="1" s="1"/>
  <c r="J433" i="1"/>
  <c r="K433" i="1" s="1"/>
  <c r="J432" i="1"/>
  <c r="K432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8" i="1"/>
  <c r="K418" i="1" s="1"/>
  <c r="J417" i="1"/>
  <c r="K417" i="1" s="1"/>
  <c r="J415" i="1"/>
  <c r="K415" i="1" s="1"/>
  <c r="J414" i="1"/>
  <c r="K414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2" i="1"/>
  <c r="K392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7" i="1"/>
  <c r="K357" i="1" s="1"/>
  <c r="J356" i="1"/>
  <c r="K356" i="1" s="1"/>
  <c r="J355" i="1"/>
  <c r="K355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29" i="1"/>
  <c r="K329" i="1" s="1"/>
  <c r="J328" i="1"/>
  <c r="K328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8" i="1"/>
  <c r="K318" i="1" s="1"/>
  <c r="J317" i="1"/>
  <c r="K317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8" i="1"/>
  <c r="K308" i="1" s="1"/>
  <c r="J307" i="1"/>
  <c r="K307" i="1" s="1"/>
  <c r="J306" i="1"/>
  <c r="K306" i="1" s="1"/>
  <c r="J305" i="1"/>
  <c r="K305" i="1" s="1"/>
  <c r="J304" i="1"/>
  <c r="K304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2" i="1"/>
  <c r="K282" i="1" s="1"/>
  <c r="J281" i="1"/>
  <c r="K281" i="1" s="1"/>
  <c r="J280" i="1"/>
  <c r="K280" i="1" s="1"/>
  <c r="J279" i="1"/>
  <c r="K279" i="1" s="1"/>
  <c r="J278" i="1"/>
  <c r="K278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1" i="1"/>
  <c r="K191" i="1" s="1"/>
  <c r="J190" i="1"/>
  <c r="K190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6" i="1"/>
  <c r="K166" i="1" s="1"/>
  <c r="J165" i="1"/>
  <c r="K165" i="1" s="1"/>
  <c r="J164" i="1"/>
  <c r="K164" i="1" s="1"/>
  <c r="J162" i="1"/>
  <c r="K162" i="1" s="1"/>
  <c r="J161" i="1"/>
  <c r="K161" i="1" s="1"/>
  <c r="J160" i="1"/>
  <c r="K160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3" i="1"/>
  <c r="K123" i="1" s="1"/>
  <c r="J121" i="1"/>
  <c r="K121" i="1" s="1"/>
  <c r="J120" i="1"/>
  <c r="K120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0" i="1"/>
  <c r="K110" i="1" s="1"/>
  <c r="J107" i="1"/>
  <c r="K107" i="1" s="1"/>
  <c r="J106" i="1"/>
  <c r="K106" i="1" s="1"/>
  <c r="J105" i="1"/>
  <c r="K105" i="1" s="1"/>
  <c r="J104" i="1"/>
  <c r="K104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3" i="1"/>
  <c r="K93" i="1" s="1"/>
  <c r="J92" i="1"/>
  <c r="K92" i="1" s="1"/>
  <c r="J91" i="1"/>
  <c r="K91" i="1" s="1"/>
  <c r="J89" i="1"/>
  <c r="K89" i="1" s="1"/>
  <c r="J87" i="1"/>
  <c r="K87" i="1" s="1"/>
  <c r="J85" i="1"/>
  <c r="K85" i="1" s="1"/>
  <c r="J84" i="1"/>
  <c r="K84" i="1" s="1"/>
  <c r="J83" i="1"/>
  <c r="K83" i="1" s="1"/>
  <c r="J82" i="1"/>
  <c r="K82" i="1" s="1"/>
  <c r="J78" i="1"/>
  <c r="K78" i="1" s="1"/>
  <c r="J77" i="1"/>
  <c r="K77" i="1" s="1"/>
  <c r="J75" i="1"/>
  <c r="K75" i="1" s="1"/>
  <c r="J74" i="1"/>
  <c r="K74" i="1" s="1"/>
  <c r="J73" i="1"/>
  <c r="K73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6" i="1"/>
  <c r="K56" i="1" s="1"/>
  <c r="J55" i="1"/>
  <c r="K55" i="1" s="1"/>
  <c r="J54" i="1"/>
  <c r="K54" i="1" s="1"/>
  <c r="J53" i="1"/>
  <c r="K53" i="1" s="1"/>
  <c r="J52" i="1"/>
  <c r="K52" i="1" s="1"/>
  <c r="J50" i="1"/>
  <c r="K50" i="1" s="1"/>
  <c r="J49" i="1"/>
  <c r="K49" i="1" s="1"/>
  <c r="J48" i="1"/>
  <c r="K48" i="1" s="1"/>
  <c r="J47" i="1"/>
  <c r="K47" i="1" s="1"/>
  <c r="J44" i="1"/>
  <c r="K44" i="1" s="1"/>
  <c r="J43" i="1"/>
  <c r="K43" i="1" s="1"/>
  <c r="J41" i="1"/>
  <c r="K41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3" i="1"/>
  <c r="K3" i="1" s="1"/>
  <c r="L473" i="1"/>
  <c r="L42" i="1"/>
  <c r="L795" i="1"/>
  <c r="L931" i="1"/>
  <c r="L76" i="1"/>
  <c r="L726" i="1"/>
  <c r="L520" i="1"/>
  <c r="L4" i="1"/>
  <c r="L30" i="1"/>
  <c r="L597" i="1"/>
  <c r="L347" i="1"/>
  <c r="L81" i="1"/>
  <c r="L561" i="1"/>
  <c r="L854" i="1"/>
  <c r="L756" i="1"/>
  <c r="L800" i="1"/>
  <c r="L644" i="1"/>
  <c r="L641" i="1"/>
  <c r="L639" i="1"/>
  <c r="L613" i="1"/>
  <c r="L226" i="1"/>
  <c r="L413" i="1"/>
  <c r="L683" i="1"/>
  <c r="L656" i="1"/>
  <c r="L94" i="1"/>
  <c r="L657" i="1"/>
  <c r="L472" i="1"/>
  <c r="L354" i="1"/>
  <c r="L796" i="1"/>
  <c r="L124" i="1"/>
  <c r="L416" i="1"/>
  <c r="L136" i="1"/>
  <c r="L447" i="1"/>
  <c r="L691" i="1"/>
  <c r="L890" i="1"/>
  <c r="L111" i="1"/>
  <c r="L593" i="1"/>
  <c r="L580" i="1"/>
  <c r="L479" i="1"/>
  <c r="L870" i="1"/>
  <c r="L459" i="1"/>
  <c r="L789" i="1"/>
  <c r="L826" i="1"/>
  <c r="L86" i="1"/>
  <c r="L892" i="1"/>
  <c r="L112" i="1"/>
  <c r="L973" i="1"/>
  <c r="L836" i="1"/>
  <c r="L740" i="1"/>
  <c r="L594" i="1"/>
  <c r="L46" i="1"/>
  <c r="L283" i="1"/>
  <c r="L925" i="1"/>
  <c r="L810" i="1"/>
  <c r="L178" i="1"/>
  <c r="L910" i="1"/>
  <c r="L911" i="1"/>
  <c r="L72" i="1"/>
  <c r="L457" i="1"/>
  <c r="L430" i="1"/>
  <c r="L804" i="1"/>
  <c r="L596" i="1"/>
  <c r="L367" i="1"/>
  <c r="L295" i="1"/>
  <c r="L544" i="1"/>
  <c r="L482" i="1"/>
  <c r="L694" i="1"/>
  <c r="L837" i="1"/>
  <c r="L702" i="1"/>
  <c r="L192" i="1"/>
  <c r="L959" i="1"/>
  <c r="L896" i="1"/>
  <c r="L277" i="1"/>
  <c r="L249" i="1"/>
  <c r="L664" i="1"/>
  <c r="L716" i="1"/>
  <c r="L586" i="1"/>
  <c r="L108" i="1"/>
  <c r="L901" i="1"/>
  <c r="L653" i="1"/>
  <c r="L631" i="1"/>
  <c r="L708" i="1"/>
  <c r="L651" i="1"/>
  <c r="L792" i="1"/>
  <c r="L90" i="1"/>
  <c r="L57" i="1"/>
  <c r="L95" i="1"/>
  <c r="L109" i="1"/>
  <c r="L510" i="1"/>
  <c r="L532" i="1"/>
  <c r="L119" i="1"/>
  <c r="L444" i="1"/>
  <c r="L309" i="1"/>
  <c r="L65" i="1"/>
  <c r="L437" i="1"/>
  <c r="L775" i="1"/>
  <c r="L454" i="1"/>
  <c r="L880" i="1"/>
  <c r="L148" i="1"/>
  <c r="L500" i="1"/>
  <c r="L807" i="1"/>
  <c r="L902" i="1"/>
  <c r="L693" i="1"/>
  <c r="L571" i="1"/>
  <c r="L51" i="1"/>
  <c r="L652" i="1"/>
  <c r="L488" i="1"/>
  <c r="L327" i="1"/>
  <c r="L735" i="1"/>
  <c r="L331" i="1"/>
  <c r="L794" i="1"/>
  <c r="L816" i="1"/>
  <c r="L802" i="1"/>
  <c r="L456" i="1"/>
  <c r="L894" i="1"/>
  <c r="L935" i="1"/>
  <c r="L530" i="1"/>
  <c r="L431" i="1"/>
  <c r="L88" i="1"/>
  <c r="L303" i="1"/>
  <c r="L316" i="1"/>
  <c r="L18" i="1"/>
  <c r="L830" i="1"/>
  <c r="L31" i="1"/>
  <c r="L574" i="1"/>
  <c r="L45" i="1"/>
  <c r="L393" i="1"/>
  <c r="L921" i="1"/>
  <c r="L688" i="1"/>
  <c r="L96" i="1"/>
  <c r="L39" i="1"/>
  <c r="L887" i="1"/>
  <c r="L467" i="1"/>
  <c r="L40" i="1"/>
  <c r="L319" i="1"/>
  <c r="L377" i="1"/>
  <c r="L163" i="1"/>
  <c r="L358" i="1"/>
  <c r="L663" i="1"/>
  <c r="L869" i="1"/>
  <c r="L697" i="1"/>
  <c r="L159" i="1"/>
  <c r="L391" i="1"/>
  <c r="L888" i="1"/>
  <c r="L851" i="1"/>
  <c r="L330" i="1"/>
  <c r="L189" i="1"/>
  <c r="L721" i="1"/>
  <c r="L803" i="1"/>
  <c r="L780" i="1"/>
  <c r="L630" i="1"/>
  <c r="L549" i="1"/>
  <c r="L525" i="1"/>
  <c r="L458" i="1"/>
  <c r="L786" i="1"/>
  <c r="L103" i="1"/>
  <c r="L785" i="1"/>
  <c r="L768" i="1"/>
  <c r="L650" i="1"/>
  <c r="L632" i="1"/>
  <c r="L882" i="1"/>
  <c r="L419" i="1"/>
  <c r="L268" i="1"/>
  <c r="L781" i="1"/>
  <c r="L210" i="1"/>
  <c r="L167" i="1"/>
  <c r="L79" i="1"/>
  <c r="L135" i="1"/>
  <c r="L80" i="1"/>
  <c r="L928" i="1"/>
  <c r="L550" i="1"/>
  <c r="L847" i="1"/>
  <c r="L972" i="1"/>
  <c r="L960" i="1"/>
  <c r="L969" i="1"/>
  <c r="L930" i="1"/>
  <c r="L438" i="1"/>
  <c r="L920" i="1"/>
  <c r="L122" i="1"/>
  <c r="G473" i="1"/>
  <c r="G61" i="1"/>
  <c r="G161" i="1"/>
  <c r="G42" i="1"/>
  <c r="G795" i="1"/>
  <c r="G584" i="1"/>
  <c r="G763" i="1"/>
  <c r="G21" i="1"/>
  <c r="G552" i="1"/>
  <c r="G931" i="1"/>
  <c r="G634" i="1"/>
  <c r="G10" i="1"/>
  <c r="G191" i="1"/>
  <c r="G486" i="1"/>
  <c r="G949" i="1"/>
  <c r="G895" i="1"/>
  <c r="G752" i="1"/>
  <c r="G970" i="1"/>
  <c r="G512" i="1"/>
  <c r="G76" i="1"/>
  <c r="G726" i="1"/>
  <c r="G439" i="1"/>
  <c r="G739" i="1"/>
  <c r="G578" i="1"/>
  <c r="G506" i="1"/>
  <c r="G599" i="1"/>
  <c r="G520" i="1"/>
  <c r="G4" i="1"/>
  <c r="G758" i="1"/>
  <c r="G609" i="1"/>
  <c r="G917" i="1"/>
  <c r="G762" i="1"/>
  <c r="G230" i="1"/>
  <c r="G815" i="1"/>
  <c r="G846" i="1"/>
  <c r="G280" i="1"/>
  <c r="G564" i="1"/>
  <c r="G71" i="1"/>
  <c r="G403" i="1"/>
  <c r="G853" i="1"/>
  <c r="G298" i="1"/>
  <c r="G33" i="1"/>
  <c r="G559" i="1"/>
  <c r="G259" i="1"/>
  <c r="G590" i="1"/>
  <c r="G400" i="1"/>
  <c r="G497" i="1"/>
  <c r="G734" i="1"/>
  <c r="G831" i="1"/>
  <c r="G30" i="1"/>
  <c r="G370" i="1"/>
  <c r="G867" i="1"/>
  <c r="G414" i="1"/>
  <c r="G871" i="1"/>
  <c r="G406" i="1"/>
  <c r="G597" i="1"/>
  <c r="G281" i="1"/>
  <c r="G347" i="1"/>
  <c r="G503" i="1"/>
  <c r="G927" i="1"/>
  <c r="G253" i="1"/>
  <c r="G371" i="1"/>
  <c r="G132" i="1"/>
  <c r="G81" i="1"/>
  <c r="G68" i="1"/>
  <c r="G495" i="1"/>
  <c r="G929" i="1"/>
  <c r="G753" i="1"/>
  <c r="G492" i="1"/>
  <c r="G924" i="1"/>
  <c r="G487" i="1"/>
  <c r="G171" i="1"/>
  <c r="G185" i="1"/>
  <c r="G212" i="1"/>
  <c r="G686" i="1"/>
  <c r="G932" i="1"/>
  <c r="G264" i="1"/>
  <c r="G244" i="1"/>
  <c r="G526" i="1"/>
  <c r="G508" i="1"/>
  <c r="G384" i="1"/>
  <c r="G801" i="1"/>
  <c r="G415" i="1"/>
  <c r="G267" i="1"/>
  <c r="G349" i="1"/>
  <c r="G273" i="1"/>
  <c r="G19" i="1"/>
  <c r="G255" i="1"/>
  <c r="G585" i="1"/>
  <c r="G394" i="1"/>
  <c r="G565" i="1"/>
  <c r="G874" i="1"/>
  <c r="G302" i="1"/>
  <c r="G186" i="1"/>
  <c r="G490" i="1"/>
  <c r="G353" i="1"/>
  <c r="G905" i="1"/>
  <c r="G743" i="1"/>
  <c r="G561" i="1"/>
  <c r="G386" i="1"/>
  <c r="G854" i="1"/>
  <c r="G784" i="1"/>
  <c r="G756" i="1"/>
  <c r="G260" i="1"/>
  <c r="G361" i="1"/>
  <c r="G372" i="1"/>
  <c r="G800" i="1"/>
  <c r="G279" i="1"/>
  <c r="G644" i="1"/>
  <c r="G92" i="1"/>
  <c r="G322" i="1"/>
  <c r="G710" i="1"/>
  <c r="G410" i="1"/>
  <c r="G134" i="1"/>
  <c r="G641" i="1"/>
  <c r="G639" i="1"/>
  <c r="G613" i="1"/>
  <c r="G356" i="1"/>
  <c r="G226" i="1"/>
  <c r="G5" i="1"/>
  <c r="G324" i="1"/>
  <c r="G427" i="1"/>
  <c r="G413" i="1"/>
  <c r="G567" i="1"/>
  <c r="G681" i="1"/>
  <c r="G449" i="1"/>
  <c r="G966" i="1"/>
  <c r="G614" i="1"/>
  <c r="G767" i="1"/>
  <c r="G944" i="1"/>
  <c r="G325" i="1"/>
  <c r="G175" i="1"/>
  <c r="G398" i="1"/>
  <c r="G774" i="1"/>
  <c r="G423" i="1"/>
  <c r="G579" i="1"/>
  <c r="G531" i="1"/>
  <c r="G918" i="1"/>
  <c r="G246" i="1"/>
  <c r="G656" i="1"/>
  <c r="G208" i="1"/>
  <c r="G123" i="1"/>
  <c r="G884" i="1"/>
  <c r="G173" i="1"/>
  <c r="G338" i="1"/>
  <c r="G625" i="1"/>
  <c r="G818" i="1"/>
  <c r="G536" i="1"/>
  <c r="G63" i="1"/>
  <c r="G411" i="1"/>
  <c r="G673" i="1"/>
  <c r="G793" i="1"/>
  <c r="G825" i="1"/>
  <c r="G293" i="1"/>
  <c r="G515" i="1"/>
  <c r="G275" i="1"/>
  <c r="G381" i="1"/>
  <c r="G52" i="1"/>
  <c r="G648" i="1"/>
  <c r="G94" i="1"/>
  <c r="G674" i="1"/>
  <c r="G777" i="1"/>
  <c r="G566" i="1"/>
  <c r="G184" i="1"/>
  <c r="G676" i="1"/>
  <c r="G470" i="1"/>
  <c r="G633" i="1"/>
  <c r="G472" i="1"/>
  <c r="G355" i="1"/>
  <c r="G705" i="1"/>
  <c r="G13" i="1"/>
  <c r="G788" i="1"/>
  <c r="G759" i="1"/>
  <c r="G600" i="1"/>
  <c r="G296" i="1"/>
  <c r="G809" i="1"/>
  <c r="G677" i="1"/>
  <c r="G333" i="1"/>
  <c r="G345" i="1"/>
  <c r="G719" i="1"/>
  <c r="G827" i="1"/>
  <c r="G635" i="1"/>
  <c r="G642" i="1"/>
  <c r="G919" i="1"/>
  <c r="G685" i="1"/>
  <c r="G354" i="1"/>
  <c r="G35" i="1"/>
  <c r="G796" i="1"/>
  <c r="G357" i="1"/>
  <c r="G450" i="1"/>
  <c r="G124" i="1"/>
  <c r="G395" i="1"/>
  <c r="G466" i="1"/>
  <c r="G416" i="1"/>
  <c r="G136" i="1"/>
  <c r="G983" i="1"/>
  <c r="G182" i="1"/>
  <c r="G598" i="1"/>
  <c r="G433" i="1"/>
  <c r="G521" i="1"/>
  <c r="G933" i="1"/>
  <c r="G954" i="1"/>
  <c r="G387" i="1"/>
  <c r="G798" i="1"/>
  <c r="G278" i="1"/>
  <c r="G893" i="1"/>
  <c r="G833" i="1"/>
  <c r="G729" i="1"/>
  <c r="G787" i="1"/>
  <c r="G873" i="1"/>
  <c r="G583" i="1"/>
  <c r="G760" i="1"/>
  <c r="G494" i="1"/>
  <c r="G850" i="1"/>
  <c r="G43" i="1"/>
  <c r="G665" i="1"/>
  <c r="G56" i="1"/>
  <c r="G691" i="1"/>
  <c r="G519" i="1"/>
  <c r="G987" i="1"/>
  <c r="G912" i="1"/>
  <c r="G980" i="1"/>
  <c r="G111" i="1"/>
  <c r="G227" i="1"/>
  <c r="G25" i="1"/>
  <c r="G254" i="1"/>
  <c r="G301" i="1"/>
  <c r="G168" i="1"/>
  <c r="G101" i="1"/>
  <c r="G558" i="1"/>
  <c r="G378" i="1"/>
  <c r="G692" i="1"/>
  <c r="G28" i="1"/>
  <c r="G263" i="1"/>
  <c r="G258" i="1"/>
  <c r="G363" i="1"/>
  <c r="G670" i="1"/>
  <c r="G593" i="1"/>
  <c r="G220" i="1"/>
  <c r="G845" i="1"/>
  <c r="G286" i="1"/>
  <c r="G580" i="1"/>
  <c r="G736" i="1"/>
  <c r="G291" i="1"/>
  <c r="G435" i="1"/>
  <c r="G154" i="1"/>
  <c r="G479" i="1"/>
  <c r="G332" i="1"/>
  <c r="G870" i="1"/>
  <c r="G835" i="1"/>
  <c r="G459" i="1"/>
  <c r="G789" i="1"/>
  <c r="G826" i="1"/>
  <c r="G610" i="1"/>
  <c r="G754" i="1"/>
  <c r="G547" i="1"/>
  <c r="G247" i="1"/>
  <c r="G407" i="1"/>
  <c r="G892" i="1"/>
  <c r="G112" i="1"/>
  <c r="G313" i="1"/>
  <c r="G658" i="1"/>
  <c r="G285" i="1"/>
  <c r="G464" i="1"/>
  <c r="G528" i="1"/>
  <c r="G711" i="1"/>
  <c r="G764" i="1"/>
  <c r="G440" i="1"/>
  <c r="G973" i="1"/>
  <c r="G607" i="1"/>
  <c r="G524" i="1"/>
  <c r="G836" i="1"/>
  <c r="G923" i="1"/>
  <c r="G469" i="1"/>
  <c r="G740" i="1"/>
  <c r="G203" i="1"/>
  <c r="G761" i="1"/>
  <c r="G611" i="1"/>
  <c r="G938" i="1"/>
  <c r="G594" i="1"/>
  <c r="G46" i="1"/>
  <c r="G283" i="1"/>
  <c r="G343" i="1"/>
  <c r="G581" i="1"/>
  <c r="G47" i="1"/>
  <c r="G336" i="1"/>
  <c r="G925" i="1"/>
  <c r="G461" i="1"/>
  <c r="G240" i="1"/>
  <c r="G601" i="1"/>
  <c r="G106" i="1"/>
  <c r="G441" i="1"/>
  <c r="G810" i="1"/>
  <c r="G765" i="1"/>
  <c r="G48" i="1"/>
  <c r="G178" i="1"/>
  <c r="G910" i="1"/>
  <c r="G852" i="1"/>
  <c r="G977" i="1"/>
  <c r="G911" i="1"/>
  <c r="G555" i="1"/>
  <c r="G271" i="1"/>
  <c r="G489" i="1"/>
  <c r="G11" i="1"/>
  <c r="G72" i="1"/>
  <c r="G943" i="1"/>
  <c r="G457" i="1"/>
  <c r="G430" i="1"/>
  <c r="G817" i="1"/>
  <c r="G646" i="1"/>
  <c r="G877" i="1"/>
  <c r="G194" i="1"/>
  <c r="G412" i="1"/>
  <c r="G91" i="1"/>
  <c r="G237" i="1"/>
  <c r="G804" i="1"/>
  <c r="G448" i="1"/>
  <c r="G660" i="1"/>
  <c r="G359" i="1"/>
  <c r="G615" i="1"/>
  <c r="G811" i="1"/>
  <c r="G596" i="1"/>
  <c r="G204" i="1"/>
  <c r="G537" i="1"/>
  <c r="G397" i="1"/>
  <c r="G344" i="1"/>
  <c r="G916" i="1"/>
  <c r="G23" i="1"/>
  <c r="G367" i="1"/>
  <c r="G723" i="1"/>
  <c r="G67" i="1"/>
  <c r="G145" i="1"/>
  <c r="G29" i="1"/>
  <c r="G181" i="1"/>
  <c r="G295" i="1"/>
  <c r="G54" i="1"/>
  <c r="G498" i="1"/>
  <c r="G15" i="1"/>
  <c r="G310" i="1"/>
  <c r="G661" i="1"/>
  <c r="G232" i="1"/>
  <c r="G779" i="1"/>
  <c r="G979" i="1"/>
  <c r="G544" i="1"/>
  <c r="G482" i="1"/>
  <c r="G77" i="1"/>
  <c r="G813" i="1"/>
  <c r="G125" i="1"/>
  <c r="G139" i="1"/>
  <c r="G694" i="1"/>
  <c r="G146" i="1"/>
  <c r="G622" i="1"/>
  <c r="G60" i="1"/>
  <c r="G967" i="1"/>
  <c r="G837" i="1"/>
  <c r="G545" i="1"/>
  <c r="G872" i="1"/>
  <c r="G426" i="1"/>
  <c r="G22" i="1"/>
  <c r="G702" i="1"/>
  <c r="G838" i="1"/>
  <c r="G192" i="1"/>
  <c r="G636" i="1"/>
  <c r="G199" i="1"/>
  <c r="G945" i="1"/>
  <c r="G953" i="1"/>
  <c r="G373" i="1"/>
  <c r="G907" i="1"/>
  <c r="G465" i="1"/>
  <c r="G36" i="1"/>
  <c r="G195" i="1"/>
  <c r="G959" i="1"/>
  <c r="G436" i="1"/>
  <c r="G984" i="1"/>
  <c r="G707" i="1"/>
  <c r="G126" i="1"/>
  <c r="G896" i="1"/>
  <c r="G659" i="1"/>
  <c r="G715" i="1"/>
  <c r="G153" i="1"/>
  <c r="G277" i="1"/>
  <c r="G750" i="1"/>
  <c r="G603" i="1"/>
  <c r="G326" i="1"/>
  <c r="G401" i="1"/>
  <c r="G58" i="1"/>
  <c r="G463" i="1"/>
  <c r="G539" i="1"/>
  <c r="G233" i="1"/>
  <c r="G560" i="1"/>
  <c r="G269" i="1"/>
  <c r="G790" i="1"/>
  <c r="G249" i="1"/>
  <c r="G589" i="1"/>
  <c r="G664" i="1"/>
  <c r="G716" i="1"/>
  <c r="G408" i="1"/>
  <c r="G805" i="1"/>
  <c r="G405" i="1"/>
  <c r="G276" i="1"/>
  <c r="G527" i="1"/>
  <c r="G538" i="1"/>
  <c r="G858" i="1"/>
  <c r="G160" i="1"/>
  <c r="G906" i="1"/>
  <c r="G540" i="1"/>
  <c r="G224" i="1"/>
  <c r="G133" i="1"/>
  <c r="G586" i="1"/>
  <c r="G107" i="1"/>
  <c r="G592" i="1"/>
  <c r="G619" i="1"/>
  <c r="G108" i="1"/>
  <c r="G152" i="1"/>
  <c r="G823" i="1"/>
  <c r="G476" i="1"/>
  <c r="G901" i="1"/>
  <c r="G706" i="1"/>
  <c r="G493" i="1"/>
  <c r="G198" i="1"/>
  <c r="G518" i="1"/>
  <c r="G41" i="1"/>
  <c r="G839" i="1"/>
  <c r="G114" i="1"/>
  <c r="G541" i="1"/>
  <c r="G698" i="1"/>
  <c r="G87" i="1"/>
  <c r="G376" i="1"/>
  <c r="G478" i="1"/>
  <c r="G169" i="1"/>
  <c r="G97" i="1"/>
  <c r="G965" i="1"/>
  <c r="G157" i="1"/>
  <c r="G554" i="1"/>
  <c r="G272" i="1"/>
  <c r="G288" i="1"/>
  <c r="G201" i="1"/>
  <c r="G468" i="1"/>
  <c r="G551" i="1"/>
  <c r="G174" i="1"/>
  <c r="G675" i="1"/>
  <c r="G653" i="1"/>
  <c r="G516" i="1"/>
  <c r="G380" i="1"/>
  <c r="G701" i="1"/>
  <c r="G631" i="1"/>
  <c r="G350" i="1"/>
  <c r="G265" i="1"/>
  <c r="G26" i="1"/>
  <c r="G708" i="1"/>
  <c r="G155" i="1"/>
  <c r="G618" i="1"/>
  <c r="G731" i="1"/>
  <c r="G961" i="1"/>
  <c r="G651" i="1"/>
  <c r="G196" i="1"/>
  <c r="G792" i="1"/>
  <c r="G118" i="1"/>
  <c r="G282" i="1"/>
  <c r="G392" i="1"/>
  <c r="G222" i="1"/>
  <c r="G684" i="1"/>
  <c r="G602" i="1"/>
  <c r="G90" i="1"/>
  <c r="G782" i="1"/>
  <c r="G687" i="1"/>
  <c r="G14" i="1"/>
  <c r="G772" i="1"/>
  <c r="G158" i="1"/>
  <c r="G591" i="1"/>
  <c r="G82" i="1"/>
  <c r="G110" i="1"/>
  <c r="G399" i="1"/>
  <c r="G819" i="1"/>
  <c r="G505" i="1"/>
  <c r="G821" i="1"/>
  <c r="G985" i="1"/>
  <c r="G389" i="1"/>
  <c r="G57" i="1"/>
  <c r="G140" i="1"/>
  <c r="G778" i="1"/>
  <c r="G334" i="1"/>
  <c r="G474" i="1"/>
  <c r="G842" i="1"/>
  <c r="G522" i="1"/>
  <c r="G147" i="1"/>
  <c r="G95" i="1"/>
  <c r="G820" i="1"/>
  <c r="G109" i="1"/>
  <c r="G878" i="1"/>
  <c r="G188" i="1"/>
  <c r="G510" i="1"/>
  <c r="G865" i="1"/>
  <c r="G532" i="1"/>
  <c r="G78" i="1"/>
  <c r="G824" i="1"/>
  <c r="G317" i="1"/>
  <c r="G572" i="1"/>
  <c r="G119" i="1"/>
  <c r="G773" i="1"/>
  <c r="G841" i="1"/>
  <c r="G116" i="1"/>
  <c r="G879" i="1"/>
  <c r="G379" i="1"/>
  <c r="G120" i="1"/>
  <c r="G475" i="1"/>
  <c r="G290" i="1"/>
  <c r="G709" i="1"/>
  <c r="G523" i="1"/>
  <c r="G725" i="1"/>
  <c r="G339" i="1"/>
  <c r="G958" i="1"/>
  <c r="G141" i="1"/>
  <c r="G444" i="1"/>
  <c r="G637" i="1"/>
  <c r="G770" i="1"/>
  <c r="G812" i="1"/>
  <c r="G409" i="1"/>
  <c r="G309" i="1"/>
  <c r="G65" i="1"/>
  <c r="G85" i="1"/>
  <c r="G162" i="1"/>
  <c r="G453" i="1"/>
  <c r="G385" i="1"/>
  <c r="G382" i="1"/>
  <c r="G703" i="1"/>
  <c r="G8" i="1"/>
  <c r="G741" i="1"/>
  <c r="G307" i="1"/>
  <c r="G437" i="1"/>
  <c r="G587" i="1"/>
  <c r="G904" i="1"/>
  <c r="G720" i="1"/>
  <c r="G662" i="1"/>
  <c r="G243" i="1"/>
  <c r="G213" i="1"/>
  <c r="G187" i="1"/>
  <c r="G424" i="1"/>
  <c r="G638" i="1"/>
  <c r="G974" i="1"/>
  <c r="G883" i="1"/>
  <c r="G718" i="1"/>
  <c r="G757" i="1"/>
  <c r="G44" i="1"/>
  <c r="G891" i="1"/>
  <c r="G975" i="1"/>
  <c r="G775" i="1"/>
  <c r="G626" i="1"/>
  <c r="G137" i="1"/>
  <c r="G695" i="1"/>
  <c r="G454" i="1"/>
  <c r="G177" i="1"/>
  <c r="G197" i="1"/>
  <c r="G913" i="1"/>
  <c r="G312" i="1"/>
  <c r="G880" i="1"/>
  <c r="G274" i="1"/>
  <c r="G148" i="1"/>
  <c r="G420" i="1"/>
  <c r="G500" i="1"/>
  <c r="G499" i="1"/>
  <c r="G704" i="1"/>
  <c r="G129" i="1"/>
  <c r="G501" i="1"/>
  <c r="G807" i="1"/>
  <c r="G783" i="1"/>
  <c r="G235" i="1"/>
  <c r="G257" i="1"/>
  <c r="G50" i="1"/>
  <c r="G940" i="1"/>
  <c r="G53" i="1"/>
  <c r="G346" i="1"/>
  <c r="G59" i="1"/>
  <c r="G183" i="1"/>
  <c r="G369" i="1"/>
  <c r="G314" i="1"/>
  <c r="G693" i="1"/>
  <c r="G529" i="1"/>
  <c r="G569" i="1"/>
  <c r="G620" i="1"/>
  <c r="G571" i="1"/>
  <c r="G320" i="1"/>
  <c r="G51" i="1"/>
  <c r="G179" i="1"/>
  <c r="G38" i="1"/>
  <c r="G652" i="1"/>
  <c r="G978" i="1"/>
  <c r="G488" i="1"/>
  <c r="G156" i="1"/>
  <c r="G446" i="1"/>
  <c r="G822" i="1"/>
  <c r="G553" i="1"/>
  <c r="G241" i="1"/>
  <c r="G735" i="1"/>
  <c r="G218" i="1"/>
  <c r="G239" i="1"/>
  <c r="G903" i="1"/>
  <c r="G690" i="1"/>
  <c r="G270" i="1"/>
  <c r="G7" i="1"/>
  <c r="G616" i="1"/>
  <c r="G986" i="1"/>
  <c r="G331" i="1"/>
  <c r="G794" i="1"/>
  <c r="G477" i="1"/>
  <c r="G672" i="1"/>
  <c r="G190" i="1"/>
  <c r="G360" i="1"/>
  <c r="G802" i="1"/>
  <c r="G207" i="1"/>
  <c r="G456" i="1"/>
  <c r="G696" i="1"/>
  <c r="G680" i="1"/>
  <c r="G417" i="1"/>
  <c r="G315" i="1"/>
  <c r="G595" i="1"/>
  <c r="G297" i="1"/>
  <c r="G963" i="1"/>
  <c r="G894" i="1"/>
  <c r="G238" i="1"/>
  <c r="G511" i="1"/>
  <c r="G66" i="1"/>
  <c r="G321" i="1"/>
  <c r="G193" i="1"/>
  <c r="G612" i="1"/>
  <c r="G640" i="1"/>
  <c r="G164" i="1"/>
  <c r="G628" i="1"/>
  <c r="G935" i="1"/>
  <c r="G530" i="1"/>
  <c r="G797" i="1"/>
  <c r="G209" i="1"/>
  <c r="G859" i="1"/>
  <c r="G216" i="1"/>
  <c r="G431" i="1"/>
  <c r="G88" i="1"/>
  <c r="G724" i="1"/>
  <c r="G799" i="1"/>
  <c r="G957" i="1"/>
  <c r="G303" i="1"/>
  <c r="G102" i="1"/>
  <c r="G335" i="1"/>
  <c r="G74" i="1"/>
  <c r="G533" i="1"/>
  <c r="G316" i="1"/>
  <c r="G390" i="1"/>
  <c r="G425" i="1"/>
  <c r="G755" i="1"/>
  <c r="G429" i="1"/>
  <c r="G18" i="1"/>
  <c r="G830" i="1"/>
  <c r="G31" i="1"/>
  <c r="G574" i="1"/>
  <c r="G45" i="1"/>
  <c r="G362" i="1"/>
  <c r="G217" i="1"/>
  <c r="G828" i="1"/>
  <c r="G24" i="1"/>
  <c r="G375" i="1"/>
  <c r="G341" i="1"/>
  <c r="G563" i="1"/>
  <c r="G951" i="1"/>
  <c r="G573" i="1"/>
  <c r="G936" i="1"/>
  <c r="G623" i="1"/>
  <c r="G769" i="1"/>
  <c r="G921" i="1"/>
  <c r="G688" i="1"/>
  <c r="G20" i="1"/>
  <c r="G808" i="1"/>
  <c r="G149" i="1"/>
  <c r="G577" i="1"/>
  <c r="G211" i="1"/>
  <c r="G62" i="1"/>
  <c r="G96" i="1"/>
  <c r="G909" i="1"/>
  <c r="G206" i="1"/>
  <c r="G39" i="1"/>
  <c r="G548" i="1"/>
  <c r="G887" i="1"/>
  <c r="G318" i="1"/>
  <c r="G737" i="1"/>
  <c r="G388" i="1"/>
  <c r="G627" i="1"/>
  <c r="G245" i="1"/>
  <c r="G713" i="1"/>
  <c r="G666" i="1"/>
  <c r="G507" i="1"/>
  <c r="G542" i="1"/>
  <c r="G899" i="1"/>
  <c r="G514" i="1"/>
  <c r="G939" i="1"/>
  <c r="G467" i="1"/>
  <c r="G570" i="1"/>
  <c r="G445" i="1"/>
  <c r="G771" i="1"/>
  <c r="G402" i="1"/>
  <c r="G434" i="1"/>
  <c r="G647" i="1"/>
  <c r="G621" i="1"/>
  <c r="G604" i="1"/>
  <c r="G328" i="1"/>
  <c r="G40" i="1"/>
  <c r="G319" i="1"/>
  <c r="G728" i="1"/>
  <c r="G377" i="1"/>
  <c r="G163" i="1"/>
  <c r="G12" i="1"/>
  <c r="G668" i="1"/>
  <c r="G358" i="1"/>
  <c r="G663" i="1"/>
  <c r="G964" i="1"/>
  <c r="G742" i="1"/>
  <c r="G900" i="1"/>
  <c r="G404" i="1"/>
  <c r="G304" i="1"/>
  <c r="G869" i="1"/>
  <c r="G138" i="1"/>
  <c r="G421" i="1"/>
  <c r="G32" i="1"/>
  <c r="G962" i="1"/>
  <c r="G305" i="1"/>
  <c r="G860" i="1"/>
  <c r="G228" i="1"/>
  <c r="G17" i="1"/>
  <c r="G843" i="1"/>
  <c r="G329" i="1"/>
  <c r="G575" i="1"/>
  <c r="G667" i="1"/>
  <c r="G582" i="1"/>
  <c r="G791" i="1"/>
  <c r="G83" i="1"/>
  <c r="G629" i="1"/>
  <c r="G645" i="1"/>
  <c r="G261" i="1"/>
  <c r="G234" i="1"/>
  <c r="G121" i="1"/>
  <c r="G697" i="1"/>
  <c r="G814" i="1"/>
  <c r="G166" i="1"/>
  <c r="G89" i="1"/>
  <c r="G256" i="1"/>
  <c r="G73" i="1"/>
  <c r="G248" i="1"/>
  <c r="G730" i="1"/>
  <c r="G159" i="1"/>
  <c r="G941" i="1"/>
  <c r="G714" i="1"/>
  <c r="G37" i="1"/>
  <c r="G115" i="1"/>
  <c r="G866" i="1"/>
  <c r="G751" i="1"/>
  <c r="G915" i="1"/>
  <c r="G428" i="1"/>
  <c r="G128" i="1"/>
  <c r="G391" i="1"/>
  <c r="G229" i="1"/>
  <c r="G117" i="1"/>
  <c r="G543" i="1"/>
  <c r="G517" i="1"/>
  <c r="G849" i="1"/>
  <c r="G442" i="1"/>
  <c r="G480" i="1"/>
  <c r="G885" i="1"/>
  <c r="G491" i="1"/>
  <c r="G483" i="1"/>
  <c r="G75" i="1"/>
  <c r="G251" i="1"/>
  <c r="G888" i="1"/>
  <c r="G113" i="1"/>
  <c r="G948" i="1"/>
  <c r="G546" i="1"/>
  <c r="G200" i="1"/>
  <c r="G748" i="1"/>
  <c r="G150" i="1"/>
  <c r="G422" i="1"/>
  <c r="G451" i="1"/>
  <c r="G851" i="1"/>
  <c r="G172" i="1"/>
  <c r="G294" i="1"/>
  <c r="G914" i="1"/>
  <c r="G70" i="1"/>
  <c r="G886" i="1"/>
  <c r="G832" i="1"/>
  <c r="G462" i="1"/>
  <c r="G330" i="1"/>
  <c r="G99" i="1"/>
  <c r="G678" i="1"/>
  <c r="G189" i="1"/>
  <c r="G700" i="1"/>
  <c r="G170" i="1"/>
  <c r="G721" i="1"/>
  <c r="G803" i="1"/>
  <c r="G881" i="1"/>
  <c r="G780" i="1"/>
  <c r="G509" i="1"/>
  <c r="G266" i="1"/>
  <c r="G934" i="1"/>
  <c r="G630" i="1"/>
  <c r="G806" i="1"/>
  <c r="G829" i="1"/>
  <c r="G306" i="1"/>
  <c r="G127" i="1"/>
  <c r="G16" i="1"/>
  <c r="G863" i="1"/>
  <c r="G588" i="1"/>
  <c r="G776" i="1"/>
  <c r="G624" i="1"/>
  <c r="G549" i="1"/>
  <c r="G525" i="1"/>
  <c r="G576" i="1"/>
  <c r="G682" i="1"/>
  <c r="G937" i="1"/>
  <c r="G689" i="1"/>
  <c r="G862" i="1"/>
  <c r="G956" i="1"/>
  <c r="G250" i="1"/>
  <c r="G897" i="1"/>
  <c r="G443" i="1"/>
  <c r="G485" i="1"/>
  <c r="G669" i="1"/>
  <c r="G105" i="1"/>
  <c r="G458" i="1"/>
  <c r="G786" i="1"/>
  <c r="G176" i="1"/>
  <c r="G103" i="1"/>
  <c r="G785" i="1"/>
  <c r="G864" i="1"/>
  <c r="G3" i="1"/>
  <c r="G292" i="1"/>
  <c r="G747" i="1"/>
  <c r="G768" i="1"/>
  <c r="G650" i="1"/>
  <c r="G252" i="1"/>
  <c r="G968" i="1"/>
  <c r="G131" i="1"/>
  <c r="G981" i="1"/>
  <c r="G679" i="1"/>
  <c r="G632" i="1"/>
  <c r="G180" i="1"/>
  <c r="G722" i="1"/>
  <c r="G882" i="1"/>
  <c r="G221" i="1"/>
  <c r="G834" i="1"/>
  <c r="G419" i="1"/>
  <c r="G876" i="1"/>
  <c r="G284" i="1"/>
  <c r="G557" i="1"/>
  <c r="G268" i="1"/>
  <c r="G144" i="1"/>
  <c r="G34" i="1"/>
  <c r="G856" i="1"/>
  <c r="G460" i="1"/>
  <c r="G2" i="1"/>
  <c r="G49" i="1"/>
  <c r="G781" i="1"/>
  <c r="G210" i="1"/>
  <c r="G287" i="1"/>
  <c r="G205" i="1"/>
  <c r="G27" i="1"/>
  <c r="G844" i="1"/>
  <c r="G982" i="1"/>
  <c r="G167" i="1"/>
  <c r="G299" i="1"/>
  <c r="G100" i="1"/>
  <c r="G79" i="1"/>
  <c r="G93" i="1"/>
  <c r="G875" i="1"/>
  <c r="G135" i="1"/>
  <c r="G262" i="1"/>
  <c r="G151" i="1"/>
  <c r="G342" i="1"/>
  <c r="G80" i="1"/>
  <c r="G534" i="1"/>
  <c r="G928" i="1"/>
  <c r="G946" i="1"/>
  <c r="G550" i="1"/>
  <c r="G396" i="1"/>
  <c r="G847" i="1"/>
  <c r="G215" i="1"/>
  <c r="G308" i="1"/>
  <c r="G972" i="1"/>
  <c r="G364" i="1"/>
  <c r="G889" i="1"/>
  <c r="G165" i="1"/>
  <c r="G952" i="1"/>
  <c r="G855" i="1"/>
  <c r="G926" i="1"/>
  <c r="G366" i="1"/>
  <c r="G300" i="1"/>
  <c r="G351" i="1"/>
  <c r="G513" i="1"/>
  <c r="G202" i="1"/>
  <c r="G976" i="1"/>
  <c r="G671" i="1"/>
  <c r="G960" i="1"/>
  <c r="G418" i="1"/>
  <c r="G84" i="1"/>
  <c r="G352" i="1"/>
  <c r="G605" i="1"/>
  <c r="G947" i="1"/>
  <c r="G699" i="1"/>
  <c r="G383" i="1"/>
  <c r="G496" i="1"/>
  <c r="G732" i="1"/>
  <c r="G289" i="1"/>
  <c r="G971" i="1"/>
  <c r="G365" i="1"/>
  <c r="G969" i="1"/>
  <c r="G857" i="1"/>
  <c r="G130" i="1"/>
  <c r="G214" i="1"/>
  <c r="G452" i="1"/>
  <c r="G942" i="1"/>
  <c r="G337" i="1"/>
  <c r="G368" i="1"/>
  <c r="G568" i="1"/>
  <c r="G840" i="1"/>
  <c r="G766" i="1"/>
  <c r="G236" i="1"/>
  <c r="G930" i="1"/>
  <c r="G717" i="1"/>
  <c r="G69" i="1"/>
  <c r="G98" i="1"/>
  <c r="G438" i="1"/>
  <c r="G471" i="1"/>
  <c r="G9" i="1"/>
  <c r="G535" i="1"/>
  <c r="G562" i="1"/>
  <c r="G744" i="1"/>
  <c r="G749" i="1"/>
  <c r="G746" i="1"/>
  <c r="G922" i="1"/>
  <c r="G848" i="1"/>
  <c r="G340" i="1"/>
  <c r="G374" i="1"/>
  <c r="G104" i="1"/>
  <c r="G502" i="1"/>
  <c r="G920" i="1"/>
  <c r="G481" i="1"/>
  <c r="G55" i="1"/>
  <c r="G231" i="1"/>
  <c r="F455" i="1"/>
  <c r="G455" i="1" s="1"/>
  <c r="F738" i="1"/>
  <c r="G738" i="1" s="1"/>
  <c r="F683" i="1"/>
  <c r="G683" i="1" s="1"/>
  <c r="F657" i="1"/>
  <c r="G657" i="1" s="1"/>
  <c r="F617" i="1"/>
  <c r="G617" i="1" s="1"/>
  <c r="F606" i="1"/>
  <c r="G606" i="1" s="1"/>
  <c r="F323" i="1"/>
  <c r="G323" i="1" s="1"/>
  <c r="F447" i="1"/>
  <c r="G447" i="1" s="1"/>
  <c r="F955" i="1"/>
  <c r="G955" i="1" s="1"/>
  <c r="F890" i="1"/>
  <c r="G890" i="1" s="1"/>
  <c r="F223" i="1"/>
  <c r="G223" i="1" s="1"/>
  <c r="F86" i="1"/>
  <c r="G86" i="1" s="1"/>
  <c r="F643" i="1"/>
  <c r="G643" i="1" s="1"/>
  <c r="F733" i="1"/>
  <c r="G733" i="1" s="1"/>
  <c r="F143" i="1"/>
  <c r="G143" i="1" s="1"/>
  <c r="F712" i="1"/>
  <c r="G712" i="1" s="1"/>
  <c r="F242" i="1"/>
  <c r="G242" i="1" s="1"/>
  <c r="F556" i="1"/>
  <c r="G556" i="1" s="1"/>
  <c r="F908" i="1"/>
  <c r="G908" i="1" s="1"/>
  <c r="F348" i="1"/>
  <c r="G348" i="1" s="1"/>
  <c r="F504" i="1"/>
  <c r="G504" i="1" s="1"/>
  <c r="F64" i="1"/>
  <c r="G64" i="1" s="1"/>
  <c r="F608" i="1"/>
  <c r="G608" i="1" s="1"/>
  <c r="F649" i="1"/>
  <c r="G649" i="1" s="1"/>
  <c r="F902" i="1"/>
  <c r="G902" i="1" s="1"/>
  <c r="F898" i="1"/>
  <c r="G898" i="1" s="1"/>
  <c r="F327" i="1"/>
  <c r="G327" i="1" s="1"/>
  <c r="F950" i="1"/>
  <c r="G950" i="1" s="1"/>
  <c r="F816" i="1"/>
  <c r="G816" i="1" s="1"/>
  <c r="F142" i="1"/>
  <c r="G142" i="1" s="1"/>
  <c r="F393" i="1"/>
  <c r="G393" i="1" s="1"/>
  <c r="F654" i="1"/>
  <c r="G654" i="1" s="1"/>
  <c r="F219" i="1"/>
  <c r="G219" i="1" s="1"/>
  <c r="F745" i="1"/>
  <c r="G745" i="1" s="1"/>
  <c r="F868" i="1"/>
  <c r="G868" i="1" s="1"/>
  <c r="F655" i="1"/>
  <c r="G655" i="1" s="1"/>
  <c r="F861" i="1"/>
  <c r="G861" i="1" s="1"/>
  <c r="F225" i="1"/>
  <c r="G225" i="1" s="1"/>
  <c r="F432" i="1"/>
  <c r="G432" i="1" s="1"/>
  <c r="F727" i="1"/>
  <c r="G727" i="1" s="1"/>
  <c r="F484" i="1"/>
  <c r="G484" i="1" s="1"/>
  <c r="F6" i="1"/>
  <c r="G6" i="1" s="1"/>
  <c r="F311" i="1"/>
  <c r="G311" i="1" s="1"/>
  <c r="F122" i="1"/>
  <c r="G122" i="1" s="1"/>
  <c r="L981" i="1" l="1"/>
  <c r="L971" i="1"/>
  <c r="K909" i="1"/>
  <c r="K885" i="1"/>
  <c r="K805" i="1"/>
  <c r="L647" i="1"/>
  <c r="L720" i="1"/>
  <c r="L748" i="1"/>
  <c r="L801" i="1"/>
  <c r="L732" i="1"/>
  <c r="M978" i="1"/>
  <c r="L695" i="1"/>
  <c r="L743" i="1"/>
  <c r="L791" i="1"/>
  <c r="L808" i="1"/>
  <c r="L827" i="1"/>
  <c r="L846" i="1"/>
  <c r="L857" i="1"/>
  <c r="L865" i="1"/>
  <c r="L919" i="1"/>
  <c r="L950" i="1"/>
  <c r="L968" i="1"/>
  <c r="L987" i="1"/>
  <c r="L744" i="1"/>
  <c r="L752" i="1"/>
  <c r="L793" i="1"/>
  <c r="L736" i="1"/>
  <c r="L783" i="1"/>
  <c r="L831" i="1"/>
  <c r="L841" i="1"/>
  <c r="L850" i="1"/>
  <c r="L860" i="1"/>
  <c r="L868" i="1"/>
  <c r="L878" i="1"/>
  <c r="L891" i="1"/>
  <c r="L904" i="1"/>
  <c r="L914" i="1"/>
  <c r="L937" i="1"/>
  <c r="L945" i="1"/>
  <c r="L953" i="1"/>
  <c r="L963" i="1"/>
  <c r="L974" i="1"/>
  <c r="L982" i="1"/>
  <c r="L824" i="1"/>
  <c r="L687" i="1"/>
  <c r="L764" i="1"/>
  <c r="L784" i="1"/>
  <c r="M674" i="1"/>
  <c r="M682" i="1"/>
  <c r="M714" i="1"/>
  <c r="L778" i="1"/>
  <c r="L642" i="1"/>
  <c r="L658" i="1"/>
  <c r="L698" i="1"/>
  <c r="L707" i="1"/>
  <c r="M634" i="1"/>
  <c r="L699" i="1"/>
  <c r="L746" i="1"/>
  <c r="L754" i="1"/>
  <c r="L763" i="1"/>
  <c r="L602" i="1"/>
  <c r="L132" i="1"/>
  <c r="L151" i="1"/>
  <c r="L179" i="1"/>
  <c r="L205" i="1"/>
  <c r="L214" i="1"/>
  <c r="L222" i="1"/>
  <c r="L231" i="1"/>
  <c r="L247" i="1"/>
  <c r="L300" i="1"/>
  <c r="L310" i="1"/>
  <c r="L320" i="1"/>
  <c r="L329" i="1"/>
  <c r="L339" i="1"/>
  <c r="L348" i="1"/>
  <c r="L357" i="1"/>
  <c r="L366" i="1"/>
  <c r="L375" i="1"/>
  <c r="L384" i="1"/>
  <c r="L394" i="1"/>
  <c r="L402" i="1"/>
  <c r="L410" i="1"/>
  <c r="L421" i="1"/>
  <c r="L429" i="1"/>
  <c r="L441" i="1"/>
  <c r="L451" i="1"/>
  <c r="L464" i="1"/>
  <c r="L475" i="1"/>
  <c r="L485" i="1"/>
  <c r="L494" i="1"/>
  <c r="L503" i="1"/>
  <c r="L512" i="1"/>
  <c r="L521" i="1"/>
  <c r="L531" i="1"/>
  <c r="L540" i="1"/>
  <c r="L551" i="1"/>
  <c r="L559" i="1"/>
  <c r="L568" i="1"/>
  <c r="L578" i="1"/>
  <c r="L588" i="1"/>
  <c r="L600" i="1"/>
  <c r="L608" i="1"/>
  <c r="L617" i="1"/>
  <c r="L625" i="1"/>
  <c r="L636" i="1"/>
  <c r="L689" i="1"/>
  <c r="L774" i="1"/>
  <c r="L8" i="1"/>
  <c r="L207" i="1"/>
  <c r="L216" i="1"/>
  <c r="L250" i="1"/>
  <c r="L266" i="1"/>
  <c r="L275" i="1"/>
  <c r="L293" i="1"/>
  <c r="L302" i="1"/>
  <c r="L322" i="1"/>
  <c r="L341" i="1"/>
  <c r="L350" i="1"/>
  <c r="L360" i="1"/>
  <c r="L378" i="1"/>
  <c r="L386" i="1"/>
  <c r="L396" i="1"/>
  <c r="L404" i="1"/>
  <c r="L412" i="1"/>
  <c r="L433" i="1"/>
  <c r="L443" i="1"/>
  <c r="L453" i="1"/>
  <c r="L466" i="1"/>
  <c r="L477" i="1"/>
  <c r="L487" i="1"/>
  <c r="L496" i="1"/>
  <c r="L505" i="1"/>
  <c r="L514" i="1"/>
  <c r="L523" i="1"/>
  <c r="L534" i="1"/>
  <c r="L542" i="1"/>
  <c r="L553" i="1"/>
  <c r="L562" i="1"/>
  <c r="L570" i="1"/>
  <c r="L619" i="1"/>
  <c r="L627" i="1"/>
  <c r="L638" i="1"/>
  <c r="L649" i="1"/>
  <c r="L665" i="1"/>
  <c r="L673" i="1"/>
  <c r="L681" i="1"/>
  <c r="L692" i="1"/>
  <c r="L713" i="1"/>
  <c r="L742" i="1"/>
  <c r="L750" i="1"/>
  <c r="L777" i="1"/>
  <c r="L790" i="1"/>
  <c r="L239" i="1"/>
  <c r="L591" i="1"/>
  <c r="M654" i="1"/>
  <c r="L100" i="1"/>
  <c r="L142" i="1"/>
  <c r="L160" i="1"/>
  <c r="L256" i="1"/>
  <c r="L165" i="1"/>
  <c r="L174" i="1"/>
  <c r="L183" i="1"/>
  <c r="L201" i="1"/>
  <c r="L209" i="1"/>
  <c r="L218" i="1"/>
  <c r="L235" i="1"/>
  <c r="L252" i="1"/>
  <c r="L269" i="1"/>
  <c r="L278" i="1"/>
  <c r="L287" i="1"/>
  <c r="L296" i="1"/>
  <c r="L305" i="1"/>
  <c r="L314" i="1"/>
  <c r="L324" i="1"/>
  <c r="L335" i="1"/>
  <c r="L343" i="1"/>
  <c r="L352" i="1"/>
  <c r="L362" i="1"/>
  <c r="L388" i="1"/>
  <c r="L398" i="1"/>
  <c r="L406" i="1"/>
  <c r="L425" i="1"/>
  <c r="L435" i="1"/>
  <c r="L446" i="1"/>
  <c r="L460" i="1"/>
  <c r="L469" i="1"/>
  <c r="L480" i="1"/>
  <c r="L490" i="1"/>
  <c r="L498" i="1"/>
  <c r="L507" i="1"/>
  <c r="L516" i="1"/>
  <c r="L526" i="1"/>
  <c r="L536" i="1"/>
  <c r="L545" i="1"/>
  <c r="L555" i="1"/>
  <c r="L573" i="1"/>
  <c r="L583" i="1"/>
  <c r="L592" i="1"/>
  <c r="L604" i="1"/>
  <c r="L612" i="1"/>
  <c r="L621" i="1"/>
  <c r="L684" i="1"/>
  <c r="L696" i="1"/>
  <c r="L734" i="1"/>
  <c r="L761" i="1"/>
  <c r="L70" i="1"/>
  <c r="L156" i="1"/>
  <c r="L175" i="1"/>
  <c r="L194" i="1"/>
  <c r="L202" i="1"/>
  <c r="L211" i="1"/>
  <c r="L228" i="1"/>
  <c r="L236" i="1"/>
  <c r="L261" i="1"/>
  <c r="L270" i="1"/>
  <c r="L297" i="1"/>
  <c r="L306" i="1"/>
  <c r="L315" i="1"/>
  <c r="L336" i="1"/>
  <c r="L344" i="1"/>
  <c r="L363" i="1"/>
  <c r="L381" i="1"/>
  <c r="L389" i="1"/>
  <c r="L399" i="1"/>
  <c r="L407" i="1"/>
  <c r="L417" i="1"/>
  <c r="L481" i="1"/>
  <c r="L491" i="1"/>
  <c r="L499" i="1"/>
  <c r="L508" i="1"/>
  <c r="L517" i="1"/>
  <c r="L527" i="1"/>
  <c r="L537" i="1"/>
  <c r="L546" i="1"/>
  <c r="L556" i="1"/>
  <c r="L575" i="1"/>
  <c r="L584" i="1"/>
  <c r="L605" i="1"/>
  <c r="L614" i="1"/>
  <c r="L622" i="1"/>
  <c r="L633" i="1"/>
  <c r="L643" i="1"/>
  <c r="L668" i="1"/>
  <c r="L676" i="1"/>
  <c r="L745" i="1"/>
  <c r="L753" i="1"/>
  <c r="L782" i="1"/>
  <c r="L187" i="1"/>
  <c r="L41" i="1"/>
  <c r="L262" i="1"/>
  <c r="L298" i="1"/>
  <c r="L382" i="1"/>
  <c r="L400" i="1"/>
  <c r="L408" i="1"/>
  <c r="L427" i="1"/>
  <c r="L462" i="1"/>
  <c r="L557" i="1"/>
  <c r="L576" i="1"/>
  <c r="L585" i="1"/>
  <c r="L623" i="1"/>
  <c r="L677" i="1"/>
  <c r="L737" i="1"/>
  <c r="L6" i="1"/>
  <c r="L12" i="1"/>
  <c r="L98" i="1"/>
  <c r="L130" i="1"/>
  <c r="L149" i="1"/>
  <c r="L85" i="1"/>
  <c r="L99" i="1"/>
  <c r="L110" i="1"/>
  <c r="L121" i="1"/>
  <c r="L141" i="1"/>
  <c r="L150" i="1"/>
  <c r="L169" i="1"/>
  <c r="L177" i="1"/>
  <c r="L204" i="1"/>
  <c r="L221" i="1"/>
  <c r="L230" i="1"/>
  <c r="L246" i="1"/>
  <c r="L272" i="1"/>
  <c r="L290" i="1"/>
  <c r="L299" i="1"/>
  <c r="L308" i="1"/>
  <c r="L318" i="1"/>
  <c r="L328" i="1"/>
  <c r="L338" i="1"/>
  <c r="L346" i="1"/>
  <c r="L365" i="1"/>
  <c r="L374" i="1"/>
  <c r="L383" i="1"/>
  <c r="L392" i="1"/>
  <c r="L409" i="1"/>
  <c r="L420" i="1"/>
  <c r="L428" i="1"/>
  <c r="L440" i="1"/>
  <c r="L450" i="1"/>
  <c r="L463" i="1"/>
  <c r="L484" i="1"/>
  <c r="L502" i="1"/>
  <c r="L511" i="1"/>
  <c r="L529" i="1"/>
  <c r="L539" i="1"/>
  <c r="L548" i="1"/>
  <c r="L558" i="1"/>
  <c r="L567" i="1"/>
  <c r="L577" i="1"/>
  <c r="L587" i="1"/>
  <c r="L599" i="1"/>
  <c r="L607" i="1"/>
  <c r="L616" i="1"/>
  <c r="L624" i="1"/>
  <c r="L635" i="1"/>
  <c r="L646" i="1"/>
  <c r="L660" i="1"/>
  <c r="L670" i="1"/>
  <c r="L678" i="1"/>
  <c r="L700" i="1"/>
  <c r="L710" i="1"/>
  <c r="L729" i="1"/>
  <c r="L944" i="1"/>
  <c r="L970" i="1"/>
  <c r="L903" i="1"/>
  <c r="L923" i="1"/>
  <c r="L976" i="1"/>
  <c r="L962" i="1"/>
  <c r="L936" i="1"/>
  <c r="L939" i="1"/>
  <c r="L821" i="1"/>
  <c r="L952" i="1"/>
  <c r="L922" i="1"/>
  <c r="L983" i="1"/>
  <c r="L881" i="1"/>
  <c r="L771" i="1"/>
  <c r="L820" i="1"/>
  <c r="L762" i="1"/>
  <c r="L913" i="1"/>
  <c r="L669" i="1"/>
  <c r="L645" i="1"/>
  <c r="L889" i="1"/>
  <c r="L717" i="1"/>
  <c r="L876" i="1"/>
  <c r="L797" i="1"/>
  <c r="L906" i="1"/>
  <c r="L908" i="1"/>
  <c r="L811" i="1"/>
  <c r="L867" i="1"/>
  <c r="L941" i="1"/>
  <c r="L817" i="1"/>
  <c r="L856" i="1"/>
  <c r="L949" i="1"/>
  <c r="L874" i="1"/>
  <c r="M733" i="1"/>
  <c r="L967" i="1"/>
  <c r="L884" i="1"/>
  <c r="L918" i="1"/>
  <c r="L978" i="1"/>
  <c r="L759" i="1"/>
  <c r="L840" i="1"/>
  <c r="L679" i="1"/>
  <c r="L986" i="1"/>
  <c r="L877" i="1"/>
  <c r="L835" i="1"/>
  <c r="L767" i="1"/>
  <c r="L957" i="1"/>
  <c r="L898" i="1"/>
  <c r="L723" i="1"/>
  <c r="L825" i="1"/>
  <c r="L932" i="1"/>
  <c r="M581" i="1"/>
  <c r="L655" i="1"/>
  <c r="L864" i="1"/>
  <c r="L595" i="1"/>
  <c r="L770" i="1"/>
  <c r="M877" i="1"/>
  <c r="L951" i="1"/>
  <c r="L675" i="1"/>
  <c r="L980" i="1"/>
  <c r="L685" i="1"/>
  <c r="L725" i="1"/>
  <c r="L829" i="1"/>
  <c r="L828" i="1"/>
  <c r="L839" i="1"/>
  <c r="L461" i="1"/>
  <c r="L912" i="1"/>
  <c r="L333" i="1"/>
  <c r="L629" i="1"/>
  <c r="L866" i="1"/>
  <c r="L779" i="1"/>
  <c r="L886" i="1"/>
  <c r="L961" i="1"/>
  <c r="L706" i="1"/>
  <c r="L715" i="1"/>
  <c r="L848" i="1"/>
  <c r="L671" i="1"/>
  <c r="L934" i="1"/>
  <c r="L900" i="1"/>
  <c r="L943" i="1"/>
  <c r="L916" i="1"/>
  <c r="L927" i="1"/>
  <c r="L701" i="1"/>
  <c r="L843" i="1"/>
  <c r="M917" i="1"/>
  <c r="L765" i="1"/>
  <c r="L947" i="1"/>
  <c r="L814" i="1"/>
  <c r="L853" i="1"/>
  <c r="L787" i="1"/>
  <c r="L757" i="1"/>
  <c r="L661" i="1"/>
  <c r="L862" i="1"/>
  <c r="L984" i="1"/>
  <c r="L895" i="1"/>
  <c r="L819" i="1"/>
  <c r="L965" i="1"/>
  <c r="L955" i="1"/>
  <c r="L833" i="1"/>
  <c r="M984" i="1"/>
  <c r="M845" i="1"/>
  <c r="M893" i="1"/>
  <c r="L871" i="1"/>
  <c r="M986" i="1"/>
  <c r="M967" i="1"/>
  <c r="M933" i="1"/>
  <c r="M773" i="1"/>
  <c r="L926" i="1"/>
  <c r="L975" i="1"/>
  <c r="M965" i="1"/>
  <c r="M805" i="1"/>
  <c r="M405" i="1"/>
  <c r="L946" i="1"/>
  <c r="L915" i="1"/>
  <c r="L799" i="1"/>
  <c r="L893" i="1"/>
  <c r="M983" i="1"/>
  <c r="M909" i="1"/>
  <c r="M861" i="1"/>
  <c r="M762" i="1"/>
  <c r="L747" i="1"/>
  <c r="L832" i="1"/>
  <c r="L964" i="1"/>
  <c r="L822" i="1"/>
  <c r="L879" i="1"/>
  <c r="L938" i="1"/>
  <c r="L719" i="1"/>
  <c r="M981" i="1"/>
  <c r="M829" i="1"/>
  <c r="L813" i="1"/>
  <c r="L954" i="1"/>
  <c r="L738" i="1"/>
  <c r="M957" i="1"/>
  <c r="M885" i="1"/>
  <c r="M853" i="1"/>
  <c r="M747" i="1"/>
  <c r="L755" i="1"/>
  <c r="L842" i="1"/>
  <c r="M949" i="1"/>
  <c r="L861" i="1"/>
  <c r="L773" i="1"/>
  <c r="L905" i="1"/>
  <c r="L727" i="1"/>
  <c r="L806" i="1"/>
  <c r="L849" i="1"/>
  <c r="L730" i="1"/>
  <c r="L667" i="1"/>
  <c r="L859" i="1"/>
  <c r="L823" i="1"/>
  <c r="L858" i="1"/>
  <c r="L872" i="1"/>
  <c r="L852" i="1"/>
  <c r="L581" i="1"/>
  <c r="L711" i="1"/>
  <c r="L845" i="1"/>
  <c r="L809" i="1"/>
  <c r="L739" i="1"/>
  <c r="M941" i="1"/>
  <c r="M813" i="1"/>
  <c r="M7" i="1"/>
  <c r="M24" i="1"/>
  <c r="M47" i="1"/>
  <c r="M56" i="1"/>
  <c r="M75" i="1"/>
  <c r="M101" i="1"/>
  <c r="M125" i="1"/>
  <c r="M133" i="1"/>
  <c r="M152" i="1"/>
  <c r="M171" i="1"/>
  <c r="M188" i="1"/>
  <c r="M206" i="1"/>
  <c r="M223" i="1"/>
  <c r="M232" i="1"/>
  <c r="M240" i="1"/>
  <c r="M248" i="1"/>
  <c r="M257" i="1"/>
  <c r="M274" i="1"/>
  <c r="M292" i="1"/>
  <c r="M311" i="1"/>
  <c r="M321" i="1"/>
  <c r="M340" i="1"/>
  <c r="M359" i="1"/>
  <c r="M376" i="1"/>
  <c r="M385" i="1"/>
  <c r="M403" i="1"/>
  <c r="M422" i="1"/>
  <c r="M432" i="1"/>
  <c r="M452" i="1"/>
  <c r="M476" i="1"/>
  <c r="M495" i="1"/>
  <c r="M513" i="1"/>
  <c r="M533" i="1"/>
  <c r="M541" i="1"/>
  <c r="L560" i="1"/>
  <c r="M560" i="1"/>
  <c r="M579" i="1"/>
  <c r="M601" i="1"/>
  <c r="M609" i="1"/>
  <c r="M626" i="1"/>
  <c r="M637" i="1"/>
  <c r="M662" i="1"/>
  <c r="L680" i="1"/>
  <c r="M680" i="1"/>
  <c r="M703" i="1"/>
  <c r="M8" i="1"/>
  <c r="M16" i="1"/>
  <c r="M25" i="1"/>
  <c r="M35" i="1"/>
  <c r="L35" i="1"/>
  <c r="M48" i="1"/>
  <c r="M58" i="1"/>
  <c r="M67" i="1"/>
  <c r="M77" i="1"/>
  <c r="M91" i="1"/>
  <c r="M102" i="1"/>
  <c r="M115" i="1"/>
  <c r="M126" i="1"/>
  <c r="M134" i="1"/>
  <c r="M144" i="1"/>
  <c r="M153" i="1"/>
  <c r="M162" i="1"/>
  <c r="M172" i="1"/>
  <c r="M181" i="1"/>
  <c r="M190" i="1"/>
  <c r="M199" i="1"/>
  <c r="M207" i="1"/>
  <c r="M216" i="1"/>
  <c r="M224" i="1"/>
  <c r="L224" i="1"/>
  <c r="M233" i="1"/>
  <c r="M241" i="1"/>
  <c r="L241" i="1"/>
  <c r="M250" i="1"/>
  <c r="M258" i="1"/>
  <c r="M266" i="1"/>
  <c r="M275" i="1"/>
  <c r="M285" i="1"/>
  <c r="L285" i="1"/>
  <c r="M293" i="1"/>
  <c r="M302" i="1"/>
  <c r="M312" i="1"/>
  <c r="M322" i="1"/>
  <c r="M341" i="1"/>
  <c r="M350" i="1"/>
  <c r="M360" i="1"/>
  <c r="M369" i="1"/>
  <c r="L369" i="1"/>
  <c r="M378" i="1"/>
  <c r="M386" i="1"/>
  <c r="M396" i="1"/>
  <c r="M404" i="1"/>
  <c r="M412" i="1"/>
  <c r="M423" i="1"/>
  <c r="M433" i="1"/>
  <c r="M443" i="1"/>
  <c r="M453" i="1"/>
  <c r="M466" i="1"/>
  <c r="M477" i="1"/>
  <c r="M487" i="1"/>
  <c r="M496" i="1"/>
  <c r="M505" i="1"/>
  <c r="M514" i="1"/>
  <c r="M523" i="1"/>
  <c r="M534" i="1"/>
  <c r="M542" i="1"/>
  <c r="M553" i="1"/>
  <c r="M562" i="1"/>
  <c r="M570" i="1"/>
  <c r="M590" i="1"/>
  <c r="L590" i="1"/>
  <c r="M602" i="1"/>
  <c r="M610" i="1"/>
  <c r="L610" i="1"/>
  <c r="M619" i="1"/>
  <c r="M627" i="1"/>
  <c r="M638" i="1"/>
  <c r="M649" i="1"/>
  <c r="M665" i="1"/>
  <c r="M673" i="1"/>
  <c r="M681" i="1"/>
  <c r="M692" i="1"/>
  <c r="M704" i="1"/>
  <c r="L704" i="1"/>
  <c r="M713" i="1"/>
  <c r="M333" i="1"/>
  <c r="M15" i="1"/>
  <c r="M34" i="1"/>
  <c r="M66" i="1"/>
  <c r="M89" i="1"/>
  <c r="M114" i="1"/>
  <c r="M143" i="1"/>
  <c r="M161" i="1"/>
  <c r="M198" i="1"/>
  <c r="M215" i="1"/>
  <c r="M265" i="1"/>
  <c r="M284" i="1"/>
  <c r="M301" i="1"/>
  <c r="M332" i="1"/>
  <c r="M349" i="1"/>
  <c r="M368" i="1"/>
  <c r="M395" i="1"/>
  <c r="M411" i="1"/>
  <c r="M442" i="1"/>
  <c r="M465" i="1"/>
  <c r="M486" i="1"/>
  <c r="M504" i="1"/>
  <c r="M522" i="1"/>
  <c r="M552" i="1"/>
  <c r="M569" i="1"/>
  <c r="M589" i="1"/>
  <c r="M618" i="1"/>
  <c r="M648" i="1"/>
  <c r="M672" i="1"/>
  <c r="M690" i="1"/>
  <c r="L312" i="1"/>
  <c r="L258" i="1"/>
  <c r="L423" i="1"/>
  <c r="L565" i="1"/>
  <c r="M685" i="1"/>
  <c r="M501" i="1"/>
  <c r="M461" i="1"/>
  <c r="M180" i="1"/>
  <c r="M10" i="1"/>
  <c r="M19" i="1"/>
  <c r="M27" i="1"/>
  <c r="M37" i="1"/>
  <c r="M50" i="1"/>
  <c r="M60" i="1"/>
  <c r="M69" i="1"/>
  <c r="M82" i="1"/>
  <c r="M93" i="1"/>
  <c r="M105" i="1"/>
  <c r="M117" i="1"/>
  <c r="M128" i="1"/>
  <c r="M138" i="1"/>
  <c r="M146" i="1"/>
  <c r="M155" i="1"/>
  <c r="M165" i="1"/>
  <c r="M174" i="1"/>
  <c r="M183" i="1"/>
  <c r="M193" i="1"/>
  <c r="M201" i="1"/>
  <c r="M209" i="1"/>
  <c r="M218" i="1"/>
  <c r="M227" i="1"/>
  <c r="M235" i="1"/>
  <c r="M243" i="1"/>
  <c r="M252" i="1"/>
  <c r="M260" i="1"/>
  <c r="M269" i="1"/>
  <c r="M278" i="1"/>
  <c r="M287" i="1"/>
  <c r="M296" i="1"/>
  <c r="M305" i="1"/>
  <c r="M314" i="1"/>
  <c r="M324" i="1"/>
  <c r="M335" i="1"/>
  <c r="M343" i="1"/>
  <c r="M352" i="1"/>
  <c r="M362" i="1"/>
  <c r="M371" i="1"/>
  <c r="M380" i="1"/>
  <c r="M388" i="1"/>
  <c r="M398" i="1"/>
  <c r="M406" i="1"/>
  <c r="M415" i="1"/>
  <c r="L415" i="1"/>
  <c r="M425" i="1"/>
  <c r="M435" i="1"/>
  <c r="M446" i="1"/>
  <c r="M460" i="1"/>
  <c r="M469" i="1"/>
  <c r="M480" i="1"/>
  <c r="M490" i="1"/>
  <c r="M498" i="1"/>
  <c r="M507" i="1"/>
  <c r="M516" i="1"/>
  <c r="M526" i="1"/>
  <c r="M536" i="1"/>
  <c r="M545" i="1"/>
  <c r="M555" i="1"/>
  <c r="M564" i="1"/>
  <c r="M573" i="1"/>
  <c r="M583" i="1"/>
  <c r="M592" i="1"/>
  <c r="M604" i="1"/>
  <c r="M612" i="1"/>
  <c r="M621" i="1"/>
  <c r="M547" i="1"/>
  <c r="M2" i="1"/>
  <c r="M11" i="1"/>
  <c r="M20" i="1"/>
  <c r="M28" i="1"/>
  <c r="M38" i="1"/>
  <c r="M52" i="1"/>
  <c r="M61" i="1"/>
  <c r="M70" i="1"/>
  <c r="M83" i="1"/>
  <c r="M97" i="1"/>
  <c r="M106" i="1"/>
  <c r="M118" i="1"/>
  <c r="M129" i="1"/>
  <c r="M139" i="1"/>
  <c r="M147" i="1"/>
  <c r="M156" i="1"/>
  <c r="M166" i="1"/>
  <c r="M175" i="1"/>
  <c r="M184" i="1"/>
  <c r="M194" i="1"/>
  <c r="M202" i="1"/>
  <c r="M211" i="1"/>
  <c r="M219" i="1"/>
  <c r="M228" i="1"/>
  <c r="M236" i="1"/>
  <c r="M244" i="1"/>
  <c r="M253" i="1"/>
  <c r="M261" i="1"/>
  <c r="M270" i="1"/>
  <c r="M279" i="1"/>
  <c r="L279" i="1"/>
  <c r="M288" i="1"/>
  <c r="L288" i="1"/>
  <c r="M297" i="1"/>
  <c r="M306" i="1"/>
  <c r="M315" i="1"/>
  <c r="M325" i="1"/>
  <c r="M336" i="1"/>
  <c r="M344" i="1"/>
  <c r="M353" i="1"/>
  <c r="M363" i="1"/>
  <c r="M372" i="1"/>
  <c r="M381" i="1"/>
  <c r="M389" i="1"/>
  <c r="M399" i="1"/>
  <c r="M407" i="1"/>
  <c r="M417" i="1"/>
  <c r="M426" i="1"/>
  <c r="L426" i="1"/>
  <c r="M436" i="1"/>
  <c r="L436" i="1"/>
  <c r="M448" i="1"/>
  <c r="L448" i="1"/>
  <c r="M470" i="1"/>
  <c r="L470" i="1"/>
  <c r="M481" i="1"/>
  <c r="M491" i="1"/>
  <c r="M499" i="1"/>
  <c r="M508" i="1"/>
  <c r="M517" i="1"/>
  <c r="M527" i="1"/>
  <c r="M537" i="1"/>
  <c r="M546" i="1"/>
  <c r="M556" i="1"/>
  <c r="M575" i="1"/>
  <c r="M584" i="1"/>
  <c r="M605" i="1"/>
  <c r="M614" i="1"/>
  <c r="M622" i="1"/>
  <c r="M633" i="1"/>
  <c r="M643" i="1"/>
  <c r="M658" i="1"/>
  <c r="M668" i="1"/>
  <c r="M676" i="1"/>
  <c r="M698" i="1"/>
  <c r="M707" i="1"/>
  <c r="M821" i="1"/>
  <c r="M669" i="1"/>
  <c r="M3" i="1"/>
  <c r="M21" i="1"/>
  <c r="M41" i="1"/>
  <c r="M53" i="1"/>
  <c r="M84" i="1"/>
  <c r="M107" i="1"/>
  <c r="M130" i="1"/>
  <c r="M149" i="1"/>
  <c r="M185" i="1"/>
  <c r="M203" i="1"/>
  <c r="M212" i="1"/>
  <c r="M229" i="1"/>
  <c r="M245" i="1"/>
  <c r="M262" i="1"/>
  <c r="M280" i="1"/>
  <c r="M298" i="1"/>
  <c r="M317" i="1"/>
  <c r="M337" i="1"/>
  <c r="M364" i="1"/>
  <c r="M382" i="1"/>
  <c r="M400" i="1"/>
  <c r="M418" i="1"/>
  <c r="M439" i="1"/>
  <c r="M462" i="1"/>
  <c r="M483" i="1"/>
  <c r="M492" i="1"/>
  <c r="M509" i="1"/>
  <c r="M518" i="1"/>
  <c r="M538" i="1"/>
  <c r="M557" i="1"/>
  <c r="M566" i="1"/>
  <c r="M576" i="1"/>
  <c r="M585" i="1"/>
  <c r="M598" i="1"/>
  <c r="M606" i="1"/>
  <c r="M615" i="1"/>
  <c r="M623" i="1"/>
  <c r="M659" i="1"/>
  <c r="M677" i="1"/>
  <c r="M686" i="1"/>
  <c r="M699" i="1"/>
  <c r="M709" i="1"/>
  <c r="L709" i="1"/>
  <c r="M718" i="1"/>
  <c r="L718" i="1"/>
  <c r="M728" i="1"/>
  <c r="M737" i="1"/>
  <c r="M746" i="1"/>
  <c r="M754" i="1"/>
  <c r="M763" i="1"/>
  <c r="M772" i="1"/>
  <c r="M783" i="1"/>
  <c r="M798" i="1"/>
  <c r="L812" i="1"/>
  <c r="M812" i="1"/>
  <c r="M831" i="1"/>
  <c r="M841" i="1"/>
  <c r="M850" i="1"/>
  <c r="M860" i="1"/>
  <c r="M868" i="1"/>
  <c r="M878" i="1"/>
  <c r="M891" i="1"/>
  <c r="M904" i="1"/>
  <c r="M914" i="1"/>
  <c r="M924" i="1"/>
  <c r="M937" i="1"/>
  <c r="M945" i="1"/>
  <c r="M953" i="1"/>
  <c r="M963" i="1"/>
  <c r="M974" i="1"/>
  <c r="M982" i="1"/>
  <c r="M645" i="1"/>
  <c r="M12" i="1"/>
  <c r="M29" i="1"/>
  <c r="M62" i="1"/>
  <c r="M71" i="1"/>
  <c r="M98" i="1"/>
  <c r="M120" i="1"/>
  <c r="M140" i="1"/>
  <c r="M157" i="1"/>
  <c r="M168" i="1"/>
  <c r="M176" i="1"/>
  <c r="M195" i="1"/>
  <c r="M220" i="1"/>
  <c r="M237" i="1"/>
  <c r="M254" i="1"/>
  <c r="M271" i="1"/>
  <c r="M289" i="1"/>
  <c r="M307" i="1"/>
  <c r="M326" i="1"/>
  <c r="M345" i="1"/>
  <c r="M355" i="1"/>
  <c r="M373" i="1"/>
  <c r="M390" i="1"/>
  <c r="M408" i="1"/>
  <c r="M427" i="1"/>
  <c r="M449" i="1"/>
  <c r="M471" i="1"/>
  <c r="M528" i="1"/>
  <c r="L193" i="1"/>
  <c r="L243" i="1"/>
  <c r="L147" i="1"/>
  <c r="L118" i="1"/>
  <c r="L380" i="1"/>
  <c r="L233" i="1"/>
  <c r="L353" i="1"/>
  <c r="L371" i="1"/>
  <c r="L564" i="1"/>
  <c r="M5" i="1"/>
  <c r="M13" i="1"/>
  <c r="M22" i="1"/>
  <c r="M32" i="1"/>
  <c r="M43" i="1"/>
  <c r="M54" i="1"/>
  <c r="M63" i="1"/>
  <c r="M73" i="1"/>
  <c r="M85" i="1"/>
  <c r="M99" i="1"/>
  <c r="M110" i="1"/>
  <c r="M121" i="1"/>
  <c r="M131" i="1"/>
  <c r="M141" i="1"/>
  <c r="M150" i="1"/>
  <c r="M158" i="1"/>
  <c r="L158" i="1"/>
  <c r="M169" i="1"/>
  <c r="M177" i="1"/>
  <c r="M186" i="1"/>
  <c r="M196" i="1"/>
  <c r="M204" i="1"/>
  <c r="M213" i="1"/>
  <c r="M221" i="1"/>
  <c r="M230" i="1"/>
  <c r="M238" i="1"/>
  <c r="L238" i="1"/>
  <c r="M246" i="1"/>
  <c r="M255" i="1"/>
  <c r="M263" i="1"/>
  <c r="L263" i="1"/>
  <c r="M272" i="1"/>
  <c r="M281" i="1"/>
  <c r="M290" i="1"/>
  <c r="M299" i="1"/>
  <c r="M308" i="1"/>
  <c r="M318" i="1"/>
  <c r="M328" i="1"/>
  <c r="M338" i="1"/>
  <c r="M346" i="1"/>
  <c r="M356" i="1"/>
  <c r="L356" i="1"/>
  <c r="M365" i="1"/>
  <c r="M374" i="1"/>
  <c r="M383" i="1"/>
  <c r="M392" i="1"/>
  <c r="M401" i="1"/>
  <c r="L401" i="1"/>
  <c r="M409" i="1"/>
  <c r="M420" i="1"/>
  <c r="M428" i="1"/>
  <c r="M440" i="1"/>
  <c r="M450" i="1"/>
  <c r="M463" i="1"/>
  <c r="M474" i="1"/>
  <c r="L474" i="1"/>
  <c r="M484" i="1"/>
  <c r="L493" i="1"/>
  <c r="M493" i="1"/>
  <c r="M502" i="1"/>
  <c r="M511" i="1"/>
  <c r="M519" i="1"/>
  <c r="L519" i="1"/>
  <c r="M529" i="1"/>
  <c r="M539" i="1"/>
  <c r="M548" i="1"/>
  <c r="M558" i="1"/>
  <c r="M567" i="1"/>
  <c r="M577" i="1"/>
  <c r="M587" i="1"/>
  <c r="M599" i="1"/>
  <c r="M607" i="1"/>
  <c r="M616" i="1"/>
  <c r="M624" i="1"/>
  <c r="M635" i="1"/>
  <c r="M646" i="1"/>
  <c r="M660" i="1"/>
  <c r="M670" i="1"/>
  <c r="M678" i="1"/>
  <c r="M687" i="1"/>
  <c r="M700" i="1"/>
  <c r="L337" i="1"/>
  <c r="L289" i="1"/>
  <c r="L84" i="1"/>
  <c r="L219" i="1"/>
  <c r="L317" i="1"/>
  <c r="L97" i="1"/>
  <c r="L372" i="1"/>
  <c r="L253" i="1"/>
  <c r="M6" i="1"/>
  <c r="M14" i="1"/>
  <c r="M23" i="1"/>
  <c r="M33" i="1"/>
  <c r="M44" i="1"/>
  <c r="M55" i="1"/>
  <c r="M64" i="1"/>
  <c r="M74" i="1"/>
  <c r="M87" i="1"/>
  <c r="M100" i="1"/>
  <c r="M113" i="1"/>
  <c r="M123" i="1"/>
  <c r="M132" i="1"/>
  <c r="M142" i="1"/>
  <c r="M151" i="1"/>
  <c r="M160" i="1"/>
  <c r="M170" i="1"/>
  <c r="M179" i="1"/>
  <c r="M187" i="1"/>
  <c r="M197" i="1"/>
  <c r="L197" i="1"/>
  <c r="M205" i="1"/>
  <c r="M214" i="1"/>
  <c r="M222" i="1"/>
  <c r="M231" i="1"/>
  <c r="M239" i="1"/>
  <c r="M247" i="1"/>
  <c r="M256" i="1"/>
  <c r="M264" i="1"/>
  <c r="M273" i="1"/>
  <c r="M282" i="1"/>
  <c r="L282" i="1"/>
  <c r="M291" i="1"/>
  <c r="L291" i="1"/>
  <c r="M300" i="1"/>
  <c r="M310" i="1"/>
  <c r="M320" i="1"/>
  <c r="M329" i="1"/>
  <c r="M339" i="1"/>
  <c r="M348" i="1"/>
  <c r="M357" i="1"/>
  <c r="M366" i="1"/>
  <c r="M375" i="1"/>
  <c r="M384" i="1"/>
  <c r="M394" i="1"/>
  <c r="M402" i="1"/>
  <c r="M410" i="1"/>
  <c r="M421" i="1"/>
  <c r="M429" i="1"/>
  <c r="M441" i="1"/>
  <c r="M451" i="1"/>
  <c r="M464" i="1"/>
  <c r="M475" i="1"/>
  <c r="M485" i="1"/>
  <c r="M494" i="1"/>
  <c r="M503" i="1"/>
  <c r="M512" i="1"/>
  <c r="M521" i="1"/>
  <c r="M531" i="1"/>
  <c r="M540" i="1"/>
  <c r="M551" i="1"/>
  <c r="M559" i="1"/>
  <c r="M568" i="1"/>
  <c r="M578" i="1"/>
  <c r="M588" i="1"/>
  <c r="M600" i="1"/>
  <c r="M608" i="1"/>
  <c r="M617" i="1"/>
  <c r="M625" i="1"/>
  <c r="M636" i="1"/>
  <c r="M647" i="1"/>
  <c r="M595" i="1"/>
  <c r="M565" i="1"/>
  <c r="M710" i="1"/>
  <c r="M729" i="1"/>
  <c r="M764" i="1"/>
  <c r="M784" i="1"/>
  <c r="M980" i="1"/>
  <c r="M964" i="1"/>
  <c r="M956" i="1"/>
  <c r="M948" i="1"/>
  <c r="M940" i="1"/>
  <c r="M932" i="1"/>
  <c r="M916" i="1"/>
  <c r="M908" i="1"/>
  <c r="M900" i="1"/>
  <c r="M884" i="1"/>
  <c r="M876" i="1"/>
  <c r="M852" i="1"/>
  <c r="M844" i="1"/>
  <c r="M828" i="1"/>
  <c r="M820" i="1"/>
  <c r="M759" i="1"/>
  <c r="M731" i="1"/>
  <c r="M719" i="1"/>
  <c r="M695" i="1"/>
  <c r="M667" i="1"/>
  <c r="M611" i="1"/>
  <c r="M563" i="1"/>
  <c r="M445" i="1"/>
  <c r="M397" i="1"/>
  <c r="M689" i="1"/>
  <c r="M720" i="1"/>
  <c r="M748" i="1"/>
  <c r="M774" i="1"/>
  <c r="M801" i="1"/>
  <c r="M987" i="1"/>
  <c r="M979" i="1"/>
  <c r="M971" i="1"/>
  <c r="M955" i="1"/>
  <c r="M947" i="1"/>
  <c r="M939" i="1"/>
  <c r="M923" i="1"/>
  <c r="M915" i="1"/>
  <c r="M907" i="1"/>
  <c r="M899" i="1"/>
  <c r="M883" i="1"/>
  <c r="M875" i="1"/>
  <c r="M867" i="1"/>
  <c r="M859" i="1"/>
  <c r="M843" i="1"/>
  <c r="M835" i="1"/>
  <c r="M827" i="1"/>
  <c r="M819" i="1"/>
  <c r="M811" i="1"/>
  <c r="M771" i="1"/>
  <c r="M757" i="1"/>
  <c r="M743" i="1"/>
  <c r="M730" i="1"/>
  <c r="M717" i="1"/>
  <c r="M706" i="1"/>
  <c r="M666" i="1"/>
  <c r="M655" i="1"/>
  <c r="M629" i="1"/>
  <c r="L712" i="1"/>
  <c r="M712" i="1"/>
  <c r="L758" i="1"/>
  <c r="M758" i="1"/>
  <c r="M766" i="1"/>
  <c r="M776" i="1"/>
  <c r="M970" i="1"/>
  <c r="M962" i="1"/>
  <c r="M954" i="1"/>
  <c r="M946" i="1"/>
  <c r="M938" i="1"/>
  <c r="M922" i="1"/>
  <c r="M906" i="1"/>
  <c r="M898" i="1"/>
  <c r="M874" i="1"/>
  <c r="M866" i="1"/>
  <c r="M858" i="1"/>
  <c r="M842" i="1"/>
  <c r="M834" i="1"/>
  <c r="M818" i="1"/>
  <c r="M770" i="1"/>
  <c r="M741" i="1"/>
  <c r="M727" i="1"/>
  <c r="M679" i="1"/>
  <c r="M591" i="1"/>
  <c r="M732" i="1"/>
  <c r="M742" i="1"/>
  <c r="M750" i="1"/>
  <c r="M777" i="1"/>
  <c r="M790" i="1"/>
  <c r="M985" i="1"/>
  <c r="M977" i="1"/>
  <c r="M961" i="1"/>
  <c r="M929" i="1"/>
  <c r="M913" i="1"/>
  <c r="M905" i="1"/>
  <c r="M897" i="1"/>
  <c r="M889" i="1"/>
  <c r="M881" i="1"/>
  <c r="M873" i="1"/>
  <c r="M865" i="1"/>
  <c r="M857" i="1"/>
  <c r="M849" i="1"/>
  <c r="M833" i="1"/>
  <c r="M825" i="1"/>
  <c r="M817" i="1"/>
  <c r="M809" i="1"/>
  <c r="M791" i="1"/>
  <c r="M755" i="1"/>
  <c r="M715" i="1"/>
  <c r="M603" i="1"/>
  <c r="M515" i="1"/>
  <c r="M9" i="1"/>
  <c r="M17" i="1"/>
  <c r="M26" i="1"/>
  <c r="M36" i="1"/>
  <c r="M49" i="1"/>
  <c r="M59" i="1"/>
  <c r="M68" i="1"/>
  <c r="M78" i="1"/>
  <c r="M92" i="1"/>
  <c r="M104" i="1"/>
  <c r="M116" i="1"/>
  <c r="M127" i="1"/>
  <c r="M137" i="1"/>
  <c r="M145" i="1"/>
  <c r="M154" i="1"/>
  <c r="M164" i="1"/>
  <c r="M173" i="1"/>
  <c r="M182" i="1"/>
  <c r="M191" i="1"/>
  <c r="M200" i="1"/>
  <c r="M208" i="1"/>
  <c r="M217" i="1"/>
  <c r="M225" i="1"/>
  <c r="M234" i="1"/>
  <c r="M242" i="1"/>
  <c r="M251" i="1"/>
  <c r="M259" i="1"/>
  <c r="M267" i="1"/>
  <c r="M276" i="1"/>
  <c r="M286" i="1"/>
  <c r="M294" i="1"/>
  <c r="M304" i="1"/>
  <c r="M313" i="1"/>
  <c r="M323" i="1"/>
  <c r="M334" i="1"/>
  <c r="M342" i="1"/>
  <c r="M351" i="1"/>
  <c r="M361" i="1"/>
  <c r="M370" i="1"/>
  <c r="M379" i="1"/>
  <c r="M387" i="1"/>
  <c r="M414" i="1"/>
  <c r="M424" i="1"/>
  <c r="M434" i="1"/>
  <c r="M455" i="1"/>
  <c r="M468" i="1"/>
  <c r="M478" i="1"/>
  <c r="M489" i="1"/>
  <c r="M497" i="1"/>
  <c r="M506" i="1"/>
  <c r="M524" i="1"/>
  <c r="M535" i="1"/>
  <c r="M543" i="1"/>
  <c r="M554" i="1"/>
  <c r="M572" i="1"/>
  <c r="M582" i="1"/>
  <c r="M620" i="1"/>
  <c r="M628" i="1"/>
  <c r="M640" i="1"/>
  <c r="M705" i="1"/>
  <c r="L724" i="1"/>
  <c r="M724" i="1"/>
  <c r="L760" i="1"/>
  <c r="M760" i="1"/>
  <c r="M769" i="1"/>
  <c r="M976" i="1"/>
  <c r="M968" i="1"/>
  <c r="M952" i="1"/>
  <c r="M944" i="1"/>
  <c r="M936" i="1"/>
  <c r="M912" i="1"/>
  <c r="M872" i="1"/>
  <c r="M864" i="1"/>
  <c r="M856" i="1"/>
  <c r="M848" i="1"/>
  <c r="M840" i="1"/>
  <c r="M832" i="1"/>
  <c r="M824" i="1"/>
  <c r="M808" i="1"/>
  <c r="M799" i="1"/>
  <c r="M779" i="1"/>
  <c r="M767" i="1"/>
  <c r="M739" i="1"/>
  <c r="M725" i="1"/>
  <c r="M701" i="1"/>
  <c r="M675" i="1"/>
  <c r="M661" i="1"/>
  <c r="M642" i="1"/>
  <c r="M684" i="1"/>
  <c r="M696" i="1"/>
  <c r="M734" i="1"/>
  <c r="M744" i="1"/>
  <c r="M752" i="1"/>
  <c r="M761" i="1"/>
  <c r="M793" i="1"/>
  <c r="M975" i="1"/>
  <c r="M951" i="1"/>
  <c r="M943" i="1"/>
  <c r="M927" i="1"/>
  <c r="M919" i="1"/>
  <c r="M903" i="1"/>
  <c r="M895" i="1"/>
  <c r="M879" i="1"/>
  <c r="M871" i="1"/>
  <c r="M863" i="1"/>
  <c r="M855" i="1"/>
  <c r="M839" i="1"/>
  <c r="M823" i="1"/>
  <c r="M815" i="1"/>
  <c r="M788" i="1"/>
  <c r="M778" i="1"/>
  <c r="M765" i="1"/>
  <c r="M751" i="1"/>
  <c r="M738" i="1"/>
  <c r="M723" i="1"/>
  <c r="M711" i="1"/>
  <c r="M736" i="1"/>
  <c r="M745" i="1"/>
  <c r="M753" i="1"/>
  <c r="M782" i="1"/>
  <c r="M966" i="1"/>
  <c r="M958" i="1"/>
  <c r="M950" i="1"/>
  <c r="M942" i="1"/>
  <c r="M934" i="1"/>
  <c r="M926" i="1"/>
  <c r="M918" i="1"/>
  <c r="M886" i="1"/>
  <c r="M862" i="1"/>
  <c r="M846" i="1"/>
  <c r="M838" i="1"/>
  <c r="M822" i="1"/>
  <c r="M814" i="1"/>
  <c r="M806" i="1"/>
  <c r="M797" i="1"/>
  <c r="M787" i="1"/>
  <c r="M749" i="1"/>
  <c r="M722" i="1"/>
  <c r="M671" i="1"/>
  <c r="L22" i="1"/>
  <c r="L83" i="1"/>
  <c r="L55" i="1"/>
  <c r="L131" i="1"/>
  <c r="L170" i="1"/>
  <c r="L113" i="1"/>
  <c r="L128" i="1"/>
  <c r="L166" i="1"/>
  <c r="L32" i="1"/>
  <c r="L53" i="1"/>
  <c r="L213" i="1"/>
  <c r="L196" i="1"/>
  <c r="L33" i="1"/>
  <c r="L38" i="1"/>
  <c r="L74" i="1"/>
  <c r="L28" i="1"/>
  <c r="L87" i="1"/>
  <c r="L11" i="1"/>
  <c r="L73" i="1"/>
  <c r="L129" i="1"/>
  <c r="L44" i="1"/>
  <c r="L139" i="1"/>
  <c r="L54" i="1"/>
  <c r="L654" i="1"/>
  <c r="L674" i="1"/>
  <c r="L682" i="1"/>
  <c r="L714" i="1"/>
  <c r="L101" i="1"/>
  <c r="L69" i="1"/>
  <c r="L180" i="1"/>
  <c r="L50" i="1"/>
  <c r="L64" i="1"/>
  <c r="L23" i="1"/>
  <c r="L634" i="1"/>
  <c r="L14" i="1"/>
  <c r="L60" i="1"/>
  <c r="L815" i="1"/>
  <c r="L476" i="1"/>
  <c r="L637" i="1"/>
  <c r="L662" i="1"/>
  <c r="L966" i="1"/>
  <c r="L162" i="1"/>
  <c r="L181" i="1"/>
  <c r="L471" i="1"/>
  <c r="L432" i="1"/>
  <c r="L3" i="1"/>
  <c r="L442" i="1"/>
  <c r="L248" i="1"/>
  <c r="L62" i="1"/>
  <c r="L390" i="1"/>
  <c r="L940" i="1"/>
  <c r="L385" i="1"/>
  <c r="L126" i="1"/>
  <c r="L91" i="1"/>
  <c r="L254" i="1"/>
  <c r="L439" i="1"/>
  <c r="L486" i="1"/>
  <c r="L161" i="1"/>
  <c r="L24" i="1"/>
  <c r="L495" i="1"/>
  <c r="L569" i="1"/>
  <c r="L589" i="1"/>
  <c r="L25" i="1"/>
  <c r="L134" i="1"/>
  <c r="L144" i="1"/>
  <c r="L172" i="1"/>
  <c r="L948" i="1"/>
  <c r="L190" i="1"/>
  <c r="L120" i="1"/>
  <c r="L522" i="1"/>
  <c r="L541" i="1"/>
  <c r="L152" i="1"/>
  <c r="L326" i="1"/>
  <c r="L199" i="1"/>
  <c r="L47" i="1"/>
  <c r="L203" i="1"/>
  <c r="L917" i="1"/>
  <c r="L10" i="1"/>
  <c r="L19" i="1"/>
  <c r="L105" i="1"/>
  <c r="L138" i="1"/>
  <c r="L146" i="1"/>
  <c r="L198" i="1"/>
  <c r="L206" i="1"/>
  <c r="L215" i="1"/>
  <c r="L223" i="1"/>
  <c r="L897" i="1"/>
  <c r="L265" i="1"/>
  <c r="L125" i="1"/>
  <c r="L834" i="1"/>
  <c r="L533" i="1"/>
  <c r="L321" i="1"/>
  <c r="L7" i="1"/>
  <c r="L883" i="1"/>
  <c r="L67" i="1"/>
  <c r="L395" i="1"/>
  <c r="L609" i="1"/>
  <c r="L52" i="1"/>
  <c r="L61" i="1"/>
  <c r="L257" i="1"/>
  <c r="L618" i="1"/>
  <c r="L855" i="1"/>
  <c r="L863" i="1"/>
  <c r="L284" i="1"/>
  <c r="L956" i="1"/>
  <c r="L66" i="1"/>
  <c r="L274" i="1"/>
  <c r="L212" i="1"/>
  <c r="L501" i="1"/>
  <c r="L509" i="1"/>
  <c r="L598" i="1"/>
  <c r="L606" i="1"/>
  <c r="L659" i="1"/>
  <c r="L728" i="1"/>
  <c r="L772" i="1"/>
  <c r="L798" i="1"/>
  <c r="L924" i="1"/>
  <c r="L56" i="1"/>
  <c r="L133" i="1"/>
  <c r="L292" i="1"/>
  <c r="L465" i="1"/>
  <c r="L977" i="1"/>
  <c r="L340" i="1"/>
  <c r="L766" i="1"/>
  <c r="L48" i="1"/>
  <c r="L58" i="1"/>
  <c r="L115" i="1"/>
  <c r="L89" i="1"/>
  <c r="L504" i="1"/>
  <c r="L21" i="1"/>
  <c r="L29" i="1"/>
  <c r="L157" i="1"/>
  <c r="L168" i="1"/>
  <c r="L566" i="1"/>
  <c r="L311" i="1"/>
  <c r="L452" i="1"/>
  <c r="L418" i="1"/>
  <c r="L93" i="1"/>
  <c r="L27" i="1"/>
  <c r="L34" i="1"/>
  <c r="L176" i="1"/>
  <c r="L75" i="1"/>
  <c r="L117" i="1"/>
  <c r="L37" i="1"/>
  <c r="L20" i="1"/>
  <c r="L672" i="1"/>
  <c r="L690" i="1"/>
  <c r="L307" i="1"/>
  <c r="L140" i="1"/>
  <c r="L82" i="1"/>
  <c r="L731" i="1"/>
  <c r="L518" i="1"/>
  <c r="L538" i="1"/>
  <c r="L232" i="1"/>
  <c r="L615" i="1"/>
  <c r="L601" i="1"/>
  <c r="L528" i="1"/>
  <c r="L547" i="1"/>
  <c r="L220" i="1"/>
  <c r="L355" i="1"/>
  <c r="L411" i="1"/>
  <c r="L403" i="1"/>
  <c r="L15" i="1"/>
  <c r="L114" i="1"/>
  <c r="L188" i="1"/>
  <c r="L349" i="1"/>
  <c r="L359" i="1"/>
  <c r="L368" i="1"/>
  <c r="L376" i="1"/>
  <c r="L513" i="1"/>
  <c r="L703" i="1"/>
  <c r="L788" i="1"/>
  <c r="L985" i="1"/>
  <c r="L301" i="1"/>
  <c r="L929" i="1"/>
  <c r="L77" i="1"/>
  <c r="L102" i="1"/>
  <c r="L749" i="1"/>
  <c r="L844" i="1"/>
  <c r="L776" i="1"/>
  <c r="L626" i="1"/>
  <c r="L171" i="1"/>
  <c r="L552" i="1"/>
  <c r="L71" i="1"/>
  <c r="L185" i="1"/>
  <c r="L195" i="1"/>
  <c r="L237" i="1"/>
  <c r="L245" i="1"/>
  <c r="L271" i="1"/>
  <c r="L280" i="1"/>
  <c r="L364" i="1"/>
  <c r="L373" i="1"/>
  <c r="L449" i="1"/>
  <c r="L686" i="1"/>
  <c r="L722" i="1"/>
  <c r="L16" i="1"/>
  <c r="L422" i="1"/>
  <c r="L483" i="1"/>
  <c r="L229" i="1"/>
  <c r="L741" i="1"/>
  <c r="L155" i="1"/>
  <c r="L107" i="1"/>
  <c r="L153" i="1"/>
  <c r="L907" i="1"/>
  <c r="L143" i="1"/>
  <c r="L240" i="1"/>
  <c r="L332" i="1"/>
  <c r="L873" i="1"/>
  <c r="L345" i="1"/>
  <c r="L648" i="1"/>
  <c r="L579" i="1"/>
  <c r="L492" i="1"/>
  <c r="L5" i="1"/>
  <c r="L13" i="1"/>
  <c r="L43" i="1"/>
  <c r="L63" i="1"/>
  <c r="L186" i="1"/>
  <c r="L255" i="1"/>
  <c r="L281" i="1"/>
  <c r="L123" i="1"/>
  <c r="L264" i="1"/>
  <c r="L273" i="1"/>
  <c r="L106" i="1"/>
  <c r="L227" i="1"/>
  <c r="L17" i="1"/>
  <c r="L26" i="1"/>
  <c r="L36" i="1"/>
  <c r="L59" i="1"/>
  <c r="L68" i="1"/>
  <c r="L78" i="1"/>
  <c r="L104" i="1"/>
  <c r="L116" i="1"/>
  <c r="L127" i="1"/>
  <c r="L137" i="1"/>
  <c r="L145" i="1"/>
  <c r="L173" i="1"/>
  <c r="L182" i="1"/>
  <c r="L191" i="1"/>
  <c r="L242" i="1"/>
  <c r="L259" i="1"/>
  <c r="L276" i="1"/>
  <c r="L286" i="1"/>
  <c r="L294" i="1"/>
  <c r="L304" i="1"/>
  <c r="L342" i="1"/>
  <c r="L361" i="1"/>
  <c r="L370" i="1"/>
  <c r="L397" i="1"/>
  <c r="L405" i="1"/>
  <c r="L414" i="1"/>
  <c r="L468" i="1"/>
  <c r="L524" i="1"/>
  <c r="L563" i="1"/>
  <c r="L603" i="1"/>
  <c r="L611" i="1"/>
  <c r="L628" i="1"/>
  <c r="L260" i="1"/>
  <c r="L184" i="1"/>
  <c r="L244" i="1"/>
  <c r="L325" i="1"/>
  <c r="L251" i="1"/>
  <c r="L838" i="1"/>
  <c r="L582" i="1"/>
  <c r="L424" i="1"/>
  <c r="L313" i="1"/>
  <c r="L154" i="1"/>
  <c r="L506" i="1"/>
  <c r="L769" i="1"/>
  <c r="L478" i="1"/>
  <c r="L387" i="1"/>
  <c r="L899" i="1"/>
  <c r="L455" i="1"/>
  <c r="L434" i="1"/>
  <c r="L164" i="1"/>
  <c r="L942" i="1"/>
  <c r="L351" i="1"/>
  <c r="L49" i="1"/>
  <c r="L751" i="1"/>
  <c r="L640" i="1"/>
  <c r="L572" i="1"/>
  <c r="L208" i="1"/>
  <c r="L92" i="1"/>
  <c r="L535" i="1"/>
  <c r="L225" i="1"/>
  <c r="L875" i="1"/>
  <c r="L543" i="1"/>
  <c r="L234" i="1"/>
  <c r="L933" i="1"/>
  <c r="L705" i="1"/>
  <c r="L497" i="1"/>
  <c r="L9" i="1"/>
  <c r="L200" i="1"/>
  <c r="L445" i="1"/>
  <c r="L666" i="1"/>
  <c r="L217" i="1"/>
  <c r="L620" i="1"/>
  <c r="L958" i="1"/>
  <c r="L379" i="1"/>
  <c r="L334" i="1"/>
  <c r="L554" i="1"/>
  <c r="L979" i="1"/>
  <c r="L489" i="1"/>
  <c r="L733" i="1"/>
  <c r="L323" i="1"/>
  <c r="L515" i="1"/>
  <c r="L818" i="1"/>
  <c r="L267" i="1"/>
  <c r="L2" i="1"/>
</calcChain>
</file>

<file path=xl/sharedStrings.xml><?xml version="1.0" encoding="utf-8"?>
<sst xmlns="http://schemas.openxmlformats.org/spreadsheetml/2006/main" count="7828" uniqueCount="4642">
  <si>
    <t>Name</t>
  </si>
  <si>
    <t>Age</t>
  </si>
  <si>
    <t>Gender</t>
  </si>
  <si>
    <t>Address</t>
  </si>
  <si>
    <t>Email</t>
  </si>
  <si>
    <t>Phone Number</t>
  </si>
  <si>
    <t>Department</t>
  </si>
  <si>
    <t>Join Date</t>
  </si>
  <si>
    <t>Exit Date</t>
  </si>
  <si>
    <t>Shawna Henderson</t>
  </si>
  <si>
    <t>Female</t>
  </si>
  <si>
    <t>85733 Amy Green
Mollyborough, PW 02311</t>
  </si>
  <si>
    <t>melissafreeman@example.org</t>
  </si>
  <si>
    <t>287-571-0730</t>
  </si>
  <si>
    <t>Finance</t>
  </si>
  <si>
    <t>Andrea Mueller</t>
  </si>
  <si>
    <t>23495 Craig Motorway Apt. 274
South Markport, WA 36643</t>
  </si>
  <si>
    <t>jacqueline06@example.com</t>
  </si>
  <si>
    <t>(309)625-2408</t>
  </si>
  <si>
    <t>HR</t>
  </si>
  <si>
    <t>Jared Johnson</t>
  </si>
  <si>
    <t>Male</t>
  </si>
  <si>
    <t>6503 Guzman Circle
Williamshaven, RI 67355</t>
  </si>
  <si>
    <t>yboyd@example.org</t>
  </si>
  <si>
    <t>IT</t>
  </si>
  <si>
    <t>Kimberly Bowman</t>
  </si>
  <si>
    <t>11193 Timothy Forge Suite 179
South Johnshire, FM 58753</t>
  </si>
  <si>
    <t>gonzalezrickey@example.net</t>
  </si>
  <si>
    <t>Kelly White</t>
  </si>
  <si>
    <t>716 Warren Loaf Apt. 987
New Williammouth, PA 93326</t>
  </si>
  <si>
    <t>blester@example.net</t>
  </si>
  <si>
    <t>John Stevens</t>
  </si>
  <si>
    <t>PSC 7752, Box 0789
APO AE 12022</t>
  </si>
  <si>
    <t>matthewrivera@example.com</t>
  </si>
  <si>
    <t>Brenda Pearson</t>
  </si>
  <si>
    <t>51614 David Lodge Suite 445
Taylorchester, SC 49325</t>
  </si>
  <si>
    <t>jayortiz@example.net</t>
  </si>
  <si>
    <t>Paula Mcdonald</t>
  </si>
  <si>
    <t>469 David Walk Apt. 251
South Bobbyport, MA 20439</t>
  </si>
  <si>
    <t>sarahcarr@example.net</t>
  </si>
  <si>
    <t>Marketing</t>
  </si>
  <si>
    <t>Rachel Hunter</t>
  </si>
  <si>
    <t>6762 Vincent Flat
Grayfort, CO 71066</t>
  </si>
  <si>
    <t>qmay@example.org</t>
  </si>
  <si>
    <t>Brandy Walker</t>
  </si>
  <si>
    <t>0574 Marie Shoals
East Erneststad, VA 27955</t>
  </si>
  <si>
    <t>alexander64@example.com</t>
  </si>
  <si>
    <t>Stephen Leonard</t>
  </si>
  <si>
    <t>5167 Brown Fields Suite 989
Port Benjamin, AL 57528</t>
  </si>
  <si>
    <t>scarter@example.org</t>
  </si>
  <si>
    <t>001-550-843-2827</t>
  </si>
  <si>
    <t>Marc Wagner</t>
  </si>
  <si>
    <t>PSC 0870, Box 7727
APO AA 74157</t>
  </si>
  <si>
    <t>mathewsbrandy@example.org</t>
  </si>
  <si>
    <t>Jaime Miller</t>
  </si>
  <si>
    <t>PSC 9709, Box 9971
APO AE 17607</t>
  </si>
  <si>
    <t>youngsteven@example.com</t>
  </si>
  <si>
    <t>Amanda Ramirez</t>
  </si>
  <si>
    <t>328 Jackson Run Apt. 899
Parksshire, UT 50541</t>
  </si>
  <si>
    <t>parsonsalbert@example.org</t>
  </si>
  <si>
    <t>Jordan Hardy III</t>
  </si>
  <si>
    <t>9949 Clark Drive Suite 809
East Michael, NH 67893</t>
  </si>
  <si>
    <t>vtaylor@example.net</t>
  </si>
  <si>
    <t>Brooke Dixon</t>
  </si>
  <si>
    <t>890 Nancy Street Apt. 113
Lake Nicole, MD 72161</t>
  </si>
  <si>
    <t>collinsmichelle@example.net</t>
  </si>
  <si>
    <t>599-715-8920</t>
  </si>
  <si>
    <t>Susan Jones</t>
  </si>
  <si>
    <t>620 Jessica Via Suite 470
Anitaville, PR 13166</t>
  </si>
  <si>
    <t>ericcarpenter@example.com</t>
  </si>
  <si>
    <t>Dorothy Tapia</t>
  </si>
  <si>
    <t>804 White Way Apt. 044
North Jason, ND 95943</t>
  </si>
  <si>
    <t>patrickwhitney@example.com</t>
  </si>
  <si>
    <t>001-766-563-9021</t>
  </si>
  <si>
    <t>Andre Simmons</t>
  </si>
  <si>
    <t>843 Nicholson Prairie
Jonathanshire, PR 17024</t>
  </si>
  <si>
    <t>martinezharold@example.com</t>
  </si>
  <si>
    <t>Madison Whitehead PhD</t>
  </si>
  <si>
    <t>2786 Melendez Squares Suite 715
South James, RI 29125</t>
  </si>
  <si>
    <t>urice@example.net</t>
  </si>
  <si>
    <t>Cody Welch</t>
  </si>
  <si>
    <t>238 Macdonald Mill
New Kristineview, NM 79154</t>
  </si>
  <si>
    <t>amandamcbride@example.net</t>
  </si>
  <si>
    <t>Stephanie Wagner</t>
  </si>
  <si>
    <t>11993 Santos Fall Suite 116
South Ashley, MI 04731</t>
  </si>
  <si>
    <t>brandy98@example.org</t>
  </si>
  <si>
    <t>001-652-472-5293</t>
  </si>
  <si>
    <t>Ryan Payne</t>
  </si>
  <si>
    <t>350 Calvin Ranch Apt. 165
West Amanda, RI 52251</t>
  </si>
  <si>
    <t>shannonclark@example.org</t>
  </si>
  <si>
    <t>Clinton Gutierrez</t>
  </si>
  <si>
    <t>201 Moore Lodge
New Logan, MI 61717</t>
  </si>
  <si>
    <t>megandavis@example.net</t>
  </si>
  <si>
    <t>Tyler Taylor</t>
  </si>
  <si>
    <t>098 Garcia Village
Meganview, LA 78362</t>
  </si>
  <si>
    <t>jeffrey29@example.com</t>
  </si>
  <si>
    <t>(995)477-9226</t>
  </si>
  <si>
    <t>Sherry Baker</t>
  </si>
  <si>
    <t>4240 Martin Loop
West Joshuamouth, CA 35490</t>
  </si>
  <si>
    <t>raymond00@example.org</t>
  </si>
  <si>
    <t>Sheena Johnson</t>
  </si>
  <si>
    <t>USNV Holland
FPO AP 62609</t>
  </si>
  <si>
    <t>robertevans@example.net</t>
  </si>
  <si>
    <t>Mary Robertson</t>
  </si>
  <si>
    <t>985 Omar Landing
West Chelsea, NE 39164</t>
  </si>
  <si>
    <t>perezjohn@example.org</t>
  </si>
  <si>
    <t>Lisa York</t>
  </si>
  <si>
    <t>USS Murray
FPO AA 79799</t>
  </si>
  <si>
    <t>stevenorr@example.com</t>
  </si>
  <si>
    <t>Kelly Hines</t>
  </si>
  <si>
    <t>43219 Brian Spring
Anthonymouth, NH 24152</t>
  </si>
  <si>
    <t>howellamanda@example.com</t>
  </si>
  <si>
    <t>Walter Mercer</t>
  </si>
  <si>
    <t>678 Megan Estate Apt. 226
Youngmouth, NH 07204</t>
  </si>
  <si>
    <t>bonnieedwards@example.net</t>
  </si>
  <si>
    <t>Michael Hart</t>
  </si>
  <si>
    <t>211 Vasquez Via Apt. 855
New Randy, WA 95609</t>
  </si>
  <si>
    <t>perezdustin@example.net</t>
  </si>
  <si>
    <t>Kimberly Long</t>
  </si>
  <si>
    <t>77035 Anderson Roads
West Jeanetteville, NE 30792</t>
  </si>
  <si>
    <t>danielking@example.net</t>
  </si>
  <si>
    <t>001-589-720-9275</t>
  </si>
  <si>
    <t>Brian Thompson</t>
  </si>
  <si>
    <t>700 Sharp Isle Apt. 043
South Susanburgh, FL 71441</t>
  </si>
  <si>
    <t>antonio59@example.org</t>
  </si>
  <si>
    <t>Katrina Johnson</t>
  </si>
  <si>
    <t>8256 Stephen Freeway Apt. 965
Warnermouth, IN 71497</t>
  </si>
  <si>
    <t>stephanie01@example.org</t>
  </si>
  <si>
    <t>William Mitchell</t>
  </si>
  <si>
    <t>250 West Light
West Manuel, MT 52022</t>
  </si>
  <si>
    <t>jessica27@example.com</t>
  </si>
  <si>
    <t>Catherine Ramirez</t>
  </si>
  <si>
    <t>PSC 7495, Box 6059
APO AE 72757</t>
  </si>
  <si>
    <t>carla58@example.org</t>
  </si>
  <si>
    <t>382-632-6829</t>
  </si>
  <si>
    <t>Elizabeth Campbell</t>
  </si>
  <si>
    <t>016 Lowe Summit
Taramouth, MT 07740</t>
  </si>
  <si>
    <t>david76@example.org</t>
  </si>
  <si>
    <t>Rachel Brown</t>
  </si>
  <si>
    <t>71254 Amanda Village
Nelsontown, MT 72051</t>
  </si>
  <si>
    <t>kevin74@example.com</t>
  </si>
  <si>
    <t>Caitlin Rivera</t>
  </si>
  <si>
    <t>8357 Gary Glen
Smithside, CA 58865</t>
  </si>
  <si>
    <t>vhernandez@example.com</t>
  </si>
  <si>
    <t>Jordan Stafford</t>
  </si>
  <si>
    <t>4420 Lambert Ways Apt. 390
Port Steve, DC 13406</t>
  </si>
  <si>
    <t>mcgeemadison@example.com</t>
  </si>
  <si>
    <t>Francisco Valencia</t>
  </si>
  <si>
    <t>44751 Walker Mill
North Calvinside, WA 16958</t>
  </si>
  <si>
    <t>pamela53@example.org</t>
  </si>
  <si>
    <t>Margaret Cardenas</t>
  </si>
  <si>
    <t>PSC 2825, Box 9449
APO AP 95430</t>
  </si>
  <si>
    <t>nicolescott@example.net</t>
  </si>
  <si>
    <t>Holly Johnson</t>
  </si>
  <si>
    <t>5183 Munoz Green Apt. 778
Estradamouth, CT 11919</t>
  </si>
  <si>
    <t>hmcneil@example.org</t>
  </si>
  <si>
    <t>Francisco Morrison</t>
  </si>
  <si>
    <t>967 Mejia Lodge
Johnport, PA 46863</t>
  </si>
  <si>
    <t>whammond@example.net</t>
  </si>
  <si>
    <t>Gregory Roth</t>
  </si>
  <si>
    <t>934 Rice Vista Suite 140
Bridgetborough, RI 18982</t>
  </si>
  <si>
    <t>toddgoodman@example.org</t>
  </si>
  <si>
    <t>Peter Nunez</t>
  </si>
  <si>
    <t>79203 Sophia Gateway
Ayalafort, AK 33565</t>
  </si>
  <si>
    <t>emilycruz@example.org</t>
  </si>
  <si>
    <t>Laurie Rodriguez</t>
  </si>
  <si>
    <t>08940 Chavez Field
South Mary, WY 67627</t>
  </si>
  <si>
    <t>sally89@example.org</t>
  </si>
  <si>
    <t>Nicole Johnson</t>
  </si>
  <si>
    <t>956 Wayne Freeway Apt. 966
New Mike, NM 43467</t>
  </si>
  <si>
    <t>whitneyjason@example.org</t>
  </si>
  <si>
    <t>Nicole Perkins</t>
  </si>
  <si>
    <t>7783 Jason Inlet Suite 234
New Sandra, SC 12913</t>
  </si>
  <si>
    <t>webbaudrey@example.org</t>
  </si>
  <si>
    <t>654-781-4878</t>
  </si>
  <si>
    <t>Ryan Sharp</t>
  </si>
  <si>
    <t>72869 Joshua Ford
West Jerryport, WY 06726</t>
  </si>
  <si>
    <t>icarlson@example.net</t>
  </si>
  <si>
    <t>Laura Christensen</t>
  </si>
  <si>
    <t>29777 John Motorway
East Gwendolyn, PR 07900</t>
  </si>
  <si>
    <t>sanchezrichard@example.com</t>
  </si>
  <si>
    <t>Jerry Harris</t>
  </si>
  <si>
    <t>429 Robert Stravenue
Sandovalburgh, MI 18806</t>
  </si>
  <si>
    <t>jacksonjoel@example.org</t>
  </si>
  <si>
    <t>Tonya Williams MD</t>
  </si>
  <si>
    <t>84904 Jeffrey Corner
Smithtown, MP 49686</t>
  </si>
  <si>
    <t>angela93@example.com</t>
  </si>
  <si>
    <t>001-523-735-4023</t>
  </si>
  <si>
    <t>Melanie Stewart</t>
  </si>
  <si>
    <t>1780 Patricia Roads
North Austinfort, PR 30123</t>
  </si>
  <si>
    <t>icoleman@example.net</t>
  </si>
  <si>
    <t>Tina Parker</t>
  </si>
  <si>
    <t>769 White Via
New Vanessa, FL 77608</t>
  </si>
  <si>
    <t>thaley@example.org</t>
  </si>
  <si>
    <t>Beth Copeland</t>
  </si>
  <si>
    <t>75657 Clark Overpass Apt. 398
East Lesliefort, WV 11866</t>
  </si>
  <si>
    <t>greenalexis@example.org</t>
  </si>
  <si>
    <t>(507)263-2682</t>
  </si>
  <si>
    <t>Mary Mccoy</t>
  </si>
  <si>
    <t>5557 Paul Ferry Suite 964
Schultzfort, WA 46824</t>
  </si>
  <si>
    <t>edwardnorman@example.net</t>
  </si>
  <si>
    <t>(672)883-3866</t>
  </si>
  <si>
    <t>Christopher Hamilton DDS</t>
  </si>
  <si>
    <t>Unit 8882 Box 9584
DPO AE 99559</t>
  </si>
  <si>
    <t>nortondouglas@example.net</t>
  </si>
  <si>
    <t>001-815-270-1603</t>
  </si>
  <si>
    <t>Brian Rojas</t>
  </si>
  <si>
    <t>8522 Miller Rapids Suite 873
Frederickview, NC 10911</t>
  </si>
  <si>
    <t>christybass@example.com</t>
  </si>
  <si>
    <t>Nicole Glover</t>
  </si>
  <si>
    <t>02933 Ethan Place Suite 213
West Austin, NH 21663</t>
  </si>
  <si>
    <t>kcrosby@example.org</t>
  </si>
  <si>
    <t>(928)778-9727</t>
  </si>
  <si>
    <t>Laura Ryan</t>
  </si>
  <si>
    <t>80199 Moore Islands
Pamelahaven, NV 09904</t>
  </si>
  <si>
    <t>ambersteele@example.com</t>
  </si>
  <si>
    <t>Jon Farrell</t>
  </si>
  <si>
    <t>68596 Jonathan Spring Suite 813
Port Christie, KS 39033</t>
  </si>
  <si>
    <t>wellssamuel@example.org</t>
  </si>
  <si>
    <t>255-257-1057</t>
  </si>
  <si>
    <t>Dr. David Torres Jr.</t>
  </si>
  <si>
    <t>PSC 5594, Box 8696
APO AA 93897</t>
  </si>
  <si>
    <t>romangabrielle@example.org</t>
  </si>
  <si>
    <t>Richard White</t>
  </si>
  <si>
    <t>79586 Duarte Trail
Lake Angela, NC 83133</t>
  </si>
  <si>
    <t>donna54@example.org</t>
  </si>
  <si>
    <t>379-367-4888</t>
  </si>
  <si>
    <t>Leah Hicks</t>
  </si>
  <si>
    <t>2217 Anthony Fall Suite 186
Lake Tyler, MH 78865</t>
  </si>
  <si>
    <t>wdiaz@example.org</t>
  </si>
  <si>
    <t>Joseph Brennan</t>
  </si>
  <si>
    <t>213 Cruz Ridge
Jonathanfort, VI 48041</t>
  </si>
  <si>
    <t>halljohn@example.org</t>
  </si>
  <si>
    <t>Connie Huang</t>
  </si>
  <si>
    <t>Unit 4158 Box 9858
DPO AA 33129</t>
  </si>
  <si>
    <t>bennettmarissa@example.org</t>
  </si>
  <si>
    <t>David Bartlett</t>
  </si>
  <si>
    <t>177 Lawson Forges
South Scott, NV 13201</t>
  </si>
  <si>
    <t>uboyer@example.com</t>
  </si>
  <si>
    <t>Ms. Rebecca Sims</t>
  </si>
  <si>
    <t>9348 Richard Groves
Lisaport, WA 14859</t>
  </si>
  <si>
    <t>mayskerri@example.net</t>
  </si>
  <si>
    <t>347-282-3410</t>
  </si>
  <si>
    <t>Kenneth Wilkins</t>
  </si>
  <si>
    <t>2785 Atkins Parks Apt. 926
East Jeffrey, MA 35943</t>
  </si>
  <si>
    <t>justin74@example.net</t>
  </si>
  <si>
    <t>Amy Hill</t>
  </si>
  <si>
    <t>871 Garner Drive
Port Karen, DC 27404</t>
  </si>
  <si>
    <t>paul93@example.net</t>
  </si>
  <si>
    <t>Steven Thomas</t>
  </si>
  <si>
    <t>2821 Courtney Isle Suite 594
Kristaborough, MO 57642</t>
  </si>
  <si>
    <t>nathangarrison@example.org</t>
  </si>
  <si>
    <t>001-625-839-6333</t>
  </si>
  <si>
    <t>Daniel Brown</t>
  </si>
  <si>
    <t>0678 Rebecca Villages Apt. 045
Ryanview, AL 32041</t>
  </si>
  <si>
    <t>keithdiaz@example.com</t>
  </si>
  <si>
    <t>Kenneth Miller</t>
  </si>
  <si>
    <t>6956 Andrea Isle
North Jessica, CT 29976</t>
  </si>
  <si>
    <t>garycummings@example.com</t>
  </si>
  <si>
    <t>001-932-699-1145</t>
  </si>
  <si>
    <t>Donald Thomas</t>
  </si>
  <si>
    <t>5103 Matthew Fork Apt. 564
North Shelby, VT 89791</t>
  </si>
  <si>
    <t>timothy81@example.org</t>
  </si>
  <si>
    <t>Latoya Melendez</t>
  </si>
  <si>
    <t>620 Yoder Trafficway
Fredmouth, PR 38188</t>
  </si>
  <si>
    <t>rogerslinda@example.org</t>
  </si>
  <si>
    <t>Sarah Hanson</t>
  </si>
  <si>
    <t>Unit 2414 Box 7159
DPO AP 78535</t>
  </si>
  <si>
    <t>twatts@example.net</t>
  </si>
  <si>
    <t>Amanda Pitts</t>
  </si>
  <si>
    <t>642 Cynthia Lodge
Brandiland, VA 91598</t>
  </si>
  <si>
    <t>gordoncastillo@example.net</t>
  </si>
  <si>
    <t>001-673-754-9662</t>
  </si>
  <si>
    <t>Jessica Young</t>
  </si>
  <si>
    <t>78275 Kane Ports
Nicholasberg, UT 41267</t>
  </si>
  <si>
    <t>mariawhitaker@example.com</t>
  </si>
  <si>
    <t>Joe Estes</t>
  </si>
  <si>
    <t>912 Lauren Dale
Kingview, CA 08454</t>
  </si>
  <si>
    <t>lovedominique@example.org</t>
  </si>
  <si>
    <t>Elizabeth Woods</t>
  </si>
  <si>
    <t>24301 Chad Fork Suite 273
East Stephanie, MA 67520</t>
  </si>
  <si>
    <t>christopher38@example.net</t>
  </si>
  <si>
    <t>Samantha Salinas</t>
  </si>
  <si>
    <t>8318 Thompson Groves
Lake Maryview, SC 32899</t>
  </si>
  <si>
    <t>larsoncrystal@example.net</t>
  </si>
  <si>
    <t>Curtis Smith</t>
  </si>
  <si>
    <t>4747 Gray Estate
East Davidberg, TX 25775</t>
  </si>
  <si>
    <t>dannyjohnson@example.com</t>
  </si>
  <si>
    <t>Jessica Johnson</t>
  </si>
  <si>
    <t>8560 Lauren Cliff
Allentown, TN 74766</t>
  </si>
  <si>
    <t>haley88@example.net</t>
  </si>
  <si>
    <t>Alyssa Johnson</t>
  </si>
  <si>
    <t>196 Stephanie Tunnel
South Sharon, WI 55127</t>
  </si>
  <si>
    <t>atkinsondaniel@example.net</t>
  </si>
  <si>
    <t>001-936-757-2094</t>
  </si>
  <si>
    <t>Amy Higgins</t>
  </si>
  <si>
    <t>40565 Little Circle Suite 386
Royfurt, NY 57993</t>
  </si>
  <si>
    <t>christopheranderson@example.com</t>
  </si>
  <si>
    <t>Darren Oneill</t>
  </si>
  <si>
    <t>2058 Kara Field
New Glorialand, AL 17544</t>
  </si>
  <si>
    <t>michael72@example.net</t>
  </si>
  <si>
    <t>Cassandra Henderson</t>
  </si>
  <si>
    <t>4397 Oneill Field Apt. 149
Mccluremouth, RI 81599</t>
  </si>
  <si>
    <t>darlenebaker@example.com</t>
  </si>
  <si>
    <t>Maurice Kelley</t>
  </si>
  <si>
    <t>1597 Jennifer Throughway
Reynoldsbury, IA 79389</t>
  </si>
  <si>
    <t>eric82@example.com</t>
  </si>
  <si>
    <t>(230)489-3869</t>
  </si>
  <si>
    <t>Christopher Moore</t>
  </si>
  <si>
    <t>807 Morrison Vista
Hardingfurt, AR 51607</t>
  </si>
  <si>
    <t>tuckerjill@example.com</t>
  </si>
  <si>
    <t>(615)491-0268</t>
  </si>
  <si>
    <t>Mary Daniels</t>
  </si>
  <si>
    <t>7681 Anderson Forks
East Joseph, GU 61745</t>
  </si>
  <si>
    <t>davisjennifer@example.net</t>
  </si>
  <si>
    <t>Melissa Trevino</t>
  </si>
  <si>
    <t>USNS Taylor
FPO AE 28572</t>
  </si>
  <si>
    <t>robertstaylor@example.com</t>
  </si>
  <si>
    <t>Susan Diaz</t>
  </si>
  <si>
    <t>512 Roberts Stravenue
Shannonberg, NH 50107</t>
  </si>
  <si>
    <t>victor98@example.org</t>
  </si>
  <si>
    <t>Joseph Singh</t>
  </si>
  <si>
    <t>320 Mccann Trafficway
Blairshire, FM 38625</t>
  </si>
  <si>
    <t>connie41@example.org</t>
  </si>
  <si>
    <t>Eric Scott</t>
  </si>
  <si>
    <t>516 Amanda Shores Suite 321
Littleburgh, ID 31533</t>
  </si>
  <si>
    <t>nicoleleon@example.net</t>
  </si>
  <si>
    <t>727-325-9467</t>
  </si>
  <si>
    <t>Joseph Gonzalez</t>
  </si>
  <si>
    <t>66260 Daniel Curve
Ericshire, UT 28999</t>
  </si>
  <si>
    <t>opaul@example.net</t>
  </si>
  <si>
    <t>Antonio Wright</t>
  </si>
  <si>
    <t>USCGC Rivas
FPO AA 42740</t>
  </si>
  <si>
    <t>whopkins@example.org</t>
  </si>
  <si>
    <t>Todd Stewart</t>
  </si>
  <si>
    <t>831 Ochoa Drives Suite 027
West Hannah, MO 31118</t>
  </si>
  <si>
    <t>mccoysamuel@example.com</t>
  </si>
  <si>
    <t>Elizabeth Lewis</t>
  </si>
  <si>
    <t>7336 Diana Cliff
Christinamouth, MS 18096</t>
  </si>
  <si>
    <t>gonzalescarolyn@example.org</t>
  </si>
  <si>
    <t>Lauren Bush</t>
  </si>
  <si>
    <t>522 Jill Causeway
West Alicia, PA 32948</t>
  </si>
  <si>
    <t>cynthia69@example.org</t>
  </si>
  <si>
    <t>Ashley Foster</t>
  </si>
  <si>
    <t>5765 Seth Circles
Lake Rebekah, CA 48703</t>
  </si>
  <si>
    <t>qmurphy@example.net</t>
  </si>
  <si>
    <t>Steven Hawkins</t>
  </si>
  <si>
    <t>PSC 0948, Box 6102
APO AP 03114</t>
  </si>
  <si>
    <t>zsmith@example.com</t>
  </si>
  <si>
    <t>Michael Scott</t>
  </si>
  <si>
    <t>Unit 1433 Box 8649
DPO AA 81154</t>
  </si>
  <si>
    <t>mikedavis@example.com</t>
  </si>
  <si>
    <t>Francis Meza</t>
  </si>
  <si>
    <t>4165 Wilson Green Apt. 427
Lake Jamesbury, OK 80030</t>
  </si>
  <si>
    <t>ymoore@example.com</t>
  </si>
  <si>
    <t>Maria Lewis</t>
  </si>
  <si>
    <t>6461 Carla Ports
Deleonberg, FM 52766</t>
  </si>
  <si>
    <t>joyce38@example.net</t>
  </si>
  <si>
    <t>(559)250-4785</t>
  </si>
  <si>
    <t>David Allison</t>
  </si>
  <si>
    <t>9071 Caldwell Spring Suite 912
Collinsberg, NC 10912</t>
  </si>
  <si>
    <t>lblevins@example.org</t>
  </si>
  <si>
    <t>Debbie Moore</t>
  </si>
  <si>
    <t>9913 Williams Curve
Blakeshire, TX 20255</t>
  </si>
  <si>
    <t>patrickwilliams@example.net</t>
  </si>
  <si>
    <t>(966)800-7450</t>
  </si>
  <si>
    <t>Derrick Allen</t>
  </si>
  <si>
    <t>803 Julie Ports Apt. 828
Diazstad, NM 91320</t>
  </si>
  <si>
    <t>eddie40@example.net</t>
  </si>
  <si>
    <t>Dr. Mary Cervantes</t>
  </si>
  <si>
    <t>USNV Horton
FPO AA 88139</t>
  </si>
  <si>
    <t>tricia29@example.org</t>
  </si>
  <si>
    <t>Cody Mccarthy</t>
  </si>
  <si>
    <t>8323 Merritt Greens Apt. 192
Brentborough, DC 37510</t>
  </si>
  <si>
    <t>hharris@example.com</t>
  </si>
  <si>
    <t>001-891-920-2940</t>
  </si>
  <si>
    <t>David Wong</t>
  </si>
  <si>
    <t>75944 Denise Rest
East Christopher, MA 46748</t>
  </si>
  <si>
    <t>kmoran@example.org</t>
  </si>
  <si>
    <t>(898)436-9321</t>
  </si>
  <si>
    <t>Richard Lee</t>
  </si>
  <si>
    <t>771 Carroll Tunnel
Richardbury, KY 89270</t>
  </si>
  <si>
    <t>alexandergregory@example.org</t>
  </si>
  <si>
    <t>Katherine Mcdonald</t>
  </si>
  <si>
    <t>972 Macias Camp
South Tammyside, MO 66668</t>
  </si>
  <si>
    <t>mgarcia@example.org</t>
  </si>
  <si>
    <t>Tiffany Boyer</t>
  </si>
  <si>
    <t>03886 Kevin Common
Josephton, SD 09932</t>
  </si>
  <si>
    <t>bbrown@example.org</t>
  </si>
  <si>
    <t>801-838-1147</t>
  </si>
  <si>
    <t>Elizabeth Gray</t>
  </si>
  <si>
    <t>879 Velasquez Canyon Apt. 226
Barkerchester, FL 64671</t>
  </si>
  <si>
    <t>pottereric@example.org</t>
  </si>
  <si>
    <t>Mary Mitchell</t>
  </si>
  <si>
    <t>85064 Erin Dale
Lake Preston, WV 62668</t>
  </si>
  <si>
    <t>michael61@example.com</t>
  </si>
  <si>
    <t>Joshua Ho</t>
  </si>
  <si>
    <t>2107 Rodgers Ways Suite 339
South Justinfort, TX 25756</t>
  </si>
  <si>
    <t>pknox@example.net</t>
  </si>
  <si>
    <t>David Reyes</t>
  </si>
  <si>
    <t>54421 Adrian Circle
East Kelly, NH 50786</t>
  </si>
  <si>
    <t>browningnatalie@example.net</t>
  </si>
  <si>
    <t>Jonathan Lara</t>
  </si>
  <si>
    <t>6766 Brown Mountains Suite 406
Lake Kurtville, MP 11791</t>
  </si>
  <si>
    <t>andrew73@example.org</t>
  </si>
  <si>
    <t>David Carrillo</t>
  </si>
  <si>
    <t>74082 Ryan Circles Suite 778
Ronnieport, NC 41917</t>
  </si>
  <si>
    <t>danielsantana@example.net</t>
  </si>
  <si>
    <t>Mary Juarez</t>
  </si>
  <si>
    <t>9828 Lisa Inlet Suite 137
Aarontown, PA 34046</t>
  </si>
  <si>
    <t>burchwilliam@example.net</t>
  </si>
  <si>
    <t>Jason Washington</t>
  </si>
  <si>
    <t>9600 Matthew Manors
North Erin, MI 37583</t>
  </si>
  <si>
    <t>robinmartinez@example.net</t>
  </si>
  <si>
    <t>Debbie Coleman</t>
  </si>
  <si>
    <t>48017 Gina Cape
Alanland, MH 04943</t>
  </si>
  <si>
    <t>russellharris@example.net</t>
  </si>
  <si>
    <t>Ronald Stanton</t>
  </si>
  <si>
    <t>8455 Jacqueline Glen
Sheilamouth, DE 45721</t>
  </si>
  <si>
    <t>stacey38@example.com</t>
  </si>
  <si>
    <t>Joshua Campbell</t>
  </si>
  <si>
    <t>13349 David Ways
Breannaton, NH 11301</t>
  </si>
  <si>
    <t>danachambers@example.com</t>
  </si>
  <si>
    <t>Amanda Walton</t>
  </si>
  <si>
    <t>4527 Smith Crescent Apt. 623
Ericksonfurt, GA 48534</t>
  </si>
  <si>
    <t>garciajason@example.com</t>
  </si>
  <si>
    <t>Eric Wilson</t>
  </si>
  <si>
    <t>34423 Potts Mission
Valenciabury, MD 42008</t>
  </si>
  <si>
    <t>hunter78@example.com</t>
  </si>
  <si>
    <t>Katie Thomas</t>
  </si>
  <si>
    <t>618 Crystal Square Apt. 261
Watkinsburgh, ME 82225</t>
  </si>
  <si>
    <t>gstewart@example.net</t>
  </si>
  <si>
    <t>Jennifer Haynes</t>
  </si>
  <si>
    <t>74675 Joy Summit Suite 635
Lake Christian, WA 04548</t>
  </si>
  <si>
    <t>joanmoore@example.org</t>
  </si>
  <si>
    <t>Thomas Orozco</t>
  </si>
  <si>
    <t>7319 Anderson Run Suite 229
Campbellton, TN 06651</t>
  </si>
  <si>
    <t>anthonymeyer@example.org</t>
  </si>
  <si>
    <t>Daniel Wade</t>
  </si>
  <si>
    <t>Unit 1192 Box 1583
DPO AE 43868</t>
  </si>
  <si>
    <t>zfox@example.com</t>
  </si>
  <si>
    <t>James Sanders</t>
  </si>
  <si>
    <t>777 Cook Island Suite 030
East Jeremy, VT 26588</t>
  </si>
  <si>
    <t>hdrake@example.com</t>
  </si>
  <si>
    <t>Erica Galvan</t>
  </si>
  <si>
    <t>374 Shannon Spring
Natalieland, NY 13880</t>
  </si>
  <si>
    <t>frostalicia@example.com</t>
  </si>
  <si>
    <t>Nicholas Jackson</t>
  </si>
  <si>
    <t>29277 Victoria Oval Suite 810
South Daniel, IL 96177</t>
  </si>
  <si>
    <t>susanpayne@example.com</t>
  </si>
  <si>
    <t>Carlos Ponce</t>
  </si>
  <si>
    <t>83356 Martin Corners Suite 115
New Garymouth, NE 05842</t>
  </si>
  <si>
    <t>sandrashannon@example.net</t>
  </si>
  <si>
    <t>512-296-9412</t>
  </si>
  <si>
    <t>Mark Benson</t>
  </si>
  <si>
    <t>6483 Natasha Square
North Melinda, GU 41149</t>
  </si>
  <si>
    <t>fosterdaniel@example.com</t>
  </si>
  <si>
    <t>(986)290-0786</t>
  </si>
  <si>
    <t>Stephanie Wolf</t>
  </si>
  <si>
    <t>9901 Reed Mountains
Christineville, MN 57938</t>
  </si>
  <si>
    <t>wendywade@example.net</t>
  </si>
  <si>
    <t>Gary Burke</t>
  </si>
  <si>
    <t>8938 Meyer Extension Suite 767
Mcneilville, IL 98326</t>
  </si>
  <si>
    <t>ohoffman@example.org</t>
  </si>
  <si>
    <t>Timothy Haynes</t>
  </si>
  <si>
    <t>97378 Hannah Mission Suite 498
West Drewside, WY 33005</t>
  </si>
  <si>
    <t>luis40@example.org</t>
  </si>
  <si>
    <t>Linda Jordan</t>
  </si>
  <si>
    <t>062 Phillips Knoll Apt. 803
West Michelle, AK 78735</t>
  </si>
  <si>
    <t>courtneyroberson@example.org</t>
  </si>
  <si>
    <t>Tammy Peterson</t>
  </si>
  <si>
    <t>9632 Jordan Pine
Nicoleborough, MS 99617</t>
  </si>
  <si>
    <t>john77@example.com</t>
  </si>
  <si>
    <t>(932)515-2293</t>
  </si>
  <si>
    <t>Alexander Gonzales</t>
  </si>
  <si>
    <t>Unit 5987 Box 6406
DPO AA 21026</t>
  </si>
  <si>
    <t>hughesallison@example.com</t>
  </si>
  <si>
    <t>Julie Gomez</t>
  </si>
  <si>
    <t>14838 Dawn Trafficway Suite 957
Powellberg, FM 59383</t>
  </si>
  <si>
    <t>alyssarivera@example.org</t>
  </si>
  <si>
    <t>Taylor Ortiz</t>
  </si>
  <si>
    <t>PSC 4720, Box 7613
APO AE 68236</t>
  </si>
  <si>
    <t>courtneygarcia@example.org</t>
  </si>
  <si>
    <t>Jason Rosales</t>
  </si>
  <si>
    <t>7095 Andrew Stream Suite 852
Lake John, NJ 99741</t>
  </si>
  <si>
    <t>jody66@example.net</t>
  </si>
  <si>
    <t>Sherry Harmon</t>
  </si>
  <si>
    <t>308 Kevin Throughway Suite 959
Gonzalezside, GA 07753</t>
  </si>
  <si>
    <t>harrycollins@example.org</t>
  </si>
  <si>
    <t>227-656-6750</t>
  </si>
  <si>
    <t>Cody Hurley</t>
  </si>
  <si>
    <t>060 Hamilton Street
New Aprilburgh, MO 99580</t>
  </si>
  <si>
    <t>smithchristie@example.net</t>
  </si>
  <si>
    <t>(613)755-4033</t>
  </si>
  <si>
    <t>John Mccoy</t>
  </si>
  <si>
    <t>978 Jones Road Suite 250
West Benjaminborough, OR 33137</t>
  </si>
  <si>
    <t>annanicholson@example.org</t>
  </si>
  <si>
    <t>Yolanda Walters</t>
  </si>
  <si>
    <t>79061 Michelle Meadow
Thomasview, FL 84881</t>
  </si>
  <si>
    <t>elizabethjohnson@example.org</t>
  </si>
  <si>
    <t>Jason Mayo</t>
  </si>
  <si>
    <t>089 Xavier Expressway
Brianmouth, AL 02747</t>
  </si>
  <si>
    <t>brittany83@example.org</t>
  </si>
  <si>
    <t>Jo Martinez</t>
  </si>
  <si>
    <t>8286 Mendoza Field
Bethmouth, MH 63064</t>
  </si>
  <si>
    <t>douglaselaine@example.com</t>
  </si>
  <si>
    <t>Jill Sullivan</t>
  </si>
  <si>
    <t>96774 James Plaza
Jeffreyview, IL 03445</t>
  </si>
  <si>
    <t>calvin37@example.org</t>
  </si>
  <si>
    <t>Shannon Jimenez</t>
  </si>
  <si>
    <t>91935 Sara Estates Suite 125
Carlosland, GU 98517</t>
  </si>
  <si>
    <t>lmiller@example.org</t>
  </si>
  <si>
    <t>Heather Leach</t>
  </si>
  <si>
    <t>1340 Sanders Path Suite 320
Rachelside, ID 77486</t>
  </si>
  <si>
    <t>katelyn74@example.com</t>
  </si>
  <si>
    <t>William Callahan</t>
  </si>
  <si>
    <t>Unit 4697 Box 5577
DPO AE 25029</t>
  </si>
  <si>
    <t>codyreed@example.net</t>
  </si>
  <si>
    <t>Brandon Mcbride</t>
  </si>
  <si>
    <t>738 Chapman Mill Suite 253
Lake Robert, AL 86885</t>
  </si>
  <si>
    <t>josephwatson@example.org</t>
  </si>
  <si>
    <t>Alexis Deleon</t>
  </si>
  <si>
    <t>792 Joseph Stravenue
New Catherinechester, UT 51035</t>
  </si>
  <si>
    <t>qchavez@example.com</t>
  </si>
  <si>
    <t>421-566-7679</t>
  </si>
  <si>
    <t>Jennifer Contreras</t>
  </si>
  <si>
    <t>51901 Harris Harbor
Mariamouth, NH 54621</t>
  </si>
  <si>
    <t>rhonda16@example.net</t>
  </si>
  <si>
    <t>Christopher Garcia</t>
  </si>
  <si>
    <t>99981 Johnson Dale
Port Stevenfurt, NH 10888</t>
  </si>
  <si>
    <t>tom77@example.net</t>
  </si>
  <si>
    <t>953-511-4102</t>
  </si>
  <si>
    <t>Karen Harrell</t>
  </si>
  <si>
    <t>72878 Nelson Light Apt. 305
North Shannonbury, MP 34762</t>
  </si>
  <si>
    <t>lindsayhuffman@example.net</t>
  </si>
  <si>
    <t>Autumn Stafford</t>
  </si>
  <si>
    <t>62803 Dunn Ford
New Shelbyside, CT 57604</t>
  </si>
  <si>
    <t>nmeyer@example.com</t>
  </si>
  <si>
    <t>Joshua Johnson</t>
  </si>
  <si>
    <t>Unit 2589 Box 5158
DPO AE 90819</t>
  </si>
  <si>
    <t>erobinson@example.org</t>
  </si>
  <si>
    <t>Jonathan Griffith</t>
  </si>
  <si>
    <t>54682 Davis Rest Apt. 599
Lake Lisa, MD 92302</t>
  </si>
  <si>
    <t>armstrongsarah@example.org</t>
  </si>
  <si>
    <t>Stephanie Suarez</t>
  </si>
  <si>
    <t>979 Nelson Spur Suite 725
Smithton, KS 51525</t>
  </si>
  <si>
    <t>jenkinsdaniel@example.org</t>
  </si>
  <si>
    <t>Vanessa Garner</t>
  </si>
  <si>
    <t>589 Hernandez Drive
Lake Amy, ID 46112</t>
  </si>
  <si>
    <t>jordankimberly@example.net</t>
  </si>
  <si>
    <t>Elizabeth Dixon MD</t>
  </si>
  <si>
    <t>5357 Rodgers Isle
Tarachester, IL 33151</t>
  </si>
  <si>
    <t>pproctor@example.com</t>
  </si>
  <si>
    <t>James Henderson</t>
  </si>
  <si>
    <t>692 Michael Coves Suite 027
Ericville, ND 51758</t>
  </si>
  <si>
    <t>iweber@example.com</t>
  </si>
  <si>
    <t>616-374-6114</t>
  </si>
  <si>
    <t>Chelsea Sellers</t>
  </si>
  <si>
    <t>PSC 0469, Box 7287
APO AA 06533</t>
  </si>
  <si>
    <t>snyderwilliam@example.org</t>
  </si>
  <si>
    <t>987-671-8762</t>
  </si>
  <si>
    <t>Kyle Brown</t>
  </si>
  <si>
    <t>90292 Bethany Courts
Lake Monique, CO 47601</t>
  </si>
  <si>
    <t>shawnsmith@example.org</t>
  </si>
  <si>
    <t>Beth Arnold</t>
  </si>
  <si>
    <t>33037 Kyle Springs Apt. 454
Joeton, MA 48275</t>
  </si>
  <si>
    <t>sabrinahernandez@example.net</t>
  </si>
  <si>
    <t>Angela Williams</t>
  </si>
  <si>
    <t>5721 Emily Fort Apt. 890
Vaughnstad, ND 58697</t>
  </si>
  <si>
    <t>nwatson@example.org</t>
  </si>
  <si>
    <t>Joshua Butler</t>
  </si>
  <si>
    <t>28014 Carlos Centers
Vanessaville, SC 86948</t>
  </si>
  <si>
    <t>mschaefer@example.com</t>
  </si>
  <si>
    <t>703-777-6687</t>
  </si>
  <si>
    <t>Amanda Baird</t>
  </si>
  <si>
    <t>35750 Erica Walk Suite 250
Domingueztown, TX 03695</t>
  </si>
  <si>
    <t>moliver@example.net</t>
  </si>
  <si>
    <t>(715)976-2175</t>
  </si>
  <si>
    <t>Anne Bolton</t>
  </si>
  <si>
    <t>USS Nolan
FPO AE 66073</t>
  </si>
  <si>
    <t>davidalexander@example.org</t>
  </si>
  <si>
    <t>Jeremy Martinez</t>
  </si>
  <si>
    <t>448 Rebecca Manors Suite 020
Lake Jerry, VT 04343</t>
  </si>
  <si>
    <t>michael80@example.com</t>
  </si>
  <si>
    <t>Daniel Leon</t>
  </si>
  <si>
    <t>PSC 4856, Box 8908
APO AA 88869</t>
  </si>
  <si>
    <t>qhayden@example.com</t>
  </si>
  <si>
    <t>(657)530-3326</t>
  </si>
  <si>
    <t>Margaret Blake</t>
  </si>
  <si>
    <t>57757 Kyle Radial Suite 869
Zhangton, PR 22365</t>
  </si>
  <si>
    <t>juliawalker@example.org</t>
  </si>
  <si>
    <t>Tyler Mckinney</t>
  </si>
  <si>
    <t>439 Jonathan Gardens
Port Charles, VT 94446</t>
  </si>
  <si>
    <t>brandybailey@example.org</t>
  </si>
  <si>
    <t>Christopher Mcdonald</t>
  </si>
  <si>
    <t>USCGC Middleton
FPO AE 35848</t>
  </si>
  <si>
    <t>dylanpatel@example.net</t>
  </si>
  <si>
    <t>Janet Velazquez</t>
  </si>
  <si>
    <t>932 Berg Ville
West Anthony, MN 58970</t>
  </si>
  <si>
    <t>sandrareed@example.org</t>
  </si>
  <si>
    <t>Patrick Sullivan</t>
  </si>
  <si>
    <t>7215 Catherine Bypass
Port Sharonville, ID 33700</t>
  </si>
  <si>
    <t>franklinkathryn@example.net</t>
  </si>
  <si>
    <t>Mr. Phillip Brown</t>
  </si>
  <si>
    <t>33732 Ayers Isle
East Nathanchester, MT 50662</t>
  </si>
  <si>
    <t>elynch@example.com</t>
  </si>
  <si>
    <t>607-703-8075</t>
  </si>
  <si>
    <t>Mr. Matthew Williams</t>
  </si>
  <si>
    <t>13425 Brian Coves Apt. 415
Rhodesborough, DC 29094</t>
  </si>
  <si>
    <t>timothyharris@example.com</t>
  </si>
  <si>
    <t>302-403-3421</t>
  </si>
  <si>
    <t>Kimberly Spencer</t>
  </si>
  <si>
    <t>87166 Knight Lakes
Lake Chadview, AL 43172</t>
  </si>
  <si>
    <t>mendozanathaniel@example.com</t>
  </si>
  <si>
    <t>Jim Rice</t>
  </si>
  <si>
    <t>256 Larry Fords
Longhaven, GU 89994</t>
  </si>
  <si>
    <t>dominic50@example.org</t>
  </si>
  <si>
    <t>397-870-0964</t>
  </si>
  <si>
    <t>Donna Norman</t>
  </si>
  <si>
    <t>87332 Warren Creek
Taylorshire, GA 28991</t>
  </si>
  <si>
    <t>brookssamuel@example.net</t>
  </si>
  <si>
    <t>Jeffrey Valenzuela</t>
  </si>
  <si>
    <t>231 Smith Inlet
Watersview, HI 18603</t>
  </si>
  <si>
    <t>kimberlygray@example.net</t>
  </si>
  <si>
    <t>Sarah Cook</t>
  </si>
  <si>
    <t>574 Rodriguez Center Apt. 306
Michellehaven, GU 93920</t>
  </si>
  <si>
    <t>kennethdixon@example.org</t>
  </si>
  <si>
    <t>Miss Amber Williams</t>
  </si>
  <si>
    <t>5258 Kennedy Plains Apt. 133
Jackchester, MP 32293</t>
  </si>
  <si>
    <t>waltertodd@example.net</t>
  </si>
  <si>
    <t>Monica Douglas</t>
  </si>
  <si>
    <t>PSC 2797, Box 5713
APO AP 35699</t>
  </si>
  <si>
    <t>alexis85@example.com</t>
  </si>
  <si>
    <t>(456)219-9836</t>
  </si>
  <si>
    <t>Alyssa Graham</t>
  </si>
  <si>
    <t>0366 Murphy Prairie
Herreraborough, IN 97019</t>
  </si>
  <si>
    <t>whitejanice@example.org</t>
  </si>
  <si>
    <t>Jenna Burgess</t>
  </si>
  <si>
    <t>10388 Murphy Gardens Apt. 212
Nicoleshire, KS 08305</t>
  </si>
  <si>
    <t>kellyrobertson@example.com</t>
  </si>
  <si>
    <t>Charles Austin</t>
  </si>
  <si>
    <t>4985 Robert Common Apt. 092
Coopermouth, MA 46457</t>
  </si>
  <si>
    <t>keithclark@example.net</t>
  </si>
  <si>
    <t>402-587-9681</t>
  </si>
  <si>
    <t>Tyler Jackson</t>
  </si>
  <si>
    <t>080 Cheryl Ways Apt. 422
Bowenbury, LA 19745</t>
  </si>
  <si>
    <t>cynthiagoodman@example.com</t>
  </si>
  <si>
    <t>446-918-2742</t>
  </si>
  <si>
    <t>Carrie Wilson</t>
  </si>
  <si>
    <t>219 Pope Squares
Nealmouth, MT 24536</t>
  </si>
  <si>
    <t>gomeztravis@example.com</t>
  </si>
  <si>
    <t>Mrs. Adriana Anderson</t>
  </si>
  <si>
    <t>2641 Guerrero Islands
New Amyfurt, MI 63483</t>
  </si>
  <si>
    <t>james10@example.org</t>
  </si>
  <si>
    <t>Jessica Perez</t>
  </si>
  <si>
    <t>853 Jose Divide
Torresfort, GA 23587</t>
  </si>
  <si>
    <t>rachel83@example.org</t>
  </si>
  <si>
    <t>Shannon Bruce</t>
  </si>
  <si>
    <t>212 Webster Crossing Suite 215
New Dana, MA 26818</t>
  </si>
  <si>
    <t>sue41@example.net</t>
  </si>
  <si>
    <t>Dana Green DDS</t>
  </si>
  <si>
    <t>13329 Carrie Views Suite 690
Colemanport, CA 04196</t>
  </si>
  <si>
    <t>rickyhunt@example.org</t>
  </si>
  <si>
    <t>Derrick Mcdowell</t>
  </si>
  <si>
    <t>0830 Garza Rest Suite 554
South Teresastad, AK 87574</t>
  </si>
  <si>
    <t>shawheather@example.org</t>
  </si>
  <si>
    <t>Jamie Jackson</t>
  </si>
  <si>
    <t>Unit 2590 Box 2742
DPO AA 04139</t>
  </si>
  <si>
    <t>fwilliams@example.net</t>
  </si>
  <si>
    <t>David Petersen</t>
  </si>
  <si>
    <t>298 Michelle Flats Suite 570
Thompsonmouth, VI 55451</t>
  </si>
  <si>
    <t>uchapman@example.org</t>
  </si>
  <si>
    <t>Betty Pierce</t>
  </si>
  <si>
    <t>569 Johns Forest Apt. 913
West Vanessa, NJ 50630</t>
  </si>
  <si>
    <t>johnsonjustin@example.org</t>
  </si>
  <si>
    <t>Michael Oconnor</t>
  </si>
  <si>
    <t>06433 Kelly Burgs Suite 654
North Andreashire, MH 55813</t>
  </si>
  <si>
    <t>dbennett@example.net</t>
  </si>
  <si>
    <t>Jason Duffy</t>
  </si>
  <si>
    <t>6696 Laura Flats
West Danny, AR 72117</t>
  </si>
  <si>
    <t>raymond28@example.com</t>
  </si>
  <si>
    <t>Jessica Reese</t>
  </si>
  <si>
    <t>3246 Kevin Mountains Apt. 413
Lake Jessicachester, MO 91549</t>
  </si>
  <si>
    <t>sharon89@example.com</t>
  </si>
  <si>
    <t>Paul Delgado</t>
  </si>
  <si>
    <t>2716 Davis Field
North Roger, MP 65159</t>
  </si>
  <si>
    <t>xarmstrong@example.net</t>
  </si>
  <si>
    <t>Michael Jones</t>
  </si>
  <si>
    <t>543 Michelle Square
Jonesstad, NV 62752</t>
  </si>
  <si>
    <t>melissa34@example.net</t>
  </si>
  <si>
    <t>Todd Gonzalez</t>
  </si>
  <si>
    <t>980 Marcus Junction Apt. 001
Tanyaville, MN 60064</t>
  </si>
  <si>
    <t>keithmatthew@example.org</t>
  </si>
  <si>
    <t>Tonya Carter</t>
  </si>
  <si>
    <t>27458 Neal Rapids Suite 464
Contrerasfurt, MT 63168</t>
  </si>
  <si>
    <t>connie24@example.net</t>
  </si>
  <si>
    <t>Michael Diaz</t>
  </si>
  <si>
    <t>38369 James Mount
Pricemouth, AZ 79359</t>
  </si>
  <si>
    <t>lopeztim@example.org</t>
  </si>
  <si>
    <t>Eric Henry</t>
  </si>
  <si>
    <t>044 Goodwin Drives
South Crystal, NH 53914</t>
  </si>
  <si>
    <t>donna81@example.org</t>
  </si>
  <si>
    <t>Barbara Jones</t>
  </si>
  <si>
    <t>507 Carpenter Village
Lake Heidi, CT 25892</t>
  </si>
  <si>
    <t>arellanoelijah@example.com</t>
  </si>
  <si>
    <t>Elaine Rhodes</t>
  </si>
  <si>
    <t>528 Aaron Gateway Suite 541
East Fredborough, PW 03702</t>
  </si>
  <si>
    <t>cdelgado@example.org</t>
  </si>
  <si>
    <t>Michael Wang</t>
  </si>
  <si>
    <t>1828 Wilson Stream Suite 385
Singhmouth, GA 44906</t>
  </si>
  <si>
    <t>cortezhannah@example.net</t>
  </si>
  <si>
    <t>(650)211-9476</t>
  </si>
  <si>
    <t>Luis Simpson</t>
  </si>
  <si>
    <t>54906 Powell Mountain Apt. 207
Benjaminview, AR 55014</t>
  </si>
  <si>
    <t>hrobinson@example.org</t>
  </si>
  <si>
    <t>Alyssa Parker</t>
  </si>
  <si>
    <t>1955 Cynthia Road
North Paulshire, FL 35934</t>
  </si>
  <si>
    <t>halljohn@example.com</t>
  </si>
  <si>
    <t>Eric Buckley</t>
  </si>
  <si>
    <t>USNS Morales
FPO AE 00750</t>
  </si>
  <si>
    <t>cameron23@example.net</t>
  </si>
  <si>
    <t>Jessica Ortega</t>
  </si>
  <si>
    <t>21314 Leslie Row Suite 636
North Anthony, GU 20027</t>
  </si>
  <si>
    <t>marywalker@example.net</t>
  </si>
  <si>
    <t>Marie Sellers</t>
  </si>
  <si>
    <t>7818 Ann Knolls Suite 924
Lake Chelseashire, OH 54697</t>
  </si>
  <si>
    <t>jeffery49@example.com</t>
  </si>
  <si>
    <t>Jennifer Castaneda</t>
  </si>
  <si>
    <t>217 Brian Crossing
New Lanceborough, NY 23110</t>
  </si>
  <si>
    <t>ryansandra@example.net</t>
  </si>
  <si>
    <t>Alice Ryan</t>
  </si>
  <si>
    <t>9903 Carl Valley Apt. 886
Anthonymouth, NM 26162</t>
  </si>
  <si>
    <t>aking@example.org</t>
  </si>
  <si>
    <t>William Martinez</t>
  </si>
  <si>
    <t>Unit 7675 Box 4459
DPO AE 57835</t>
  </si>
  <si>
    <t>villathomas@example.net</t>
  </si>
  <si>
    <t>Regina Hicks</t>
  </si>
  <si>
    <t>0002 Williams Harbor
Joshuaborough, AR 99311</t>
  </si>
  <si>
    <t>james19@example.com</t>
  </si>
  <si>
    <t>Eric Smith</t>
  </si>
  <si>
    <t>USCGC Fisher
FPO AP 94985</t>
  </si>
  <si>
    <t>tiffany08@example.org</t>
  </si>
  <si>
    <t>Rachel Murphy</t>
  </si>
  <si>
    <t>526 Jesus Wells
East Frankhaven, MA 77675</t>
  </si>
  <si>
    <t>carpenterlarry@example.com</t>
  </si>
  <si>
    <t>Mrs. Carolyn Horton</t>
  </si>
  <si>
    <t>2832 Howard Hills
South Joshuashire, AZ 81380</t>
  </si>
  <si>
    <t>paulallison@example.com</t>
  </si>
  <si>
    <t>Robin Thomas</t>
  </si>
  <si>
    <t>132 Justin Streets Apt. 760
Holmesbury, KS 19215</t>
  </si>
  <si>
    <t>moodyyvonne@example.org</t>
  </si>
  <si>
    <t>Maria Gutierrez</t>
  </si>
  <si>
    <t>6756 Aaron Estate
West Deanchester, SC 36492</t>
  </si>
  <si>
    <t>holly79@example.com</t>
  </si>
  <si>
    <t>(408)703-2464</t>
  </si>
  <si>
    <t>Richard Wilson</t>
  </si>
  <si>
    <t>23204 Taylor Lake
Tammytown, OR 72586</t>
  </si>
  <si>
    <t>vsmith@example.org</t>
  </si>
  <si>
    <t>(257)566-3763</t>
  </si>
  <si>
    <t>Paul Gray</t>
  </si>
  <si>
    <t>79948 Paula Mission
South Nathan, HI 24707</t>
  </si>
  <si>
    <t>nicolemiller@example.org</t>
  </si>
  <si>
    <t>Andrew Pace</t>
  </si>
  <si>
    <t>3303 Kristen Avenue
Calvintown, MA 62069</t>
  </si>
  <si>
    <t>geoffreywilliams@example.org</t>
  </si>
  <si>
    <t>Steven Blake</t>
  </si>
  <si>
    <t>949 Christopher Union
Burgessmouth, IL 75879</t>
  </si>
  <si>
    <t>ngreen@example.net</t>
  </si>
  <si>
    <t>Dustin Parks</t>
  </si>
  <si>
    <t>5361 Joshua Terrace
South William, FL 92193</t>
  </si>
  <si>
    <t>larry82@example.net</t>
  </si>
  <si>
    <t>Sharon Sullivan</t>
  </si>
  <si>
    <t>294 Francis Village Suite 731
Brianmouth, MD 62745</t>
  </si>
  <si>
    <t>judytorres@example.net</t>
  </si>
  <si>
    <t>David Lee</t>
  </si>
  <si>
    <t>Tamara Wolfe</t>
  </si>
  <si>
    <t>49138 Eric Run Suite 724
Glasstown, WY 52788</t>
  </si>
  <si>
    <t>annettelopez@example.org</t>
  </si>
  <si>
    <t>(726)646-9386</t>
  </si>
  <si>
    <t>Taylor Mendez</t>
  </si>
  <si>
    <t>17924 Jenna Squares Suite 138
South Jerry, MA 46118</t>
  </si>
  <si>
    <t>hollandmelissa@example.net</t>
  </si>
  <si>
    <t>Lori Andrade</t>
  </si>
  <si>
    <t>8508 Smith Drive
Lake Stevestad, IL 69088</t>
  </si>
  <si>
    <t>ycollier@example.com</t>
  </si>
  <si>
    <t>Brandon Peterson</t>
  </si>
  <si>
    <t>PSC 6887, Box 1158
APO AA 48422</t>
  </si>
  <si>
    <t>robinsmith@example.com</t>
  </si>
  <si>
    <t>Jonathan Johnson</t>
  </si>
  <si>
    <t>03510 Theodore Green
Lake Richardmouth, MS 35001</t>
  </si>
  <si>
    <t>agonzalez@example.net</t>
  </si>
  <si>
    <t>Jacob Dominguez</t>
  </si>
  <si>
    <t>19419 Tammy Isle Apt. 711
Christophertown, AL 96959</t>
  </si>
  <si>
    <t>diazaudrey@example.net</t>
  </si>
  <si>
    <t>Julie Walker</t>
  </si>
  <si>
    <t>8070 Stephanie Freeway
Ortizview, NH 07717</t>
  </si>
  <si>
    <t>charles89@example.org</t>
  </si>
  <si>
    <t>001-560-702-8428</t>
  </si>
  <si>
    <t>Amy Mcgee</t>
  </si>
  <si>
    <t>4116 Stone Gateway Suite 072
Markstad, SD 42153</t>
  </si>
  <si>
    <t>xyang@example.org</t>
  </si>
  <si>
    <t>Derek Brown</t>
  </si>
  <si>
    <t>3609 Julie Shoal Apt. 842
Farmerburgh, VT 33256</t>
  </si>
  <si>
    <t>jamie28@example.com</t>
  </si>
  <si>
    <t>Dominique Hughes</t>
  </si>
  <si>
    <t>49117 Johnson Mountain
North Charlesside, GA 17512</t>
  </si>
  <si>
    <t>randallfarmer@example.com</t>
  </si>
  <si>
    <t>(207)269-6684</t>
  </si>
  <si>
    <t>Johnny Ellis</t>
  </si>
  <si>
    <t>665 Brad Harbors Suite 423
East Johnburgh, DC 05587</t>
  </si>
  <si>
    <t>richardgilbert@example.org</t>
  </si>
  <si>
    <t>Christopher Ross</t>
  </si>
  <si>
    <t>USCGC Keller
FPO AP 67948</t>
  </si>
  <si>
    <t>drowe@example.net</t>
  </si>
  <si>
    <t>Gregory Frye</t>
  </si>
  <si>
    <t>1951 Mcgee Station
Johnsonbury, MO 67817</t>
  </si>
  <si>
    <t>wmoreno@example.net</t>
  </si>
  <si>
    <t>Kimberly Phillips</t>
  </si>
  <si>
    <t>USNS Lin
FPO AE 93605</t>
  </si>
  <si>
    <t>carrie47@example.org</t>
  </si>
  <si>
    <t>556-802-6724</t>
  </si>
  <si>
    <t>Megan Coleman</t>
  </si>
  <si>
    <t>2515 Green Forest Apt. 130
Freemanborough, IN 51050</t>
  </si>
  <si>
    <t>bowenjenny@example.net</t>
  </si>
  <si>
    <t>Rachael White</t>
  </si>
  <si>
    <t>5039 Cobb Roads Suite 812
South Crystal, NE 48194</t>
  </si>
  <si>
    <t>martinezdavid@example.net</t>
  </si>
  <si>
    <t>Mark Tran</t>
  </si>
  <si>
    <t>84406 Williams Springs
Howeside, OH 87556</t>
  </si>
  <si>
    <t>samantha89@example.org</t>
  </si>
  <si>
    <t>Colleen Vasquez</t>
  </si>
  <si>
    <t>4485 Foster Vista Apt. 806
Lake Brittneyview, MA 53224</t>
  </si>
  <si>
    <t>xallen@example.net</t>
  </si>
  <si>
    <t>(556)297-2197</t>
  </si>
  <si>
    <t>Norma Baker</t>
  </si>
  <si>
    <t>0104 Amanda Heights Suite 676
Michelleview, FM 74982</t>
  </si>
  <si>
    <t>benitezamy@example.com</t>
  </si>
  <si>
    <t>Lisa Brown</t>
  </si>
  <si>
    <t>2469 Tyler Crossroad
Courtneyborough, SD 56047</t>
  </si>
  <si>
    <t>christopher43@example.net</t>
  </si>
  <si>
    <t>Douglas Munoz</t>
  </si>
  <si>
    <t>7516 Anthony Ville
Richardsonton, GU 39389</t>
  </si>
  <si>
    <t>robertseric@example.com</t>
  </si>
  <si>
    <t>(486)630-5304</t>
  </si>
  <si>
    <t>Brian Simmons</t>
  </si>
  <si>
    <t>99508 Ward Locks
Rickystad, NY 43791</t>
  </si>
  <si>
    <t>tylerfigueroa@example.net</t>
  </si>
  <si>
    <t>001-210-728-7364</t>
  </si>
  <si>
    <t>Christopher Martinez</t>
  </si>
  <si>
    <t>44483 Peter Lakes
Jamesfort, NM 80997</t>
  </si>
  <si>
    <t>samantha89@example.com</t>
  </si>
  <si>
    <t>Anthony Davidson</t>
  </si>
  <si>
    <t>15073 Robert Shoal Suite 877
West Scottview, MT 55887</t>
  </si>
  <si>
    <t>durancynthia@example.org</t>
  </si>
  <si>
    <t>218-789-8056</t>
  </si>
  <si>
    <t>Steven Walls</t>
  </si>
  <si>
    <t>513 Lindsey Fall Suite 248
Stevensside, OR 36395</t>
  </si>
  <si>
    <t>denisemccoy@example.net</t>
  </si>
  <si>
    <t>Danielle Oneill</t>
  </si>
  <si>
    <t>PSC 6817, Box 1529
APO AA 44046</t>
  </si>
  <si>
    <t>paulmatthew@example.org</t>
  </si>
  <si>
    <t>Audrey Johnson</t>
  </si>
  <si>
    <t>363 Medina Path Suite 197
Farmerstad, MT 86743</t>
  </si>
  <si>
    <t>jward@example.org</t>
  </si>
  <si>
    <t>Jamie Bender</t>
  </si>
  <si>
    <t>18922 Laura Hill
South Benjamin, VT 80342</t>
  </si>
  <si>
    <t>robertmadden@example.org</t>
  </si>
  <si>
    <t>Alison Tran</t>
  </si>
  <si>
    <t>43917 Nguyen Spurs
Martinborough, IN 78967</t>
  </si>
  <si>
    <t>christinabrown@example.com</t>
  </si>
  <si>
    <t>Gary Patel</t>
  </si>
  <si>
    <t>60259 Pamela Rue
North Marcia, SC 65078</t>
  </si>
  <si>
    <t>boothwilliam@example.net</t>
  </si>
  <si>
    <t>Jonathan West</t>
  </si>
  <si>
    <t>91927 Logan Valley Apt. 060
North Victorburgh, DC 91922</t>
  </si>
  <si>
    <t>edwardschristopher@example.net</t>
  </si>
  <si>
    <t>Mary Washington</t>
  </si>
  <si>
    <t>520 Rodriguez Inlet Suite 569
East Allison, PR 09246</t>
  </si>
  <si>
    <t>roachkevin@example.org</t>
  </si>
  <si>
    <t>(967)809-1499</t>
  </si>
  <si>
    <t>Allison Griffith</t>
  </si>
  <si>
    <t>7074 Daniel Parkways
New Davidview, MP 48626</t>
  </si>
  <si>
    <t>jonesshannon@example.com</t>
  </si>
  <si>
    <t>Amber Boyer</t>
  </si>
  <si>
    <t>552 Ayers Drives
Lake Nicholasstad, MP 33657</t>
  </si>
  <si>
    <t>pbrown@example.com</t>
  </si>
  <si>
    <t>Robert Bond</t>
  </si>
  <si>
    <t>634 Bridget Courts Apt. 784
Scottberg, WY 43132</t>
  </si>
  <si>
    <t>alexandrafinley@example.net</t>
  </si>
  <si>
    <t>Courtney Rodriguez</t>
  </si>
  <si>
    <t>881 Thomas Oval
Morganborough, MH 32053</t>
  </si>
  <si>
    <t>okane@example.net</t>
  </si>
  <si>
    <t>Jason Bender</t>
  </si>
  <si>
    <t>64126 Lynch Mountains
Fisherbury, NE 44464</t>
  </si>
  <si>
    <t>devinbecker@example.net</t>
  </si>
  <si>
    <t>Natalie Lowery</t>
  </si>
  <si>
    <t>03751 Mayer Spring
New Sierra, AL 31840</t>
  </si>
  <si>
    <t>brianwong@example.net</t>
  </si>
  <si>
    <t>Kathleen Barnes</t>
  </si>
  <si>
    <t>34220 Jones Place
East Marie, MA 33063</t>
  </si>
  <si>
    <t>jacksonbrandon@example.net</t>
  </si>
  <si>
    <t>Edward Martinez</t>
  </si>
  <si>
    <t>858 Hancock Valley
Abigailmouth, KS 80868</t>
  </si>
  <si>
    <t>qsnyder@example.com</t>
  </si>
  <si>
    <t>Nicholas Schultz</t>
  </si>
  <si>
    <t>18002 Chavez Ranch Apt. 981
Heathershire, RI 87849</t>
  </si>
  <si>
    <t>awarner@example.org</t>
  </si>
  <si>
    <t>001-225-702-9405</t>
  </si>
  <si>
    <t>Lynn Kelly</t>
  </si>
  <si>
    <t>8772 Skinner Street Apt. 978
Lake Christopherside, OR 28352</t>
  </si>
  <si>
    <t>nwilliamson@example.org</t>
  </si>
  <si>
    <t>Craig Rose</t>
  </si>
  <si>
    <t>03203 Goodman Fields
Lake Samanthafort, AL 40888</t>
  </si>
  <si>
    <t>lhamilton@example.net</t>
  </si>
  <si>
    <t>659-369-0090</t>
  </si>
  <si>
    <t>Madeline Barnes</t>
  </si>
  <si>
    <t>072 Smith Tunnel
Paulaville, VI 46806</t>
  </si>
  <si>
    <t>joshua27@example.net</t>
  </si>
  <si>
    <t>Willie Cross</t>
  </si>
  <si>
    <t>070 James Inlet
Brownton, AR 74724</t>
  </si>
  <si>
    <t>qrobinson@example.net</t>
  </si>
  <si>
    <t>Joseph Solis</t>
  </si>
  <si>
    <t>614 Whitehead Ports
South Maliktown, IA 21671</t>
  </si>
  <si>
    <t>jill36@example.org</t>
  </si>
  <si>
    <t>John Petersen</t>
  </si>
  <si>
    <t>3768 David Stream
New Tammy, WV 44831</t>
  </si>
  <si>
    <t>coreymartin@example.org</t>
  </si>
  <si>
    <t>813-415-3388</t>
  </si>
  <si>
    <t>Patricia Charles</t>
  </si>
  <si>
    <t>22095 Rowland Garden Suite 036
Dawsonport, WY 64614</t>
  </si>
  <si>
    <t>pauljones@example.net</t>
  </si>
  <si>
    <t>Alexander Holland</t>
  </si>
  <si>
    <t>Unit 5970 Box 9654
DPO AP 75108</t>
  </si>
  <si>
    <t>fewing@example.org</t>
  </si>
  <si>
    <t>Kevin Jenkins</t>
  </si>
  <si>
    <t>0727 Hughes Underpass Suite 792
North Lisamouth, PW 06482</t>
  </si>
  <si>
    <t>pmurphy@example.com</t>
  </si>
  <si>
    <t>Colleen Lee</t>
  </si>
  <si>
    <t>06034 Swanson Springs Apt. 772
Michaelborough, PA 21919</t>
  </si>
  <si>
    <t>thoward@example.org</t>
  </si>
  <si>
    <t>Jared Bell</t>
  </si>
  <si>
    <t>11160 Claire Roads Apt. 643
Lake Josefort, TN 10810</t>
  </si>
  <si>
    <t>wsharp@example.net</t>
  </si>
  <si>
    <t>Cassidy Lutz</t>
  </si>
  <si>
    <t>908 Frederick Club Apt. 999
Fisherfort, MO 15882</t>
  </si>
  <si>
    <t>terri66@example.com</t>
  </si>
  <si>
    <t>Mr. Lance David</t>
  </si>
  <si>
    <t>69334 Deborah Points Suite 988
Montgomerychester, FL 11861</t>
  </si>
  <si>
    <t>ushannon@example.net</t>
  </si>
  <si>
    <t>Joshua Serrano</t>
  </si>
  <si>
    <t>85550 Long Key
Gutierrezborough, PA 83695</t>
  </si>
  <si>
    <t>bmitchell@example.org</t>
  </si>
  <si>
    <t>Laura Webb</t>
  </si>
  <si>
    <t>984 Mcclain Tunnel
Chelseaberg, KS 27316</t>
  </si>
  <si>
    <t>joshua31@example.com</t>
  </si>
  <si>
    <t>Patrick Thompson</t>
  </si>
  <si>
    <t>35243 Daniel Street
South Jenniferview, WV 45989</t>
  </si>
  <si>
    <t>scott79@example.net</t>
  </si>
  <si>
    <t>Anthony Smith</t>
  </si>
  <si>
    <t>460 Davis Keys Suite 912
Codystad, KY 52364</t>
  </si>
  <si>
    <t>smithjeremy@example.com</t>
  </si>
  <si>
    <t>Derrick Dickerson</t>
  </si>
  <si>
    <t>54538 Ashley Courts
Jonfort, DC 63359</t>
  </si>
  <si>
    <t>weissmatthew@example.net</t>
  </si>
  <si>
    <t>596-733-4946</t>
  </si>
  <si>
    <t>Stephanie Cervantes</t>
  </si>
  <si>
    <t>00070 Thomas Causeway Suite 464
Shellyside, MP 66412</t>
  </si>
  <si>
    <t>martinezkeith@example.net</t>
  </si>
  <si>
    <t>Mary Lewis</t>
  </si>
  <si>
    <t>5544 Justin Locks Apt. 449
Gomezfort, PA 72561</t>
  </si>
  <si>
    <t>jonesbrittany@example.net</t>
  </si>
  <si>
    <t>(966)658-9899</t>
  </si>
  <si>
    <t>Jacob Hayes</t>
  </si>
  <si>
    <t>96749 Thomas Orchard Apt. 994
Foxshire, MN 08583</t>
  </si>
  <si>
    <t>jamesleah@example.com</t>
  </si>
  <si>
    <t>479-977-9901</t>
  </si>
  <si>
    <t>Loretta Freeman</t>
  </si>
  <si>
    <t>571 Lopez Summit
South Debra, UT 59854</t>
  </si>
  <si>
    <t>brownemily@example.com</t>
  </si>
  <si>
    <t>George Berry</t>
  </si>
  <si>
    <t>23593 Harvey Rue
Lisafurt, KY 99296</t>
  </si>
  <si>
    <t>brandonnelson@example.net</t>
  </si>
  <si>
    <t>Luis Santiago</t>
  </si>
  <si>
    <t>25164 Sara Extensions Apt. 653
Jacobshaven, WY 40373</t>
  </si>
  <si>
    <t>mark88@example.org</t>
  </si>
  <si>
    <t>Courtney Taylor</t>
  </si>
  <si>
    <t>959 Wood Plaza
Wolfechester, MP 36711</t>
  </si>
  <si>
    <t>hmccarthy@example.org</t>
  </si>
  <si>
    <t>Christina Woods</t>
  </si>
  <si>
    <t>80315 Dean Island
Jessemouth, TN 33060</t>
  </si>
  <si>
    <t>zunigazachary@example.org</t>
  </si>
  <si>
    <t>Christina Wade</t>
  </si>
  <si>
    <t>509 Daniel Plains
Copelandfort, OK 79196</t>
  </si>
  <si>
    <t>james81@example.net</t>
  </si>
  <si>
    <t>Linda Bryan</t>
  </si>
  <si>
    <t>1737 Mary Court Apt. 408
New Jenniferburgh, NM 83485</t>
  </si>
  <si>
    <t>timothy08@example.com</t>
  </si>
  <si>
    <t>Mary Hardin</t>
  </si>
  <si>
    <t>PSC 2221, Box 6792
APO AA 57750</t>
  </si>
  <si>
    <t>qnorton@example.org</t>
  </si>
  <si>
    <t>001-749-881-1054</t>
  </si>
  <si>
    <t>Bobby Black</t>
  </si>
  <si>
    <t>8066 Carrillo Trace Apt. 264
New Jasminestad, MT 63665</t>
  </si>
  <si>
    <t>jennaevans@example.org</t>
  </si>
  <si>
    <t>George Kelly</t>
  </si>
  <si>
    <t>3864 Davis Views Suite 715
Laneville, OR 18956</t>
  </si>
  <si>
    <t>davismary@example.com</t>
  </si>
  <si>
    <t>Suzanne Smith</t>
  </si>
  <si>
    <t>40496 Jill Garden
Torresfort, ID 52593</t>
  </si>
  <si>
    <t>joshua08@example.net</t>
  </si>
  <si>
    <t>Francis Williamson</t>
  </si>
  <si>
    <t>82291 Horton Causeway
East Michael, OH 15977</t>
  </si>
  <si>
    <t>bcastillo@example.net</t>
  </si>
  <si>
    <t>Gary Wright</t>
  </si>
  <si>
    <t>836 Fuller Shores Apt. 453
Crystalhaven, AR 52690</t>
  </si>
  <si>
    <t>shorthayden@example.net</t>
  </si>
  <si>
    <t>Anne Nelson</t>
  </si>
  <si>
    <t>2159 Davis Mission Apt. 824
Port Davidshire, DE 85298</t>
  </si>
  <si>
    <t>mortonanthony@example.net</t>
  </si>
  <si>
    <t>Brent Lewis</t>
  </si>
  <si>
    <t>5334 Jennifer Parkway
New Ashleybury, CO 85867</t>
  </si>
  <si>
    <t>xwong@example.com</t>
  </si>
  <si>
    <t>Jose Christensen MD</t>
  </si>
  <si>
    <t>71900 Anthony Point Apt. 478
Thomasport, ND 30293</t>
  </si>
  <si>
    <t>markmunoz@example.net</t>
  </si>
  <si>
    <t>Daniel Frazier</t>
  </si>
  <si>
    <t>01822 Charles Burg Suite 333
North Kevin, ID 15877</t>
  </si>
  <si>
    <t>stanley84@example.org</t>
  </si>
  <si>
    <t>001-289-564-7935</t>
  </si>
  <si>
    <t>Kimberly Wilson</t>
  </si>
  <si>
    <t>83457 Russo Trail
West Vincentside, RI 84935</t>
  </si>
  <si>
    <t>martinnicole@example.net</t>
  </si>
  <si>
    <t>Vanessa Meyers</t>
  </si>
  <si>
    <t>59185 Stephenson Creek
Deniseside, MA 56838</t>
  </si>
  <si>
    <t>vosborne@example.net</t>
  </si>
  <si>
    <t>Brianna Miranda</t>
  </si>
  <si>
    <t>USS Garcia
FPO AP 76655</t>
  </si>
  <si>
    <t>tchapman@example.org</t>
  </si>
  <si>
    <t>Kim Nguyen</t>
  </si>
  <si>
    <t>68899 Billy Spring
Maryside, DC 66102</t>
  </si>
  <si>
    <t>afriedman@example.net</t>
  </si>
  <si>
    <t>Michael Hernandez</t>
  </si>
  <si>
    <t>752 Donna Glens
East Brianmouth, NC 82688</t>
  </si>
  <si>
    <t>johnmiller@example.com</t>
  </si>
  <si>
    <t>239-223-6709</t>
  </si>
  <si>
    <t>Priscilla Mann</t>
  </si>
  <si>
    <t>0540 Khan Pine Apt. 835
Port Belinda, MD 97299</t>
  </si>
  <si>
    <t>gpage@example.net</t>
  </si>
  <si>
    <t>Terry Holden</t>
  </si>
  <si>
    <t>149 Carr Rapid
Jenniferburgh, WI 26421</t>
  </si>
  <si>
    <t>roberttrujillo@example.org</t>
  </si>
  <si>
    <t>Taylor Williamson</t>
  </si>
  <si>
    <t>721 Erica Fields
Emilychester, DC 78024</t>
  </si>
  <si>
    <t>davisdarrell@example.org</t>
  </si>
  <si>
    <t>(620)937-7173</t>
  </si>
  <si>
    <t>Dylan Brown</t>
  </si>
  <si>
    <t>431 Washington Island Suite 441
West Brandon, OH 49945</t>
  </si>
  <si>
    <t>josephholmes@example.org</t>
  </si>
  <si>
    <t>Brian Velez</t>
  </si>
  <si>
    <t>43848 Mahoney Vista
Walkerborough, VI 51873</t>
  </si>
  <si>
    <t>whiterhonda@example.org</t>
  </si>
  <si>
    <t>Shari Bailey</t>
  </si>
  <si>
    <t>623 Campos Meadows
North Thomasstad, MA 51878</t>
  </si>
  <si>
    <t>carrie39@example.org</t>
  </si>
  <si>
    <t>(372)658-9715</t>
  </si>
  <si>
    <t>Amber Ruiz</t>
  </si>
  <si>
    <t>83799 Jeffrey Island Suite 924
Schwartzbury, MN 32416</t>
  </si>
  <si>
    <t>nathan86@example.org</t>
  </si>
  <si>
    <t>Heather Knight</t>
  </si>
  <si>
    <t>70748 Newman Flat Apt. 932
East Crystalfort, KS 44919</t>
  </si>
  <si>
    <t>mariastein@example.net</t>
  </si>
  <si>
    <t>698-272-3065</t>
  </si>
  <si>
    <t>Matthew Lindsey</t>
  </si>
  <si>
    <t>1160 Hall Extensions Suite 847
Port Nancyshire, SD 06892</t>
  </si>
  <si>
    <t>cgarrett@example.com</t>
  </si>
  <si>
    <t>Nancy Navarro</t>
  </si>
  <si>
    <t>1120 Ramos Well Suite 718
West Michelle, MT 58583</t>
  </si>
  <si>
    <t>smedina@example.net</t>
  </si>
  <si>
    <t>Thomas Harper</t>
  </si>
  <si>
    <t>49043 Fisher Field
Nicoleborough, MS 41591</t>
  </si>
  <si>
    <t>austin95@example.org</t>
  </si>
  <si>
    <t>Beverly Wise</t>
  </si>
  <si>
    <t>690 Tiffany Center
Harrisshire, NC 93661</t>
  </si>
  <si>
    <t>kristysimpson@example.com</t>
  </si>
  <si>
    <t>762-819-9097</t>
  </si>
  <si>
    <t>Jonathan Nelson</t>
  </si>
  <si>
    <t>641 Rogers Mission Suite 909
Maryshire, VA 98210</t>
  </si>
  <si>
    <t>kingbenjamin@example.org</t>
  </si>
  <si>
    <t>(342)858-9152</t>
  </si>
  <si>
    <t>Kevin Chandler</t>
  </si>
  <si>
    <t>408 Timothy Inlet
West Breanna, HI 85534</t>
  </si>
  <si>
    <t>mannsheri@example.net</t>
  </si>
  <si>
    <t>Anna Andrews</t>
  </si>
  <si>
    <t>86518 Amber Junctions
Port Toddchester, FM 84646</t>
  </si>
  <si>
    <t>smithmolly@example.net</t>
  </si>
  <si>
    <t>Michael Turner</t>
  </si>
  <si>
    <t>26489 Shelly Cove Suite 748
Davidside, PR 18408</t>
  </si>
  <si>
    <t>brandon72@example.org</t>
  </si>
  <si>
    <t>Sierra Smith</t>
  </si>
  <si>
    <t>065 Page Haven
South Lauraport, AZ 10827</t>
  </si>
  <si>
    <t>hfarmer@example.com</t>
  </si>
  <si>
    <t>Desiree Koch</t>
  </si>
  <si>
    <t>26908 Walker Drives
West Daniel, LA 55601</t>
  </si>
  <si>
    <t>daniel83@example.org</t>
  </si>
  <si>
    <t>Brian Gonzalez</t>
  </si>
  <si>
    <t>PSC 5655, Box 4356
APO AE 96042</t>
  </si>
  <si>
    <t>miranda17@example.net</t>
  </si>
  <si>
    <t>Lori Patel</t>
  </si>
  <si>
    <t>45158 Whitney Dale Apt. 708
Susanburgh, KY 03849</t>
  </si>
  <si>
    <t>alyssawashington@example.org</t>
  </si>
  <si>
    <t>Caleb Holland</t>
  </si>
  <si>
    <t>3559 Serrano Roads Apt. 244
South Taylorburgh, OH 53308</t>
  </si>
  <si>
    <t>andrademorgan@example.com</t>
  </si>
  <si>
    <t>David White</t>
  </si>
  <si>
    <t>035 Watts Plaza
South Robert, OK 54499</t>
  </si>
  <si>
    <t>gomezjason@example.com</t>
  </si>
  <si>
    <t>Benjamin White</t>
  </si>
  <si>
    <t>121 Brown Points
Oliverside, ID 02492</t>
  </si>
  <si>
    <t>christopher86@example.net</t>
  </si>
  <si>
    <t>Karen Herman</t>
  </si>
  <si>
    <t>78903 Harris Knoll Apt. 814
Cynthiaburgh, WY 27191</t>
  </si>
  <si>
    <t>sward@example.net</t>
  </si>
  <si>
    <t>Timothy Rodriguez</t>
  </si>
  <si>
    <t>USS Rodriguez
FPO AE 60185</t>
  </si>
  <si>
    <t>dbrown@example.net</t>
  </si>
  <si>
    <t>Michael Blackburn</t>
  </si>
  <si>
    <t>64813 Calvin Spring Apt. 213
Lake Teresaberg, NM 82096</t>
  </si>
  <si>
    <t>nichole71@example.net</t>
  </si>
  <si>
    <t>James Nichols</t>
  </si>
  <si>
    <t>357 Stephanie Pine Apt. 094
North Jerry, IA 94742</t>
  </si>
  <si>
    <t>rthomas@example.org</t>
  </si>
  <si>
    <t>Jamie Hunter</t>
  </si>
  <si>
    <t>0653 Kristin Streets Suite 733
Lake Coreyland, NM 34799</t>
  </si>
  <si>
    <t>qcastillo@example.org</t>
  </si>
  <si>
    <t>Brandi Richard</t>
  </si>
  <si>
    <t>220 Cruz Burgs
North Christinaburgh, SC 73304</t>
  </si>
  <si>
    <t>jamespoole@example.org</t>
  </si>
  <si>
    <t>James Hodges</t>
  </si>
  <si>
    <t>898 Kimberly Orchard
North Aliciaside, FM 73594</t>
  </si>
  <si>
    <t>phillipsstephen@example.com</t>
  </si>
  <si>
    <t>520-724-7702</t>
  </si>
  <si>
    <t>Brandon Carter</t>
  </si>
  <si>
    <t>42859 John Islands Suite 989
Shawport, ND 46214</t>
  </si>
  <si>
    <t>melissa89@example.com</t>
  </si>
  <si>
    <t>Mrs. Carrie Glover</t>
  </si>
  <si>
    <t>012 Anthony Causeway
Richardmouth, GA 73821</t>
  </si>
  <si>
    <t>emilywhite@example.org</t>
  </si>
  <si>
    <t>(964)949-0589</t>
  </si>
  <si>
    <t>Alexander Nguyen</t>
  </si>
  <si>
    <t>94700 Michael Locks Apt. 513
South Deanna, SC 30654</t>
  </si>
  <si>
    <t>renee96@example.net</t>
  </si>
  <si>
    <t>Dustin Williams</t>
  </si>
  <si>
    <t>65026 Brandon Ranch
Nguyenport, VI 42324</t>
  </si>
  <si>
    <t>melanieelliott@example.com</t>
  </si>
  <si>
    <t>001-453-820-0872</t>
  </si>
  <si>
    <t>Joseph Taylor</t>
  </si>
  <si>
    <t>USCGC Walker
FPO AP 00898</t>
  </si>
  <si>
    <t>cristina04@example.com</t>
  </si>
  <si>
    <t>Dr. Julie Davis MD</t>
  </si>
  <si>
    <t>4685 Wells Path Apt. 143
Danielletown, MN 38509</t>
  </si>
  <si>
    <t>vnguyen@example.com</t>
  </si>
  <si>
    <t>James Davies</t>
  </si>
  <si>
    <t>8180 Thomas Bypass Suite 219
Colemanfort, UT 11509</t>
  </si>
  <si>
    <t>hclark@example.org</t>
  </si>
  <si>
    <t>(651)394-8118</t>
  </si>
  <si>
    <t>Debra Flynn</t>
  </si>
  <si>
    <t>080 Alexander Keys
Christopherton, DC 88033</t>
  </si>
  <si>
    <t>hernandezkelsey@example.com</t>
  </si>
  <si>
    <t>438-718-0406</t>
  </si>
  <si>
    <t>Patrick Barker</t>
  </si>
  <si>
    <t>91865 Carpenter Falls Suite 689
Juanview, WV 23003</t>
  </si>
  <si>
    <t>yblankenship@example.com</t>
  </si>
  <si>
    <t>Michael Hanson</t>
  </si>
  <si>
    <t>8547 Matthews Mall Suite 142
New Sheila, OR 80493</t>
  </si>
  <si>
    <t>evan62@example.com</t>
  </si>
  <si>
    <t>Stephanie Wilson</t>
  </si>
  <si>
    <t>6050 Matthew Burg Apt. 984
Joshuabury, HI 47105</t>
  </si>
  <si>
    <t>william76@example.org</t>
  </si>
  <si>
    <t>622-890-5831</t>
  </si>
  <si>
    <t>Dwayne Edwards</t>
  </si>
  <si>
    <t>94710 Gray Viaduct
New Michaelberg, MA 10935</t>
  </si>
  <si>
    <t>danielwagner@example.org</t>
  </si>
  <si>
    <t>Jeffrey Vasquez</t>
  </si>
  <si>
    <t>487 Joseph Curve
Matthewtown, KY 38687</t>
  </si>
  <si>
    <t>pmalone@example.net</t>
  </si>
  <si>
    <t>Jason Zuniga</t>
  </si>
  <si>
    <t>859 Lydia View Suite 350
Harrisview, RI 40124</t>
  </si>
  <si>
    <t>myersrandy@example.com</t>
  </si>
  <si>
    <t>Michael Taylor</t>
  </si>
  <si>
    <t>812 Everett Dale
Lake Bernard, NJ 54211</t>
  </si>
  <si>
    <t>jessebush@example.com</t>
  </si>
  <si>
    <t>Justin Hammond</t>
  </si>
  <si>
    <t>813 Lynch Flats Apt. 971
Briggsport, CO 77582</t>
  </si>
  <si>
    <t>jeffrey46@example.org</t>
  </si>
  <si>
    <t>John Hodges</t>
  </si>
  <si>
    <t>PSC 1387, Box 5821
APO AP 45518</t>
  </si>
  <si>
    <t>hansonjames@example.net</t>
  </si>
  <si>
    <t>Todd Harris</t>
  </si>
  <si>
    <t>235 Beasley Fields Suite 790
Port Thomashaven, UT 49938</t>
  </si>
  <si>
    <t>qherrera@example.org</t>
  </si>
  <si>
    <t>Marvin Gibson</t>
  </si>
  <si>
    <t>477 Wagner Dam Apt. 451
Michaelmouth, KS 60004</t>
  </si>
  <si>
    <t>stephanie58@example.org</t>
  </si>
  <si>
    <t>Michael Jacobson</t>
  </si>
  <si>
    <t>318 James Groves Suite 501
Ericaberg, AZ 76591</t>
  </si>
  <si>
    <t>cjohns@example.net</t>
  </si>
  <si>
    <t>Nicole Edwards</t>
  </si>
  <si>
    <t>39571 Sanchez Light
South Lisahaven, MH 45093</t>
  </si>
  <si>
    <t>pamela78@example.net</t>
  </si>
  <si>
    <t>Stephanie Rodriguez</t>
  </si>
  <si>
    <t>USNS Boone
FPO AE 49211</t>
  </si>
  <si>
    <t>zmeyer@example.org</t>
  </si>
  <si>
    <t>Mandy Zamora</t>
  </si>
  <si>
    <t>213 Scott Streets Apt. 089
West Amandabury, NE 87965</t>
  </si>
  <si>
    <t>fdaniel@example.com</t>
  </si>
  <si>
    <t>Lindsay Yoder</t>
  </si>
  <si>
    <t>805 Dean Fork
Moralesfort, NH 39535</t>
  </si>
  <si>
    <t>andrew13@example.org</t>
  </si>
  <si>
    <t>Tyler Barnett</t>
  </si>
  <si>
    <t>909 Ashley Greens
Kevinborough, RI 62949</t>
  </si>
  <si>
    <t>fellis@example.org</t>
  </si>
  <si>
    <t>Michelle Wilkerson</t>
  </si>
  <si>
    <t>41708 Vargas Row Suite 056
Lake Michelleburgh, ID 37620</t>
  </si>
  <si>
    <t>boydcharles@example.com</t>
  </si>
  <si>
    <t>Janet Jimenez</t>
  </si>
  <si>
    <t>443 James Trail Apt. 343
Jessicahaven, ID 16518</t>
  </si>
  <si>
    <t>danacastro@example.com</t>
  </si>
  <si>
    <t>Jessica Clark</t>
  </si>
  <si>
    <t>9017 Acevedo Estates Suite 532
Herreraside, NC 83865</t>
  </si>
  <si>
    <t>clarkcorey@example.org</t>
  </si>
  <si>
    <t>Allison Nguyen</t>
  </si>
  <si>
    <t>11153 Ann Branch
Lucaston, AS 87166</t>
  </si>
  <si>
    <t>gainesjoanne@example.com</t>
  </si>
  <si>
    <t>John Sosa</t>
  </si>
  <si>
    <t>68814 Morgan Course Apt. 603
Priceburgh, NJ 89188</t>
  </si>
  <si>
    <t>ffrost@example.net</t>
  </si>
  <si>
    <t>Brooke Rowe</t>
  </si>
  <si>
    <t>16038 Andrew Burgs
Port Jessica, MA 90042</t>
  </si>
  <si>
    <t>greendaniel@example.com</t>
  </si>
  <si>
    <t>David Jones</t>
  </si>
  <si>
    <t>8290 Christine Green Suite 692
Tuckershire, MD 08454</t>
  </si>
  <si>
    <t>pgonzalez@example.com</t>
  </si>
  <si>
    <t>Anthony Jordan</t>
  </si>
  <si>
    <t>USNS Gray
FPO AE 59586</t>
  </si>
  <si>
    <t>sarahuffman@example.com</t>
  </si>
  <si>
    <t>Kathryn Ortiz</t>
  </si>
  <si>
    <t>1823 Patrick Freeway Apt. 672
Robertton, GA 28353</t>
  </si>
  <si>
    <t>wilkinsonana@example.com</t>
  </si>
  <si>
    <t>639-320-4284</t>
  </si>
  <si>
    <t>Margaret Andrews MD</t>
  </si>
  <si>
    <t>76113 Gregory Wall
Martinburgh, WI 28122</t>
  </si>
  <si>
    <t>bakerlisa@example.org</t>
  </si>
  <si>
    <t>Carolyn Simpson</t>
  </si>
  <si>
    <t>0561 Matthew Light Suite 147
South Michaeltown, HI 95627</t>
  </si>
  <si>
    <t>yfarmer@example.org</t>
  </si>
  <si>
    <t>Tammy Walter</t>
  </si>
  <si>
    <t>370 Zachary Alley
Port Steven, DC 20901</t>
  </si>
  <si>
    <t>amanda74@example.net</t>
  </si>
  <si>
    <t>Lydia Brown</t>
  </si>
  <si>
    <t>1975 Michael Cape Suite 393
South Evelyn, MT 09875</t>
  </si>
  <si>
    <t>fernando69@example.com</t>
  </si>
  <si>
    <t>(757)413-2889</t>
  </si>
  <si>
    <t>Derek Vance</t>
  </si>
  <si>
    <t>577 Timothy Cove Suite 859
North Jerryville, DC 22010</t>
  </si>
  <si>
    <t>fletcherscott@example.com</t>
  </si>
  <si>
    <t>David Dunn</t>
  </si>
  <si>
    <t>Unit 1348 Box 3395
DPO AP 57921</t>
  </si>
  <si>
    <t>tjones@example.org</t>
  </si>
  <si>
    <t>Amy Harrington</t>
  </si>
  <si>
    <t>66771 Pam Forest Suite 143
East Rhondastad, KS 06865</t>
  </si>
  <si>
    <t>jacob64@example.com</t>
  </si>
  <si>
    <t>(398)590-1814</t>
  </si>
  <si>
    <t>Rhonda Gates</t>
  </si>
  <si>
    <t>9666 Ian Stream Suite 052
Donnabury, MP 92349</t>
  </si>
  <si>
    <t>reynoldsshannon@example.net</t>
  </si>
  <si>
    <t>Charles Bautista</t>
  </si>
  <si>
    <t>229 Brown Groves
Patrickstad, SC 12079</t>
  </si>
  <si>
    <t>tiffanycombs@example.com</t>
  </si>
  <si>
    <t>Diana Ramos</t>
  </si>
  <si>
    <t>USS Henry
FPO AA 60102</t>
  </si>
  <si>
    <t>christopher85@example.com</t>
  </si>
  <si>
    <t>001-911-862-9024</t>
  </si>
  <si>
    <t>Michael Gibson</t>
  </si>
  <si>
    <t>277 Angela Estate Apt. 919
North Ginaside, NM 14489</t>
  </si>
  <si>
    <t>arthur55@example.org</t>
  </si>
  <si>
    <t>512-238-9928</t>
  </si>
  <si>
    <t>Stephanie Martinez</t>
  </si>
  <si>
    <t>84557 Alyssa Landing Apt. 973
South Kristinchester, WV 36477</t>
  </si>
  <si>
    <t>gregory97@example.com</t>
  </si>
  <si>
    <t>Stacy Hunt</t>
  </si>
  <si>
    <t>96576 Dominguez Shore Suite 502
Lake Marioberg, NY 43735</t>
  </si>
  <si>
    <t>clarkelizabeth@example.com</t>
  </si>
  <si>
    <t>Travis Crawford</t>
  </si>
  <si>
    <t>0930 Adams Trail Apt. 330
New Dustinfort, IN 06617</t>
  </si>
  <si>
    <t>juliejackson@example.com</t>
  </si>
  <si>
    <t>Felicia Lane</t>
  </si>
  <si>
    <t>7557 Laura Stravenue Suite 749
Port Alyssaborough, IA 62672</t>
  </si>
  <si>
    <t>samantharios@example.com</t>
  </si>
  <si>
    <t>Craig Harrison</t>
  </si>
  <si>
    <t>41678 Ingram Track
Millertown, AK 53438</t>
  </si>
  <si>
    <t>donaldvega@example.org</t>
  </si>
  <si>
    <t>Jennifer Elliott</t>
  </si>
  <si>
    <t>0675 Nancy Prairie
Hectorhaven, PA 24479</t>
  </si>
  <si>
    <t>vincent53@example.com</t>
  </si>
  <si>
    <t>Chad Butler</t>
  </si>
  <si>
    <t>973 Brown Knoll
Ashleyfurt, PA 37913</t>
  </si>
  <si>
    <t>cathy82@example.org</t>
  </si>
  <si>
    <t>James Norris</t>
  </si>
  <si>
    <t>00889 Simpson Plains
Lake Joyce, NE 55735</t>
  </si>
  <si>
    <t>pgates@example.net</t>
  </si>
  <si>
    <t>438-592-8667</t>
  </si>
  <si>
    <t>Andres Simmons</t>
  </si>
  <si>
    <t>244 Herman Plains Apt. 599
Breannaton, PW 96524</t>
  </si>
  <si>
    <t>lindseywilliams@example.com</t>
  </si>
  <si>
    <t>Olivia King</t>
  </si>
  <si>
    <t>1563 Cox Islands Suite 360
North Joshuaport, HI 55773</t>
  </si>
  <si>
    <t>elizabeth88@example.com</t>
  </si>
  <si>
    <t>Jesus Walker</t>
  </si>
  <si>
    <t>1191 Vanessa Vista Apt. 737
South Sarah, KS 90732</t>
  </si>
  <si>
    <t>johnhenry@example.com</t>
  </si>
  <si>
    <t>Tiffany Quinn</t>
  </si>
  <si>
    <t>44495 Autumn Manor
Brandonton, AL 85736</t>
  </si>
  <si>
    <t>cory08@example.net</t>
  </si>
  <si>
    <t>Nicholas Nash</t>
  </si>
  <si>
    <t>633 Robert Freeway Suite 495
Smithtown, MD 27241</t>
  </si>
  <si>
    <t>hendrickssara@example.net</t>
  </si>
  <si>
    <t>Angela Wilcox</t>
  </si>
  <si>
    <t>23566 Perry Stravenue
Lake Gregoryfort, MI 39198</t>
  </si>
  <si>
    <t>dylanjames@example.org</t>
  </si>
  <si>
    <t>Sara Campbell</t>
  </si>
  <si>
    <t>58435 Rachel Walk
Port Jasonborough, NM 65497</t>
  </si>
  <si>
    <t>jacobmedina@example.net</t>
  </si>
  <si>
    <t>Vanessa Villanueva</t>
  </si>
  <si>
    <t>9520 Elizabeth Rapids Apt. 709
Sarahtown, UT 94332</t>
  </si>
  <si>
    <t>margaretortega@example.net</t>
  </si>
  <si>
    <t>Katherine Harris</t>
  </si>
  <si>
    <t>942 Hicks Wells
Paulbury, ID 47801</t>
  </si>
  <si>
    <t>donaldgreen@example.net</t>
  </si>
  <si>
    <t>001-338-806-8816</t>
  </si>
  <si>
    <t>Scott Lopez</t>
  </si>
  <si>
    <t>8881 Alexis Mountain
Amyborough, GA 44104</t>
  </si>
  <si>
    <t>coopererika@example.com</t>
  </si>
  <si>
    <t>(370)946-1414</t>
  </si>
  <si>
    <t>Tina Woods</t>
  </si>
  <si>
    <t>Unit 6159 Box 0966
DPO AA 31341</t>
  </si>
  <si>
    <t>sierra59@example.com</t>
  </si>
  <si>
    <t>Robert Roth</t>
  </si>
  <si>
    <t>220 Katherine Cape
South Beverlyhaven, SC 20016</t>
  </si>
  <si>
    <t>williamsonjohn@example.net</t>
  </si>
  <si>
    <t>Destiny Mitchell</t>
  </si>
  <si>
    <t>6365 Wood Row
North Erinport, ID 56286</t>
  </si>
  <si>
    <t>skemp@example.net</t>
  </si>
  <si>
    <t>Michael Petersen Jr.</t>
  </si>
  <si>
    <t>00267 Robertson Estate
Staffordberg, MA 63378</t>
  </si>
  <si>
    <t>mary37@example.org</t>
  </si>
  <si>
    <t>Christine Walker</t>
  </si>
  <si>
    <t>93482 Barnes Creek
New Brettview, DE 41527</t>
  </si>
  <si>
    <t>ccardenas@example.org</t>
  </si>
  <si>
    <t>Mike Parker</t>
  </si>
  <si>
    <t>821 James Point Suite 162
Clarkburgh, ID 93513</t>
  </si>
  <si>
    <t>robert35@example.net</t>
  </si>
  <si>
    <t>Jon Simpson</t>
  </si>
  <si>
    <t>74942 Theresa Extension
Jimeneztown, MN 91880</t>
  </si>
  <si>
    <t>matthew57@example.com</t>
  </si>
  <si>
    <t>Tyler Olson</t>
  </si>
  <si>
    <t>49862 Michael Burg
New Miranda, NV 45360</t>
  </si>
  <si>
    <t>jennifer49@example.org</t>
  </si>
  <si>
    <t>Dawn Ortega</t>
  </si>
  <si>
    <t>9956 Erika Road
South Meganport, NY 34915</t>
  </si>
  <si>
    <t>nconway@example.net</t>
  </si>
  <si>
    <t>Joshua Martinez</t>
  </si>
  <si>
    <t>274 Wallace Ways Suite 440
Brownview, KS 92446</t>
  </si>
  <si>
    <t>todd10@example.net</t>
  </si>
  <si>
    <t>426-243-8313</t>
  </si>
  <si>
    <t>Sheila Duncan</t>
  </si>
  <si>
    <t>5620 Murphy Terrace Apt. 113
Brianside, ME 18399</t>
  </si>
  <si>
    <t>amandaalexander@example.com</t>
  </si>
  <si>
    <t>Lisa English</t>
  </si>
  <si>
    <t>7502 Stephenson Road Suite 281
Alvaradoberg, OK 60141</t>
  </si>
  <si>
    <t>scantrell@example.com</t>
  </si>
  <si>
    <t>Travis Martin</t>
  </si>
  <si>
    <t>88076 Hudson Junctions
Wilsonborough, WV 72971</t>
  </si>
  <si>
    <t>mary90@example.net</t>
  </si>
  <si>
    <t>001-215-926-8211</t>
  </si>
  <si>
    <t>Sandra Maynard</t>
  </si>
  <si>
    <t>165 James Track Suite 732
North Karaview, VI 79545</t>
  </si>
  <si>
    <t>kathleenmills@example.com</t>
  </si>
  <si>
    <t>Amanda Howell</t>
  </si>
  <si>
    <t>337 Nelson Ridges
North Jimmy, VT 57987</t>
  </si>
  <si>
    <t>harriskristen@example.com</t>
  </si>
  <si>
    <t>001-653-626-6489</t>
  </si>
  <si>
    <t>Susan Yu</t>
  </si>
  <si>
    <t>8220 Murphy Ridge Suite 715
East Andrewtown, GA 77134</t>
  </si>
  <si>
    <t>sheliajordan@example.com</t>
  </si>
  <si>
    <t>James Martin</t>
  </si>
  <si>
    <t>07568 Miles Terrace Apt. 137
Perkinsfurt, AL 51478</t>
  </si>
  <si>
    <t>nelsonelizabeth@example.net</t>
  </si>
  <si>
    <t>Wayne Davis</t>
  </si>
  <si>
    <t>96311 Collins Junctions Apt. 354
North Ryan, HI 50712</t>
  </si>
  <si>
    <t>phyllis77@example.org</t>
  </si>
  <si>
    <t>Ryan Harrison</t>
  </si>
  <si>
    <t>083 Arias Dale Apt. 899
East Elizabethbury, IL 33567</t>
  </si>
  <si>
    <t>joshua69@example.net</t>
  </si>
  <si>
    <t>Justin Hill</t>
  </si>
  <si>
    <t>72717 Kayla Shores
North Jennifer, NJ 29719</t>
  </si>
  <si>
    <t>hross@example.net</t>
  </si>
  <si>
    <t>9512 Luis Well Suite 759
Alisonborough, WY 39368</t>
  </si>
  <si>
    <t>cgarcia@example.com</t>
  </si>
  <si>
    <t>Brianna Marshall</t>
  </si>
  <si>
    <t>2654 Hamilton Club Apt. 330
Port Melissatown, IN 83232</t>
  </si>
  <si>
    <t>michaela05@example.org</t>
  </si>
  <si>
    <t>Matthew Garcia</t>
  </si>
  <si>
    <t>279 Oconnor Glen Apt. 182
Steinberg, TN 16183</t>
  </si>
  <si>
    <t>rwerner@example.net</t>
  </si>
  <si>
    <t>Brenda Bowers</t>
  </si>
  <si>
    <t>8502 Keith Harbors
New Douglas, NJ 35581</t>
  </si>
  <si>
    <t>vmurillo@example.net</t>
  </si>
  <si>
    <t>Elizabeth Porter</t>
  </si>
  <si>
    <t>97402 Brooke Squares Suite 564
Port Katrinatown, IL 37704</t>
  </si>
  <si>
    <t>fcurry@example.com</t>
  </si>
  <si>
    <t>Brooke Horn</t>
  </si>
  <si>
    <t>34157 Butler Creek Apt. 824
Lake Christinatown, IL 06217</t>
  </si>
  <si>
    <t>rodrigueztina@example.com</t>
  </si>
  <si>
    <t>Ian Kelley</t>
  </si>
  <si>
    <t>940 Karen Pike
West Kristina, MD 78938</t>
  </si>
  <si>
    <t>nicholeking@example.org</t>
  </si>
  <si>
    <t>001-587-315-7652</t>
  </si>
  <si>
    <t>Daniel Johnson</t>
  </si>
  <si>
    <t>0067 Stephanie Crossing Apt. 226
West Kimberlyshire, NE 10107</t>
  </si>
  <si>
    <t>rallen@example.org</t>
  </si>
  <si>
    <t>(590)988-0001</t>
  </si>
  <si>
    <t>Diane Lucas</t>
  </si>
  <si>
    <t>529 Deborah Mall
North Matthewville, OR 40367</t>
  </si>
  <si>
    <t>mosesmelody@example.net</t>
  </si>
  <si>
    <t>Lisa Mckenzie</t>
  </si>
  <si>
    <t>798 Thomas Ridge Suite 946
Hansonton, FL 90494</t>
  </si>
  <si>
    <t>colondavid@example.com</t>
  </si>
  <si>
    <t>Kenneth Cruz</t>
  </si>
  <si>
    <t>1159 Darrell Springs Suite 611
Lake Courtneyland, WY 51786</t>
  </si>
  <si>
    <t>megan36@example.com</t>
  </si>
  <si>
    <t>(477)773-8942</t>
  </si>
  <si>
    <t>Thomas Neal</t>
  </si>
  <si>
    <t>Unit 9340 Box 5113
DPO AA 26196</t>
  </si>
  <si>
    <t>valerie59@example.net</t>
  </si>
  <si>
    <t>Amanda Mcclain</t>
  </si>
  <si>
    <t>22251 Marc Walks
South Andrew, IA 93197</t>
  </si>
  <si>
    <t>aglenn@example.org</t>
  </si>
  <si>
    <t>Linda Wagner MD</t>
  </si>
  <si>
    <t>4676 Erica Road
Johnland, WV 05221</t>
  </si>
  <si>
    <t>stevensonshaun@example.org</t>
  </si>
  <si>
    <t>Donald West</t>
  </si>
  <si>
    <t>974 Medina Wells Suite 746
North Samanthaborough, GA 10117</t>
  </si>
  <si>
    <t>angelagilbert@example.com</t>
  </si>
  <si>
    <t>Ann Oconnor</t>
  </si>
  <si>
    <t>499 Eric Orchard Suite 348
South Elizabethshire, VA 28665</t>
  </si>
  <si>
    <t>tim94@example.org</t>
  </si>
  <si>
    <t>822-698-2908</t>
  </si>
  <si>
    <t>Mr. Edwin Ryan</t>
  </si>
  <si>
    <t>86572 Fowler Station
East Annaside, UT 16872</t>
  </si>
  <si>
    <t>shaun89@example.com</t>
  </si>
  <si>
    <t>(227)986-3339</t>
  </si>
  <si>
    <t>Brian Carson</t>
  </si>
  <si>
    <t>656 Rangel Mall
Kimberlytown, FM 52892</t>
  </si>
  <si>
    <t>charles83@example.org</t>
  </si>
  <si>
    <t>Sharon Campos</t>
  </si>
  <si>
    <t>77858 Kelly Green Suite 837
New Melissastad, UT 68799</t>
  </si>
  <si>
    <t>brenda17@example.com</t>
  </si>
  <si>
    <t>(560)750-7512</t>
  </si>
  <si>
    <t>Courtney Rogers</t>
  </si>
  <si>
    <t>36251 Mitchell Mount
Nancymouth, WA 91667</t>
  </si>
  <si>
    <t>fwalton@example.net</t>
  </si>
  <si>
    <t>Melinda Perry DVM</t>
  </si>
  <si>
    <t>041 Christopher Radial
Port Charles, DC 86802</t>
  </si>
  <si>
    <t>nrichardson@example.org</t>
  </si>
  <si>
    <t>Joshua Thomas</t>
  </si>
  <si>
    <t>4021 Ashley Corners
Michellebury, NE 52799</t>
  </si>
  <si>
    <t>raymondjohn@example.org</t>
  </si>
  <si>
    <t>Kim Owens</t>
  </si>
  <si>
    <t>49475 Stacey Oval Apt. 521
New Rebeccaland, ID 43471</t>
  </si>
  <si>
    <t>loveerika@example.com</t>
  </si>
  <si>
    <t>Sheryl Gray</t>
  </si>
  <si>
    <t>333 Savage Path
Lake Michelle, GA 27527</t>
  </si>
  <si>
    <t>iadams@example.org</t>
  </si>
  <si>
    <t>001-536-397-3643</t>
  </si>
  <si>
    <t>Amanda King</t>
  </si>
  <si>
    <t>227 Angela Port
Meghanfort, NC 30562</t>
  </si>
  <si>
    <t>zharris@example.net</t>
  </si>
  <si>
    <t>Elizabeth Lee</t>
  </si>
  <si>
    <t>18607 Kendra Ways
New Travisport, AK 20754</t>
  </si>
  <si>
    <t>freemanjoseph@example.org</t>
  </si>
  <si>
    <t>Michael Graves</t>
  </si>
  <si>
    <t>98794 Linda Mills Suite 235
Ericside, SD 95143</t>
  </si>
  <si>
    <t>qmendoza@example.org</t>
  </si>
  <si>
    <t>Austin Hood</t>
  </si>
  <si>
    <t>48463 Ross Union Apt. 748
Jenkinsborough, AS 91109</t>
  </si>
  <si>
    <t>jessica39@example.net</t>
  </si>
  <si>
    <t>Jake Grant</t>
  </si>
  <si>
    <t>27175 Burke Island Suite 442
Lake Melanie, NJ 80253</t>
  </si>
  <si>
    <t>smithandrea@example.com</t>
  </si>
  <si>
    <t>Krystal Knight</t>
  </si>
  <si>
    <t>1735 Luke Cape
Stevenchester, FM 98976</t>
  </si>
  <si>
    <t>bcampbell@example.org</t>
  </si>
  <si>
    <t>Daniel Hoffman</t>
  </si>
  <si>
    <t>688 Ferrell Meadow
North Linda, TX 30360</t>
  </si>
  <si>
    <t>williamarnold@example.net</t>
  </si>
  <si>
    <t>(983)213-1296</t>
  </si>
  <si>
    <t>Matthew Yang</t>
  </si>
  <si>
    <t>328 Lindsey Crest Suite 657
New Nathanbury, OK 17131</t>
  </si>
  <si>
    <t>greenallison@example.net</t>
  </si>
  <si>
    <t>David Wyatt</t>
  </si>
  <si>
    <t>USNS Rios
FPO AP 62068</t>
  </si>
  <si>
    <t>courtney55@example.org</t>
  </si>
  <si>
    <t>001-428-505-6652</t>
  </si>
  <si>
    <t>Jennifer Baker</t>
  </si>
  <si>
    <t>7022 Johnson Viaduct Apt. 496
East Kristy, NE 03215</t>
  </si>
  <si>
    <t>justin19@example.com</t>
  </si>
  <si>
    <t>Cory Miller</t>
  </si>
  <si>
    <t>90409 Zachary Throughway
Garciashire, TX 41588</t>
  </si>
  <si>
    <t>lhunter@example.org</t>
  </si>
  <si>
    <t>Mark Matthews</t>
  </si>
  <si>
    <t>257 Amy Canyon Apt. 363
Lake Justintown, MN 48371</t>
  </si>
  <si>
    <t>vjacobs@example.com</t>
  </si>
  <si>
    <t>Mark Hancock</t>
  </si>
  <si>
    <t>9123 James Street Suite 580
Snowhaven, CO 12871</t>
  </si>
  <si>
    <t>ralphbrown@example.com</t>
  </si>
  <si>
    <t>Julia Young</t>
  </si>
  <si>
    <t>1143 Daniel Springs
New Staceyburgh, OH 47632</t>
  </si>
  <si>
    <t>leahmaxwell@example.net</t>
  </si>
  <si>
    <t>Ronald Thompson</t>
  </si>
  <si>
    <t>79434 Matthew Dale Apt. 652
New Michelle, VI 72752</t>
  </si>
  <si>
    <t>nicolewagner@example.net</t>
  </si>
  <si>
    <t>Lisa Adams</t>
  </si>
  <si>
    <t>328 Green Mountain Apt. 194
Michaelhaven, WI 52957</t>
  </si>
  <si>
    <t>jennifer22@example.net</t>
  </si>
  <si>
    <t>Monica Morales</t>
  </si>
  <si>
    <t>311 Brian Circles
New Kylie, IA 14188</t>
  </si>
  <si>
    <t>nbailey@example.net</t>
  </si>
  <si>
    <t>Alicia Mcdowell</t>
  </si>
  <si>
    <t>005 Brian Orchard Suite 609
West Briannaside, ME 56765</t>
  </si>
  <si>
    <t>montgomeryjacob@example.org</t>
  </si>
  <si>
    <t>Judy Bryant</t>
  </si>
  <si>
    <t>25218 Frank Summit
Christinehaven, MP 83800</t>
  </si>
  <si>
    <t>pauladavis@example.com</t>
  </si>
  <si>
    <t>Tamara Cooper</t>
  </si>
  <si>
    <t>USS Barajas
FPO AA 12343</t>
  </si>
  <si>
    <t>benjamin02@example.com</t>
  </si>
  <si>
    <t>Michael Harrison</t>
  </si>
  <si>
    <t>87852 Deborah Shores
Lake Justinhaven, VI 51191</t>
  </si>
  <si>
    <t>bjuarez@example.net</t>
  </si>
  <si>
    <t>Jonathan Harris</t>
  </si>
  <si>
    <t>96612 Mclaughlin Groves
Ellismouth, NM 56223</t>
  </si>
  <si>
    <t>cheryl35@example.com</t>
  </si>
  <si>
    <t>897-895-3180</t>
  </si>
  <si>
    <t>Cameron Simmons</t>
  </si>
  <si>
    <t>780 Williams Pine
Smithview, WA 22556</t>
  </si>
  <si>
    <t>aperez@example.com</t>
  </si>
  <si>
    <t>Donald James</t>
  </si>
  <si>
    <t>2752 Cole Circle
Martinfurt, AS 20025</t>
  </si>
  <si>
    <t>brenda17@example.org</t>
  </si>
  <si>
    <t>Valerie Santiago</t>
  </si>
  <si>
    <t>799 Matthew Inlet
Port Wandastad, KY 20080</t>
  </si>
  <si>
    <t>fmcbride@example.org</t>
  </si>
  <si>
    <t>Timothy Proctor</t>
  </si>
  <si>
    <t>433 Luke Dale Suite 713
Lake Nicholas, DE 39599</t>
  </si>
  <si>
    <t>michaelthompson@example.com</t>
  </si>
  <si>
    <t>549-262-1702</t>
  </si>
  <si>
    <t>James Calhoun</t>
  </si>
  <si>
    <t>37820 Nancy Streets Suite 679
Chavezfort, AK 55665</t>
  </si>
  <si>
    <t>joshua90@example.net</t>
  </si>
  <si>
    <t>Luis Armstrong</t>
  </si>
  <si>
    <t>14711 Bennett Knoll
Greenland, MT 51531</t>
  </si>
  <si>
    <t>stephensonkimberly@example.org</t>
  </si>
  <si>
    <t>Caitlin Lynch</t>
  </si>
  <si>
    <t>9024 Thomas Ports
Port Patrick, MI 22883</t>
  </si>
  <si>
    <t>andrea95@example.org</t>
  </si>
  <si>
    <t>Christopher Rogers</t>
  </si>
  <si>
    <t>00270 Carlos Extension Apt. 069
Amberstad, SD 03440</t>
  </si>
  <si>
    <t>wilsoncathy@example.com</t>
  </si>
  <si>
    <t>Amanda Johnston</t>
  </si>
  <si>
    <t>4324 Blake Fork Suite 386
Lake Kayla, IL 40476</t>
  </si>
  <si>
    <t>miguelhutchinson@example.net</t>
  </si>
  <si>
    <t>Jordan Perez</t>
  </si>
  <si>
    <t>35167 Duke Hills Suite 942
Anthonyview, GA 07718</t>
  </si>
  <si>
    <t>millerbridget@example.org</t>
  </si>
  <si>
    <t>Heather Lewis</t>
  </si>
  <si>
    <t>4293 Brittany Vista
Lake Jerry, MO 34391</t>
  </si>
  <si>
    <t>kristen51@example.net</t>
  </si>
  <si>
    <t>Brandon Mason</t>
  </si>
  <si>
    <t>351 Pamela Ranch
Hebertchester, OR 58611</t>
  </si>
  <si>
    <t>hesterjohn@example.net</t>
  </si>
  <si>
    <t>Alan Adams</t>
  </si>
  <si>
    <t>25818 Anne Spurs Apt. 582
Denisemouth, MA 94251</t>
  </si>
  <si>
    <t>cynthia68@example.com</t>
  </si>
  <si>
    <t>(800)775-2775</t>
  </si>
  <si>
    <t>Kara Graham</t>
  </si>
  <si>
    <t>7191 Mathews Views Suite 428
South Ashley, OR 63269</t>
  </si>
  <si>
    <t>wumichelle@example.com</t>
  </si>
  <si>
    <t>Kevin Parker</t>
  </si>
  <si>
    <t>0967 Michael Flat Suite 439
Turnertown, WY 23875</t>
  </si>
  <si>
    <t>woodsleah@example.net</t>
  </si>
  <si>
    <t>(235)942-2282</t>
  </si>
  <si>
    <t>Sylvia Burns</t>
  </si>
  <si>
    <t>3428 Stone Terrace Suite 547
New Jessicaborough, AK 53504</t>
  </si>
  <si>
    <t>vmontgomery@example.net</t>
  </si>
  <si>
    <t>Christopher Evans</t>
  </si>
  <si>
    <t>9923 Olson Mountains
West Michael, RI 42533</t>
  </si>
  <si>
    <t>penalisa@example.net</t>
  </si>
  <si>
    <t>John Jones</t>
  </si>
  <si>
    <t>6250 Hale Wall
Brandistad, OR 55591</t>
  </si>
  <si>
    <t>steelelinda@example.net</t>
  </si>
  <si>
    <t>(552)319-6806</t>
  </si>
  <si>
    <t>Linda Walsh</t>
  </si>
  <si>
    <t>561 Taylor Mews
Port Stacyfurt, AZ 73272</t>
  </si>
  <si>
    <t>odonnelleric@example.net</t>
  </si>
  <si>
    <t>Eddie Lopez</t>
  </si>
  <si>
    <t>2276 Julia Plaza Apt. 318
Ricardoview, FL 66759</t>
  </si>
  <si>
    <t>anthony87@example.net</t>
  </si>
  <si>
    <t>Holly Davis</t>
  </si>
  <si>
    <t>42221 Clayton Harbors
Jarvisshire, NY 62454</t>
  </si>
  <si>
    <t>joshua13@example.org</t>
  </si>
  <si>
    <t>Wendy Shelton</t>
  </si>
  <si>
    <t>Unit 4421 Box 4715
DPO AP 33458</t>
  </si>
  <si>
    <t>dalton02@example.net</t>
  </si>
  <si>
    <t>433-774-5744</t>
  </si>
  <si>
    <t>Joseph George</t>
  </si>
  <si>
    <t>358 Jensen Crest
East Cherylberg, SD 89267</t>
  </si>
  <si>
    <t>fisherwilliam@example.com</t>
  </si>
  <si>
    <t>Mrs. Christina Hamilton</t>
  </si>
  <si>
    <t>2991 Bowen Brooks Suite 926
West Reginatown, TN 58747</t>
  </si>
  <si>
    <t>rjones@example.net</t>
  </si>
  <si>
    <t>(419)591-8759</t>
  </si>
  <si>
    <t>Gregory Williams</t>
  </si>
  <si>
    <t>PSC 9093, Box 3036
APO AP 54807</t>
  </si>
  <si>
    <t>jonathan97@example.com</t>
  </si>
  <si>
    <t>Melissa Hanson</t>
  </si>
  <si>
    <t>899 Abbott Summit Suite 622
Port Johnnystad, AS 89132</t>
  </si>
  <si>
    <t>edwardmorton@example.org</t>
  </si>
  <si>
    <t>Diamond Chavez</t>
  </si>
  <si>
    <t>06901 Webster Dam Suite 780
Port Oscar, IL 72825</t>
  </si>
  <si>
    <t>sandy86@example.com</t>
  </si>
  <si>
    <t>Kimberly Sanchez</t>
  </si>
  <si>
    <t>61288 Cole Ports Apt. 832
West Lori, DE 45004</t>
  </si>
  <si>
    <t>yrodriguez@example.com</t>
  </si>
  <si>
    <t>Aaron Luna</t>
  </si>
  <si>
    <t>7570 Zachary Ferry
Port Joseph, IA 44845</t>
  </si>
  <si>
    <t>thompsonelizabeth@example.org</t>
  </si>
  <si>
    <t>Heidi Ortiz</t>
  </si>
  <si>
    <t>59515 John Cape
East Adrian, NH 18981</t>
  </si>
  <si>
    <t>penapenny@example.net</t>
  </si>
  <si>
    <t>Nicole Young MD</t>
  </si>
  <si>
    <t>690 Perez Mews
North Josephtown, PA 57856</t>
  </si>
  <si>
    <t>gerald20@example.net</t>
  </si>
  <si>
    <t>Amy Anderson</t>
  </si>
  <si>
    <t>129 Andrews Village
South Kimberly, AZ 35983</t>
  </si>
  <si>
    <t>james90@example.org</t>
  </si>
  <si>
    <t>Lori Martin</t>
  </si>
  <si>
    <t>816 Jeremiah Points Apt. 688
South Derek, VA 71216</t>
  </si>
  <si>
    <t>virginia79@example.org</t>
  </si>
  <si>
    <t>Samantha Baker</t>
  </si>
  <si>
    <t>132 Brandon Plaza
East Nathanielside, NM 67354</t>
  </si>
  <si>
    <t>solsen@example.org</t>
  </si>
  <si>
    <t>Michael Daniel</t>
  </si>
  <si>
    <t>762 Christina Spurs Suite 919
West Patricia, TN 45474</t>
  </si>
  <si>
    <t>fosterjoseph@example.net</t>
  </si>
  <si>
    <t>Alexander Perkins</t>
  </si>
  <si>
    <t>86215 Rodriguez Roads Suite 796
Carterside, NH 16775</t>
  </si>
  <si>
    <t>david60@example.net</t>
  </si>
  <si>
    <t>Carl Bell</t>
  </si>
  <si>
    <t>0030 Gonzales Glen
Conniestad, NM 35384</t>
  </si>
  <si>
    <t>scottdavid@example.org</t>
  </si>
  <si>
    <t>Wendy Miller</t>
  </si>
  <si>
    <t>48924 Martha Creek Apt. 432
North Christopher, CA 46707</t>
  </si>
  <si>
    <t>millerashley@example.net</t>
  </si>
  <si>
    <t>Lisa Bryant</t>
  </si>
  <si>
    <t>9059 Wolf Islands Suite 112
Frostport, AK 44492</t>
  </si>
  <si>
    <t>victor23@example.net</t>
  </si>
  <si>
    <t>783-249-4013</t>
  </si>
  <si>
    <t>Michael Perez</t>
  </si>
  <si>
    <t>33124 Mike Parkways
Danielleland, SD 77770</t>
  </si>
  <si>
    <t>snydertheresa@example.com</t>
  </si>
  <si>
    <t>(923)303-1939</t>
  </si>
  <si>
    <t>Douglas Burton</t>
  </si>
  <si>
    <t>18354 Douglas Trail Suite 292
North Danielhaven, GA 46241</t>
  </si>
  <si>
    <t>scott02@example.org</t>
  </si>
  <si>
    <t>001-524-414-4148</t>
  </si>
  <si>
    <t>Keith Silva</t>
  </si>
  <si>
    <t>720 Schaefer Mission Apt. 512
Reevesland, FM 04539</t>
  </si>
  <si>
    <t>thomasruiz@example.org</t>
  </si>
  <si>
    <t>664-562-2107</t>
  </si>
  <si>
    <t>Aaron Merritt</t>
  </si>
  <si>
    <t>201 Michael Forest
Rodriguezview, RI 00823</t>
  </si>
  <si>
    <t>williamsjasmine@example.net</t>
  </si>
  <si>
    <t>Ashley Kerr</t>
  </si>
  <si>
    <t>Unit 7730 Box 0230
DPO AA 79633</t>
  </si>
  <si>
    <t>kennethcox@example.org</t>
  </si>
  <si>
    <t>Erica Bates</t>
  </si>
  <si>
    <t>27574 Bridges Burg Apt. 013
Alyssabury, AK 81663</t>
  </si>
  <si>
    <t>masoncynthia@example.org</t>
  </si>
  <si>
    <t>(514)435-3254</t>
  </si>
  <si>
    <t>Nicholas Greer</t>
  </si>
  <si>
    <t>201 Brittney Junctions Suite 821
North Kelly, MH 04804</t>
  </si>
  <si>
    <t>tamara15@example.net</t>
  </si>
  <si>
    <t>Michelle Bates</t>
  </si>
  <si>
    <t>33154 Juan Walks Apt. 543
North Katie, FM 35901</t>
  </si>
  <si>
    <t>barry73@example.org</t>
  </si>
  <si>
    <t>Robert Gill</t>
  </si>
  <si>
    <t>5063 Walker Drives Apt. 052
West Beth, FL 81500</t>
  </si>
  <si>
    <t>brian60@example.com</t>
  </si>
  <si>
    <t>421-665-9404</t>
  </si>
  <si>
    <t>Barry Zimmerman</t>
  </si>
  <si>
    <t>34492 Davis Court
Lopezfurt, MI 70500</t>
  </si>
  <si>
    <t>williamssteven@example.org</t>
  </si>
  <si>
    <t>Patricia Atkinson</t>
  </si>
  <si>
    <t>062 Bryan Walk
Carlberg, MP 13585</t>
  </si>
  <si>
    <t>traviswebb@example.net</t>
  </si>
  <si>
    <t>910-776-6940</t>
  </si>
  <si>
    <t>Steven Holland</t>
  </si>
  <si>
    <t>1476 Julie Roads Suite 065
Alexismouth, NJ 26040</t>
  </si>
  <si>
    <t>gloria14@example.com</t>
  </si>
  <si>
    <t>Jacob Jackson</t>
  </si>
  <si>
    <t>15501 Veronica Square
West Brian, IN 51943</t>
  </si>
  <si>
    <t>karen05@example.org</t>
  </si>
  <si>
    <t>Gregory Rogers</t>
  </si>
  <si>
    <t>97815 Mackenzie Branch Suite 332
West Jesus, MH 16453</t>
  </si>
  <si>
    <t>estevenson@example.com</t>
  </si>
  <si>
    <t>Mary Dillon</t>
  </si>
  <si>
    <t>2714 Estrada Row
Millerville, IA 42346</t>
  </si>
  <si>
    <t>vkelly@example.com</t>
  </si>
  <si>
    <t>001-789-813-6247</t>
  </si>
  <si>
    <t>Ashley Williams</t>
  </si>
  <si>
    <t>0763 Miller Camp Apt. 053
Dicksonville, AR 01213</t>
  </si>
  <si>
    <t>mike30@example.com</t>
  </si>
  <si>
    <t>874-802-2812</t>
  </si>
  <si>
    <t>Kimberly Payne</t>
  </si>
  <si>
    <t>315 Wilcox Parks
East Vincentborough, NV 75583</t>
  </si>
  <si>
    <t>james98@example.org</t>
  </si>
  <si>
    <t>Lisa Johnson</t>
  </si>
  <si>
    <t>4801 Garcia Valley Apt. 625
South Kimberlyton, NJ 49078</t>
  </si>
  <si>
    <t>markdennis@example.org</t>
  </si>
  <si>
    <t>Jackie Fleming</t>
  </si>
  <si>
    <t>384 Amy Radial Suite 866
West Robinton, PR 00873</t>
  </si>
  <si>
    <t>jenkinsmercedes@example.net</t>
  </si>
  <si>
    <t>Gabriel Moore</t>
  </si>
  <si>
    <t>00309 Lee Bypass
Lake Holly, NV 05041</t>
  </si>
  <si>
    <t>tcontreras@example.com</t>
  </si>
  <si>
    <t>Robert Figueroa</t>
  </si>
  <si>
    <t>13080 Lauren Ports Suite 810
Crystalstad, MA 48673</t>
  </si>
  <si>
    <t>charlesparker@example.net</t>
  </si>
  <si>
    <t>Charles Evans</t>
  </si>
  <si>
    <t>800 Mathew Light
Robertaport, IA 32538</t>
  </si>
  <si>
    <t>derrick31@example.org</t>
  </si>
  <si>
    <t>Angela Bailey</t>
  </si>
  <si>
    <t>465 Robinson Turnpike Apt. 940
Jacquelineton, NV 20475</t>
  </si>
  <si>
    <t>ricejeremy@example.net</t>
  </si>
  <si>
    <t>541-793-7319</t>
  </si>
  <si>
    <t>Amy Blackburn</t>
  </si>
  <si>
    <t>3100 Bowman Highway
East Michellestad, DE 41791</t>
  </si>
  <si>
    <t>jared80@example.com</t>
  </si>
  <si>
    <t>Jacob Mitchell</t>
  </si>
  <si>
    <t>7344 Timothy Orchard Apt. 288
West Annaport, NC 49136</t>
  </si>
  <si>
    <t>davidbennett@example.com</t>
  </si>
  <si>
    <t>Vincent Bennett</t>
  </si>
  <si>
    <t>138 Cline Tunnel
New Kirktown, GU 18726</t>
  </si>
  <si>
    <t>yrussell@example.com</t>
  </si>
  <si>
    <t>562-666-3083</t>
  </si>
  <si>
    <t>Thomas Thomas</t>
  </si>
  <si>
    <t>41339 Robinson Summit
Dominguezside, MI 28316</t>
  </si>
  <si>
    <t>erica48@example.net</t>
  </si>
  <si>
    <t>Andrew Branch</t>
  </si>
  <si>
    <t>227 Haas Mall
Carterchester, AR 44336</t>
  </si>
  <si>
    <t>willie35@example.com</t>
  </si>
  <si>
    <t>Tammy Lee</t>
  </si>
  <si>
    <t>30627 Damon Square Suite 712
Dustinview, TX 42042</t>
  </si>
  <si>
    <t>bellis@example.com</t>
  </si>
  <si>
    <t>534-301-7048</t>
  </si>
  <si>
    <t>Sarah Allen</t>
  </si>
  <si>
    <t>4914 Julie Falls Apt. 122
Steventown, OH 08212</t>
  </si>
  <si>
    <t>dayjeanne@example.org</t>
  </si>
  <si>
    <t>James Walsh</t>
  </si>
  <si>
    <t>484 Miller Cliffs Suite 943
North Beckyshire, AS 79919</t>
  </si>
  <si>
    <t>karen88@example.com</t>
  </si>
  <si>
    <t>Robert Keller</t>
  </si>
  <si>
    <t>8397 Guzman Common
South Michaelborough, ME 10626</t>
  </si>
  <si>
    <t>xpacheco@example.com</t>
  </si>
  <si>
    <t>(908)768-7052</t>
  </si>
  <si>
    <t>Deanna Anderson</t>
  </si>
  <si>
    <t>74773 James Causeway Apt. 459
West Gary, VT 13963</t>
  </si>
  <si>
    <t>pratttara@example.com</t>
  </si>
  <si>
    <t>Destiny Ramirez</t>
  </si>
  <si>
    <t>11447 Trevor Landing Apt. 104
West Craig, AZ 60415</t>
  </si>
  <si>
    <t>wjenkins@example.net</t>
  </si>
  <si>
    <t>Bethany Jackson</t>
  </si>
  <si>
    <t>83778 Roberts Dam Suite 762
Henrychester, ND 29111</t>
  </si>
  <si>
    <t>kenneth10@example.net</t>
  </si>
  <si>
    <t>Curtis Contreras</t>
  </si>
  <si>
    <t>34943 Meyers Square Apt. 050
Campbellport, MP 49433</t>
  </si>
  <si>
    <t>michael32@example.org</t>
  </si>
  <si>
    <t>Frank Hayes</t>
  </si>
  <si>
    <t>94579 Wade Camp Suite 161
Smithbury, OK 89975</t>
  </si>
  <si>
    <t>tinawelch@example.com</t>
  </si>
  <si>
    <t>(465)717-6429</t>
  </si>
  <si>
    <t>Dylan Mendoza</t>
  </si>
  <si>
    <t>18256 James Summit
New Elizabeth, MO 88272</t>
  </si>
  <si>
    <t>wendyjohnson@example.net</t>
  </si>
  <si>
    <t>Alexandria Riggs</t>
  </si>
  <si>
    <t>421 Eric Valleys Suite 193
Navarromouth, MO 81638</t>
  </si>
  <si>
    <t>kellyclark@example.net</t>
  </si>
  <si>
    <t>Teresa Castillo</t>
  </si>
  <si>
    <t>9695 Miranda Heights
Pamelaborough, NM 86522</t>
  </si>
  <si>
    <t>saguirre@example.net</t>
  </si>
  <si>
    <t>Nicholas Owen</t>
  </si>
  <si>
    <t>695 George Forks Apt. 015
West Barbarastad, FL 75202</t>
  </si>
  <si>
    <t>allisongregory@example.org</t>
  </si>
  <si>
    <t>Jonathan Stewart</t>
  </si>
  <si>
    <t>69882 Scott Burgs Apt. 942
Rickymouth, ID 66200</t>
  </si>
  <si>
    <t>williamsbriana@example.org</t>
  </si>
  <si>
    <t>Steven Vargas</t>
  </si>
  <si>
    <t>12879 Brenda Orchard
Michaelmouth, FL 21132</t>
  </si>
  <si>
    <t>donalddavis@example.org</t>
  </si>
  <si>
    <t>Megan Perez</t>
  </si>
  <si>
    <t>8851 Jessica Orchard Suite 060
Whiteside, WY 43656</t>
  </si>
  <si>
    <t>gabriel37@example.net</t>
  </si>
  <si>
    <t>Brian Green</t>
  </si>
  <si>
    <t>491 Valentine Street
Tiffanyshire, ID 66748</t>
  </si>
  <si>
    <t>qedwards@example.com</t>
  </si>
  <si>
    <t>368-857-2807</t>
  </si>
  <si>
    <t>Cheryl Crane</t>
  </si>
  <si>
    <t>45610 Nguyen Mission
Andreaburgh, MA 91509</t>
  </si>
  <si>
    <t>david61@example.org</t>
  </si>
  <si>
    <t>Emily Daniels</t>
  </si>
  <si>
    <t>3163 James View
South Lauraport, MH 44195</t>
  </si>
  <si>
    <t>jonesemily@example.org</t>
  </si>
  <si>
    <t>Terri Stanley</t>
  </si>
  <si>
    <t>7169 Lisa Squares
West Amandaside, NM 39449</t>
  </si>
  <si>
    <t>scott22@example.org</t>
  </si>
  <si>
    <t>Bradley Parker</t>
  </si>
  <si>
    <t>524 Walters Junction
Harrisonfort, GA 94621</t>
  </si>
  <si>
    <t>frazierkenneth@example.com</t>
  </si>
  <si>
    <t>(447)342-0018</t>
  </si>
  <si>
    <t>Terry Diaz</t>
  </si>
  <si>
    <t>4288 David Bridge
Marshallside, VT 97168</t>
  </si>
  <si>
    <t>michael11@example.com</t>
  </si>
  <si>
    <t>Wendy Cline</t>
  </si>
  <si>
    <t>419 Jeremy Pine
Mooreville, UT 85509</t>
  </si>
  <si>
    <t>mccarthymatthew@example.org</t>
  </si>
  <si>
    <t>Tammy Meadows</t>
  </si>
  <si>
    <t>0439 Thomas Trail
Robertoton, PW 30134</t>
  </si>
  <si>
    <t>oneilljustin@example.com</t>
  </si>
  <si>
    <t>Michael Ortega</t>
  </si>
  <si>
    <t>USCGC Alexander
FPO AP 29045</t>
  </si>
  <si>
    <t>lopezronald@example.org</t>
  </si>
  <si>
    <t>Robert Bowman</t>
  </si>
  <si>
    <t>6033 Cheyenne Grove Suite 895
West Charles, CT 98038</t>
  </si>
  <si>
    <t>earias@example.org</t>
  </si>
  <si>
    <t>(707)754-3771</t>
  </si>
  <si>
    <t>Ricardo Briggs</t>
  </si>
  <si>
    <t>25341 Alexandra Lane Suite 125
Robertside, CT 11359</t>
  </si>
  <si>
    <t>wbean@example.org</t>
  </si>
  <si>
    <t>Rachel Bennett</t>
  </si>
  <si>
    <t>584 Marissa Bridge Suite 053
East Nicole, PW 45533</t>
  </si>
  <si>
    <t>alex91@example.org</t>
  </si>
  <si>
    <t>Tyler Lloyd</t>
  </si>
  <si>
    <t>0288 Michael Roads
Port Steveview, AL 27592</t>
  </si>
  <si>
    <t>megancohen@example.org</t>
  </si>
  <si>
    <t>Alex Thomas</t>
  </si>
  <si>
    <t>388 Stevens Creek Suite 115
Marciafurt, KY 78213</t>
  </si>
  <si>
    <t>hernandezscott@example.net</t>
  </si>
  <si>
    <t>Jacob Cardenas</t>
  </si>
  <si>
    <t>4211 Zuniga Pine
East Lawrencebury, MT 43523</t>
  </si>
  <si>
    <t>tinascott@example.com</t>
  </si>
  <si>
    <t>Joseph Stevens</t>
  </si>
  <si>
    <t>USNV Cameron
FPO AA 10296</t>
  </si>
  <si>
    <t>cthompson@example.org</t>
  </si>
  <si>
    <t>Danielle Ortega</t>
  </si>
  <si>
    <t>281 Pamela Plains Apt. 012
Terriside, HI 87333</t>
  </si>
  <si>
    <t>riveraerica@example.net</t>
  </si>
  <si>
    <t>Michael Hawkins</t>
  </si>
  <si>
    <t>7082 Johnson Falls Apt. 107
New Brittany, NC 30154</t>
  </si>
  <si>
    <t>tramirez@example.com</t>
  </si>
  <si>
    <t>Kristine Collins</t>
  </si>
  <si>
    <t>439 Tamara Crossing
New Andrewmouth, KS 90232</t>
  </si>
  <si>
    <t>lauren51@example.net</t>
  </si>
  <si>
    <t>001-835-428-4839</t>
  </si>
  <si>
    <t>Dawn Bailey</t>
  </si>
  <si>
    <t>USNS Wilson
FPO AP 41552</t>
  </si>
  <si>
    <t>brewercolleen@example.org</t>
  </si>
  <si>
    <t>Lindsay Edwards</t>
  </si>
  <si>
    <t>15335 Neal Orchard Suite 008
West Juanside, KS 18192</t>
  </si>
  <si>
    <t>gscott@example.com</t>
  </si>
  <si>
    <t>Karen Perez</t>
  </si>
  <si>
    <t>5016 Jerry Prairie
Bellville, NY 49133</t>
  </si>
  <si>
    <t>deanna97@example.org</t>
  </si>
  <si>
    <t>(511)548-4988</t>
  </si>
  <si>
    <t>Hector Hendrix</t>
  </si>
  <si>
    <t>USNS Sanchez
FPO AA 72119</t>
  </si>
  <si>
    <t>christopher24@example.com</t>
  </si>
  <si>
    <t>Steven Jennings DVM</t>
  </si>
  <si>
    <t>805 Anita Mountains
Davidside, CA 02312</t>
  </si>
  <si>
    <t>charles39@example.com</t>
  </si>
  <si>
    <t>Brenda Robinson</t>
  </si>
  <si>
    <t>13890 Elizabeth Street
South Donna, GA 54232</t>
  </si>
  <si>
    <t>brentlucas@example.net</t>
  </si>
  <si>
    <t>Charles Welch</t>
  </si>
  <si>
    <t>7291 Barbara Flats
Jenniferport, OH 48597</t>
  </si>
  <si>
    <t>antoniobyrd@example.org</t>
  </si>
  <si>
    <t>Ellen Brown</t>
  </si>
  <si>
    <t>30409 Reginald Summit
Carterville, AZ 79290</t>
  </si>
  <si>
    <t>paula85@example.com</t>
  </si>
  <si>
    <t>Kelly Hernandez</t>
  </si>
  <si>
    <t>783 Berry Mount Suite 214
East Jill, AL 13038</t>
  </si>
  <si>
    <t>johnsonnicholas@example.com</t>
  </si>
  <si>
    <t>Andrew Sullivan</t>
  </si>
  <si>
    <t>99644 Wilson Curve
Meyermouth, UT 82022</t>
  </si>
  <si>
    <t>gibsonwilliam@example.org</t>
  </si>
  <si>
    <t>Mia Zimmerman</t>
  </si>
  <si>
    <t>937 Bennett Centers Apt. 487
East Diana, AL 24776</t>
  </si>
  <si>
    <t>monica98@example.net</t>
  </si>
  <si>
    <t>Laurie Baker</t>
  </si>
  <si>
    <t>96116 Zachary Lock Apt. 533
Lake Cynthiaburgh, OH 46510</t>
  </si>
  <si>
    <t>rosscory@example.org</t>
  </si>
  <si>
    <t>Mark Harris</t>
  </si>
  <si>
    <t>607 Donald Mountains
Loriview, NH 15585</t>
  </si>
  <si>
    <t>larajames@example.net</t>
  </si>
  <si>
    <t>Dr. James Mccarthy</t>
  </si>
  <si>
    <t>54135 Clark Crossing
West Jonathanchester, WV 74844</t>
  </si>
  <si>
    <t>smithwilliam@example.org</t>
  </si>
  <si>
    <t>276-941-6810</t>
  </si>
  <si>
    <t>Jamie Jones</t>
  </si>
  <si>
    <t>7171 Michael Village
Mendozaport, WV 69898</t>
  </si>
  <si>
    <t>reynoldsnatalie@example.org</t>
  </si>
  <si>
    <t>Keith Carlson</t>
  </si>
  <si>
    <t>64193 Donna Plaza
New Jimmy, PR 86805</t>
  </si>
  <si>
    <t>blakecervantes@example.org</t>
  </si>
  <si>
    <t>980-510-5998</t>
  </si>
  <si>
    <t>Diane Young</t>
  </si>
  <si>
    <t>23564 Maria Pine Suite 348
South Denise, VI 28791</t>
  </si>
  <si>
    <t>marcmendoza@example.net</t>
  </si>
  <si>
    <t>Brandi Fowler</t>
  </si>
  <si>
    <t>84794 Dougherty Glens
East Jamesfurt, PA 96936</t>
  </si>
  <si>
    <t>ballmatthew@example.com</t>
  </si>
  <si>
    <t>Ryan Barton</t>
  </si>
  <si>
    <t>90797 Butler Drives Suite 173
Fordhaven, NY 65440</t>
  </si>
  <si>
    <t>sobrien@example.org</t>
  </si>
  <si>
    <t>William Parker</t>
  </si>
  <si>
    <t>041 Jenny View
Cunninghamton, MA 20606</t>
  </si>
  <si>
    <t>reyessara@example.org</t>
  </si>
  <si>
    <t>Brandon Anderson</t>
  </si>
  <si>
    <t>436 Judy Forges
Port Tracy, WV 99701</t>
  </si>
  <si>
    <t>lawrence56@example.net</t>
  </si>
  <si>
    <t>(334)636-9102</t>
  </si>
  <si>
    <t>Melissa Murphy</t>
  </si>
  <si>
    <t>987 Mark Field Suite 634
Chelseyview, OH 38280</t>
  </si>
  <si>
    <t>moorepatrick@example.com</t>
  </si>
  <si>
    <t>Zachary Vasquez DDS</t>
  </si>
  <si>
    <t>30587 Nicole Pines Apt. 764
Harrisport, MN 21748</t>
  </si>
  <si>
    <t>ryan93@example.net</t>
  </si>
  <si>
    <t>989-332-3861</t>
  </si>
  <si>
    <t>Jacob Richardson</t>
  </si>
  <si>
    <t>6567 Anna Harbors Suite 117
Audreyside, CO 34028</t>
  </si>
  <si>
    <t>david11@example.com</t>
  </si>
  <si>
    <t>Anthony Parks</t>
  </si>
  <si>
    <t>059 Chad Square Apt. 301
Taylorhaven, LA 33824</t>
  </si>
  <si>
    <t>morganjasmine@example.com</t>
  </si>
  <si>
    <t>(436)867-9679</t>
  </si>
  <si>
    <t>Robert Carrillo</t>
  </si>
  <si>
    <t>2828 Erin Causeway
Lake Aliceburgh, OK 80634</t>
  </si>
  <si>
    <t>brooke37@example.org</t>
  </si>
  <si>
    <t>Betty White</t>
  </si>
  <si>
    <t>0088 Parks Plaza
New Kristinstad, SC 81114</t>
  </si>
  <si>
    <t>parsonsjames@example.com</t>
  </si>
  <si>
    <t>Jessica Jordan</t>
  </si>
  <si>
    <t>0846 Barker Bridge Apt. 761
East Colin, WI 94960</t>
  </si>
  <si>
    <t>bakerjoseph@example.com</t>
  </si>
  <si>
    <t>(305)584-0949</t>
  </si>
  <si>
    <t>Randy Owen</t>
  </si>
  <si>
    <t>6327 Rebecca Plain
Port Reginaland, OK 83769</t>
  </si>
  <si>
    <t>danielterri@example.org</t>
  </si>
  <si>
    <t>(591)637-9182</t>
  </si>
  <si>
    <t>John Fields</t>
  </si>
  <si>
    <t>01053 Sandra Streets Suite 749
South Jeremymouth, TN 19351</t>
  </si>
  <si>
    <t>xdalton@example.org</t>
  </si>
  <si>
    <t>Richard Petersen</t>
  </si>
  <si>
    <t>702 Webster Springs
North Susanview, IA 47693</t>
  </si>
  <si>
    <t>nhuang@example.com</t>
  </si>
  <si>
    <t>Alan Diaz</t>
  </si>
  <si>
    <t>71064 Grant Valleys Suite 130
New Gregoryberg, MT 93408</t>
  </si>
  <si>
    <t>jgarner@example.com</t>
  </si>
  <si>
    <t>Sandra Lopez</t>
  </si>
  <si>
    <t>953 Hannah Stream Suite 277
Joshualand, MP 54298</t>
  </si>
  <si>
    <t>robinsonkristi@example.org</t>
  </si>
  <si>
    <t>Catherine Burch</t>
  </si>
  <si>
    <t>393 Abigail Turnpike
West Austinchester, NY 01946</t>
  </si>
  <si>
    <t>marcus26@example.net</t>
  </si>
  <si>
    <t>Christopher Miranda</t>
  </si>
  <si>
    <t>748 Campbell Ridges Apt. 595
Lake Jennifer, AL 33925</t>
  </si>
  <si>
    <t>zmartinez@example.net</t>
  </si>
  <si>
    <t>Richard Smith</t>
  </si>
  <si>
    <t>660 King Unions
Anthonyport, SC 59775</t>
  </si>
  <si>
    <t>lauraodom@example.org</t>
  </si>
  <si>
    <t>(689)209-5002</t>
  </si>
  <si>
    <t>Dr. Eric Cook</t>
  </si>
  <si>
    <t>5698 Morrison Harbors
Johnsonville, PW 92465</t>
  </si>
  <si>
    <t>michelle33@example.com</t>
  </si>
  <si>
    <t>Stephanie Anderson</t>
  </si>
  <si>
    <t>9593 Sarah Square Apt. 658
North Sonia, NM 73021</t>
  </si>
  <si>
    <t>kporter@example.com</t>
  </si>
  <si>
    <t>Jennifer Murphy</t>
  </si>
  <si>
    <t>533 Hobbs Cape Apt. 932
Davidland, CO 31769</t>
  </si>
  <si>
    <t>aliciabishop@example.org</t>
  </si>
  <si>
    <t>Jessica Smith</t>
  </si>
  <si>
    <t>67773 Coleman Trace Apt. 526
Port Mitchell, CA 42346</t>
  </si>
  <si>
    <t>briannunez@example.com</t>
  </si>
  <si>
    <t>Travis Butler</t>
  </si>
  <si>
    <t>7638 Gutierrez Point
Johnnyside, CA 98394</t>
  </si>
  <si>
    <t>brent11@example.com</t>
  </si>
  <si>
    <t>Connie Drake</t>
  </si>
  <si>
    <t>32722 Roberts Brooks
Lake Lisa, MN 70455</t>
  </si>
  <si>
    <t>westdebra@example.org</t>
  </si>
  <si>
    <t>Shelia Perez</t>
  </si>
  <si>
    <t>803 Schultz Path Suite 548
Ortizland, MN 49299</t>
  </si>
  <si>
    <t>hallmelissa@example.com</t>
  </si>
  <si>
    <t>Jackie Hughes</t>
  </si>
  <si>
    <t>595 Stein Prairie Apt. 828
West Felicialand, ND 52427</t>
  </si>
  <si>
    <t>meganaguilar@example.org</t>
  </si>
  <si>
    <t>Paul Carter</t>
  </si>
  <si>
    <t>154 William Trafficway Suite 596
Donaldview, LA 87698</t>
  </si>
  <si>
    <t>smiller@example.com</t>
  </si>
  <si>
    <t>001-347-400-5336</t>
  </si>
  <si>
    <t>David King</t>
  </si>
  <si>
    <t>9413 Peters Unions Apt. 626
New Jessicaport, OH 07725</t>
  </si>
  <si>
    <t>joel03@example.org</t>
  </si>
  <si>
    <t>Juan Williams</t>
  </si>
  <si>
    <t>61951 Carla Heights Suite 401
New Maryside, GU 62223</t>
  </si>
  <si>
    <t>woodemily@example.net</t>
  </si>
  <si>
    <t>Mrs. Amy Perez</t>
  </si>
  <si>
    <t>72097 Leon Motorway Suite 530
Port Ashley, SD 83843</t>
  </si>
  <si>
    <t>benjamin98@example.net</t>
  </si>
  <si>
    <t>Douglas Ellis PhD</t>
  </si>
  <si>
    <t>8138 Tucker Field Apt. 565
Lisaport, NM 02595</t>
  </si>
  <si>
    <t>danielrodriguez@example.com</t>
  </si>
  <si>
    <t>Danny Farrell</t>
  </si>
  <si>
    <t>753 Ferguson Summit
Coryside, ME 90670</t>
  </si>
  <si>
    <t>seth24@example.org</t>
  </si>
  <si>
    <t>Jeffrey Watson</t>
  </si>
  <si>
    <t>Unit 0458 Box 2818
DPO AE 12744</t>
  </si>
  <si>
    <t>camachocindy@example.net</t>
  </si>
  <si>
    <t>Cheryl Stewart</t>
  </si>
  <si>
    <t>24614 Luis Dam Suite 567
Tonyton, HI 17572</t>
  </si>
  <si>
    <t>williambailey@example.net</t>
  </si>
  <si>
    <t>Ryan Riley</t>
  </si>
  <si>
    <t>3641 Joshua Mews Apt. 927
East Derricktown, NC 11350</t>
  </si>
  <si>
    <t>westwilliam@example.com</t>
  </si>
  <si>
    <t>Jonathan Sanchez</t>
  </si>
  <si>
    <t>89521 Tammy Prairie Apt. 524
Port Robertfurt, FL 44212</t>
  </si>
  <si>
    <t>ramirezryan@example.net</t>
  </si>
  <si>
    <t>Marc Glenn</t>
  </si>
  <si>
    <t>85021 Michael Ranch
Port Crystalport, HI 04873</t>
  </si>
  <si>
    <t>guzmankelsey@example.net</t>
  </si>
  <si>
    <t>001-480-632-7816</t>
  </si>
  <si>
    <t>William King</t>
  </si>
  <si>
    <t>250 Russell Crest
New Joseph, PW 38240</t>
  </si>
  <si>
    <t>jessica21@example.com</t>
  </si>
  <si>
    <t>Michael Wright</t>
  </si>
  <si>
    <t>4626 Ian Corners
New Sarahmouth, UT 37518</t>
  </si>
  <si>
    <t>bboyd@example.net</t>
  </si>
  <si>
    <t>John Welch</t>
  </si>
  <si>
    <t>71160 Donna River Suite 322
Lake Scott, MO 10535</t>
  </si>
  <si>
    <t>frazierleslie@example.org</t>
  </si>
  <si>
    <t>Ryan Murray</t>
  </si>
  <si>
    <t>119 Stevens River Suite 509
Dominiqueberg, ND 83898</t>
  </si>
  <si>
    <t>umarshall@example.com</t>
  </si>
  <si>
    <t>Jennifer Davis</t>
  </si>
  <si>
    <t>9017 Brock Shoal Apt. 614
North Todd, DE 93511</t>
  </si>
  <si>
    <t>mariapadilla@example.org</t>
  </si>
  <si>
    <t>Holly Robbins</t>
  </si>
  <si>
    <t>915 Dana Vista
North Joeberg, ID 16077</t>
  </si>
  <si>
    <t>briantaylor@example.net</t>
  </si>
  <si>
    <t>Kristine Gutierrez</t>
  </si>
  <si>
    <t>3978 Jones Views
Joneschester, NV 38378</t>
  </si>
  <si>
    <t>frank00@example.net</t>
  </si>
  <si>
    <t>432-635-6223</t>
  </si>
  <si>
    <t>Victoria Charles</t>
  </si>
  <si>
    <t>2462 Rodriguez Island
Lake Brianchester, VA 45469</t>
  </si>
  <si>
    <t>fmosley@example.net</t>
  </si>
  <si>
    <t>Jennifer Rodriguez</t>
  </si>
  <si>
    <t>632 Watson Roads
East Lindahaven, SC 89777</t>
  </si>
  <si>
    <t>gracewilliams@example.org</t>
  </si>
  <si>
    <t>Bonnie Walker</t>
  </si>
  <si>
    <t>158 Brett Centers
Alexfurt, SC 37358</t>
  </si>
  <si>
    <t>joshuawilson@example.net</t>
  </si>
  <si>
    <t>Lauren Lopez</t>
  </si>
  <si>
    <t>48698 Brianna Crescent
West Kimberly, MS 56699</t>
  </si>
  <si>
    <t>nsmith@example.com</t>
  </si>
  <si>
    <t>(902)395-9273</t>
  </si>
  <si>
    <t>Daniel Davis</t>
  </si>
  <si>
    <t>441 Scott Village
East Elizabethbury, IL 80484</t>
  </si>
  <si>
    <t>sanchezdaniel@example.com</t>
  </si>
  <si>
    <t>Brendan Barron</t>
  </si>
  <si>
    <t>42916 Sarah Freeway Suite 351
Samuelton, VA 08207</t>
  </si>
  <si>
    <t>vparker@example.org</t>
  </si>
  <si>
    <t>Riley King</t>
  </si>
  <si>
    <t>84199 Tyler Throughway Suite 100
West Matthewport, HI 41720</t>
  </si>
  <si>
    <t>doyleemily@example.com</t>
  </si>
  <si>
    <t>(766)480-4730</t>
  </si>
  <si>
    <t>Robert Long</t>
  </si>
  <si>
    <t>019 Benjamin Walks Apt. 989
North Ryan, ND 93822</t>
  </si>
  <si>
    <t>richardstimothy@example.net</t>
  </si>
  <si>
    <t>Rebecca Campos MD</t>
  </si>
  <si>
    <t>79034 William Locks Suite 120
Lopezchester, ND 63942</t>
  </si>
  <si>
    <t>suestokes@example.org</t>
  </si>
  <si>
    <t>905-326-3741</t>
  </si>
  <si>
    <t>Henry Robinson</t>
  </si>
  <si>
    <t>961 Wilson River
South Marc, MN 34989</t>
  </si>
  <si>
    <t>marisa11@example.net</t>
  </si>
  <si>
    <t>Joyce Harris</t>
  </si>
  <si>
    <t>03667 Jessica Station
Nataliemouth, FM 56469</t>
  </si>
  <si>
    <t>sharonhammond@example.org</t>
  </si>
  <si>
    <t>Trevor Yates</t>
  </si>
  <si>
    <t>048 Patton Junction Apt. 371
Thomashaven, FM 03917</t>
  </si>
  <si>
    <t>laurenalexander@example.net</t>
  </si>
  <si>
    <t>(319)474-4630</t>
  </si>
  <si>
    <t>Daniel Harmon</t>
  </si>
  <si>
    <t>96902 Maureen Tunnel
West Lindaside, ME 95158</t>
  </si>
  <si>
    <t>dakotagarrison@example.net</t>
  </si>
  <si>
    <t>Todd Brooks</t>
  </si>
  <si>
    <t>3272 Alexander Dale Suite 126
Port Kathleen, KY 92267</t>
  </si>
  <si>
    <t>gregory96@example.org</t>
  </si>
  <si>
    <t>Maria Romero</t>
  </si>
  <si>
    <t>5499 Amanda Ways
South Nancymouth, KS 17272</t>
  </si>
  <si>
    <t>amandacampbell@example.org</t>
  </si>
  <si>
    <t>Mr. Kevin Yang</t>
  </si>
  <si>
    <t>636 Nicholas Fort
South Regina, SD 06824</t>
  </si>
  <si>
    <t>ricejessica@example.com</t>
  </si>
  <si>
    <t>Sarah Oconnor</t>
  </si>
  <si>
    <t>447 Sandra Underpass
Allisonport, RI 60520</t>
  </si>
  <si>
    <t>michael85@example.net</t>
  </si>
  <si>
    <t>Bryan Jackson</t>
  </si>
  <si>
    <t>26689 Rebecca Mill
Annhaven, UT 22315</t>
  </si>
  <si>
    <t>josephgilmore@example.net</t>
  </si>
  <si>
    <t>Rita Beard</t>
  </si>
  <si>
    <t>33749 Hayden Field Apt. 004
North Paul, IL 31212</t>
  </si>
  <si>
    <t>aberg@example.net</t>
  </si>
  <si>
    <t>001-598-570-6249</t>
  </si>
  <si>
    <t>Stephanie Lang</t>
  </si>
  <si>
    <t>746 Adriana Fall
East Alexandriastad, GU 87673</t>
  </si>
  <si>
    <t>kentwesley@example.net</t>
  </si>
  <si>
    <t>Dr. Jeffrey Campbell</t>
  </si>
  <si>
    <t>24752 Serrano Underpass Suite 532
Jenniferfurt, NH 77511</t>
  </si>
  <si>
    <t>boyersarah@example.net</t>
  </si>
  <si>
    <t>Melissa Garner</t>
  </si>
  <si>
    <t>7144 Robinson Flats
Port Michelle, SD 86725</t>
  </si>
  <si>
    <t>oliviasanford@example.net</t>
  </si>
  <si>
    <t>Kristi Mays</t>
  </si>
  <si>
    <t>USNV Valentine
FPO AP 24862</t>
  </si>
  <si>
    <t>rbrown@example.com</t>
  </si>
  <si>
    <t>Ryan White</t>
  </si>
  <si>
    <t>3178 Allen Center
Tannerview, OH 50113</t>
  </si>
  <si>
    <t>jonathan01@example.net</t>
  </si>
  <si>
    <t>773-539-8533</t>
  </si>
  <si>
    <t>Ryan Clark</t>
  </si>
  <si>
    <t>62143 Williams Shore
Joannaberg, VA 24467</t>
  </si>
  <si>
    <t>iwalls@example.net</t>
  </si>
  <si>
    <t>001-414-545-6272</t>
  </si>
  <si>
    <t>Joe Peterson</t>
  </si>
  <si>
    <t>33677 Austin Track
Markbury, WI 04641</t>
  </si>
  <si>
    <t>mooreluis@example.org</t>
  </si>
  <si>
    <t>Eric Michael</t>
  </si>
  <si>
    <t>1132 Keith Viaduct Apt. 177
South Hannah, AZ 38302</t>
  </si>
  <si>
    <t>daniel79@example.net</t>
  </si>
  <si>
    <t>Maria Molina</t>
  </si>
  <si>
    <t>7399 Shirley Burg Apt. 301
South Bethstad, AS 15620</t>
  </si>
  <si>
    <t>linda15@example.net</t>
  </si>
  <si>
    <t>(489)315-6771</t>
  </si>
  <si>
    <t>Beth Barnes</t>
  </si>
  <si>
    <t>0461 Andrea Avenue Apt. 006
Boydstad, CT 08512</t>
  </si>
  <si>
    <t>calvarez@example.org</t>
  </si>
  <si>
    <t>Renee Holmes</t>
  </si>
  <si>
    <t>90792 Salinas Roads
South Kellyton, AL 68680</t>
  </si>
  <si>
    <t>christopherevans@example.net</t>
  </si>
  <si>
    <t>(412)649-4340</t>
  </si>
  <si>
    <t>Jason Acosta</t>
  </si>
  <si>
    <t>602 David Bridge
Lake Catherineton, CO 49828</t>
  </si>
  <si>
    <t>hessvalerie@example.net</t>
  </si>
  <si>
    <t>Kimberly Marquez</t>
  </si>
  <si>
    <t>413 Michael Fords Apt. 529
Christopherside, MN 84061</t>
  </si>
  <si>
    <t>wilsonsarah@example.com</t>
  </si>
  <si>
    <t>Vanessa Maldonado</t>
  </si>
  <si>
    <t>518 Rose Ville
Port Sarahborough, OH 24124</t>
  </si>
  <si>
    <t>juliafrey@example.com</t>
  </si>
  <si>
    <t>Stephen Christian</t>
  </si>
  <si>
    <t>042 Bradley Fields Suite 091
Jessicaton, ME 27074</t>
  </si>
  <si>
    <t>tammy96@example.net</t>
  </si>
  <si>
    <t>Erik Herrera</t>
  </si>
  <si>
    <t>USNV Owens
FPO AP 21046</t>
  </si>
  <si>
    <t>timothyharper@example.net</t>
  </si>
  <si>
    <t>Emily Garza</t>
  </si>
  <si>
    <t>011 Cindy Points Apt. 085
Thomaschester, CO 77047</t>
  </si>
  <si>
    <t>daviserica@example.net</t>
  </si>
  <si>
    <t>Lindsay Wolf</t>
  </si>
  <si>
    <t>972 Ian Harbor
New Trevormouth, CT 72689</t>
  </si>
  <si>
    <t>lisa63@example.net</t>
  </si>
  <si>
    <t>(996)709-0077</t>
  </si>
  <si>
    <t>Benjamin Lee</t>
  </si>
  <si>
    <t>47367 Edward Lodge
Johnsonhaven, SD 77473</t>
  </si>
  <si>
    <t>nfrancis@example.net</t>
  </si>
  <si>
    <t>Christopher Bennett</t>
  </si>
  <si>
    <t>79231 Jacob Way
New Theresa, KS 63184</t>
  </si>
  <si>
    <t>sray@example.com</t>
  </si>
  <si>
    <t>Mark Hartman</t>
  </si>
  <si>
    <t>397 Fuller Club
Websterhaven, IN 63354</t>
  </si>
  <si>
    <t>sergiosmith@example.org</t>
  </si>
  <si>
    <t>465-955-2882</t>
  </si>
  <si>
    <t>Craig Park</t>
  </si>
  <si>
    <t>4645 Trevor Roads Suite 760
Lake Allenfort, NJ 76066</t>
  </si>
  <si>
    <t>lauraolson@example.org</t>
  </si>
  <si>
    <t>Susan Wise</t>
  </si>
  <si>
    <t>469 Mills Well Suite 840
Port Tammy, MO 41745</t>
  </si>
  <si>
    <t>sarah60@example.net</t>
  </si>
  <si>
    <t>Mike Burch</t>
  </si>
  <si>
    <t>105 Richard Park
Williambury, WA 88498</t>
  </si>
  <si>
    <t>carrielynch@example.com</t>
  </si>
  <si>
    <t>William Nicholson</t>
  </si>
  <si>
    <t>6114 Pamela Mountains Apt. 415
North Jennifer, MP 83415</t>
  </si>
  <si>
    <t>edwardstamara@example.com</t>
  </si>
  <si>
    <t>330-346-5417</t>
  </si>
  <si>
    <t>Roger Lee</t>
  </si>
  <si>
    <t>59399 Sheri Green Suite 043
Lake Bobbymouth, ND 47882</t>
  </si>
  <si>
    <t>gcosta@example.net</t>
  </si>
  <si>
    <t>599-368-5493</t>
  </si>
  <si>
    <t>Jeffrey Greene</t>
  </si>
  <si>
    <t>USS Smith
FPO AA 39708</t>
  </si>
  <si>
    <t>heidifriedman@example.net</t>
  </si>
  <si>
    <t>Monica Delgado</t>
  </si>
  <si>
    <t>192 Smith Spurs Suite 459
North Melinda, GU 75843</t>
  </si>
  <si>
    <t>clarkemily@example.com</t>
  </si>
  <si>
    <t>Stephanie Rogers</t>
  </si>
  <si>
    <t>909 Stewart Field Suite 072
Port Derekmouth, MD 45795</t>
  </si>
  <si>
    <t>lori04@example.org</t>
  </si>
  <si>
    <t>Stephen White</t>
  </si>
  <si>
    <t>53255 Natalie Terrace Suite 766
Jeanfort, DC 00546</t>
  </si>
  <si>
    <t>kimberlyelliott@example.com</t>
  </si>
  <si>
    <t>648-491-2395</t>
  </si>
  <si>
    <t>Douglas Norman</t>
  </si>
  <si>
    <t>471 Joshua Shoal
Port Danielle, IL 37380</t>
  </si>
  <si>
    <t>david96@example.net</t>
  </si>
  <si>
    <t>001-209-437-3306</t>
  </si>
  <si>
    <t>Katherine Jones</t>
  </si>
  <si>
    <t>75168 Christy Grove
Lake Raymondfort, MN 76571</t>
  </si>
  <si>
    <t>lisaburke@example.com</t>
  </si>
  <si>
    <t>Elizabeth Parker</t>
  </si>
  <si>
    <t>595 Smith Union Apt. 642
North Heatherburgh, AK 67633</t>
  </si>
  <si>
    <t>hjohnson@example.com</t>
  </si>
  <si>
    <t>Kelsey Owens</t>
  </si>
  <si>
    <t>85384 Wood Stream Suite 629
Estradaport, MS 42684</t>
  </si>
  <si>
    <t>dustin84@example.com</t>
  </si>
  <si>
    <t>Maria Snyder</t>
  </si>
  <si>
    <t>2449 Roger Mountain
Port Walterburgh, LA 80946</t>
  </si>
  <si>
    <t>roy59@example.net</t>
  </si>
  <si>
    <t>Nancy Pham</t>
  </si>
  <si>
    <t>354 Zachary Islands Suite 243
Lake Daniel, IN 52441</t>
  </si>
  <si>
    <t>donna17@example.com</t>
  </si>
  <si>
    <t>735-538-1069</t>
  </si>
  <si>
    <t>Michelle Brooks</t>
  </si>
  <si>
    <t>0005 Thomas Square
Ramirezbury, FM 98555</t>
  </si>
  <si>
    <t>deborahguzman@example.com</t>
  </si>
  <si>
    <t>Angela Richardson</t>
  </si>
  <si>
    <t>586 Mitchell Highway
East Valerie, CO 16434</t>
  </si>
  <si>
    <t>piercekristen@example.net</t>
  </si>
  <si>
    <t>Patrick Kirby</t>
  </si>
  <si>
    <t>4279 Clay Path Apt. 398
New Michael, ND 30106</t>
  </si>
  <si>
    <t>marshalljames@example.org</t>
  </si>
  <si>
    <t>Frank Campbell</t>
  </si>
  <si>
    <t>76713 Linda Well
New Matthew, NC 36320</t>
  </si>
  <si>
    <t>marybuchanan@example.net</t>
  </si>
  <si>
    <t>Aaron Cook</t>
  </si>
  <si>
    <t>495 David Grove Apt. 502
Lake Christopher, CA 84089</t>
  </si>
  <si>
    <t>cynthia25@example.com</t>
  </si>
  <si>
    <t>(787)326-4198</t>
  </si>
  <si>
    <t>Christopher Harper</t>
  </si>
  <si>
    <t>7607 Gerald Summit
North Wendy, PA 22432</t>
  </si>
  <si>
    <t>paulairwin@example.com</t>
  </si>
  <si>
    <t>001-989-455-0777</t>
  </si>
  <si>
    <t>Edward Smith</t>
  </si>
  <si>
    <t>34366 Bernard Turnpike
Perezview, KS 08760</t>
  </si>
  <si>
    <t>ronald37@example.com</t>
  </si>
  <si>
    <t>Steven Taylor</t>
  </si>
  <si>
    <t>81535 Watts Via
Chavezchester, CT 12313</t>
  </si>
  <si>
    <t>pamela40@example.org</t>
  </si>
  <si>
    <t>Wesley Smith</t>
  </si>
  <si>
    <t>122 Benjamin Freeway
Hernandezfurt, ND 01424</t>
  </si>
  <si>
    <t>michelevargas@example.com</t>
  </si>
  <si>
    <t>Gregory Michael</t>
  </si>
  <si>
    <t>7080 Deborah Hills Apt. 661
Weberfort, AL 50783</t>
  </si>
  <si>
    <t>seanserrano@example.com</t>
  </si>
  <si>
    <t>Jimmy Graves MD</t>
  </si>
  <si>
    <t>690 Fischer River
East Garyhaven, NE 84165</t>
  </si>
  <si>
    <t>nwhite@example.com</t>
  </si>
  <si>
    <t>Mary Wilkins</t>
  </si>
  <si>
    <t>604 Bowen Groves
Port Matthewchester, TX 95976</t>
  </si>
  <si>
    <t>cookejames@example.net</t>
  </si>
  <si>
    <t>(887)482-8671</t>
  </si>
  <si>
    <t>Heather Thomas</t>
  </si>
  <si>
    <t>36190 Melvin Bypass Apt. 691
Goodmantown, VA 25639</t>
  </si>
  <si>
    <t>craighoward@example.org</t>
  </si>
  <si>
    <t>Mr. Alex Bell</t>
  </si>
  <si>
    <t>696 Stewart Haven
East Stephanie, AL 92418</t>
  </si>
  <si>
    <t>jefferymyers@example.org</t>
  </si>
  <si>
    <t>Chloe Clark</t>
  </si>
  <si>
    <t>615 Tapia Ridges
New Christopherton, AL 36947</t>
  </si>
  <si>
    <t>jonathan55@example.net</t>
  </si>
  <si>
    <t>Erica Brooks</t>
  </si>
  <si>
    <t>228 Schultz Port Apt. 500
Port Susanview, DE 38899</t>
  </si>
  <si>
    <t>riverazachary@example.org</t>
  </si>
  <si>
    <t>Katherine Oneill</t>
  </si>
  <si>
    <t>606 Ramirez Motorway Apt. 490
West Paulview, CO 49709</t>
  </si>
  <si>
    <t>nina41@example.org</t>
  </si>
  <si>
    <t>Brandon Moon</t>
  </si>
  <si>
    <t>359 Massey Harbor
New Rebecca, ID 71445</t>
  </si>
  <si>
    <t>tinaevans@example.com</t>
  </si>
  <si>
    <t>883-211-7373</t>
  </si>
  <si>
    <t>Kelly Williams</t>
  </si>
  <si>
    <t>39604 Tyler Fort
Martinezside, SD 33012</t>
  </si>
  <si>
    <t>ortegabrian@example.org</t>
  </si>
  <si>
    <t>Justin Gray</t>
  </si>
  <si>
    <t>73153 Jerry Spur
Williamchester, DC 16477</t>
  </si>
  <si>
    <t>vvaldez@example.org</t>
  </si>
  <si>
    <t>(534)598-9202</t>
  </si>
  <si>
    <t>Earl Wong</t>
  </si>
  <si>
    <t>15390 Holloway Rapid Suite 649
Lake Rebecca, SD 42472</t>
  </si>
  <si>
    <t>pmarks@example.org</t>
  </si>
  <si>
    <t>Rachel Davis</t>
  </si>
  <si>
    <t>213 Heath Forest Suite 090
North James, NY 70961</t>
  </si>
  <si>
    <t>glen43@example.org</t>
  </si>
  <si>
    <t>Edward Freeman</t>
  </si>
  <si>
    <t>1296 Johnathan Point Suite 033
Millertown, VA 66005</t>
  </si>
  <si>
    <t>jonathanjacobs@example.net</t>
  </si>
  <si>
    <t>Dustin Wright</t>
  </si>
  <si>
    <t>3342 Amber Divide
Matthewstad, CA 01484</t>
  </si>
  <si>
    <t>tward@example.com</t>
  </si>
  <si>
    <t>Tonya Reynolds</t>
  </si>
  <si>
    <t>848 Brittany Mountains
Murphyfurt, MA 80951</t>
  </si>
  <si>
    <t>lindataylor@example.net</t>
  </si>
  <si>
    <t>Mary Moore</t>
  </si>
  <si>
    <t>5784 Brittney Lake Suite 874
New Kayla, AS 06727</t>
  </si>
  <si>
    <t>qlewis@example.org</t>
  </si>
  <si>
    <t>001-793-511-0954</t>
  </si>
  <si>
    <t>Mark Thomas</t>
  </si>
  <si>
    <t>21981 Julia Via Apt. 181
North Saraberg, VA 31071</t>
  </si>
  <si>
    <t>joshua81@example.org</t>
  </si>
  <si>
    <t>Kelly Howard</t>
  </si>
  <si>
    <t>90829 Freeman Court
Meganshire, SD 71541</t>
  </si>
  <si>
    <t>louis62@example.com</t>
  </si>
  <si>
    <t>Thomas Williams</t>
  </si>
  <si>
    <t>54271 Ward Lodge Apt. 182
Millerville, ME 04431</t>
  </si>
  <si>
    <t>larry05@example.net</t>
  </si>
  <si>
    <t>001-286-807-7390</t>
  </si>
  <si>
    <t>Mark Donaldson</t>
  </si>
  <si>
    <t>2922 Hill Roads
Howardborough, WA 05821</t>
  </si>
  <si>
    <t>brian15@example.com</t>
  </si>
  <si>
    <t>Kimberly Ramirez</t>
  </si>
  <si>
    <t>9796 Jennifer Road
Lake Sarah, OR 13989</t>
  </si>
  <si>
    <t>spencerhampton@example.net</t>
  </si>
  <si>
    <t>Matthew Stevenson</t>
  </si>
  <si>
    <t>4387 Danielle Glen Suite 862
Patricktown, NJ 10532</t>
  </si>
  <si>
    <t>beverly91@example.com</t>
  </si>
  <si>
    <t>(745)214-4697</t>
  </si>
  <si>
    <t>Courtney Rasmussen</t>
  </si>
  <si>
    <t>USNS Caldwell
FPO AE 44236</t>
  </si>
  <si>
    <t>rasmussenpatrick@example.org</t>
  </si>
  <si>
    <t>944-994-7206</t>
  </si>
  <si>
    <t>Joshua Robinson</t>
  </si>
  <si>
    <t>686 Hernandez Corners Suite 518
Reedton, KS 12031</t>
  </si>
  <si>
    <t>penningtonsarah@example.org</t>
  </si>
  <si>
    <t>318-909-4850</t>
  </si>
  <si>
    <t>Vicki Price</t>
  </si>
  <si>
    <t>574 Nicholas Vista
Mejiabury, MD 00615</t>
  </si>
  <si>
    <t>zachary84@example.org</t>
  </si>
  <si>
    <t>Kyle Barnes</t>
  </si>
  <si>
    <t>69635 Joshua Way Apt. 594
Port Jillburgh, HI 95968</t>
  </si>
  <si>
    <t>andrewschristina@example.org</t>
  </si>
  <si>
    <t>Nicole Owens</t>
  </si>
  <si>
    <t>798 Amy Spurs
Hancockstad, OR 67874</t>
  </si>
  <si>
    <t>roberthatfield@example.com</t>
  </si>
  <si>
    <t>001-487-352-8728</t>
  </si>
  <si>
    <t>Mary Jones</t>
  </si>
  <si>
    <t>435 Brandon Springs
New William, NY 97760</t>
  </si>
  <si>
    <t>mathewstodd@example.net</t>
  </si>
  <si>
    <t>Richard Garcia</t>
  </si>
  <si>
    <t>01827 Wade Path Apt. 178
Danieltown, VI 83484</t>
  </si>
  <si>
    <t>adrienne39@example.com</t>
  </si>
  <si>
    <t>Robert Miller</t>
  </si>
  <si>
    <t>19589 Oconnell Walk Suite 858
North Janet, WA 48252</t>
  </si>
  <si>
    <t>bankskathy@example.org</t>
  </si>
  <si>
    <t>(877)482-7031</t>
  </si>
  <si>
    <t>Robert Aguilar</t>
  </si>
  <si>
    <t>40714 Johnson Tunnel Apt. 814
Evanland, AS 60235</t>
  </si>
  <si>
    <t>christophergonzalez@example.com</t>
  </si>
  <si>
    <t>Pamela Morrison</t>
  </si>
  <si>
    <t>033 Cesar Stravenue Apt. 848
Robbinsmouth, CA 71155</t>
  </si>
  <si>
    <t>rnguyen@example.net</t>
  </si>
  <si>
    <t>(582)444-5439</t>
  </si>
  <si>
    <t>Joseph Chavez</t>
  </si>
  <si>
    <t>715 Daugherty Village Suite 715
Scottmouth, MD 17034</t>
  </si>
  <si>
    <t>johnsonstephanie@example.net</t>
  </si>
  <si>
    <t>(735)373-0325</t>
  </si>
  <si>
    <t>Christopher Alvarado</t>
  </si>
  <si>
    <t>50480 Phillips Turnpike Suite 694
Port Nancy, MP 07637</t>
  </si>
  <si>
    <t>jasminebartlett@example.com</t>
  </si>
  <si>
    <t>(628)814-7904</t>
  </si>
  <si>
    <t>James Davis</t>
  </si>
  <si>
    <t>USNS Morris
FPO AA 28568</t>
  </si>
  <si>
    <t>lwelch@example.org</t>
  </si>
  <si>
    <t>Norman Davila</t>
  </si>
  <si>
    <t>Unit 7842 Box 6296
DPO AA 14058</t>
  </si>
  <si>
    <t>rachelhowe@example.net</t>
  </si>
  <si>
    <t>Anthony Fox Jr.</t>
  </si>
  <si>
    <t>0401 Russell Ranch
South Alexander, CT 91718</t>
  </si>
  <si>
    <t>brenda90@example.com</t>
  </si>
  <si>
    <t>Tammy Jackson</t>
  </si>
  <si>
    <t>65229 Bruce Harbors Suite 646
New Marcusshire, MS 70419</t>
  </si>
  <si>
    <t>nicole70@example.com</t>
  </si>
  <si>
    <t>Julie Mcdowell</t>
  </si>
  <si>
    <t>4003 Castaneda Glens
West Vanessa, MH 73107</t>
  </si>
  <si>
    <t>samuel66@example.org</t>
  </si>
  <si>
    <t>Nathan Lawrence</t>
  </si>
  <si>
    <t>76339 Laura Run Suite 486
North Alyssabury, UT 96470</t>
  </si>
  <si>
    <t>angelapatel@example.org</t>
  </si>
  <si>
    <t>Christopher Chapman</t>
  </si>
  <si>
    <t>95313 Johnny Views Apt. 758
Shortborough, WY 95996</t>
  </si>
  <si>
    <t>harperlisa@example.net</t>
  </si>
  <si>
    <t>Mary Martinez</t>
  </si>
  <si>
    <t>PSC 6376, Box 0140
APO AE 42008</t>
  </si>
  <si>
    <t>tinachase@example.org</t>
  </si>
  <si>
    <t>Lori Reese</t>
  </si>
  <si>
    <t>8062 Allen Falls
Samanthafort, VI 11983</t>
  </si>
  <si>
    <t>patriciawright@example.org</t>
  </si>
  <si>
    <t>Brett Clark</t>
  </si>
  <si>
    <t>86189 Kaitlyn Burg
North Nicholaston, NM 95782</t>
  </si>
  <si>
    <t>chensandra@example.org</t>
  </si>
  <si>
    <t>Tiffany Walls</t>
  </si>
  <si>
    <t>2372 Hart Rapid Suite 917
Earlfort, FL 01451</t>
  </si>
  <si>
    <t>brandoncameron@example.org</t>
  </si>
  <si>
    <t>Jason Nguyen</t>
  </si>
  <si>
    <t>603 Emily Row Apt. 397
Greenchester, VT 12370</t>
  </si>
  <si>
    <t>jeffreybyrd@example.org</t>
  </si>
  <si>
    <t>Kayla Santos</t>
  </si>
  <si>
    <t>36073 James Alley
East Aaronfort, HI 03058</t>
  </si>
  <si>
    <t>iacosta@example.com</t>
  </si>
  <si>
    <t>Charles Pierce</t>
  </si>
  <si>
    <t>84906 Jordan Isle Suite 928
Danielmouth, OK 52875</t>
  </si>
  <si>
    <t>kreed@example.org</t>
  </si>
  <si>
    <t>Crystal Frederick</t>
  </si>
  <si>
    <t>23806 Stephanie Ways Suite 280
Tiffanyland, AK 88079</t>
  </si>
  <si>
    <t>taylorpatrick@example.org</t>
  </si>
  <si>
    <t>Chelsea Blankenship</t>
  </si>
  <si>
    <t>40367 Michael Brooks
New Samuelmouth, ND 17456</t>
  </si>
  <si>
    <t>pweber@example.com</t>
  </si>
  <si>
    <t>Brian Baxter</t>
  </si>
  <si>
    <t>29267 Adam Glens
North Susan, TX 34950</t>
  </si>
  <si>
    <t>joshua24@example.org</t>
  </si>
  <si>
    <t>Lisa Curry</t>
  </si>
  <si>
    <t>921 Zachary Drive Suite 767
Thomaston, GU 39079</t>
  </si>
  <si>
    <t>kbaker@example.net</t>
  </si>
  <si>
    <t>420-203-4415</t>
  </si>
  <si>
    <t>Mark Barrett</t>
  </si>
  <si>
    <t>936 John Prairie
Victormouth, AK 48793</t>
  </si>
  <si>
    <t>tlogan@example.org</t>
  </si>
  <si>
    <t>Laurie Martin</t>
  </si>
  <si>
    <t>938 Adams Landing Apt. 074
Nicolefort, AS 68478</t>
  </si>
  <si>
    <t>mcdowelljoseph@example.org</t>
  </si>
  <si>
    <t>Jade Grant</t>
  </si>
  <si>
    <t>5358 Timothy Row
Port Jasmine, TN 38003</t>
  </si>
  <si>
    <t>alejandroburnett@example.net</t>
  </si>
  <si>
    <t>Catherine Nelson MD</t>
  </si>
  <si>
    <t>4848 Lisa Extensions Suite 597
Oliverstad, NM 55987</t>
  </si>
  <si>
    <t>elizabeth69@example.net</t>
  </si>
  <si>
    <t>Kayla Everett</t>
  </si>
  <si>
    <t>147 Hickman Brook Apt. 165
Port Carol, AK 42344</t>
  </si>
  <si>
    <t>uevans@example.org</t>
  </si>
  <si>
    <t>001-910-810-2785</t>
  </si>
  <si>
    <t>James Cervantes</t>
  </si>
  <si>
    <t>1576 Tamara Stravenue
East Shelly, AS 96274</t>
  </si>
  <si>
    <t>osalazar@example.com</t>
  </si>
  <si>
    <t>James Phillips</t>
  </si>
  <si>
    <t>24138 Allison Port Apt. 675
South Robert, CA 59985</t>
  </si>
  <si>
    <t>hamptonchristian@example.net</t>
  </si>
  <si>
    <t>Amy Wilson</t>
  </si>
  <si>
    <t>22538 Kimberly Mills Apt. 457
South Russell, CA 22556</t>
  </si>
  <si>
    <t>kathleenthomas@example.org</t>
  </si>
  <si>
    <t>Monica Cantu</t>
  </si>
  <si>
    <t>5594 Diana Lights Suite 548
Gabrielberg, KY 00505</t>
  </si>
  <si>
    <t>greenetaylor@example.com</t>
  </si>
  <si>
    <t>Cindy Love</t>
  </si>
  <si>
    <t>805 Michael Course Suite 480
Catherinestad, OH 68123</t>
  </si>
  <si>
    <t>jeffreyfoster@example.com</t>
  </si>
  <si>
    <t>Mr. Matthew Alexander</t>
  </si>
  <si>
    <t>51488 Adam Union Suite 091
Downsberg, MT 18152</t>
  </si>
  <si>
    <t>shawn77@example.net</t>
  </si>
  <si>
    <t>James Simmons</t>
  </si>
  <si>
    <t>9844 Michael Mountains
East Elizabeth, ID 23912</t>
  </si>
  <si>
    <t>cmarshall@example.net</t>
  </si>
  <si>
    <t>Bobby Thomas Jr.</t>
  </si>
  <si>
    <t>Unit 1000 Box 6459
DPO AA 37366</t>
  </si>
  <si>
    <t>curtis47@example.com</t>
  </si>
  <si>
    <t>Katherine Ward</t>
  </si>
  <si>
    <t>68995 Nelson Canyon Apt. 989
Victoriatown, FL 30078</t>
  </si>
  <si>
    <t>hannahtaylor@example.org</t>
  </si>
  <si>
    <t>Nicholas Green</t>
  </si>
  <si>
    <t>6950 Williams Road Suite 096
East Ashleyland, OR 88702</t>
  </si>
  <si>
    <t>srobinson@example.net</t>
  </si>
  <si>
    <t>Melinda Wise</t>
  </si>
  <si>
    <t>685 Sandra Radial
Sandersberg, IL 97039</t>
  </si>
  <si>
    <t>ojones@example.net</t>
  </si>
  <si>
    <t>Jeffrey Henry</t>
  </si>
  <si>
    <t>71717 Hernandez Curve Apt. 566
Trevorberg, OR 24903</t>
  </si>
  <si>
    <t>ewall@example.com</t>
  </si>
  <si>
    <t>Monica Rivera</t>
  </si>
  <si>
    <t>769 Phillips Wall Apt. 165
Colleenview, DC 87605</t>
  </si>
  <si>
    <t>shortbenjamin@example.com</t>
  </si>
  <si>
    <t>Christopher Oliver DDS</t>
  </si>
  <si>
    <t>7484 Matthew Port Suite 519
Lake Jennifertown, LA 18977</t>
  </si>
  <si>
    <t>nicholasstanton@example.net</t>
  </si>
  <si>
    <t>Christopher Valenzuela</t>
  </si>
  <si>
    <t>399 Yvonne Flat Apt. 939
Barrettmouth, CA 69345</t>
  </si>
  <si>
    <t>lmathews@example.net</t>
  </si>
  <si>
    <t>Adrian Petty</t>
  </si>
  <si>
    <t>66843 Timothy Fall Suite 084
Riverahaven, WI 53811</t>
  </si>
  <si>
    <t>pgray@example.net</t>
  </si>
  <si>
    <t>Gregory Combs</t>
  </si>
  <si>
    <t>03951 Andrea Turnpike Suite 573
Hammondmouth, KY 14184</t>
  </si>
  <si>
    <t>qfox@example.com</t>
  </si>
  <si>
    <t>Charles Bush</t>
  </si>
  <si>
    <t>468 Tracy Village Suite 555
Port Antonio, IN 18642</t>
  </si>
  <si>
    <t>markbrandt@example.net</t>
  </si>
  <si>
    <t>001-441-310-4290</t>
  </si>
  <si>
    <t>Jeremy Perkins</t>
  </si>
  <si>
    <t>24735 Brian Grove Suite 905
North Andrew, NV 38250</t>
  </si>
  <si>
    <t>jeffrey59@example.org</t>
  </si>
  <si>
    <t>(654)965-6048</t>
  </si>
  <si>
    <t>Peter Trujillo</t>
  </si>
  <si>
    <t>500 Stout Loop Suite 381
Bakerside, UT 57727</t>
  </si>
  <si>
    <t>stephenchambers@example.com</t>
  </si>
  <si>
    <t>Donald Beard</t>
  </si>
  <si>
    <t>3350 Meredith Brooks
West Kaitlinport, LA 65855</t>
  </si>
  <si>
    <t>jasmine74@example.com</t>
  </si>
  <si>
    <t>Neil Garcia</t>
  </si>
  <si>
    <t>5761 Wood Station
Lake Madison, UT 45592</t>
  </si>
  <si>
    <t>hmeyers@example.net</t>
  </si>
  <si>
    <t>Jessica Gibson</t>
  </si>
  <si>
    <t>4581 Phillips Viaduct Apt. 769
Matthewport, RI 31765</t>
  </si>
  <si>
    <t>john17@example.org</t>
  </si>
  <si>
    <t>Nicole Krause</t>
  </si>
  <si>
    <t>Unit 1824 Box 5490
DPO AA 48072</t>
  </si>
  <si>
    <t>melissa72@example.net</t>
  </si>
  <si>
    <t>(647)764-7639</t>
  </si>
  <si>
    <t>Joseph Miles</t>
  </si>
  <si>
    <t>Unit 1457 Box 3020
DPO AA 50084</t>
  </si>
  <si>
    <t>devin56@example.net</t>
  </si>
  <si>
    <t>Sarah Foster</t>
  </si>
  <si>
    <t>36280 French Crossroad
East Christopherville, RI 26529</t>
  </si>
  <si>
    <t>brandonmiller@example.net</t>
  </si>
  <si>
    <t>Amber Baldwin</t>
  </si>
  <si>
    <t>0735 Ashley Well Suite 082
South Wyatt, VI 45291</t>
  </si>
  <si>
    <t>ileblanc@example.net</t>
  </si>
  <si>
    <t>John Brown</t>
  </si>
  <si>
    <t>108 Sanders Courts
Whiteborough, AK 08085</t>
  </si>
  <si>
    <t>markmiller@example.net</t>
  </si>
  <si>
    <t>Jacqueline Johnson</t>
  </si>
  <si>
    <t>USS Brewer
FPO AA 16598</t>
  </si>
  <si>
    <t>juliecraig@example.org</t>
  </si>
  <si>
    <t>(865)549-2840</t>
  </si>
  <si>
    <t>Joel Hopkins</t>
  </si>
  <si>
    <t>705 Jones Groves Apt. 377
Port Kenneth, VI 62363</t>
  </si>
  <si>
    <t>millerdavid@example.net</t>
  </si>
  <si>
    <t>Nicholas Thompson</t>
  </si>
  <si>
    <t>79590 Mario Fort Apt. 874
New Elizabethtown, NY 97691</t>
  </si>
  <si>
    <t>joshuashaw@example.org</t>
  </si>
  <si>
    <t>Anthony Robinson</t>
  </si>
  <si>
    <t>95299 Anderson Garden
East Jeff, AZ 25244</t>
  </si>
  <si>
    <t>smithheather@example.com</t>
  </si>
  <si>
    <t>Kenneth Mcgee</t>
  </si>
  <si>
    <t>463 Jennifer Harbors
Catherineview, AS 54210</t>
  </si>
  <si>
    <t>jasonallen@example.com</t>
  </si>
  <si>
    <t>Robert Escobar</t>
  </si>
  <si>
    <t>4215 Moore Point
East Kimberlyport, OH 64414</t>
  </si>
  <si>
    <t>jonesamanda@example.org</t>
  </si>
  <si>
    <t>216-257-0793</t>
  </si>
  <si>
    <t>Kari Hill</t>
  </si>
  <si>
    <t>79121 Anthony Pass Apt. 021
New Charles, IA 11912</t>
  </si>
  <si>
    <t>bergerhannah@example.org</t>
  </si>
  <si>
    <t>Melissa Wilson</t>
  </si>
  <si>
    <t>584 Gina Viaduct
Davidmouth, FL 36564</t>
  </si>
  <si>
    <t>anthonykirk@example.org</t>
  </si>
  <si>
    <t>Dr. Miranda Donaldson</t>
  </si>
  <si>
    <t>PSC 8075, Box 4242
APO AA 56376</t>
  </si>
  <si>
    <t>paula04@example.org</t>
  </si>
  <si>
    <t>(282)787-7383</t>
  </si>
  <si>
    <t>Jennifer Welch</t>
  </si>
  <si>
    <t>3855 Smith Manor Suite 338
Taylorton, IN 85742</t>
  </si>
  <si>
    <t>lisafreeman@example.org</t>
  </si>
  <si>
    <t>(340)910-1181</t>
  </si>
  <si>
    <t>David Owen</t>
  </si>
  <si>
    <t>Unit 7453 Box 9013
DPO AA 90776</t>
  </si>
  <si>
    <t>christine63@example.com</t>
  </si>
  <si>
    <t>(459)453-0520</t>
  </si>
  <si>
    <t>Alejandro Jackson</t>
  </si>
  <si>
    <t>386 Hannah Inlet
Stevenstad, VI 14815</t>
  </si>
  <si>
    <t>garciajoshua@example.net</t>
  </si>
  <si>
    <t>Heather Jones</t>
  </si>
  <si>
    <t>1874 Michael Brook Apt. 957
West Susanchester, LA 33932</t>
  </si>
  <si>
    <t>andrewbrown@example.org</t>
  </si>
  <si>
    <t>Jennifer Ford</t>
  </si>
  <si>
    <t>065 Kim Parkways Suite 362
South Elizabeth, NY 92354</t>
  </si>
  <si>
    <t>weaverchristopher@example.com</t>
  </si>
  <si>
    <t>(567)912-2891</t>
  </si>
  <si>
    <t>Ariana Edwards</t>
  </si>
  <si>
    <t>13380 Cox Course Apt. 866
New James, PR 96340</t>
  </si>
  <si>
    <t>amanda96@example.org</t>
  </si>
  <si>
    <t>Preston Ayers</t>
  </si>
  <si>
    <t>482 Bailey Curve Suite 312
Robinsonshire, DC 25609</t>
  </si>
  <si>
    <t>jgonzalez@example.com</t>
  </si>
  <si>
    <t>Christopher Williams</t>
  </si>
  <si>
    <t>0282 Thomas Land
Whiteheadmouth, MA 17713</t>
  </si>
  <si>
    <t>craigtiffany@example.net</t>
  </si>
  <si>
    <t>Brandon Hammond</t>
  </si>
  <si>
    <t>786 Julie Lock Apt. 319
New Christopher, NH 63884</t>
  </si>
  <si>
    <t>kyle52@example.org</t>
  </si>
  <si>
    <t>001-629-779-2081</t>
  </si>
  <si>
    <t>Thomas Patterson</t>
  </si>
  <si>
    <t>5213 Angela Place Suite 292
Saraville, IA 68262</t>
  </si>
  <si>
    <t>christopherolson@example.com</t>
  </si>
  <si>
    <t>(400)954-8830</t>
  </si>
  <si>
    <t>Tyler Arnold</t>
  </si>
  <si>
    <t>44415 Cline Shores
Maryland, NJ 79235</t>
  </si>
  <si>
    <t>johnathanherrera@example.net</t>
  </si>
  <si>
    <t>Ralph Johnson</t>
  </si>
  <si>
    <t>679 Dawson Corners Apt. 943
Robertside, AS 08842</t>
  </si>
  <si>
    <t>zabbott@example.org</t>
  </si>
  <si>
    <t>Kristi Miller</t>
  </si>
  <si>
    <t>20184 James Island Suite 511
Port Stephanie, KY 76750</t>
  </si>
  <si>
    <t>thomasjoshua@example.net</t>
  </si>
  <si>
    <t>(797)940-0053</t>
  </si>
  <si>
    <t>Charles Perkins</t>
  </si>
  <si>
    <t>723 Monica Grove Suite 840
Timothyton, PR 41039</t>
  </si>
  <si>
    <t>pittmantracy@example.org</t>
  </si>
  <si>
    <t>Erin Ross</t>
  </si>
  <si>
    <t>195 Christopher Walk Suite 991
South Stephanieport, WA 03635</t>
  </si>
  <si>
    <t>portersteve@example.com</t>
  </si>
  <si>
    <t>Jennifer Nguyen</t>
  </si>
  <si>
    <t>8865 Johnson Island Apt. 541
Scottborough, WI 13695</t>
  </si>
  <si>
    <t>kjackson@example.com</t>
  </si>
  <si>
    <t>Eric Wright</t>
  </si>
  <si>
    <t>89069 Michael Haven
Robinsonland, CO 45611</t>
  </si>
  <si>
    <t>sallynewman@example.net</t>
  </si>
  <si>
    <t>Charles Howe IV</t>
  </si>
  <si>
    <t>4911 Wood Flats
Lake Margaretport, LA 15176</t>
  </si>
  <si>
    <t>emily93@example.net</t>
  </si>
  <si>
    <t>Craig Barrett</t>
  </si>
  <si>
    <t>7548 Garcia Ports
East Lorraine, KS 65872</t>
  </si>
  <si>
    <t>sandrakline@example.org</t>
  </si>
  <si>
    <t>Wendy Smith</t>
  </si>
  <si>
    <t>48923 Ramirez Trafficway Suite 293
New Patrick, RI 11871</t>
  </si>
  <si>
    <t>thomasmcpherson@example.net</t>
  </si>
  <si>
    <t>Jonathan Gentry</t>
  </si>
  <si>
    <t>676 Brown Drive
Alejandroville, WV 42651</t>
  </si>
  <si>
    <t>david82@example.org</t>
  </si>
  <si>
    <t>Emily Hernandez</t>
  </si>
  <si>
    <t>2596 Deborah Stream Suite 825
New Joel, ME 83208</t>
  </si>
  <si>
    <t>kathy11@example.com</t>
  </si>
  <si>
    <t>Ross Fletcher</t>
  </si>
  <si>
    <t>898 Christopher Villages
New Josephhaven, ME 27138</t>
  </si>
  <si>
    <t>michaelhernandez@example.com</t>
  </si>
  <si>
    <t>Anna Meyer</t>
  </si>
  <si>
    <t>239 Manning Walks Apt. 666
Port Tarafort, IN 06858</t>
  </si>
  <si>
    <t>juliegibson@example.com</t>
  </si>
  <si>
    <t>Jonathan Nguyen</t>
  </si>
  <si>
    <t>81503 Betty Plains Apt. 253
North Jose, ID 76595</t>
  </si>
  <si>
    <t>laurenadams@example.com</t>
  </si>
  <si>
    <t>Gregory Collins</t>
  </si>
  <si>
    <t>051 Williams Burgs
Domingueztown, ID 04895</t>
  </si>
  <si>
    <t>smithaaron@example.com</t>
  </si>
  <si>
    <t>Melinda Brown</t>
  </si>
  <si>
    <t>USCGC Goodwin
FPO AA 47889</t>
  </si>
  <si>
    <t>ortegamorgan@example.net</t>
  </si>
  <si>
    <t>Daniel Lamb</t>
  </si>
  <si>
    <t>57189 Robin Village Apt. 950
North Josephstad, WY 91713</t>
  </si>
  <si>
    <t>troy25@example.net</t>
  </si>
  <si>
    <t>(376)452-2324</t>
  </si>
  <si>
    <t>Lauren George</t>
  </si>
  <si>
    <t>3265 Larsen Expressway Apt. 649
Johnton, GU 95232</t>
  </si>
  <si>
    <t>summer79@example.com</t>
  </si>
  <si>
    <t>Paula Thompson</t>
  </si>
  <si>
    <t>984 Shaun Station
Carlashire, SC 17207</t>
  </si>
  <si>
    <t>brendabush@example.net</t>
  </si>
  <si>
    <t>Julie Petty</t>
  </si>
  <si>
    <t>191 Norris Cape Apt. 210
South Misty, KY 74662</t>
  </si>
  <si>
    <t>isnyder@example.net</t>
  </si>
  <si>
    <t>Alexis Smith</t>
  </si>
  <si>
    <t>658 Alexandria Drive Apt. 778
Lopezport, MA 49531</t>
  </si>
  <si>
    <t>tina32@example.net</t>
  </si>
  <si>
    <t>(350)347-6977</t>
  </si>
  <si>
    <t>Melanie Murphy</t>
  </si>
  <si>
    <t>USS Alexander
FPO AE 32556</t>
  </si>
  <si>
    <t>billyfernandez@example.com</t>
  </si>
  <si>
    <t>Mary Robbins</t>
  </si>
  <si>
    <t>759 Rivers Union Suite 940
Middletonland, TX 66203</t>
  </si>
  <si>
    <t>imurray@example.org</t>
  </si>
  <si>
    <t>Michael Leonard</t>
  </si>
  <si>
    <t>57528 Barton Ridge Apt. 910
East Lynn, IN 54135</t>
  </si>
  <si>
    <t>nguyenivan@example.com</t>
  </si>
  <si>
    <t>Emily Hale</t>
  </si>
  <si>
    <t>05324 Alexandra Centers Apt. 707
North Gregoryport, VI 65117</t>
  </si>
  <si>
    <t>steven47@example.net</t>
  </si>
  <si>
    <t>Joshua Christensen</t>
  </si>
  <si>
    <t>82949 Carolyn Underpass Apt. 767
Thomasmouth, MP 27763</t>
  </si>
  <si>
    <t>deborah28@example.org</t>
  </si>
  <si>
    <t>Eric Davidson</t>
  </si>
  <si>
    <t>56802 Robert Flat Apt. 407
West Christopher, CO 75718</t>
  </si>
  <si>
    <t>psanchez@example.net</t>
  </si>
  <si>
    <t>Amy Barnett</t>
  </si>
  <si>
    <t>303 Christopher Park
New Cheyenneberg, MD 49675</t>
  </si>
  <si>
    <t>rachelgarcia@example.org</t>
  </si>
  <si>
    <t>April Vaughn</t>
  </si>
  <si>
    <t>54288 Clark Streets Suite 154
Coxborough, WI 44258</t>
  </si>
  <si>
    <t>ndaniels@example.org</t>
  </si>
  <si>
    <t>Pamela Mitchell</t>
  </si>
  <si>
    <t>68855 Galloway Rue
East Robinport, NM 62847</t>
  </si>
  <si>
    <t>harrisderek@example.net</t>
  </si>
  <si>
    <t>(323)344-7968</t>
  </si>
  <si>
    <t>James Sanchez</t>
  </si>
  <si>
    <t>96177 Hancock Points Suite 609
Brandonland, MN 41777</t>
  </si>
  <si>
    <t>xgibson@example.net</t>
  </si>
  <si>
    <t>Dustin Cline</t>
  </si>
  <si>
    <t>27540 Stewart Alley Suite 780
South Shannon, CT 25962</t>
  </si>
  <si>
    <t>hbentley@example.com</t>
  </si>
  <si>
    <t>Sarah Hunt</t>
  </si>
  <si>
    <t>3047 Meadows Vista
Rodriguezside, FL 12384</t>
  </si>
  <si>
    <t>crystal19@example.com</t>
  </si>
  <si>
    <t>Michael Castro</t>
  </si>
  <si>
    <t>245 Denise Ranch Apt. 114
South Meaganland, OR 36306</t>
  </si>
  <si>
    <t>williamhahn@example.org</t>
  </si>
  <si>
    <t>Jeffrey Young</t>
  </si>
  <si>
    <t>8724 Christopher Pike
Espinozaton, OK 55608</t>
  </si>
  <si>
    <t>bonniewebb@example.org</t>
  </si>
  <si>
    <t>Anna Allen</t>
  </si>
  <si>
    <t>21971 Matthew Coves Suite 143
Austinmouth, CT 66740</t>
  </si>
  <si>
    <t>singhdennis@example.com</t>
  </si>
  <si>
    <t>Ashley Rose</t>
  </si>
  <si>
    <t>PSC 0518, Box 7557
APO AP 40385</t>
  </si>
  <si>
    <t>jdavis@example.net</t>
  </si>
  <si>
    <t>Makayla Robinson</t>
  </si>
  <si>
    <t>0120 Lisa Prairie Suite 407
Peterstad, MT 17767</t>
  </si>
  <si>
    <t>kathy28@example.org</t>
  </si>
  <si>
    <t>Juan Smith</t>
  </si>
  <si>
    <t>231 Gonzales Land Suite 019
Port Brian, TX 49561</t>
  </si>
  <si>
    <t>zavalascott@example.net</t>
  </si>
  <si>
    <t>Judy Nguyen</t>
  </si>
  <si>
    <t>USNV Sharp
FPO AE 12255</t>
  </si>
  <si>
    <t>danielcaldwell@example.net</t>
  </si>
  <si>
    <t>Gregory Peters</t>
  </si>
  <si>
    <t>USCGC Montgomery
FPO AA 51538</t>
  </si>
  <si>
    <t>mhill@example.net</t>
  </si>
  <si>
    <t>Jeremy Savage</t>
  </si>
  <si>
    <t>2678 Johnson Road
Kyleberg, CA 66366</t>
  </si>
  <si>
    <t>ojones@example.com</t>
  </si>
  <si>
    <t>Douglas Conley</t>
  </si>
  <si>
    <t>703 Burton Corner Apt. 158
Brettbury, DE 50667</t>
  </si>
  <si>
    <t>amywilson@example.net</t>
  </si>
  <si>
    <t>Christina Decker</t>
  </si>
  <si>
    <t>Unit 9689 Box 9215
DPO AA 60865</t>
  </si>
  <si>
    <t>frazierbarbara@example.org</t>
  </si>
  <si>
    <t>Aaron Parker</t>
  </si>
  <si>
    <t>890 Smith Corners Suite 808
South Adrienne, IN 29497</t>
  </si>
  <si>
    <t>bnelson@example.org</t>
  </si>
  <si>
    <t>Benjamin Oliver</t>
  </si>
  <si>
    <t>30024 Coleman Ridges
Lake Jennifer, KY 99555</t>
  </si>
  <si>
    <t>monica33@example.org</t>
  </si>
  <si>
    <t>Donna Norton</t>
  </si>
  <si>
    <t>11511 Philip Rapids Suite 242
Port Lauren, RI 95951</t>
  </si>
  <si>
    <t>ejohnson@example.com</t>
  </si>
  <si>
    <t>James Dickerson</t>
  </si>
  <si>
    <t>215 Bentley Plaza
Floresstad, MN 36288</t>
  </si>
  <si>
    <t>burnettbridget@example.com</t>
  </si>
  <si>
    <t>Michael Stanton</t>
  </si>
  <si>
    <t>935 Rose Locks
West Barbaratown, NE 48336</t>
  </si>
  <si>
    <t>toddcarroll@example.com</t>
  </si>
  <si>
    <t>Wendy Mcbride</t>
  </si>
  <si>
    <t>08215 Jones Plain Apt. 684
Melanieview, MD 48847</t>
  </si>
  <si>
    <t>lisamccann@example.net</t>
  </si>
  <si>
    <t>Samuel Bowen</t>
  </si>
  <si>
    <t>PSC 8127, Box 4422
APO AA 65011</t>
  </si>
  <si>
    <t>zacharypacheco@example.net</t>
  </si>
  <si>
    <t>Kimberly Gonzalez</t>
  </si>
  <si>
    <t>018 Gloria Shores Apt. 853
West Donna, MA 30659</t>
  </si>
  <si>
    <t>kennethwilliams@example.com</t>
  </si>
  <si>
    <t>Barbara Rogers</t>
  </si>
  <si>
    <t>2057 Matthew Point
Lake Rebeccastad, VI 36202</t>
  </si>
  <si>
    <t>carl76@example.net</t>
  </si>
  <si>
    <t>Cheryl Clark</t>
  </si>
  <si>
    <t>191 Melanie Lakes Apt. 637
Amytown, WV 16224</t>
  </si>
  <si>
    <t>hullrita@example.org</t>
  </si>
  <si>
    <t>Joseph Gilbert</t>
  </si>
  <si>
    <t>PSC 2695, Box 5106
APO AA 60048</t>
  </si>
  <si>
    <t>scotterin@example.com</t>
  </si>
  <si>
    <t>Paul Vasquez</t>
  </si>
  <si>
    <t>863 Stanley Parkways
West Jacob, KY 81865</t>
  </si>
  <si>
    <t>isaac06@example.org</t>
  </si>
  <si>
    <t>Cheyenne Melendez</t>
  </si>
  <si>
    <t>05054 Martin Land Suite 735
Bellside, NM 05670</t>
  </si>
  <si>
    <t>adam11@example.com</t>
  </si>
  <si>
    <t>Stephanie Scott</t>
  </si>
  <si>
    <t>367 Harrison Hills
Robinsonburgh, VT 16292</t>
  </si>
  <si>
    <t>jbenson@example.org</t>
  </si>
  <si>
    <t>Christopher Collins</t>
  </si>
  <si>
    <t>08405 Dennis Forks Suite 166
Kennethberg, MP 45403</t>
  </si>
  <si>
    <t>wbridges@example.net</t>
  </si>
  <si>
    <t>Charles Snyder</t>
  </si>
  <si>
    <t>9695 Dennis Highway Apt. 312
West John, GU 29586</t>
  </si>
  <si>
    <t>kgarcia@example.net</t>
  </si>
  <si>
    <t>(818)546-6674</t>
  </si>
  <si>
    <t>Michelle Freeman</t>
  </si>
  <si>
    <t>6820 Jeanette Squares
Port Roger, MA 99764</t>
  </si>
  <si>
    <t>blackwelllisa@example.net</t>
  </si>
  <si>
    <t>Christopher Kelly</t>
  </si>
  <si>
    <t>831 Jessica Stravenue Apt. 657
New Craigville, MA 02605</t>
  </si>
  <si>
    <t>ethanwalker@example.net</t>
  </si>
  <si>
    <t>Jon White</t>
  </si>
  <si>
    <t>20503 Patricia Estate Apt. 637
Andrewton, LA 93274</t>
  </si>
  <si>
    <t>josephhamilton@example.org</t>
  </si>
  <si>
    <t>(497)483-0930</t>
  </si>
  <si>
    <t>Taylor Cabrera</t>
  </si>
  <si>
    <t>79959 Carol Groves
Murphytown, SC 11917</t>
  </si>
  <si>
    <t>robertjohnson@example.net</t>
  </si>
  <si>
    <t>Ana Lynch</t>
  </si>
  <si>
    <t>153 Jerry Flat
Youngberg, IL 55505</t>
  </si>
  <si>
    <t>bradyglenn@example.net</t>
  </si>
  <si>
    <t>001-982-728-9815</t>
  </si>
  <si>
    <t>Brianna Taylor</t>
  </si>
  <si>
    <t>777 Kimberly Springs
North Nicholas, CT 59894</t>
  </si>
  <si>
    <t>gayadam@example.net</t>
  </si>
  <si>
    <t>Danielle Jones</t>
  </si>
  <si>
    <t>615 Matthew Islands
Taramouth, CO 89930</t>
  </si>
  <si>
    <t>lance70@example.com</t>
  </si>
  <si>
    <t>Rebecca Morris</t>
  </si>
  <si>
    <t>46701 Fernandez Well Apt. 269
Contrerasburgh, SD 76227</t>
  </si>
  <si>
    <t>james15@example.com</t>
  </si>
  <si>
    <t>Patrick Hill</t>
  </si>
  <si>
    <t>59552 Kathleen Via
Normanstad, MA 46703</t>
  </si>
  <si>
    <t>henry83@example.com</t>
  </si>
  <si>
    <t>(220)530-2345</t>
  </si>
  <si>
    <t>Paul Bell</t>
  </si>
  <si>
    <t>83991 Waller Junction
Charlesview, WV 45034</t>
  </si>
  <si>
    <t>brittanycampos@example.org</t>
  </si>
  <si>
    <t>Rebecca Jackson</t>
  </si>
  <si>
    <t>7890 Kristen Street Apt. 858
Donnatown, DC 53712</t>
  </si>
  <si>
    <t>pamela55@example.net</t>
  </si>
  <si>
    <t>Jonathan Thomas</t>
  </si>
  <si>
    <t>099 Zachary Summit Suite 223
West Crystalfort, CA 45238</t>
  </si>
  <si>
    <t>misty12@example.org</t>
  </si>
  <si>
    <t>001-366-678-8763</t>
  </si>
  <si>
    <t>Danny Holden</t>
  </si>
  <si>
    <t>60503 Donald Light Suite 417
Sheppardburgh, DE 25460</t>
  </si>
  <si>
    <t>craig43@example.org</t>
  </si>
  <si>
    <t>Jacob Howell</t>
  </si>
  <si>
    <t>4257 Hernandez Circle Suite 194
Sarahfort, IA 99897</t>
  </si>
  <si>
    <t>tina20@example.com</t>
  </si>
  <si>
    <t>Stephanie Terry</t>
  </si>
  <si>
    <t>Unit 0043 Box 1434
DPO AP 05270</t>
  </si>
  <si>
    <t>brownkayla@example.org</t>
  </si>
  <si>
    <t>350-662-9993</t>
  </si>
  <si>
    <t>Christine Lloyd</t>
  </si>
  <si>
    <t>413 Gross Club
Melissaton, FL 04703</t>
  </si>
  <si>
    <t>jasonreed@example.com</t>
  </si>
  <si>
    <t>Barbara Contreras</t>
  </si>
  <si>
    <t>USNS Anderson
FPO AA 45622</t>
  </si>
  <si>
    <t>melissashelton@example.net</t>
  </si>
  <si>
    <t>(963)341-4880</t>
  </si>
  <si>
    <t>Hannah Graham</t>
  </si>
  <si>
    <t>92511 Watts Camp
Johnsonview, NC 93236</t>
  </si>
  <si>
    <t>patrickjennifer@example.com</t>
  </si>
  <si>
    <t>Barbara Gonzalez</t>
  </si>
  <si>
    <t>3660 Robertson Brooks Apt. 838
Port Michaelville, VT 34517</t>
  </si>
  <si>
    <t>laura57@example.net</t>
  </si>
  <si>
    <t>Tiffany Lyons</t>
  </si>
  <si>
    <t>72653 Murray Grove Apt. 149
New Maurice, IN 43875</t>
  </si>
  <si>
    <t>weberheather@example.net</t>
  </si>
  <si>
    <t>Jessica Lewis</t>
  </si>
  <si>
    <t>412 James Plain Suite 102
Kimberlyborough, MD 84944</t>
  </si>
  <si>
    <t>jmartinez@example.net</t>
  </si>
  <si>
    <t>468-444-0507</t>
  </si>
  <si>
    <t>Steven Adams</t>
  </si>
  <si>
    <t>876 Contreras Road Suite 498
Williamsstad, WV 09251</t>
  </si>
  <si>
    <t>teresaturner@example.com</t>
  </si>
  <si>
    <t>David Evans</t>
  </si>
  <si>
    <t>54508 Padilla Throughway Suite 165
Lake Sarahton, PA 43515</t>
  </si>
  <si>
    <t>amy18@example.org</t>
  </si>
  <si>
    <t>Angela Wheeler</t>
  </si>
  <si>
    <t>23567 Erica Vista Apt. 740
New Tonya, KS 06051</t>
  </si>
  <si>
    <t>matthewhunter@example.org</t>
  </si>
  <si>
    <t>Bethany Chavez</t>
  </si>
  <si>
    <t>07899 Elizabeth Courts Apt. 470
Robertshire, WV 17448</t>
  </si>
  <si>
    <t>davilafred@example.com</t>
  </si>
  <si>
    <t>667-297-3722</t>
  </si>
  <si>
    <t>Joseph Garcia</t>
  </si>
  <si>
    <t>USS Gray
FPO AE 87977</t>
  </si>
  <si>
    <t>edwardhartman@example.org</t>
  </si>
  <si>
    <t>Joe Torres</t>
  </si>
  <si>
    <t>0153 Burton Curve Apt. 823
New Paulhaven, DC 66100</t>
  </si>
  <si>
    <t>caitlyncastaneda@example.net</t>
  </si>
  <si>
    <t>Tara Salas</t>
  </si>
  <si>
    <t>1583 Wang Mountain Suite 887
Ashleyville, FL 52262</t>
  </si>
  <si>
    <t>maria67@example.net</t>
  </si>
  <si>
    <t>Karen Skinner</t>
  </si>
  <si>
    <t>318 Riley Fall Suite 582
East Kevinfurt, NJ 14688</t>
  </si>
  <si>
    <t>perezsamantha@example.net</t>
  </si>
  <si>
    <t>Amber Mendoza</t>
  </si>
  <si>
    <t>35525 Misty Union Suite 457
Jessicaport, TX 42266</t>
  </si>
  <si>
    <t>clarence30@example.com</t>
  </si>
  <si>
    <t>Robert Anderson</t>
  </si>
  <si>
    <t>721 Tara Place
Krystalbury, MS 09303</t>
  </si>
  <si>
    <t>jonathanhenry@example.org</t>
  </si>
  <si>
    <t>Rhonda Baker</t>
  </si>
  <si>
    <t>616 Pena Corners
West Elizabethside, OK 22654</t>
  </si>
  <si>
    <t>bhoward@example.com</t>
  </si>
  <si>
    <t>Annette Frederick</t>
  </si>
  <si>
    <t>396 Reed Passage Suite 266
Juliemouth, GA 27740</t>
  </si>
  <si>
    <t>wanda61@example.net</t>
  </si>
  <si>
    <t>Anthony Hill</t>
  </si>
  <si>
    <t>25356 Whitehead Fork
Barrettberg, OR 11457</t>
  </si>
  <si>
    <t>kimberlyharris@example.org</t>
  </si>
  <si>
    <t>Adam Palmer</t>
  </si>
  <si>
    <t>9925 Jensen Stream Apt. 603
Lake Shaunview, NV 42988</t>
  </si>
  <si>
    <t>kellymolly@example.com</t>
  </si>
  <si>
    <t>Diana Lawson PhD</t>
  </si>
  <si>
    <t>12651 Spencer Inlet
Stacyport, NV 87840</t>
  </si>
  <si>
    <t>karencarroll@example.org</t>
  </si>
  <si>
    <t>Amanda Palmer</t>
  </si>
  <si>
    <t>PSC 0172, Box 0018
APO AE 69944</t>
  </si>
  <si>
    <t>ycox@example.net</t>
  </si>
  <si>
    <t>Renee Foster</t>
  </si>
  <si>
    <t>3872 Katherine Landing
Jennifermouth, NJ 94055</t>
  </si>
  <si>
    <t>baldwinwalter@example.com</t>
  </si>
  <si>
    <t>Ryan Martinez</t>
  </si>
  <si>
    <t>61133 Frank Hill Apt. 986
Osborneton, KY 24951</t>
  </si>
  <si>
    <t>lwhite@example.com</t>
  </si>
  <si>
    <t>(702)699-6767</t>
  </si>
  <si>
    <t>Cody Gibbs</t>
  </si>
  <si>
    <t>090 Ford Grove
Lake Joseph, DC 69803</t>
  </si>
  <si>
    <t>moodybrent@example.com</t>
  </si>
  <si>
    <t>Laura Moss</t>
  </si>
  <si>
    <t>664 Lisa Squares Apt. 572
South Josehaven, FL 74643</t>
  </si>
  <si>
    <t>powerstyler@example.com</t>
  </si>
  <si>
    <t>Elizabeth Schmidt</t>
  </si>
  <si>
    <t>522 Hawkins Ports Apt. 118
Christopherbury, GA 65566</t>
  </si>
  <si>
    <t>feliciashelton@example.com</t>
  </si>
  <si>
    <t>Jeff Lewis</t>
  </si>
  <si>
    <t>4981 Trujillo Shore
Port Valerie, WI 89911</t>
  </si>
  <si>
    <t>ericamunoz@example.org</t>
  </si>
  <si>
    <t>Stephen Huber</t>
  </si>
  <si>
    <t>5870 Grace Forest
Debraborough, SD 91644</t>
  </si>
  <si>
    <t>dhaney@example.net</t>
  </si>
  <si>
    <t>Dale Newton</t>
  </si>
  <si>
    <t>PSC 8766, Box 8907
APO AA 61671</t>
  </si>
  <si>
    <t>ruben26@example.net</t>
  </si>
  <si>
    <t>(856)730-1768</t>
  </si>
  <si>
    <t>Sarah Fowler</t>
  </si>
  <si>
    <t>475 Torres Locks Suite 503
Reedtown, ME 98420</t>
  </si>
  <si>
    <t>johnsonjames@example.org</t>
  </si>
  <si>
    <t>Andrea Ford</t>
  </si>
  <si>
    <t>75998 Allison Wall Suite 539
New Elaine, IN 70052</t>
  </si>
  <si>
    <t>jthomas@example.com</t>
  </si>
  <si>
    <t>Heather Ortiz</t>
  </si>
  <si>
    <t>92357 Lambert Corner Apt. 984
Jameschester, SC 92251</t>
  </si>
  <si>
    <t>dgardner@example.com</t>
  </si>
  <si>
    <t>Madison Ellis</t>
  </si>
  <si>
    <t>PSC 8537, Box 6996
APO AA 38326</t>
  </si>
  <si>
    <t>perezkaren@example.net</t>
  </si>
  <si>
    <t>Jessica Herrera</t>
  </si>
  <si>
    <t>Unit 2896 Box 0030
DPO AA 23201</t>
  </si>
  <si>
    <t>rhodeslisa@example.com</t>
  </si>
  <si>
    <t>James Gibson</t>
  </si>
  <si>
    <t>6071 Costa Run
Wadeburgh, FL 70259</t>
  </si>
  <si>
    <t>morganpatterson@example.net</t>
  </si>
  <si>
    <t>554-835-1137</t>
  </si>
  <si>
    <t>Rhonda Anderson</t>
  </si>
  <si>
    <t>29565 Nicholas Trail
Oscarfurt, ND 84162</t>
  </si>
  <si>
    <t>annanorton@example.com</t>
  </si>
  <si>
    <t>Richard Chang</t>
  </si>
  <si>
    <t>81056 Martinez Expressway
Gailstad, NH 93915</t>
  </si>
  <si>
    <t>douglas54@example.net</t>
  </si>
  <si>
    <t>Teresa Daniels</t>
  </si>
  <si>
    <t>3045 Burnett Forks
Lake Alanview, MH 65181</t>
  </si>
  <si>
    <t>taylorflores@example.org</t>
  </si>
  <si>
    <t>Patrick Glass</t>
  </si>
  <si>
    <t>655 Cox Junction
Rodriguezfurt, NM 63335</t>
  </si>
  <si>
    <t>hwolfe@example.net</t>
  </si>
  <si>
    <t>877-891-1582</t>
  </si>
  <si>
    <t>Courtney Thompson</t>
  </si>
  <si>
    <t>83914 Bobby Mall Suite 291
Tonyview, FM 71400</t>
  </si>
  <si>
    <t>pfrench@example.net</t>
  </si>
  <si>
    <t>Dawn Smith</t>
  </si>
  <si>
    <t>8910 Rodriguez Ridges Suite 505
Harringtonburgh, CT 24940</t>
  </si>
  <si>
    <t>nreyes@example.net</t>
  </si>
  <si>
    <t>Joseph White</t>
  </si>
  <si>
    <t>98111 Michael Burg Apt. 529
West Colinton, MA 36633</t>
  </si>
  <si>
    <t>joannathompson@example.net</t>
  </si>
  <si>
    <t>Juan Price</t>
  </si>
  <si>
    <t>998 Johnson Summit
Sheilaland, OH 95670</t>
  </si>
  <si>
    <t>sherrygreen@example.org</t>
  </si>
  <si>
    <t>Jeremy Smith</t>
  </si>
  <si>
    <t>310 Lisa Shore Suite 195
Wendymouth, FM 30690</t>
  </si>
  <si>
    <t>kelleyjulie@example.com</t>
  </si>
  <si>
    <t>Sara Nelson</t>
  </si>
  <si>
    <t>959 Moore Knoll Apt. 480
Paynefurt, KS 90473</t>
  </si>
  <si>
    <t>catherine52@example.net</t>
  </si>
  <si>
    <t>Brian Romero</t>
  </si>
  <si>
    <t>USNS Tucker
FPO AP 22894</t>
  </si>
  <si>
    <t>davidsmith@example.net</t>
  </si>
  <si>
    <t>Donna Potts</t>
  </si>
  <si>
    <t>03752 Scott Groves
Rileyfurt, NC 97141</t>
  </si>
  <si>
    <t>castillotimothy@example.net</t>
  </si>
  <si>
    <t>Benjamin Moore</t>
  </si>
  <si>
    <t>477 Sierra Plains
North Jameschester, LA 60996</t>
  </si>
  <si>
    <t>vhall@example.org</t>
  </si>
  <si>
    <t>Miss Elizabeth Decker</t>
  </si>
  <si>
    <t>2842 Ayers Wall Apt. 786
North Stephenchester, AK 12302</t>
  </si>
  <si>
    <t>littlepedro@example.net</t>
  </si>
  <si>
    <t>Paula Le</t>
  </si>
  <si>
    <t>689 Chelsea Via Apt. 312
Moraburgh, TX 99821</t>
  </si>
  <si>
    <t>phamsamuel@example.net</t>
  </si>
  <si>
    <t>001-669-541-7744</t>
  </si>
  <si>
    <t>Dawn Kane</t>
  </si>
  <si>
    <t>267 Mary Plains Apt. 329
Chadhaven, MT 36047</t>
  </si>
  <si>
    <t>alexis29@example.com</t>
  </si>
  <si>
    <t>Gina Johnson</t>
  </si>
  <si>
    <t>577 Scott Springs
Lake Janetview, DC 52481</t>
  </si>
  <si>
    <t>aliciagraham@example.com</t>
  </si>
  <si>
    <t>Raymond Davis</t>
  </si>
  <si>
    <t>6561 Lewis Centers
Jamestown, WY 63408</t>
  </si>
  <si>
    <t>morrisbradley@example.com</t>
  </si>
  <si>
    <t>Lisa Alvarez</t>
  </si>
  <si>
    <t>012 Miller Parks
Pierceton, ND 61303</t>
  </si>
  <si>
    <t>uoliver@example.org</t>
  </si>
  <si>
    <t>(748)576-9850</t>
  </si>
  <si>
    <t>Joshua Cohen</t>
  </si>
  <si>
    <t>2830 Rivera Hollow
Monicaberg, PW 86578</t>
  </si>
  <si>
    <t>susantaylor@example.org</t>
  </si>
  <si>
    <t>Corey Evans</t>
  </si>
  <si>
    <t>15166 Moore Trail Suite 312
North Michaelside, KY 85771</t>
  </si>
  <si>
    <t>banksdavid@example.org</t>
  </si>
  <si>
    <t>(871)567-6675</t>
  </si>
  <si>
    <t>Tiffany Velasquez</t>
  </si>
  <si>
    <t>68155 Wells Ridges
South Veronica, IL 69865</t>
  </si>
  <si>
    <t>roberta60@example.org</t>
  </si>
  <si>
    <t>Dana Rhodes</t>
  </si>
  <si>
    <t>3003 Perry Bypass Suite 386
Susantown, TN 07818</t>
  </si>
  <si>
    <t>marcus50@example.com</t>
  </si>
  <si>
    <t>Martin Carter</t>
  </si>
  <si>
    <t>70614 Adriana Point
Baileyberg, OK 15139</t>
  </si>
  <si>
    <t>carterheather@example.com</t>
  </si>
  <si>
    <t>Michael Bentley</t>
  </si>
  <si>
    <t>6090 Smith Parkways
Larrymouth, TN 23118</t>
  </si>
  <si>
    <t>keith95@example.net</t>
  </si>
  <si>
    <t>Courtney Weaver</t>
  </si>
  <si>
    <t>4703 Dawn Shore Suite 317
West Jeffery, TN 01981</t>
  </si>
  <si>
    <t>huffmancarol@example.org</t>
  </si>
  <si>
    <t>Kevin Mueller</t>
  </si>
  <si>
    <t>8608 Christian Valleys
New Brett, WA 72034</t>
  </si>
  <si>
    <t>donnamartinez@example.org</t>
  </si>
  <si>
    <t>881-291-7731</t>
  </si>
  <si>
    <t>Kyle Sanders</t>
  </si>
  <si>
    <t>910 Michael Union Apt. 538
East Isaacmouth, TX 93520</t>
  </si>
  <si>
    <t>xdouglas@example.net</t>
  </si>
  <si>
    <t>Amanda Christian</t>
  </si>
  <si>
    <t>42685 Bradley Village
Smithshire, HI 45268</t>
  </si>
  <si>
    <t>bryanhernandez@example.net</t>
  </si>
  <si>
    <t>Elizabeth Levine</t>
  </si>
  <si>
    <t>861 Williams Vista
Port Tammie, CT 25920</t>
  </si>
  <si>
    <t>brenda18@example.net</t>
  </si>
  <si>
    <t>Jeffrey Boyd</t>
  </si>
  <si>
    <t>68539 Hall Road
East Brianshire, MS 69704</t>
  </si>
  <si>
    <t>jamie35@example.com</t>
  </si>
  <si>
    <t>Andrew Murray</t>
  </si>
  <si>
    <t>8167 Williams Lodge Suite 994
East Jennifershire, MT 45824</t>
  </si>
  <si>
    <t>archeremily@example.net</t>
  </si>
  <si>
    <t>Connie Larson</t>
  </si>
  <si>
    <t>60069 Martinez Club Suite 397
Port Ryan, AK 26458</t>
  </si>
  <si>
    <t>jimgonzalez@example.net</t>
  </si>
  <si>
    <t>Thomas Brady</t>
  </si>
  <si>
    <t>80253 Porter Brooks
Kellyview, OR 90888</t>
  </si>
  <si>
    <t>davidmartin@example.com</t>
  </si>
  <si>
    <t>Christopher Buchanan</t>
  </si>
  <si>
    <t>26283 Ruiz Turnpike Suite 419
New Brendafurt, NE 88491</t>
  </si>
  <si>
    <t>scott76@example.org</t>
  </si>
  <si>
    <t>511-676-8337</t>
  </si>
  <si>
    <t>Tracy Robertson</t>
  </si>
  <si>
    <t>164 Jorge Ramp Apt. 322
Johnland, WV 27727</t>
  </si>
  <si>
    <t>walvarez@example.com</t>
  </si>
  <si>
    <t>Megan French</t>
  </si>
  <si>
    <t>494 Gray Estate Apt. 828
Port Shelly, ME 26797</t>
  </si>
  <si>
    <t>nsharp@example.net</t>
  </si>
  <si>
    <t>Kim Wallace</t>
  </si>
  <si>
    <t>PSC 3754, Box 5232
APO AE 27980</t>
  </si>
  <si>
    <t>corey75@example.net</t>
  </si>
  <si>
    <t>Jose Mayo</t>
  </si>
  <si>
    <t>50559 Dylan Via
East Carolyn, NV 36163</t>
  </si>
  <si>
    <t>chandlerdaniel@example.com</t>
  </si>
  <si>
    <t>Travis Atkins</t>
  </si>
  <si>
    <t>8401 Gonzales Rest
Williamsberg, LA 29689</t>
  </si>
  <si>
    <t>alexisthomas@example.org</t>
  </si>
  <si>
    <t>Nicole Bernard</t>
  </si>
  <si>
    <t>63070 Michael Union Suite 682
Hallbury, RI 74290</t>
  </si>
  <si>
    <t>alanaguirre@example.org</t>
  </si>
  <si>
    <t>Whitney Soto</t>
  </si>
  <si>
    <t>PSC 6989, Box 1299
APO AE 50508</t>
  </si>
  <si>
    <t>ffrazier@example.org</t>
  </si>
  <si>
    <t>Tommy Owens</t>
  </si>
  <si>
    <t>60418 Velez Dale Apt. 252
Josephfort, PR 95407</t>
  </si>
  <si>
    <t>barry40@example.net</t>
  </si>
  <si>
    <t>Jeffrey Soto</t>
  </si>
  <si>
    <t>78351 Lauren Vista
Kennethville, NJ 14510</t>
  </si>
  <si>
    <t>vincentflores@example.org</t>
  </si>
  <si>
    <t>Patricia Kirk</t>
  </si>
  <si>
    <t>1227 Benjamin Road
Halestad, NV 18370</t>
  </si>
  <si>
    <t>johnnichols@example.org</t>
  </si>
  <si>
    <t>(933)360-3460</t>
  </si>
  <si>
    <t>Phillip Adams</t>
  </si>
  <si>
    <t>3128 Cohen Valleys Suite 604
Leonardport, PR 96290</t>
  </si>
  <si>
    <t>tmorales@example.com</t>
  </si>
  <si>
    <t>Sheryl Flores</t>
  </si>
  <si>
    <t>1918 Howard Ways Apt. 689
Lake Barryland, NV 39667</t>
  </si>
  <si>
    <t>morristhomas@example.com</t>
  </si>
  <si>
    <t>Shawn Cooke</t>
  </si>
  <si>
    <t>19941 James Via Apt. 296
Lake Anthonyfurt, LA 95416</t>
  </si>
  <si>
    <t>courtney55@example.com</t>
  </si>
  <si>
    <t>Harold Owens</t>
  </si>
  <si>
    <t>USS Perkins
FPO AA 16671</t>
  </si>
  <si>
    <t>cunninghampeter@example.net</t>
  </si>
  <si>
    <t>Maurice Gutierrez</t>
  </si>
  <si>
    <t>21394 Mckee Village Apt. 833
Snyderland, PA 23925</t>
  </si>
  <si>
    <t>paulcampbell@example.org</t>
  </si>
  <si>
    <t>918-922-5379</t>
  </si>
  <si>
    <t>Stephen Williamson</t>
  </si>
  <si>
    <t>USNV White
FPO AE 47802</t>
  </si>
  <si>
    <t>glen34@example.com</t>
  </si>
  <si>
    <t>Jeffrey Hart MD</t>
  </si>
  <si>
    <t>USS Reed
FPO AA 60290</t>
  </si>
  <si>
    <t>angela96@example.org</t>
  </si>
  <si>
    <t>Rachel Ross</t>
  </si>
  <si>
    <t>57770 Robert Camp Suite 832
Rodriguezside, MP 86710</t>
  </si>
  <si>
    <t>xaguirre@example.net</t>
  </si>
  <si>
    <t>Diane Phillips</t>
  </si>
  <si>
    <t>487 Moran Pass Suite 431
Garciafort, KS 73535</t>
  </si>
  <si>
    <t>ajenkins@example.net</t>
  </si>
  <si>
    <t>872-417-2377</t>
  </si>
  <si>
    <t>Ronald Palmer</t>
  </si>
  <si>
    <t>713 Jamie Shoals Apt. 928
Racheltown, KS 09284</t>
  </si>
  <si>
    <t>leslie56@example.net</t>
  </si>
  <si>
    <t>Jessica Moore</t>
  </si>
  <si>
    <t>2183 James Villages
West Antoniohaven, UT 79029</t>
  </si>
  <si>
    <t>mreed@example.com</t>
  </si>
  <si>
    <t>Lisa Dudley</t>
  </si>
  <si>
    <t>Unit 3621 Box 5869
DPO AP 13154</t>
  </si>
  <si>
    <t>candacekoch@example.net</t>
  </si>
  <si>
    <t>Pamela Tucker</t>
  </si>
  <si>
    <t>46153 Miller Plaza Suite 656
Sierrafurt, TX 33338</t>
  </si>
  <si>
    <t>kiddjoshua@example.org</t>
  </si>
  <si>
    <t>Dale Mckinney</t>
  </si>
  <si>
    <t>9822 Alexander Groves
South Robin, IL 75581</t>
  </si>
  <si>
    <t>kellyking@example.org</t>
  </si>
  <si>
    <t>Tammy Herrera</t>
  </si>
  <si>
    <t>288 Jeffrey Way
Coletown, NM 20842</t>
  </si>
  <si>
    <t>underwooddave@example.org</t>
  </si>
  <si>
    <t>David Nielsen</t>
  </si>
  <si>
    <t>4610 Angela Avenue
Kristyburgh, MS 36161</t>
  </si>
  <si>
    <t>sonyacasey@example.org</t>
  </si>
  <si>
    <t>368-832-5095</t>
  </si>
  <si>
    <t>Lisa Poole</t>
  </si>
  <si>
    <t>34378 Mary Parkways
Phamstad, IA 51824</t>
  </si>
  <si>
    <t>martinezwilliam@example.org</t>
  </si>
  <si>
    <t>Year Service</t>
  </si>
  <si>
    <t>(906)837-2415-669</t>
  </si>
  <si>
    <t>001-619-337-4076-3527</t>
  </si>
  <si>
    <t>(272)372-5520-626</t>
  </si>
  <si>
    <t>(466)453-3195-00046</t>
  </si>
  <si>
    <t>790-262-1856-992</t>
  </si>
  <si>
    <t>(972)850-3859-04717</t>
  </si>
  <si>
    <t>+1-900-358-7386-50955</t>
  </si>
  <si>
    <t>(816)967-1689-9985</t>
  </si>
  <si>
    <t>001-353-423-3534-316</t>
  </si>
  <si>
    <t>+1-770-860-7067-10124</t>
  </si>
  <si>
    <t>001-726-398-7560-2025</t>
  </si>
  <si>
    <t>+1-932-755-1830-7890</t>
  </si>
  <si>
    <t>+1-763-231-0329-1529</t>
  </si>
  <si>
    <t>+1-964-602-6750-203</t>
  </si>
  <si>
    <t>(555)318-4119-68092</t>
  </si>
  <si>
    <t>001-916-809-5103-62108</t>
  </si>
  <si>
    <t>001-424-206-5688-38765</t>
  </si>
  <si>
    <t>961-762-6989-3723</t>
  </si>
  <si>
    <t>(347)915-3708-918</t>
  </si>
  <si>
    <t>(568)289-4949-5068</t>
  </si>
  <si>
    <t>(853)426-8377-5327</t>
  </si>
  <si>
    <t>(293)892-5883-1904</t>
  </si>
  <si>
    <t>001-800-437-9704-022</t>
  </si>
  <si>
    <t>001-321-611-7276-0242</t>
  </si>
  <si>
    <t>(733)347-6730-668</t>
  </si>
  <si>
    <t>(625)319-0929-9265</t>
  </si>
  <si>
    <t>001-561-687-5750-395</t>
  </si>
  <si>
    <t>+1-624-670-0390-1574</t>
  </si>
  <si>
    <t>399-611-8666-417</t>
  </si>
  <si>
    <t>229-305-0097-0115</t>
  </si>
  <si>
    <t>(810)786-0666-3206</t>
  </si>
  <si>
    <t>+1-231-614-5491-100</t>
  </si>
  <si>
    <t>407-431-3679-5975</t>
  </si>
  <si>
    <t>478-671-3936-97962</t>
  </si>
  <si>
    <t>+1-710-471-4819-5092</t>
  </si>
  <si>
    <t>(268)338-9784-9864</t>
  </si>
  <si>
    <t>(409)709-1526-559</t>
  </si>
  <si>
    <t>+1-220-587-8410-9418</t>
  </si>
  <si>
    <t>001-226-902-3537-618</t>
  </si>
  <si>
    <t>587-457-4215-8925</t>
  </si>
  <si>
    <t>482-838-0729-367</t>
  </si>
  <si>
    <t>365-723-7841-6687</t>
  </si>
  <si>
    <t>(477)987-1123-85830</t>
  </si>
  <si>
    <t>752-936-8625-4642</t>
  </si>
  <si>
    <t>696-945-6556-976</t>
  </si>
  <si>
    <t>(442)286-5392-958</t>
  </si>
  <si>
    <t>001-897-611-4491-6160</t>
  </si>
  <si>
    <t>657-603-1353-966</t>
  </si>
  <si>
    <t>(555)479-7404-64599</t>
  </si>
  <si>
    <t>+1-704-382-8630-587</t>
  </si>
  <si>
    <t>(859)984-8759-708</t>
  </si>
  <si>
    <t>301-620-8097-46846</t>
  </si>
  <si>
    <t>953-281-6006-481</t>
  </si>
  <si>
    <t>(925)268-2724-3614</t>
  </si>
  <si>
    <t>+1-645-823-7140-1035</t>
  </si>
  <si>
    <t>(435)725-6127-2799</t>
  </si>
  <si>
    <t>001-216-266-1985-970</t>
  </si>
  <si>
    <t>001-581-852-7282-9472</t>
  </si>
  <si>
    <t>(552)512-4476-78959</t>
  </si>
  <si>
    <t>694-829-4574-7863</t>
  </si>
  <si>
    <t>+1-597-480-7714-02171</t>
  </si>
  <si>
    <t>+1-851-584-2335-579</t>
  </si>
  <si>
    <t>(635)218-2205-8731</t>
  </si>
  <si>
    <t>001-519-444-7690-187</t>
  </si>
  <si>
    <t>(208)556-5638-3919</t>
  </si>
  <si>
    <t>001-816-651-2295-7441</t>
  </si>
  <si>
    <t>(532)794-0670-700</t>
  </si>
  <si>
    <t>579-688-2569-992</t>
  </si>
  <si>
    <t>(565)549-9056-93591</t>
  </si>
  <si>
    <t>533-301-0308-11551</t>
  </si>
  <si>
    <t>001-753-414-3635-0037</t>
  </si>
  <si>
    <t>+1-871-239-9218-72683</t>
  </si>
  <si>
    <t>001-753-356-2150-6121</t>
  </si>
  <si>
    <t>438-398-4529-0154</t>
  </si>
  <si>
    <t>205-350-0441-602</t>
  </si>
  <si>
    <t>448-475-5810-1131</t>
  </si>
  <si>
    <t>001-342-921-2729-8164</t>
  </si>
  <si>
    <t>(898)443-1431-688</t>
  </si>
  <si>
    <t>208-794-3280-834</t>
  </si>
  <si>
    <t>001-573-344-7542-6432</t>
  </si>
  <si>
    <t>+1-686-494-7919-67170</t>
  </si>
  <si>
    <t>347-463-7985-9284</t>
  </si>
  <si>
    <t>(720)354-9864-0312</t>
  </si>
  <si>
    <t>647-900-9341-35140</t>
  </si>
  <si>
    <t>+1-986-704-0425-279</t>
  </si>
  <si>
    <t>(664)380-2099-604</t>
  </si>
  <si>
    <t>(449)502-8963-93892</t>
  </si>
  <si>
    <t>+1-371-299-0117-857</t>
  </si>
  <si>
    <t>(431)888-2996-4840</t>
  </si>
  <si>
    <t>001-873-955-2419-54448</t>
  </si>
  <si>
    <t>(933)488-0222-9426</t>
  </si>
  <si>
    <t>+1-740-446-5964-7970</t>
  </si>
  <si>
    <t>792-207-2229-6655</t>
  </si>
  <si>
    <t>+1-949-535-6939-47787</t>
  </si>
  <si>
    <t>+1-841-361-0456-82248</t>
  </si>
  <si>
    <t>+1-627-504-9821-75480</t>
  </si>
  <si>
    <t>001-279-701-8154-330</t>
  </si>
  <si>
    <t>001-537-519-3778-426</t>
  </si>
  <si>
    <t>001-387-418-5798-597</t>
  </si>
  <si>
    <t>+1-474-523-3381-96057</t>
  </si>
  <si>
    <t>322-616-9185-018</t>
  </si>
  <si>
    <t>001-905-622-8450-1068</t>
  </si>
  <si>
    <t>(811)701-8076-918</t>
  </si>
  <si>
    <t>001-422-937-1922-541</t>
  </si>
  <si>
    <t>+1-309-819-8233-384</t>
  </si>
  <si>
    <t>790-872-2761-26041</t>
  </si>
  <si>
    <t>555-313-1285-40375</t>
  </si>
  <si>
    <t>001-280-486-4297-515</t>
  </si>
  <si>
    <t>419-383-2679-205</t>
  </si>
  <si>
    <t>+1-214-454-8014-9297</t>
  </si>
  <si>
    <t>001-922-335-6901-07843</t>
  </si>
  <si>
    <t>(960)226-3717-217</t>
  </si>
  <si>
    <t>(949)258-4474-809</t>
  </si>
  <si>
    <t>696-301-1938-3100</t>
  </si>
  <si>
    <t>+1-817-392-6076-827</t>
  </si>
  <si>
    <t>(945)205-9761-72416</t>
  </si>
  <si>
    <t>+1-324-914-3284-19178</t>
  </si>
  <si>
    <t>001-438-306-1889-66855</t>
  </si>
  <si>
    <t>405-785-7861-328</t>
  </si>
  <si>
    <t>001-275-342-0965-478</t>
  </si>
  <si>
    <t>001-724-678-9294-7960</t>
  </si>
  <si>
    <t>(912)314-5752-46460</t>
  </si>
  <si>
    <t>001-931-718-4040-9566</t>
  </si>
  <si>
    <t>+1-998-292-6481-83031</t>
  </si>
  <si>
    <t>911-594-3836-5928</t>
  </si>
  <si>
    <t>(493)939-2838-4527</t>
  </si>
  <si>
    <t>416-393-7512-931</t>
  </si>
  <si>
    <t>001-385-672-3990-55734</t>
  </si>
  <si>
    <t>(618)501-4582-15164</t>
  </si>
  <si>
    <t>702-268-2518-149</t>
  </si>
  <si>
    <t>224-215-5235-4755</t>
  </si>
  <si>
    <t>+1-313-469-8725-2307</t>
  </si>
  <si>
    <t>+1-850-203-9950-654</t>
  </si>
  <si>
    <t>(477)686-0150-8765</t>
  </si>
  <si>
    <t>(530)341-3286-309</t>
  </si>
  <si>
    <t>971-426-6971-743</t>
  </si>
  <si>
    <t>565-849-2638-689</t>
  </si>
  <si>
    <t>+1-819-630-6445-687</t>
  </si>
  <si>
    <t>+1-873-833-8486-6733</t>
  </si>
  <si>
    <t>411-697-6358-6773</t>
  </si>
  <si>
    <t>(610)306-0643-4411</t>
  </si>
  <si>
    <t>+1-767-358-9520-586</t>
  </si>
  <si>
    <t>(737)881-1417-2420</t>
  </si>
  <si>
    <t>509-419-7035-282</t>
  </si>
  <si>
    <t>466-680-2525-5327</t>
  </si>
  <si>
    <t>(823)973-1554-253</t>
  </si>
  <si>
    <t>+1-392-917-8542-573</t>
  </si>
  <si>
    <t>001-510-694-2480-261</t>
  </si>
  <si>
    <t>+1-377-818-4572-18740</t>
  </si>
  <si>
    <t>+1-304-388-4195-5471</t>
  </si>
  <si>
    <t>967-666-0624-94562</t>
  </si>
  <si>
    <t>001-418-819-4795-01899</t>
  </si>
  <si>
    <t>+1-709-328-6508-703</t>
  </si>
  <si>
    <t>(429)847-9830-019</t>
  </si>
  <si>
    <t>(328)473-6946-7634</t>
  </si>
  <si>
    <t>(259)720-9444-2673</t>
  </si>
  <si>
    <t>001-925-856-7558-25521</t>
  </si>
  <si>
    <t>(536)601-8330-78480</t>
  </si>
  <si>
    <t>001-451-205-1663-538</t>
  </si>
  <si>
    <t>547-869-9488-682</t>
  </si>
  <si>
    <t>(922)683-1386-77376</t>
  </si>
  <si>
    <t>001-294-886-9590-56618</t>
  </si>
  <si>
    <t>001-616-658-7886-67064</t>
  </si>
  <si>
    <t>622-322-7962-180</t>
  </si>
  <si>
    <t>(742)478-1921-947</t>
  </si>
  <si>
    <t>001-844-765-9491-248</t>
  </si>
  <si>
    <t>+1-611-627-1616-0970</t>
  </si>
  <si>
    <t>904-539-1900-16546</t>
  </si>
  <si>
    <t>777-916-4816-34795</t>
  </si>
  <si>
    <t>001-854-495-1931-068</t>
  </si>
  <si>
    <t>+1-423-928-8699-39260</t>
  </si>
  <si>
    <t>001-653-310-5895-81316</t>
  </si>
  <si>
    <t>+1-485-359-0285-2490</t>
  </si>
  <si>
    <t>(711)447-1733-85013</t>
  </si>
  <si>
    <t>001-997-291-6383-422</t>
  </si>
  <si>
    <t>(497)932-6729-1860</t>
  </si>
  <si>
    <t>910-203-8956-27630</t>
  </si>
  <si>
    <t>(492)345-9898-79862</t>
  </si>
  <si>
    <t>001-580-639-8564-493</t>
  </si>
  <si>
    <t>001-282-563-6095-80031</t>
  </si>
  <si>
    <t>+1-732-932-1212-58390</t>
  </si>
  <si>
    <t>+1-454-455-0684-4027</t>
  </si>
  <si>
    <t>+1-533-806-3898-35408</t>
  </si>
  <si>
    <t>(502)831-0565-250</t>
  </si>
  <si>
    <t>432-572-6951-57785</t>
  </si>
  <si>
    <t>562-524-5985-175</t>
  </si>
  <si>
    <t>566-439-4630-32962</t>
  </si>
  <si>
    <t>+1-722-717-4426-076</t>
  </si>
  <si>
    <t>(252)368-6124-495</t>
  </si>
  <si>
    <t>+1-807-239-6928-94923</t>
  </si>
  <si>
    <t>001-774-518-2178-940</t>
  </si>
  <si>
    <t>001-544-385-7625-5790</t>
  </si>
  <si>
    <t>372-921-4465-11866</t>
  </si>
  <si>
    <t>+1-995-449-4687-570</t>
  </si>
  <si>
    <t>001-827-370-1876-145</t>
  </si>
  <si>
    <t>415-354-4152-812</t>
  </si>
  <si>
    <t>+1-296-583-7193-956</t>
  </si>
  <si>
    <t>+1-912-420-7208-652</t>
  </si>
  <si>
    <t>931-631-5041-915</t>
  </si>
  <si>
    <t>(639)530-8870-017</t>
  </si>
  <si>
    <t>+1-347-285-7748-83551</t>
  </si>
  <si>
    <t>(368)833-1726-51073</t>
  </si>
  <si>
    <t>001-954-681-2798-62135</t>
  </si>
  <si>
    <t>001-492-545-4285-575</t>
  </si>
  <si>
    <t>661-207-8308-9048</t>
  </si>
  <si>
    <t>364-762-5918-766</t>
  </si>
  <si>
    <t>+1-890-955-0890-14316</t>
  </si>
  <si>
    <t>301-769-3663-0383</t>
  </si>
  <si>
    <t>394-864-3050-83858</t>
  </si>
  <si>
    <t>001-481-286-3447-9050</t>
  </si>
  <si>
    <t>879-391-3955-8630</t>
  </si>
  <si>
    <t>001-575-612-2807-0420</t>
  </si>
  <si>
    <t>+1-717-726-5658-1739</t>
  </si>
  <si>
    <t>(276)393-7516-5107</t>
  </si>
  <si>
    <t>001-491-577-8134-95983</t>
  </si>
  <si>
    <t>(998)638-1957-820</t>
  </si>
  <si>
    <t>(540)597-4220-3073</t>
  </si>
  <si>
    <t>(532)400-0369-54793</t>
  </si>
  <si>
    <t>+1-356-583-1421-64916</t>
  </si>
  <si>
    <t>707-437-9297-6526</t>
  </si>
  <si>
    <t>(462)244-2396-89602</t>
  </si>
  <si>
    <t>+1-720-640-0169-9229</t>
  </si>
  <si>
    <t>+1-827-651-3829-640</t>
  </si>
  <si>
    <t>570-837-7667-759</t>
  </si>
  <si>
    <t>218-651-1582-442</t>
  </si>
  <si>
    <t>(357)880-6134-160</t>
  </si>
  <si>
    <t>829-232-6301-38552</t>
  </si>
  <si>
    <t>+1-834-720-0638-79782</t>
  </si>
  <si>
    <t>+1-682-687-4664-75488</t>
  </si>
  <si>
    <t>+1-830-660-5865-058</t>
  </si>
  <si>
    <t>001-523-864-3766-5424</t>
  </si>
  <si>
    <t>001-276-257-7848-941</t>
  </si>
  <si>
    <t>+1-453-863-7385-026</t>
  </si>
  <si>
    <t>261-902-9632-0739</t>
  </si>
  <si>
    <t>537-412-4563-2408</t>
  </si>
  <si>
    <t>001-909-937-2605-319</t>
  </si>
  <si>
    <t>001-654-787-8388-459</t>
  </si>
  <si>
    <t>001-834-582-6393-7454</t>
  </si>
  <si>
    <t>(371)427-0782-494</t>
  </si>
  <si>
    <t>001-331-307-0166-001</t>
  </si>
  <si>
    <t>796-823-0434-210</t>
  </si>
  <si>
    <t>001-792-970-3899-597</t>
  </si>
  <si>
    <t>744-344-2488-89109</t>
  </si>
  <si>
    <t>883-553-5842-8359</t>
  </si>
  <si>
    <t>(787)477-5543-11432</t>
  </si>
  <si>
    <t>+1-286-924-8864-5989</t>
  </si>
  <si>
    <t>001-756-434-7748-471</t>
  </si>
  <si>
    <t>(414)546-1841-92246</t>
  </si>
  <si>
    <t>488-503-5015-40664</t>
  </si>
  <si>
    <t>813-620-8948-970</t>
  </si>
  <si>
    <t>323-311-5188-4304</t>
  </si>
  <si>
    <t>+1-276-635-0475-343</t>
  </si>
  <si>
    <t>956-834-5223-1886</t>
  </si>
  <si>
    <t>+1-434-369-9518-084</t>
  </si>
  <si>
    <t>001-853-363-7457-368</t>
  </si>
  <si>
    <t>(586)205-6791-50535</t>
  </si>
  <si>
    <t>(585)696-9450-756</t>
  </si>
  <si>
    <t>(568)553-8254-1942</t>
  </si>
  <si>
    <t>+1-222-568-6608-25773</t>
  </si>
  <si>
    <t>001-548-625-2725-06238</t>
  </si>
  <si>
    <t>479-918-3459-412</t>
  </si>
  <si>
    <t>331-275-9627-16602</t>
  </si>
  <si>
    <t>001-254-909-1378-47938</t>
  </si>
  <si>
    <t>337-935-2521-18109</t>
  </si>
  <si>
    <t>(362)503-4288-949</t>
  </si>
  <si>
    <t>001-210-733-4378-2940</t>
  </si>
  <si>
    <t>+1-359-515-2495-5591</t>
  </si>
  <si>
    <t>864-314-8405-224</t>
  </si>
  <si>
    <t>(463)634-0465-102</t>
  </si>
  <si>
    <t>(218)737-0204-92872</t>
  </si>
  <si>
    <t>(327)800-2296-8222</t>
  </si>
  <si>
    <t>(520)748-2126-0600</t>
  </si>
  <si>
    <t>001-220-634-9890-807</t>
  </si>
  <si>
    <t>+1-546-786-6118-023</t>
  </si>
  <si>
    <t>001-334-250-9627-94308</t>
  </si>
  <si>
    <t>(586)668-2078-734</t>
  </si>
  <si>
    <t>001-295-255-0377-39869</t>
  </si>
  <si>
    <t>860-546-5723-99435</t>
  </si>
  <si>
    <t>423-880-1469-7210</t>
  </si>
  <si>
    <t>+1-491-383-1404-506</t>
  </si>
  <si>
    <t>001-370-804-0982-423</t>
  </si>
  <si>
    <t>434-219-2763-111</t>
  </si>
  <si>
    <t>001-328-311-3673-4623</t>
  </si>
  <si>
    <t>943-203-7314-339</t>
  </si>
  <si>
    <t>001-616-704-8876-90129</t>
  </si>
  <si>
    <t>001-637-536-9074-22505</t>
  </si>
  <si>
    <t>795-924-4035-7599</t>
  </si>
  <si>
    <t>(263)356-8338-46515</t>
  </si>
  <si>
    <t>+1-646-484-0149-831</t>
  </si>
  <si>
    <t>001-600-399-5517-48651</t>
  </si>
  <si>
    <t>(804)719-4415-251</t>
  </si>
  <si>
    <t>+1-930-830-4504-943</t>
  </si>
  <si>
    <t>423-444-0234-22976</t>
  </si>
  <si>
    <t>001-226-956-4023-27745</t>
  </si>
  <si>
    <t>001-588-945-3584-49332</t>
  </si>
  <si>
    <t>544-900-2627-032</t>
  </si>
  <si>
    <t>+1-988-430-7360-7581</t>
  </si>
  <si>
    <t>(227)303-2638-05348</t>
  </si>
  <si>
    <t>001-507-703-5825-95965</t>
  </si>
  <si>
    <t>(286)372-6935-3661</t>
  </si>
  <si>
    <t>+1-964-867-3428-55099</t>
  </si>
  <si>
    <t>001-936-731-3915-80235</t>
  </si>
  <si>
    <t>914-871-0974-848</t>
  </si>
  <si>
    <t>274-671-3809-9533</t>
  </si>
  <si>
    <t>(929)435-4834-12051</t>
  </si>
  <si>
    <t>(664)221-6126-3387</t>
  </si>
  <si>
    <t>+1-532-914-7374-40810</t>
  </si>
  <si>
    <t>001-513-284-5028-1195</t>
  </si>
  <si>
    <t>001-697-846-9735-8613</t>
  </si>
  <si>
    <t>+1-354-705-8942-7230</t>
  </si>
  <si>
    <t>001-543-481-4671-64695</t>
  </si>
  <si>
    <t>001-868-351-6383-0378</t>
  </si>
  <si>
    <t>001-619-440-9045-3488</t>
  </si>
  <si>
    <t>+1-905-648-3982-08944</t>
  </si>
  <si>
    <t>(490)596-7241-72486</t>
  </si>
  <si>
    <t>+1-939-429-4017-3498</t>
  </si>
  <si>
    <t>(692)589-1076-3175</t>
  </si>
  <si>
    <t>001-750-253-5187-1874</t>
  </si>
  <si>
    <t>001-876-934-2302-081</t>
  </si>
  <si>
    <t>(848)735-7641-46412</t>
  </si>
  <si>
    <t>001-673-321-2482-810</t>
  </si>
  <si>
    <t>001-410-621-7948-071</t>
  </si>
  <si>
    <t>(937)271-8298-141</t>
  </si>
  <si>
    <t>(224)240-7470-292</t>
  </si>
  <si>
    <t>+1-645-627-9479-2691</t>
  </si>
  <si>
    <t>514-650-0479-376</t>
  </si>
  <si>
    <t>(919)581-8050-891</t>
  </si>
  <si>
    <t>872-516-3354-198</t>
  </si>
  <si>
    <t>001-969-735-8345-7363</t>
  </si>
  <si>
    <t>+1-477-822-2579-38767</t>
  </si>
  <si>
    <t>+1-713-998-2162-800</t>
  </si>
  <si>
    <t>996-677-1035-48626</t>
  </si>
  <si>
    <t>677-678-5383-86673</t>
  </si>
  <si>
    <t>+1-835-888-9834-729</t>
  </si>
  <si>
    <t>001-989-821-3919-33810</t>
  </si>
  <si>
    <t>001-722-931-0304-336</t>
  </si>
  <si>
    <t>(213)404-7444-40596</t>
  </si>
  <si>
    <t>(780)405-9856-3303</t>
  </si>
  <si>
    <t>+1-601-418-8678-85021</t>
  </si>
  <si>
    <t>569-436-3540-19725</t>
  </si>
  <si>
    <t>863-662-6390-44567</t>
  </si>
  <si>
    <t>(212)973-5875-06234</t>
  </si>
  <si>
    <t>294-526-6221-5817</t>
  </si>
  <si>
    <t>(357)297-3526-30657</t>
  </si>
  <si>
    <t>(634)276-7679-82456</t>
  </si>
  <si>
    <t>001-417-412-4396-62258</t>
  </si>
  <si>
    <t>(849)640-2652-07528</t>
  </si>
  <si>
    <t>001-447-996-5541-9233</t>
  </si>
  <si>
    <t>001-265-453-9183-95866</t>
  </si>
  <si>
    <t>001-323-905-5400-344</t>
  </si>
  <si>
    <t>+1-774-287-3051-53317</t>
  </si>
  <si>
    <t>+1-912-545-1293-0074</t>
  </si>
  <si>
    <t>(817)582-7082-2348</t>
  </si>
  <si>
    <t>(689)243-4100-5219</t>
  </si>
  <si>
    <t>001-641-237-9349-745</t>
  </si>
  <si>
    <t>(797)987-2685-13970</t>
  </si>
  <si>
    <t>(371)811-9236-5102</t>
  </si>
  <si>
    <t>435-966-0799-47410</t>
  </si>
  <si>
    <t>001-534-818-1311-98203</t>
  </si>
  <si>
    <t>347-729-5051-901</t>
  </si>
  <si>
    <t>001-236-942-7829-97870</t>
  </si>
  <si>
    <t>+1-878-331-3012-19767</t>
  </si>
  <si>
    <t>(589)420-4661-0112</t>
  </si>
  <si>
    <t>(865)230-5591-17622</t>
  </si>
  <si>
    <t>400-833-8262-3302</t>
  </si>
  <si>
    <t>(587)547-1298-6160</t>
  </si>
  <si>
    <t>(470)921-7549-767</t>
  </si>
  <si>
    <t>001-591-424-4250-37843</t>
  </si>
  <si>
    <t>605-273-2214-910</t>
  </si>
  <si>
    <t>861-797-2674-90468</t>
  </si>
  <si>
    <t>001-377-360-0532-1729</t>
  </si>
  <si>
    <t>+1-321-986-4763-62007</t>
  </si>
  <si>
    <t>928-255-4780-498</t>
  </si>
  <si>
    <t>001-583-341-9708-8496</t>
  </si>
  <si>
    <t>640-374-8901-23586</t>
  </si>
  <si>
    <t>001-392-707-1324-313</t>
  </si>
  <si>
    <t>(521)811-4058-2492</t>
  </si>
  <si>
    <t>927-301-7974-6638</t>
  </si>
  <si>
    <t>001-693-642-8105-41982</t>
  </si>
  <si>
    <t>504-770-4113-883</t>
  </si>
  <si>
    <t>001-719-734-3591-9681</t>
  </si>
  <si>
    <t>(529)402-7979-1625</t>
  </si>
  <si>
    <t>(663)994-5247-88924</t>
  </si>
  <si>
    <t>001-910-811-7376-137</t>
  </si>
  <si>
    <t>(863)885-1318-497</t>
  </si>
  <si>
    <t>(428)428-0444-8625</t>
  </si>
  <si>
    <t>+1-720-382-7295-88728</t>
  </si>
  <si>
    <t>(442)525-8001-03257</t>
  </si>
  <si>
    <t>+1-571-449-0869-832</t>
  </si>
  <si>
    <t>001-342-302-0947-193</t>
  </si>
  <si>
    <t>(963)897-3959-091</t>
  </si>
  <si>
    <t>(244)427-6922-5689</t>
  </si>
  <si>
    <t>001-856-382-9066-8557</t>
  </si>
  <si>
    <t>+1-412-559-6573-8000</t>
  </si>
  <si>
    <t>001-873-412-7865-8684</t>
  </si>
  <si>
    <t>563-729-1229-5936</t>
  </si>
  <si>
    <t>(819)298-7473-79452</t>
  </si>
  <si>
    <t>001-386-482-5251-6587</t>
  </si>
  <si>
    <t>+1-867-918-4839-0880</t>
  </si>
  <si>
    <t>001-540-662-3319-2177</t>
  </si>
  <si>
    <t>(680)582-9931-63472</t>
  </si>
  <si>
    <t>+1-219-537-2161-55215</t>
  </si>
  <si>
    <t>(507)610-5117-72040</t>
  </si>
  <si>
    <t>297-730-7198-68447</t>
  </si>
  <si>
    <t>001-439-475-5480-2559</t>
  </si>
  <si>
    <t>001-457-521-1447-802</t>
  </si>
  <si>
    <t>001-475-229-3270-57545</t>
  </si>
  <si>
    <t>(834)735-1810-88970</t>
  </si>
  <si>
    <t>(392)990-5946-291</t>
  </si>
  <si>
    <t>+1-473-979-9808-580</t>
  </si>
  <si>
    <t>001-505-473-4534-9468</t>
  </si>
  <si>
    <t>516-922-4444-6458</t>
  </si>
  <si>
    <t>+1-913-233-5767-0163</t>
  </si>
  <si>
    <t>001-206-739-1652-48957</t>
  </si>
  <si>
    <t>001-842-985-9307-47942</t>
  </si>
  <si>
    <t>001-878-999-2437-26457</t>
  </si>
  <si>
    <t>897-446-6701-10898</t>
  </si>
  <si>
    <t>299-714-2230-72409</t>
  </si>
  <si>
    <t>(831)540-3002-1340</t>
  </si>
  <si>
    <t>(616)666-2788-0138</t>
  </si>
  <si>
    <t>707-622-8463-417</t>
  </si>
  <si>
    <t>599-523-2901-8937</t>
  </si>
  <si>
    <t>001-882-861-8740-9042</t>
  </si>
  <si>
    <t>374-811-7177-459</t>
  </si>
  <si>
    <t>950-847-8030-8034</t>
  </si>
  <si>
    <t>001-460-842-5093-356</t>
  </si>
  <si>
    <t>(389)410-8719-662</t>
  </si>
  <si>
    <t>(613)252-9620-33048</t>
  </si>
  <si>
    <t>(606)569-1990-707</t>
  </si>
  <si>
    <t>(993)681-4152-81455</t>
  </si>
  <si>
    <t>+1-382-538-9580-75579</t>
  </si>
  <si>
    <t>362-855-6639-16067</t>
  </si>
  <si>
    <t>001-377-711-6904-68472</t>
  </si>
  <si>
    <t>862-828-9409-312</t>
  </si>
  <si>
    <t>(748)796-4216-1021</t>
  </si>
  <si>
    <t>+1-579-619-2303-979</t>
  </si>
  <si>
    <t>001-888-311-9576-5309</t>
  </si>
  <si>
    <t>001-665-225-6886-09177</t>
  </si>
  <si>
    <t>+1-888-664-3849-051</t>
  </si>
  <si>
    <t>001-626-828-1805-602</t>
  </si>
  <si>
    <t>001-723-658-3910-3861</t>
  </si>
  <si>
    <t>(554)477-6997-235</t>
  </si>
  <si>
    <t>001-325-341-5806-379</t>
  </si>
  <si>
    <t>+1-695-556-4901-01994</t>
  </si>
  <si>
    <t>+1-938-458-2494-34114</t>
  </si>
  <si>
    <t>(501)242-7985-53009</t>
  </si>
  <si>
    <t>(654)605-2418-02185</t>
  </si>
  <si>
    <t>001-799-572-5604-99762</t>
  </si>
  <si>
    <t>+1-224-920-1212-128</t>
  </si>
  <si>
    <t>(938)624-2474-2083</t>
  </si>
  <si>
    <t>921-354-5302-46668</t>
  </si>
  <si>
    <t>+1-756-723-6992-05837</t>
  </si>
  <si>
    <t>(610)869-4940-9752</t>
  </si>
  <si>
    <t>497-564-7291-114</t>
  </si>
  <si>
    <t>+1-314-525-6261-054</t>
  </si>
  <si>
    <t>(379)243-9097-31678</t>
  </si>
  <si>
    <t>(910)948-8560-43526</t>
  </si>
  <si>
    <t>+1-243-624-8963-1160</t>
  </si>
  <si>
    <t>001-214-925-0175-402</t>
  </si>
  <si>
    <t>001-532-927-2853-494</t>
  </si>
  <si>
    <t>+1-318-410-4905-0557</t>
  </si>
  <si>
    <t>001-231-508-7277-25757</t>
  </si>
  <si>
    <t>001-958-224-5927-1356</t>
  </si>
  <si>
    <t>(935)612-0873-6984</t>
  </si>
  <si>
    <t>(675)420-2289-20051</t>
  </si>
  <si>
    <t>001-966-718-3571-5026</t>
  </si>
  <si>
    <t>(277)719-9819-281</t>
  </si>
  <si>
    <t>436-490-3826-93785</t>
  </si>
  <si>
    <t>(730)859-4616-699</t>
  </si>
  <si>
    <t>453-423-5446-4557</t>
  </si>
  <si>
    <t>+1-695-738-5742-46827</t>
  </si>
  <si>
    <t>001-226-308-0343-349</t>
  </si>
  <si>
    <t>(904)867-8546-9117</t>
  </si>
  <si>
    <t>+1-655-702-7165-17056</t>
  </si>
  <si>
    <t>+1-607-607-6816-3182</t>
  </si>
  <si>
    <t>(869)386-9738-03806</t>
  </si>
  <si>
    <t>001-321-889-6896-21673</t>
  </si>
  <si>
    <t>852-533-2293-462</t>
  </si>
  <si>
    <t>+1-704-462-8718-64226</t>
  </si>
  <si>
    <t>(877)209-7681-0018</t>
  </si>
  <si>
    <t>744-240-3462-02852</t>
  </si>
  <si>
    <t>213-868-1665</t>
  </si>
  <si>
    <t>498-677-1500-5605</t>
  </si>
  <si>
    <t>996-238-6022</t>
  </si>
  <si>
    <t>756-406-2941-875</t>
  </si>
  <si>
    <t>880-744-2407</t>
  </si>
  <si>
    <t>870-823-8518-688</t>
  </si>
  <si>
    <t>291-984-2412-8277</t>
  </si>
  <si>
    <t>620-268-8489</t>
  </si>
  <si>
    <t>382-231-7350</t>
  </si>
  <si>
    <t>212-612-2435-423</t>
  </si>
  <si>
    <t>376-343-4785-50746</t>
  </si>
  <si>
    <t>411-424-8189-9731</t>
  </si>
  <si>
    <t>927-557-5735-791</t>
  </si>
  <si>
    <t>350-874-4582-0397</t>
  </si>
  <si>
    <t>744-215-8633-074</t>
  </si>
  <si>
    <t>848-956-6757-459</t>
  </si>
  <si>
    <t>803-881-1442-09939</t>
  </si>
  <si>
    <t>200-639-5935</t>
  </si>
  <si>
    <t>525-679-7728-5916</t>
  </si>
  <si>
    <t>612-601-9435-5776</t>
  </si>
  <si>
    <t>675-482-3843</t>
  </si>
  <si>
    <t>275-270-2287-982</t>
  </si>
  <si>
    <t>370-838-0936</t>
  </si>
  <si>
    <t>866-865-4241</t>
  </si>
  <si>
    <t>596-224-1011-4362</t>
  </si>
  <si>
    <t>360-502-9549-313</t>
  </si>
  <si>
    <t>284-955-0363</t>
  </si>
  <si>
    <t>699-449-5862</t>
  </si>
  <si>
    <t>783-946-5373</t>
  </si>
  <si>
    <t>528-482-6151-86585</t>
  </si>
  <si>
    <t>777-473-9674-0926</t>
  </si>
  <si>
    <t>713-965-2482-08510</t>
  </si>
  <si>
    <t>363-925-4896</t>
  </si>
  <si>
    <t>677-987-1576</t>
  </si>
  <si>
    <t>217-442-9192-133</t>
  </si>
  <si>
    <t>648-757-8657-84486</t>
  </si>
  <si>
    <t>567-849-6081-330</t>
  </si>
  <si>
    <t>951-583-6348-77035</t>
  </si>
  <si>
    <t>228-742-1263-448</t>
  </si>
  <si>
    <t>380-791-5683-4429</t>
  </si>
  <si>
    <t>398-402-9766-54721</t>
  </si>
  <si>
    <t>240-314-1327</t>
  </si>
  <si>
    <t>334-277-9027-7255</t>
  </si>
  <si>
    <t>223-226-2259-890</t>
  </si>
  <si>
    <t>548-677-0669</t>
  </si>
  <si>
    <t>788-278-0776</t>
  </si>
  <si>
    <t>609-797-3240</t>
  </si>
  <si>
    <t>527-812-3348-86002</t>
  </si>
  <si>
    <t>485-771-7023-154</t>
  </si>
  <si>
    <t>616-962-1637-5148</t>
  </si>
  <si>
    <t>488-916-3082</t>
  </si>
  <si>
    <t>857-633-6556</t>
  </si>
  <si>
    <t>708-227-9321-154</t>
  </si>
  <si>
    <t>255-994-1443</t>
  </si>
  <si>
    <t>350-724-1638</t>
  </si>
  <si>
    <t>202-536-5105</t>
  </si>
  <si>
    <t>235-768-8990</t>
  </si>
  <si>
    <t>656-754-7954-916</t>
  </si>
  <si>
    <t>366-901-5562-3996</t>
  </si>
  <si>
    <t>265-869-7848-15601</t>
  </si>
  <si>
    <t>322-442-8278</t>
  </si>
  <si>
    <t>224-278-9987-202</t>
  </si>
  <si>
    <t>476-716-1429-33425</t>
  </si>
  <si>
    <t>567-841-0833-491</t>
  </si>
  <si>
    <t>810-695-7447</t>
  </si>
  <si>
    <t>283-623-2949</t>
  </si>
  <si>
    <t>917-834-2387</t>
  </si>
  <si>
    <t>803-679-7711-33192</t>
  </si>
  <si>
    <t>463-554-3219</t>
  </si>
  <si>
    <t>449-770-2046</t>
  </si>
  <si>
    <t>602-685-6697</t>
  </si>
  <si>
    <t>594-401-3993-218</t>
  </si>
  <si>
    <t>213-730-2916</t>
  </si>
  <si>
    <t>244-690-1868-468</t>
  </si>
  <si>
    <t>670-595-0273</t>
  </si>
  <si>
    <t>661-531-1972-2205</t>
  </si>
  <si>
    <t>540-803-3373-5326</t>
  </si>
  <si>
    <t>585-431-3987-214</t>
  </si>
  <si>
    <t>877-500-6789-35559</t>
  </si>
  <si>
    <t>850-510-3206-1891</t>
  </si>
  <si>
    <t>668-229-6728-95671</t>
  </si>
  <si>
    <t>547-974-2957</t>
  </si>
  <si>
    <t>312-542-7087-359</t>
  </si>
  <si>
    <t>869-262-6304-6055</t>
  </si>
  <si>
    <t>270-219-1026-25687</t>
  </si>
  <si>
    <t>795-389-7085-0244</t>
  </si>
  <si>
    <t>860-317-4224-52412</t>
  </si>
  <si>
    <t>726-506-5650-14889</t>
  </si>
  <si>
    <t>382-399-2966-02356</t>
  </si>
  <si>
    <t>589-936-4929</t>
  </si>
  <si>
    <t>833-306-7124</t>
  </si>
  <si>
    <t>642-949-6035-078</t>
  </si>
  <si>
    <t>971-729-5399-734</t>
  </si>
  <si>
    <t>829-638-9256-3134</t>
  </si>
  <si>
    <t>925-779-8397-09818</t>
  </si>
  <si>
    <t>445-683-7215-55257</t>
  </si>
  <si>
    <t>748-356-8035-331</t>
  </si>
  <si>
    <t>944-830-9595-5333</t>
  </si>
  <si>
    <t>934-858-0108</t>
  </si>
  <si>
    <t>961-451-0883-78509</t>
  </si>
  <si>
    <t>724-663-2750</t>
  </si>
  <si>
    <t>501-788-6262-455</t>
  </si>
  <si>
    <t>881-942-7411-904</t>
  </si>
  <si>
    <t>749-489-5997-363</t>
  </si>
  <si>
    <t>650-314-4142-7132</t>
  </si>
  <si>
    <t>294-997-6565-72003</t>
  </si>
  <si>
    <t>352-784-2624</t>
  </si>
  <si>
    <t>628-607-3306</t>
  </si>
  <si>
    <t>788-537-6859-05516</t>
  </si>
  <si>
    <t>783-607-4711</t>
  </si>
  <si>
    <t>701-695-2821-284</t>
  </si>
  <si>
    <t>404-731-6078-514</t>
  </si>
  <si>
    <t>709-568-3950-143</t>
  </si>
  <si>
    <t>895-533-5500-2756</t>
  </si>
  <si>
    <t>969-858-8429</t>
  </si>
  <si>
    <t>391-347-8310-044</t>
  </si>
  <si>
    <t>269-296-6124-72916</t>
  </si>
  <si>
    <t>573-799-6233-0478</t>
  </si>
  <si>
    <t>476-714-3432-3573</t>
  </si>
  <si>
    <t>622-597-9374-65302</t>
  </si>
  <si>
    <t>991-856-8207</t>
  </si>
  <si>
    <t>915-564-9779-08742</t>
  </si>
  <si>
    <t>497-874-3036-62458</t>
  </si>
  <si>
    <t>842-234-4162-325</t>
  </si>
  <si>
    <t>774-413-5714-7117</t>
  </si>
  <si>
    <t>701-819-1351-683</t>
  </si>
  <si>
    <t>734-718-5824-6034</t>
  </si>
  <si>
    <t>542-294-7501</t>
  </si>
  <si>
    <t>995-636-1004</t>
  </si>
  <si>
    <t>593-443-2255</t>
  </si>
  <si>
    <t>683-512-2572-8778</t>
  </si>
  <si>
    <t>243-799-7505</t>
  </si>
  <si>
    <t>798-334-1594-6422</t>
  </si>
  <si>
    <t>370-829-9881-81497</t>
  </si>
  <si>
    <t>747-691-9068-3077</t>
  </si>
  <si>
    <t>706-901-7647</t>
  </si>
  <si>
    <t>661-405-4671-980</t>
  </si>
  <si>
    <t>274-902-0037-5034</t>
  </si>
  <si>
    <t>539-666-3193-247</t>
  </si>
  <si>
    <t>334-572-2089</t>
  </si>
  <si>
    <t>618-386-1524</t>
  </si>
  <si>
    <t>380-284-2016</t>
  </si>
  <si>
    <t>410-962-2505</t>
  </si>
  <si>
    <t>965-296-9202</t>
  </si>
  <si>
    <t>810-288-1575-0858</t>
  </si>
  <si>
    <t>420-229-1736-5581</t>
  </si>
  <si>
    <t>478-757-1892-28306</t>
  </si>
  <si>
    <t>642-365-8431</t>
  </si>
  <si>
    <t>761-719-0059-17374</t>
  </si>
  <si>
    <t>971-327-4856-9339</t>
  </si>
  <si>
    <t>892-820-8991-984</t>
  </si>
  <si>
    <t>834-589-6529-4935</t>
  </si>
  <si>
    <t>774-432-7202</t>
  </si>
  <si>
    <t>213-291-9794</t>
  </si>
  <si>
    <t>442-684-3497-8299</t>
  </si>
  <si>
    <t>636-545-0763</t>
  </si>
  <si>
    <t>238-951-1086-391</t>
  </si>
  <si>
    <t>934-497-5136</t>
  </si>
  <si>
    <t>813-422-3626-773</t>
  </si>
  <si>
    <t>726-577-4906</t>
  </si>
  <si>
    <t>610-302-2222</t>
  </si>
  <si>
    <t>623-204-3222-7706</t>
  </si>
  <si>
    <t>772-515-8728</t>
  </si>
  <si>
    <t>641-437-9280-9096</t>
  </si>
  <si>
    <t>718-865-8367</t>
  </si>
  <si>
    <t>975-824-6061-290</t>
  </si>
  <si>
    <t>503-379-2918-4970</t>
  </si>
  <si>
    <t>298-739-5989</t>
  </si>
  <si>
    <t>432-492-9435-30354</t>
  </si>
  <si>
    <t>700-500-6253-938</t>
  </si>
  <si>
    <t>406-779-2680</t>
  </si>
  <si>
    <t>569-683-3975</t>
  </si>
  <si>
    <t>482-515-3023</t>
  </si>
  <si>
    <t>378-736-7451</t>
  </si>
  <si>
    <t>231-495-2843</t>
  </si>
  <si>
    <t>820-288-9914-847</t>
  </si>
  <si>
    <t>365-790-8432-557</t>
  </si>
  <si>
    <t>424-511-6200-4800</t>
  </si>
  <si>
    <t>653-420-1312-379</t>
  </si>
  <si>
    <t>496-430-4222-5333</t>
  </si>
  <si>
    <t>745-363-1658</t>
  </si>
  <si>
    <t>672-886-4880</t>
  </si>
  <si>
    <t>398-855-5237</t>
  </si>
  <si>
    <t>Cleaned Phone Number</t>
  </si>
  <si>
    <t>Grand Total</t>
  </si>
  <si>
    <t>Employees</t>
  </si>
  <si>
    <t>Days Service</t>
  </si>
  <si>
    <t>Average Age</t>
  </si>
  <si>
    <t>Average Service Duration (Days)</t>
  </si>
  <si>
    <t>Status</t>
  </si>
  <si>
    <t>Active Employee</t>
  </si>
  <si>
    <t>Out of Service</t>
  </si>
  <si>
    <t>Count of Status</t>
  </si>
  <si>
    <t>Emp Status</t>
  </si>
  <si>
    <t>Status Filter</t>
  </si>
  <si>
    <t>Total Emp</t>
  </si>
  <si>
    <t>Gender Dist</t>
  </si>
  <si>
    <t>Gender Filter</t>
  </si>
  <si>
    <t>2019</t>
  </si>
  <si>
    <t>2020</t>
  </si>
  <si>
    <t>2021</t>
  </si>
  <si>
    <t>2022</t>
  </si>
  <si>
    <t>4 Years 10 Months 21 Days</t>
  </si>
  <si>
    <t>4 Years 10 Months 17 Days</t>
  </si>
  <si>
    <t>1 Years 5 Months 1 Days</t>
  </si>
  <si>
    <t>4 Years 10 Months 14 Days</t>
  </si>
  <si>
    <t>4 Years 10 Months 8 Days</t>
  </si>
  <si>
    <t>4 Years 10 Months 7 Days</t>
  </si>
  <si>
    <t>4 Years 10 Months 2 Days</t>
  </si>
  <si>
    <t>4 Years 10 Months 1 Days</t>
  </si>
  <si>
    <t>4 Years 9 Months 28 Days</t>
  </si>
  <si>
    <t>4 Years 9 Months 27 Days</t>
  </si>
  <si>
    <t>4 Years 9 Months 25 Days</t>
  </si>
  <si>
    <t>4 Years 9 Months 24 Days</t>
  </si>
  <si>
    <t>4 Years 9 Months 22 Days</t>
  </si>
  <si>
    <t>4 Years 9 Months 21 Days</t>
  </si>
  <si>
    <t>0 Years 3 Months 21 Days</t>
  </si>
  <si>
    <t>4 Years 9 Months 19 Days</t>
  </si>
  <si>
    <t>4 Years 9 Months 18 Days</t>
  </si>
  <si>
    <t>4 Years 9 Months 17 Days</t>
  </si>
  <si>
    <t>4 Years 9 Months 15 Days</t>
  </si>
  <si>
    <t>4 Years 9 Months 14 Days</t>
  </si>
  <si>
    <t>4 Years 9 Months 12 Days</t>
  </si>
  <si>
    <t>4 Years 9 Months 9 Days</t>
  </si>
  <si>
    <t>4 Years 9 Months 7 Days</t>
  </si>
  <si>
    <t>1 Years 10 Months 17 Days</t>
  </si>
  <si>
    <t>1 Years 0 Months 13 Days</t>
  </si>
  <si>
    <t>4 Years 9 Months 2 Days</t>
  </si>
  <si>
    <t>4 Years 9 Months 1 Days</t>
  </si>
  <si>
    <t>4 Years 8 Months 30 Days</t>
  </si>
  <si>
    <t>4 Years 8 Months 28 Days</t>
  </si>
  <si>
    <t>4 Years 8 Months 27 Days</t>
  </si>
  <si>
    <t>2 Years 2 Months 25 Days</t>
  </si>
  <si>
    <t>1 Years 7 Months 14 Days</t>
  </si>
  <si>
    <t>4 Years 8 Months 20 Days</t>
  </si>
  <si>
    <t>0 Years 10 Months 21 Days</t>
  </si>
  <si>
    <t>4 Years 8 Months 19 Days</t>
  </si>
  <si>
    <t>0 Years 5 Months 30 Days</t>
  </si>
  <si>
    <t>3 Years 8 Months 13 Days</t>
  </si>
  <si>
    <t>4 Years 8 Months 5 Days</t>
  </si>
  <si>
    <t>4 Years 8 Months 3 Days</t>
  </si>
  <si>
    <t>1 Years 1 Months 9 Days</t>
  </si>
  <si>
    <t>4 Years 8 Months 0 Days</t>
  </si>
  <si>
    <t>4 Years 7 Months 28 Days</t>
  </si>
  <si>
    <t>4 Years 7 Months 27 Days</t>
  </si>
  <si>
    <t>4 Years 7 Months 24 Days</t>
  </si>
  <si>
    <t>4 Years 7 Months 23 Days</t>
  </si>
  <si>
    <t>3 Years 3 Months 5 Days</t>
  </si>
  <si>
    <t>4 Years 7 Months 18 Days</t>
  </si>
  <si>
    <t>4 Years 7 Months 9 Days</t>
  </si>
  <si>
    <t>4 Years 7 Months 8 Days</t>
  </si>
  <si>
    <t>4 Years 7 Months 6 Days</t>
  </si>
  <si>
    <t>4 Years 7 Months 3 Days</t>
  </si>
  <si>
    <t>2 Years 8 Months 30 Days</t>
  </si>
  <si>
    <t>4 Years 7 Months 1 Days</t>
  </si>
  <si>
    <t>4 Years 6 Months 30 Days</t>
  </si>
  <si>
    <t>4 Years 6 Months 28 Days</t>
  </si>
  <si>
    <t>4 Years 6 Months 27 Days</t>
  </si>
  <si>
    <t>4 Years 6 Months 24 Days</t>
  </si>
  <si>
    <t>4 Years 6 Months 23 Days</t>
  </si>
  <si>
    <t>2 Years 1 Months 6 Days</t>
  </si>
  <si>
    <t>4 Years 6 Months 19 Days</t>
  </si>
  <si>
    <t>4 Years 6 Months 18 Days</t>
  </si>
  <si>
    <t>4 Years 6 Months 17 Days</t>
  </si>
  <si>
    <t>3 Years 4 Months 26 Days</t>
  </si>
  <si>
    <t>4 Years 6 Months 9 Days</t>
  </si>
  <si>
    <t>2 Years 5 Months 5 Days</t>
  </si>
  <si>
    <t>0 Years 6 Months 23 Days</t>
  </si>
  <si>
    <t>3 Years 5 Months 22 Days</t>
  </si>
  <si>
    <t>4 Years 6 Months 7 Days</t>
  </si>
  <si>
    <t>4 Years 6 Months 5 Days</t>
  </si>
  <si>
    <t>4 Years 6 Months 1 Days</t>
  </si>
  <si>
    <t>0 Years 9 Months 20 Days</t>
  </si>
  <si>
    <t>4 Years 5 Months 30 Days</t>
  </si>
  <si>
    <t>0 Years 11 Months 0 Days</t>
  </si>
  <si>
    <t>4 Years 5 Months 27 Days</t>
  </si>
  <si>
    <t>0 Years 7 Months 6 Days</t>
  </si>
  <si>
    <t>4 Years 5 Months 20 Days</t>
  </si>
  <si>
    <t>4 Years 5 Months 18 Days</t>
  </si>
  <si>
    <t>3 Years 5 Months 5 Days</t>
  </si>
  <si>
    <t>0 Years 7 Months 26 Days</t>
  </si>
  <si>
    <t>0 Years 6 Months 26 Days</t>
  </si>
  <si>
    <t>4 Years 5 Months 11 Days</t>
  </si>
  <si>
    <t>4 Years 5 Months 9 Days</t>
  </si>
  <si>
    <t>4 Years 5 Months 7 Days</t>
  </si>
  <si>
    <t>4 Years 5 Months 6 Days</t>
  </si>
  <si>
    <t>4 Years 5 Months 5 Days</t>
  </si>
  <si>
    <t>4 Years 5 Months 3 Days</t>
  </si>
  <si>
    <t>3 Years 2 Months 20 Days</t>
  </si>
  <si>
    <t>4 Years 4 Months 30 Days</t>
  </si>
  <si>
    <t>4 Years 4 Months 29 Days</t>
  </si>
  <si>
    <t>4 Years 4 Months 27 Days</t>
  </si>
  <si>
    <t>0 Years 9 Months 30 Days</t>
  </si>
  <si>
    <t>1 Years 1 Months 22 Days</t>
  </si>
  <si>
    <t>4 Years 4 Months 24 Days</t>
  </si>
  <si>
    <t>0 Years 3 Months 2 Days</t>
  </si>
  <si>
    <t>0 Years 5 Months 23 Days</t>
  </si>
  <si>
    <t>4 Years 4 Months 23 Days</t>
  </si>
  <si>
    <t>4 Years 4 Months 20 Days</t>
  </si>
  <si>
    <t>4 Years 4 Months 19 Days</t>
  </si>
  <si>
    <t>4 Years 4 Months 17 Days</t>
  </si>
  <si>
    <t>4 Years 4 Months 16 Days</t>
  </si>
  <si>
    <t>1 Years 4 Months 29 Days</t>
  </si>
  <si>
    <t>4 Years 4 Months 13 Days</t>
  </si>
  <si>
    <t>4 Years 4 Months 12 Days</t>
  </si>
  <si>
    <t>0 Years 1 Months 20 Days</t>
  </si>
  <si>
    <t>4 Years 4 Months 9 Days</t>
  </si>
  <si>
    <t>2 Years 4 Months 9 Days</t>
  </si>
  <si>
    <t>4 Years 4 Months 1 Days</t>
  </si>
  <si>
    <t>4 Years 4 Months 0 Days</t>
  </si>
  <si>
    <t>4 Years 3 Months 25 Days</t>
  </si>
  <si>
    <t>4 Years 3 Months 22 Days</t>
  </si>
  <si>
    <t>4 Years 3 Months 16 Days</t>
  </si>
  <si>
    <t>4 Years 3 Months 11 Days</t>
  </si>
  <si>
    <t>4 Years 3 Months 7 Days</t>
  </si>
  <si>
    <t>4 Years 3 Months 5 Days</t>
  </si>
  <si>
    <t>2 Years 2 Months 22 Days</t>
  </si>
  <si>
    <t>1 Years 3 Months 13 Days</t>
  </si>
  <si>
    <t>4 Years 3 Months 3 Days</t>
  </si>
  <si>
    <t>4 Years 3 Months 2 Days</t>
  </si>
  <si>
    <t>4 Years 2 Months 29 Days</t>
  </si>
  <si>
    <t>4 Years 2 Months 27 Days</t>
  </si>
  <si>
    <t>4 Years 2 Months 26 Days</t>
  </si>
  <si>
    <t>4 Years 2 Months 23 Days</t>
  </si>
  <si>
    <t>2 Years 3 Months 1 Days</t>
  </si>
  <si>
    <t>4 Years 2 Months 20 Days</t>
  </si>
  <si>
    <t>4 Years 2 Months 12 Days</t>
  </si>
  <si>
    <t>4 Years 2 Months 11 Days</t>
  </si>
  <si>
    <t>4 Years 2 Months 10 Days</t>
  </si>
  <si>
    <t>4 Years 2 Months 9 Days</t>
  </si>
  <si>
    <t>4 Years 2 Months 3 Days</t>
  </si>
  <si>
    <t>4 Years 2 Months 0 Days</t>
  </si>
  <si>
    <t>4 Years 1 Months 26 Days</t>
  </si>
  <si>
    <t>2 Years 8 Months 19 Days</t>
  </si>
  <si>
    <t>4 Years 1 Months 24 Days</t>
  </si>
  <si>
    <t>4 Years 1 Months 23 Days</t>
  </si>
  <si>
    <t>1 Years 11 Months 26 Days</t>
  </si>
  <si>
    <t>4 Years 1 Months 21 Days</t>
  </si>
  <si>
    <t>4 Years 1 Months 20 Days</t>
  </si>
  <si>
    <t>0 Years 0 Months 4 Days</t>
  </si>
  <si>
    <t>4 Years 1 Months 19 Days</t>
  </si>
  <si>
    <t>4 Years 1 Months 15 Days</t>
  </si>
  <si>
    <t>4 Years 1 Months 13 Days</t>
  </si>
  <si>
    <t>4 Years 1 Months 11 Days</t>
  </si>
  <si>
    <t>4 Years 1 Months 8 Days</t>
  </si>
  <si>
    <t>4 Years 1 Months 5 Days</t>
  </si>
  <si>
    <t>4 Years 1 Months 3 Days</t>
  </si>
  <si>
    <t>4 Years 1 Months 2 Days</t>
  </si>
  <si>
    <t>0 Years 4 Months 25 Days</t>
  </si>
  <si>
    <t>4 Years 1 Months 1 Days</t>
  </si>
  <si>
    <t>4 Years 0 Months 30 Days</t>
  </si>
  <si>
    <t>4 Years 0 Months 27 Days</t>
  </si>
  <si>
    <t>4 Years 0 Months 26 Days</t>
  </si>
  <si>
    <t>4 Years 0 Months 25 Days</t>
  </si>
  <si>
    <t>4 Years 0 Months 23 Days</t>
  </si>
  <si>
    <t>4 Years 0 Months 22 Days</t>
  </si>
  <si>
    <t>4 Years 0 Months 21 Days</t>
  </si>
  <si>
    <t>4 Years 0 Months 18 Days</t>
  </si>
  <si>
    <t>2 Years 2 Months 20 Days</t>
  </si>
  <si>
    <t>4 Years 0 Months 15 Days</t>
  </si>
  <si>
    <t>4 Years 0 Months 14 Days</t>
  </si>
  <si>
    <t>2 Years 2 Months 12 Days</t>
  </si>
  <si>
    <t>4 Years 0 Months 13 Days</t>
  </si>
  <si>
    <t>4 Years 0 Months 11 Days</t>
  </si>
  <si>
    <t>4 Years 0 Months 7 Days</t>
  </si>
  <si>
    <t>4 Years 0 Months 5 Days</t>
  </si>
  <si>
    <t>4 Years 0 Months 1 Days</t>
  </si>
  <si>
    <t>3 Years 11 Months 29 Days</t>
  </si>
  <si>
    <t>3 Years 11 Months 28 Days</t>
  </si>
  <si>
    <t>3 Years 11 Months 26 Days</t>
  </si>
  <si>
    <t>3 Years 11 Months 24 Days</t>
  </si>
  <si>
    <t>3 Years 11 Months 23 Days</t>
  </si>
  <si>
    <t>3 Years 11 Months 21 Days</t>
  </si>
  <si>
    <t>1 Years 5 Months 27 Days</t>
  </si>
  <si>
    <t>3 Years 11 Months 20 Days</t>
  </si>
  <si>
    <t>3 Years 11 Months 18 Days</t>
  </si>
  <si>
    <t>3 Years 11 Months 16 Days</t>
  </si>
  <si>
    <t>3 Years 11 Months 15 Days</t>
  </si>
  <si>
    <t>3 Years 11 Months 12 Days</t>
  </si>
  <si>
    <t>3 Years 11 Months 11 Days</t>
  </si>
  <si>
    <t>3 Years 11 Months 10 Days</t>
  </si>
  <si>
    <t>3 Years 11 Months 9 Days</t>
  </si>
  <si>
    <t>3 Years 11 Months 5 Days</t>
  </si>
  <si>
    <t>3 Years 11 Months 4 Days</t>
  </si>
  <si>
    <t>3 Years 11 Months 3 Days</t>
  </si>
  <si>
    <t>3 Years 10 Months 30 Days</t>
  </si>
  <si>
    <t>2 Years 8 Months 7 Days</t>
  </si>
  <si>
    <t>3 Years 10 Months 26 Days</t>
  </si>
  <si>
    <t>3 Years 10 Months 25 Days</t>
  </si>
  <si>
    <t>3 Years 10 Months 22 Days</t>
  </si>
  <si>
    <t>3 Years 10 Months 21 Days</t>
  </si>
  <si>
    <t>3 Years 10 Months 20 Days</t>
  </si>
  <si>
    <t>3 Years 10 Months 17 Days</t>
  </si>
  <si>
    <t>3 Years 10 Months 16 Days</t>
  </si>
  <si>
    <t>3 Years 10 Months 12 Days</t>
  </si>
  <si>
    <t>3 Years 10 Months 11 Days</t>
  </si>
  <si>
    <t>3 Years 10 Months 8 Days</t>
  </si>
  <si>
    <t>3 Years 10 Months 7 Days</t>
  </si>
  <si>
    <t>3 Years 10 Months 6 Days</t>
  </si>
  <si>
    <t>3 Years 10 Months 5 Days</t>
  </si>
  <si>
    <t>3 Years 10 Months 4 Days</t>
  </si>
  <si>
    <t>3 Years 10 Months 2 Days</t>
  </si>
  <si>
    <t>3 Years 10 Months 1 Days</t>
  </si>
  <si>
    <t>0 Years 0 Months 24 Days</t>
  </si>
  <si>
    <t>3 Years 10 Months 0 Days</t>
  </si>
  <si>
    <t>3 Years 9 Months 29 Days</t>
  </si>
  <si>
    <t>3 Years 9 Months 27 Days</t>
  </si>
  <si>
    <t>3 Years 9 Months 26 Days</t>
  </si>
  <si>
    <t>3 Years 9 Months 24 Days</t>
  </si>
  <si>
    <t>3 Years 9 Months 23 Days</t>
  </si>
  <si>
    <t>3 Years 9 Months 18 Days</t>
  </si>
  <si>
    <t>3 Years 9 Months 15 Days</t>
  </si>
  <si>
    <t>3 Years 9 Months 13 Days</t>
  </si>
  <si>
    <t>3 Years 9 Months 10 Days</t>
  </si>
  <si>
    <t>3 Years 9 Months 9 Days</t>
  </si>
  <si>
    <t>3 Years 9 Months 7 Days</t>
  </si>
  <si>
    <t>3 Years 9 Months 6 Days</t>
  </si>
  <si>
    <t>3 Years 9 Months 4 Days</t>
  </si>
  <si>
    <t>1 Years 1 Months 11 Days</t>
  </si>
  <si>
    <t>3 Years 9 Months 2 Days</t>
  </si>
  <si>
    <t>3 Years 9 Months 1 Days</t>
  </si>
  <si>
    <t>3 Years 9 Months 0 Days</t>
  </si>
  <si>
    <t>3 Years 8 Months 25 Days</t>
  </si>
  <si>
    <t>3 Years 8 Months 24 Days</t>
  </si>
  <si>
    <t>3 Years 8 Months 21 Days</t>
  </si>
  <si>
    <t>1 Years 4 Months 1 Days</t>
  </si>
  <si>
    <t>3 Years 8 Months 12 Days</t>
  </si>
  <si>
    <t>3 Years 8 Months 11 Days</t>
  </si>
  <si>
    <t>3 Years 8 Months 9 Days</t>
  </si>
  <si>
    <t>1 Years 2 Months 5 Days</t>
  </si>
  <si>
    <t>3 Years 8 Months 4 Days</t>
  </si>
  <si>
    <t>3 Years 8 Months 3 Days</t>
  </si>
  <si>
    <t>3 Years 8 Months 2 Days</t>
  </si>
  <si>
    <t>3 Years 8 Months 1 Days</t>
  </si>
  <si>
    <t>3 Years 8 Months 0 Days</t>
  </si>
  <si>
    <t>3 Years 7 Months 30 Days</t>
  </si>
  <si>
    <t>3 Years 7 Months 28 Days</t>
  </si>
  <si>
    <t>3 Years 7 Months 27 Days</t>
  </si>
  <si>
    <t>3 Years 7 Months 26 Days</t>
  </si>
  <si>
    <t>2 Years 4 Months 30 Days</t>
  </si>
  <si>
    <t>3 Years 7 Months 24 Days</t>
  </si>
  <si>
    <t>3 Years 7 Months 23 Days</t>
  </si>
  <si>
    <t>3 Years 7 Months 22 Days</t>
  </si>
  <si>
    <t>3 Years 7 Months 20 Days</t>
  </si>
  <si>
    <t>3 Years 7 Months 19 Days</t>
  </si>
  <si>
    <t>3 Years 7 Months 18 Days</t>
  </si>
  <si>
    <t>0 Years 3 Months 7 Days</t>
  </si>
  <si>
    <t>3 Years 7 Months 16 Days</t>
  </si>
  <si>
    <t>3 Years 7 Months 12 Days</t>
  </si>
  <si>
    <t>1 Years 2 Months 11 Days</t>
  </si>
  <si>
    <t>3 Years 7 Months 10 Days</t>
  </si>
  <si>
    <t>3 Years 7 Months 8 Days</t>
  </si>
  <si>
    <t>3 Years 7 Months 7 Days</t>
  </si>
  <si>
    <t>3 Years 7 Months 3 Days</t>
  </si>
  <si>
    <t>3 Years 7 Months 0 Days</t>
  </si>
  <si>
    <t>1 Years 9 Months 0 Days</t>
  </si>
  <si>
    <t>3 Years 6 Months 30 Days</t>
  </si>
  <si>
    <t>3 Years 6 Months 29 Days</t>
  </si>
  <si>
    <t>1 Years 4 Months 16 Days</t>
  </si>
  <si>
    <t>3 Years 6 Months 26 Days</t>
  </si>
  <si>
    <t>3 Years 6 Months 24 Days</t>
  </si>
  <si>
    <t>3 Years 6 Months 23 Days</t>
  </si>
  <si>
    <t>1 Years 5 Months 2 Days</t>
  </si>
  <si>
    <t>3 Years 6 Months 20 Days</t>
  </si>
  <si>
    <t>1 Years 10 Months 21 Days</t>
  </si>
  <si>
    <t>3 Years 6 Months 15 Days</t>
  </si>
  <si>
    <t>3 Years 6 Months 13 Days</t>
  </si>
  <si>
    <t>3 Years 6 Months 12 Days</t>
  </si>
  <si>
    <t>3 Years 6 Months 10 Days</t>
  </si>
  <si>
    <t>3 Years 6 Months 8 Days</t>
  </si>
  <si>
    <t>3 Years 6 Months 7 Days</t>
  </si>
  <si>
    <t>3 Years 6 Months 4 Days</t>
  </si>
  <si>
    <t>3 Years 5 Months 29 Days</t>
  </si>
  <si>
    <t>3 Years 5 Months 28 Days</t>
  </si>
  <si>
    <t>3 Years 5 Months 26 Days</t>
  </si>
  <si>
    <t>3 Years 5 Months 25 Days</t>
  </si>
  <si>
    <t>3 Years 5 Months 21 Days</t>
  </si>
  <si>
    <t>2 Years 5 Months 13 Days</t>
  </si>
  <si>
    <t>3 Years 5 Months 18 Days</t>
  </si>
  <si>
    <t>3 Years 5 Months 17 Days</t>
  </si>
  <si>
    <t>3 Years 5 Months 10 Days</t>
  </si>
  <si>
    <t>2 Years 5 Months 4 Days</t>
  </si>
  <si>
    <t>3 Years 5 Months 4 Days</t>
  </si>
  <si>
    <t>3 Years 5 Months 1 Days</t>
  </si>
  <si>
    <t>3 Years 4 Months 30 Days</t>
  </si>
  <si>
    <t>1 Years 3 Months 3 Days</t>
  </si>
  <si>
    <t>3 Years 4 Months 28 Days</t>
  </si>
  <si>
    <t>3 Years 4 Months 24 Days</t>
  </si>
  <si>
    <t>3 Years 4 Months 23 Days</t>
  </si>
  <si>
    <t>3 Years 4 Months 21 Days</t>
  </si>
  <si>
    <t>3 Years 4 Months 20 Days</t>
  </si>
  <si>
    <t>1 Years 8 Months 14 Days</t>
  </si>
  <si>
    <t>3 Years 4 Months 16 Days</t>
  </si>
  <si>
    <t>3 Years 4 Months 11 Days</t>
  </si>
  <si>
    <t>3 Years 4 Months 10 Days</t>
  </si>
  <si>
    <t>3 Years 4 Months 8 Days</t>
  </si>
  <si>
    <t>3 Years 4 Months 7 Days</t>
  </si>
  <si>
    <t>3 Years 4 Months 6 Days</t>
  </si>
  <si>
    <t>3 Years 4 Months 0 Days</t>
  </si>
  <si>
    <t>1 Years 8 Months 19 Days</t>
  </si>
  <si>
    <t>3 Years 3 Months 28 Days</t>
  </si>
  <si>
    <t>3 Years 3 Months 27 Days</t>
  </si>
  <si>
    <t>3 Years 3 Months 24 Days</t>
  </si>
  <si>
    <t>3 Years 3 Months 21 Days</t>
  </si>
  <si>
    <t>3 Years 3 Months 14 Days</t>
  </si>
  <si>
    <t>3 Years 3 Months 12 Days</t>
  </si>
  <si>
    <t>3 Years 3 Months 10 Days</t>
  </si>
  <si>
    <t>3 Years 3 Months 8 Days</t>
  </si>
  <si>
    <t>3 Years 3 Months 4 Days</t>
  </si>
  <si>
    <t>3 Years 2 Months 30 Days</t>
  </si>
  <si>
    <t>0 Years 7 Months 14 Days</t>
  </si>
  <si>
    <t>3 Years 2 Months 27 Days</t>
  </si>
  <si>
    <t>3 Years 2 Months 25 Days</t>
  </si>
  <si>
    <t>3 Years 2 Months 22 Days</t>
  </si>
  <si>
    <t>3 Years 2 Months 21 Days</t>
  </si>
  <si>
    <t>3 Years 2 Months 19 Days</t>
  </si>
  <si>
    <t>3 Years 2 Months 16 Days</t>
  </si>
  <si>
    <t>3 Years 2 Months 14 Days</t>
  </si>
  <si>
    <t>3 Years 2 Months 9 Days</t>
  </si>
  <si>
    <t>3 Years 2 Months 6 Days</t>
  </si>
  <si>
    <t>3 Years 2 Months 4 Days</t>
  </si>
  <si>
    <t>3 Years 2 Months 2 Days</t>
  </si>
  <si>
    <t>3 Years 1 Months 29 Days</t>
  </si>
  <si>
    <t>3 Years 1 Months 27 Days</t>
  </si>
  <si>
    <t>3 Years 1 Months 26 Days</t>
  </si>
  <si>
    <t>3 Years 1 Months 25 Days</t>
  </si>
  <si>
    <t>3 Years 1 Months 24 Days</t>
  </si>
  <si>
    <t>3 Years 1 Months 21 Days</t>
  </si>
  <si>
    <t>3 Years 1 Months 20 Days</t>
  </si>
  <si>
    <t>2 Years 2 Months 0 Days</t>
  </si>
  <si>
    <t>3 Years 1 Months 14 Days</t>
  </si>
  <si>
    <t>1 Years 10 Months 5 Days</t>
  </si>
  <si>
    <t>3 Years 1 Months 10 Days</t>
  </si>
  <si>
    <t>0 Years 5 Months 25 Days</t>
  </si>
  <si>
    <t>3 Years 1 Months 7 Days</t>
  </si>
  <si>
    <t>3 Years 1 Months 6 Days</t>
  </si>
  <si>
    <t>3 Years 1 Months 4 Days</t>
  </si>
  <si>
    <t>3 Years 1 Months 3 Days</t>
  </si>
  <si>
    <t>3 Years 1 Months 2 Days</t>
  </si>
  <si>
    <t>3 Years 1 Months 0 Days</t>
  </si>
  <si>
    <t>0 Years 6 Months 9 Days</t>
  </si>
  <si>
    <t>1 Years 5 Months 9 Days</t>
  </si>
  <si>
    <t>3 Years 0 Months 26 Days</t>
  </si>
  <si>
    <t>3 Years 0 Months 25 Days</t>
  </si>
  <si>
    <t>3 Years 0 Months 24 Days</t>
  </si>
  <si>
    <t>3 Years 0 Months 22 Days</t>
  </si>
  <si>
    <t>3 Years 0 Months 21 Days</t>
  </si>
  <si>
    <t>0 Years 7 Months 23 Days</t>
  </si>
  <si>
    <t>1 Years 11 Months 9 Days</t>
  </si>
  <si>
    <t>3 Years 0 Months 13 Days</t>
  </si>
  <si>
    <t>3 Years 0 Months 11 Days</t>
  </si>
  <si>
    <t>1 Years 11 Months 25 Days</t>
  </si>
  <si>
    <t>3 Years 0 Months 8 Days</t>
  </si>
  <si>
    <t>3 Years 0 Months 7 Days</t>
  </si>
  <si>
    <t>0 Years 5 Months 27 Days</t>
  </si>
  <si>
    <t>3 Years 0 Months 2 Days</t>
  </si>
  <si>
    <t>3 Years 0 Months 0 Days</t>
  </si>
  <si>
    <t>2 Years 11 Months 28 Days</t>
  </si>
  <si>
    <t>2 Years 11 Months 27 Days</t>
  </si>
  <si>
    <t>2 Years 11 Months 26 Days</t>
  </si>
  <si>
    <t>2 Years 11 Months 25 Days</t>
  </si>
  <si>
    <t>2 Years 11 Months 17 Days</t>
  </si>
  <si>
    <t>1 Years 3 Months 25 Days</t>
  </si>
  <si>
    <t>1 Years 2 Months 17 Days</t>
  </si>
  <si>
    <t>0 Years 8 Months 28 Days</t>
  </si>
  <si>
    <t>1 Years 1 Months 16 Days</t>
  </si>
  <si>
    <t>2 Years 11 Months 13 Days</t>
  </si>
  <si>
    <t>2 Years 11 Months 12 Days</t>
  </si>
  <si>
    <t>2 Years 11 Months 8 Days</t>
  </si>
  <si>
    <t>2 Years 11 Months 7 Days</t>
  </si>
  <si>
    <t>2 Years 11 Months 6 Days</t>
  </si>
  <si>
    <t>2 Years 11 Months 4 Days</t>
  </si>
  <si>
    <t>2 Years 11 Months 3 Days</t>
  </si>
  <si>
    <t>1 Years 10 Months 16 Days</t>
  </si>
  <si>
    <t>2 Years 11 Months 2 Days</t>
  </si>
  <si>
    <t>2 Years 11 Months 1 Days</t>
  </si>
  <si>
    <t>2 Years 10 Months 30 Days</t>
  </si>
  <si>
    <t>2 Years 10 Months 28 Days</t>
  </si>
  <si>
    <t>1 Years 8 Months 15 Days</t>
  </si>
  <si>
    <t>0 Years 2 Months 7 Days</t>
  </si>
  <si>
    <t>2 Years 10 Months 26 Days</t>
  </si>
  <si>
    <t>2 Years 10 Months 25 Days</t>
  </si>
  <si>
    <t>2 Years 10 Months 22 Days</t>
  </si>
  <si>
    <t>2 Years 10 Months 21 Days</t>
  </si>
  <si>
    <t>2 Years 10 Months 19 Days</t>
  </si>
  <si>
    <t>1 Years 4 Months 7 Days</t>
  </si>
  <si>
    <t>2 Years 10 Months 17 Days</t>
  </si>
  <si>
    <t>2 Years 10 Months 14 Days</t>
  </si>
  <si>
    <t>1 Years 0 Months 12 Days</t>
  </si>
  <si>
    <t>2 Years 10 Months 11 Days</t>
  </si>
  <si>
    <t>2 Years 10 Months 9 Days</t>
  </si>
  <si>
    <t>2 Years 10 Months 7 Days</t>
  </si>
  <si>
    <t>2 Years 10 Months 5 Days</t>
  </si>
  <si>
    <t>0 Years 3 Months 1 Days</t>
  </si>
  <si>
    <t>2 Years 10 Months 2 Days</t>
  </si>
  <si>
    <t>2 Years 10 Months 1 Days</t>
  </si>
  <si>
    <t>2 Years 10 Months 0 Days</t>
  </si>
  <si>
    <t>2 Years 9 Months 30 Days</t>
  </si>
  <si>
    <t>2 Years 9 Months 29 Days</t>
  </si>
  <si>
    <t>2 Years 9 Months 28 Days</t>
  </si>
  <si>
    <t>2 Years 9 Months 27 Days</t>
  </si>
  <si>
    <t>1 Years 0 Months 19 Days</t>
  </si>
  <si>
    <t>2 Years 9 Months 26 Days</t>
  </si>
  <si>
    <t>2 Years 9 Months 25 Days</t>
  </si>
  <si>
    <t>2 Years 9 Months 24 Days</t>
  </si>
  <si>
    <t>2 Years 9 Months 23 Days</t>
  </si>
  <si>
    <t>2 Years 9 Months 22 Days</t>
  </si>
  <si>
    <t>2 Years 9 Months 14 Days</t>
  </si>
  <si>
    <t>2 Years 9 Months 9 Days</t>
  </si>
  <si>
    <t>2 Years 9 Months 8 Days</t>
  </si>
  <si>
    <t>0 Years 1 Months 7 Days</t>
  </si>
  <si>
    <t>2 Years 9 Months 6 Days</t>
  </si>
  <si>
    <t>2 Years 9 Months 4 Days</t>
  </si>
  <si>
    <t>2 Years 9 Months 3 Days</t>
  </si>
  <si>
    <t>2 Years 9 Months 0 Days</t>
  </si>
  <si>
    <t>2 Years 8 Months 29 Days</t>
  </si>
  <si>
    <t>2 Years 8 Months 28 Days</t>
  </si>
  <si>
    <t>1 Years 9 Months 15 Days</t>
  </si>
  <si>
    <t>2 Years 8 Months 27 Days</t>
  </si>
  <si>
    <t>2 Years 8 Months 26 Days</t>
  </si>
  <si>
    <t>2 Years 8 Months 25 Days</t>
  </si>
  <si>
    <t>2 Years 8 Months 20 Days</t>
  </si>
  <si>
    <t>1 Years 4 Months 3 Days</t>
  </si>
  <si>
    <t>2 Years 8 Months 17 Days</t>
  </si>
  <si>
    <t>2 Years 8 Months 16 Days</t>
  </si>
  <si>
    <t>2 Years 8 Months 15 Days</t>
  </si>
  <si>
    <t>0 Years 9 Months 6 Days</t>
  </si>
  <si>
    <t>2 Years 8 Months 6 Days</t>
  </si>
  <si>
    <t>0 Years 3 Months 26 Days</t>
  </si>
  <si>
    <t>2 Years 8 Months 4 Days</t>
  </si>
  <si>
    <t>2 Years 7 Months 29 Days</t>
  </si>
  <si>
    <t>2 Years 7 Months 27 Days</t>
  </si>
  <si>
    <t>2 Years 7 Months 26 Days</t>
  </si>
  <si>
    <t>2 Years 7 Months 25 Days</t>
  </si>
  <si>
    <t>1 Years 6 Months 16 Days</t>
  </si>
  <si>
    <t>2 Years 7 Months 24 Days</t>
  </si>
  <si>
    <t>2 Years 7 Months 23 Days</t>
  </si>
  <si>
    <t>2 Years 7 Months 21 Days</t>
  </si>
  <si>
    <t>0 Years 6 Months 19 Days</t>
  </si>
  <si>
    <t>0 Years 0 Months 2 Days</t>
  </si>
  <si>
    <t>2 Years 7 Months 12 Days</t>
  </si>
  <si>
    <t>2 Years 7 Months 9 Days</t>
  </si>
  <si>
    <t>2 Years 7 Months 8 Days</t>
  </si>
  <si>
    <t>2 Years 7 Months 7 Days</t>
  </si>
  <si>
    <t>2 Years 7 Months 5 Days</t>
  </si>
  <si>
    <t>2 Years 7 Months 4 Days</t>
  </si>
  <si>
    <t>2 Years 6 Months 27 Days</t>
  </si>
  <si>
    <t>2 Years 6 Months 20 Days</t>
  </si>
  <si>
    <t>2 Years 6 Months 18 Days</t>
  </si>
  <si>
    <t>0 Years 1 Months 11 Days</t>
  </si>
  <si>
    <t>2 Years 6 Months 16 Days</t>
  </si>
  <si>
    <t>2 Years 6 Months 15 Days</t>
  </si>
  <si>
    <t>2 Years 6 Months 14 Days</t>
  </si>
  <si>
    <t>2 Years 6 Months 13 Days</t>
  </si>
  <si>
    <t>2 Years 6 Months 6 Days</t>
  </si>
  <si>
    <t>2 Years 6 Months 5 Days</t>
  </si>
  <si>
    <t>2 Years 6 Months 4 Days</t>
  </si>
  <si>
    <t>2 Years 6 Months 2 Days</t>
  </si>
  <si>
    <t>1 Years 0 Months 24 Days</t>
  </si>
  <si>
    <t>2 Years 5 Months 30 Days</t>
  </si>
  <si>
    <t>2 Years 5 Months 26 Days</t>
  </si>
  <si>
    <t>0 Years 1 Months 29 Days</t>
  </si>
  <si>
    <t>2 Years 5 Months 24 Days</t>
  </si>
  <si>
    <t>2 Years 5 Months 23 Days</t>
  </si>
  <si>
    <t>2 Years 5 Months 22 Days</t>
  </si>
  <si>
    <t>2 Years 5 Months 21 Days</t>
  </si>
  <si>
    <t>0 Years 8 Months 23 Days</t>
  </si>
  <si>
    <t>2 Years 5 Months 20 Days</t>
  </si>
  <si>
    <t>2 Years 5 Months 18 Days</t>
  </si>
  <si>
    <t>2 Years 5 Months 17 Days</t>
  </si>
  <si>
    <t>2 Years 5 Months 16 Days</t>
  </si>
  <si>
    <t>1 Years 1 Months 10 Days</t>
  </si>
  <si>
    <t>2 Years 5 Months 14 Days</t>
  </si>
  <si>
    <t>2 Years 5 Months 11 Days</t>
  </si>
  <si>
    <t>2 Years 5 Months 7 Days</t>
  </si>
  <si>
    <t>2 Years 5 Months 6 Days</t>
  </si>
  <si>
    <t>2 Years 5 Months 2 Days</t>
  </si>
  <si>
    <t>0 Years 1 Months 30 Days</t>
  </si>
  <si>
    <t>1 Years 5 Months 28 Days</t>
  </si>
  <si>
    <t>2 Years 4 Months 26 Days</t>
  </si>
  <si>
    <t>1 Years 0 Months 5 Days</t>
  </si>
  <si>
    <t>0 Years 9 Months 12 Days</t>
  </si>
  <si>
    <t>2 Years 4 Months 21 Days</t>
  </si>
  <si>
    <t>2 Years 4 Months 14 Days</t>
  </si>
  <si>
    <t>2 Years 4 Months 12 Days</t>
  </si>
  <si>
    <t>2 Years 4 Months 8 Days</t>
  </si>
  <si>
    <t>2 Years 4 Months 6 Days</t>
  </si>
  <si>
    <t>2 Years 4 Months 5 Days</t>
  </si>
  <si>
    <t>2 Years 4 Months 4 Days</t>
  </si>
  <si>
    <t>2 Years 4 Months 3 Days</t>
  </si>
  <si>
    <t>2 Years 3 Months 30 Days</t>
  </si>
  <si>
    <t>2 Years 3 Months 27 Days</t>
  </si>
  <si>
    <t>2 Years 3 Months 25 Days</t>
  </si>
  <si>
    <t>2 Years 3 Months 23 Days</t>
  </si>
  <si>
    <t>0 Years 2 Months 18 Days</t>
  </si>
  <si>
    <t>2 Years 3 Months 21 Days</t>
  </si>
  <si>
    <t>2 Years 3 Months 20 Days</t>
  </si>
  <si>
    <t>2 Years 3 Months 19 Days</t>
  </si>
  <si>
    <t>2 Years 3 Months 17 Days</t>
  </si>
  <si>
    <t>2 Years 3 Months 14 Days</t>
  </si>
  <si>
    <t>2 Years 3 Months 10 Days</t>
  </si>
  <si>
    <t>2 Years 3 Months 9 Days</t>
  </si>
  <si>
    <t>2 Years 3 Months 7 Days</t>
  </si>
  <si>
    <t>2 Years 3 Months 6 Days</t>
  </si>
  <si>
    <t>2 Years 3 Months 2 Days</t>
  </si>
  <si>
    <t>2 Years 2 Months 27 Days</t>
  </si>
  <si>
    <t>2 Years 2 Months 24 Days</t>
  </si>
  <si>
    <t>2 Years 2 Months 23 Days</t>
  </si>
  <si>
    <t>0 Years 0 Months 19 Days</t>
  </si>
  <si>
    <t>0 Years 2 Months 14 Days</t>
  </si>
  <si>
    <t>0 Years 7 Months 10 Days</t>
  </si>
  <si>
    <t>2 Years 2 Months 18 Days</t>
  </si>
  <si>
    <t>2 Years 2 Months 17 Days</t>
  </si>
  <si>
    <t>2 Years 2 Months 16 Days</t>
  </si>
  <si>
    <t>2 Years 2 Months 13 Days</t>
  </si>
  <si>
    <t>0 Years 5 Months 12 Days</t>
  </si>
  <si>
    <t>0 Years 9 Months 13 Days</t>
  </si>
  <si>
    <t>2 Years 2 Months 11 Days</t>
  </si>
  <si>
    <t>0 Years 11 Months 20 Days</t>
  </si>
  <si>
    <t>2 Years 2 Months 10 Days</t>
  </si>
  <si>
    <t>2 Years 2 Months 8 Days</t>
  </si>
  <si>
    <t>2 Years 2 Months 5 Days</t>
  </si>
  <si>
    <t>0 Years 10 Months 1 Days</t>
  </si>
  <si>
    <t>0 Years 10 Months 7 Days</t>
  </si>
  <si>
    <t>0 Years 3 Months 23 Days</t>
  </si>
  <si>
    <t>0 Years 4 Months 18 Days</t>
  </si>
  <si>
    <t>0 Years 10 Months 25 Days</t>
  </si>
  <si>
    <t>0 Years 6 Months 2 Days</t>
  </si>
  <si>
    <t>2 Years 1 Months 30 Days</t>
  </si>
  <si>
    <t>2 Years 1 Months 26 Days</t>
  </si>
  <si>
    <t>1 Years 2 Months 29 Days</t>
  </si>
  <si>
    <t>0 Years 1 Months 13 Days</t>
  </si>
  <si>
    <t>2 Years 1 Months 23 Days</t>
  </si>
  <si>
    <t>2 Years 1 Months 21 Days</t>
  </si>
  <si>
    <t>2 Years 1 Months 20 Days</t>
  </si>
  <si>
    <t>2 Years 1 Months 19 Days</t>
  </si>
  <si>
    <t>2 Years 1 Months 17 Days</t>
  </si>
  <si>
    <t>2 Years 1 Months 15 Days</t>
  </si>
  <si>
    <t>2 Years 1 Months 14 Days</t>
  </si>
  <si>
    <t>2 Years 1 Months 13 Days</t>
  </si>
  <si>
    <t>2 Years 1 Months 11 Days</t>
  </si>
  <si>
    <t>2 Years 1 Months 9 Days</t>
  </si>
  <si>
    <t>2 Years 1 Months 8 Days</t>
  </si>
  <si>
    <t>2 Years 1 Months 7 Days</t>
  </si>
  <si>
    <t>0 Years 0 Months 10 Days</t>
  </si>
  <si>
    <t>2 Years 1 Months 5 Days</t>
  </si>
  <si>
    <t>2 Years 1 Months 2 Days</t>
  </si>
  <si>
    <t>0 Years 1 Months 21 Days</t>
  </si>
  <si>
    <t>2 Years 1 Months 0 Days</t>
  </si>
  <si>
    <t>2 Years 0 Months 30 Days</t>
  </si>
  <si>
    <t>0 Years 4 Months 9 Days</t>
  </si>
  <si>
    <t>2 Years 0 Months 26 Days</t>
  </si>
  <si>
    <t>0 Years 3 Months 30 Days</t>
  </si>
  <si>
    <t>1 Years 1 Months 7 Days</t>
  </si>
  <si>
    <t>2 Years 0 Months 23 Days</t>
  </si>
  <si>
    <t>0 Years 1 Months 1 Days</t>
  </si>
  <si>
    <t>2 Years 0 Months 19 Days</t>
  </si>
  <si>
    <t>2 Years 0 Months 18 Days</t>
  </si>
  <si>
    <t>2 Years 0 Months 17 Days</t>
  </si>
  <si>
    <t>2 Years 0 Months 16 Days</t>
  </si>
  <si>
    <t>0 Years 8 Months 16 Days</t>
  </si>
  <si>
    <t>2 Years 0 Months 15 Days</t>
  </si>
  <si>
    <t>2 Years 0 Months 12 Days</t>
  </si>
  <si>
    <t>2 Years 0 Months 10 Days</t>
  </si>
  <si>
    <t>2 Years 0 Months 6 Days</t>
  </si>
  <si>
    <t>0 Years 10 Months 12 Days</t>
  </si>
  <si>
    <t>2 Years 0 Months 5 Days</t>
  </si>
  <si>
    <t>2 Years 0 Months 1 Days</t>
  </si>
  <si>
    <t>2 Years 0 Months 0 Days</t>
  </si>
  <si>
    <t>1 Years 11 Months 30 Days</t>
  </si>
  <si>
    <t>1 Years 11 Months 27 Days</t>
  </si>
  <si>
    <t>1 Years 11 Months 23 Days</t>
  </si>
  <si>
    <t>1 Years 11 Months 21 Days</t>
  </si>
  <si>
    <t>1 Years 11 Months 18 Days</t>
  </si>
  <si>
    <t>0 Years 11 Months 12 Days</t>
  </si>
  <si>
    <t>1 Years 11 Months 17 Days</t>
  </si>
  <si>
    <t>1 Years 11 Months 13 Days</t>
  </si>
  <si>
    <t>1 Years 11 Months 11 Days</t>
  </si>
  <si>
    <t>0 Years 6 Months 21 Days</t>
  </si>
  <si>
    <t>1 Years 11 Months 8 Days</t>
  </si>
  <si>
    <t>1 Years 11 Months 6 Days</t>
  </si>
  <si>
    <t>1 Years 11 Months 5 Days</t>
  </si>
  <si>
    <t>1 Years 11 Months 4 Days</t>
  </si>
  <si>
    <t>1 Years 11 Months 0 Days</t>
  </si>
  <si>
    <t>1 Years 10 Months 29 Days</t>
  </si>
  <si>
    <t>0 Years 3 Months 25 Days</t>
  </si>
  <si>
    <t>1 Years 10 Months 25 Days</t>
  </si>
  <si>
    <t>1 Years 10 Months 24 Days</t>
  </si>
  <si>
    <t>1 Years 10 Months 23 Days</t>
  </si>
  <si>
    <t>1 Years 10 Months 22 Days</t>
  </si>
  <si>
    <t>0 Years 1 Months 4 Days</t>
  </si>
  <si>
    <t>1 Years 10 Months 19 Days</t>
  </si>
  <si>
    <t>1 Years 10 Months 18 Days</t>
  </si>
  <si>
    <t>1 Years 10 Months 14 Days</t>
  </si>
  <si>
    <t>1 Years 10 Months 13 Days</t>
  </si>
  <si>
    <t>1 Years 10 Months 12 Days</t>
  </si>
  <si>
    <t>1 Years 10 Months 11 Days</t>
  </si>
  <si>
    <t>1 Years 10 Months 8 Days</t>
  </si>
  <si>
    <t>1 Years 10 Months 7 Days</t>
  </si>
  <si>
    <t>1 Years 10 Months 6 Days</t>
  </si>
  <si>
    <t>1 Years 10 Months 3 Days</t>
  </si>
  <si>
    <t>1 Years 10 Months 2 Days</t>
  </si>
  <si>
    <t>1 Years 10 Months 1 Days</t>
  </si>
  <si>
    <t>0 Years 9 Months 17 Days</t>
  </si>
  <si>
    <t>1 Years 10 Months 0 Days</t>
  </si>
  <si>
    <t>1 Years 9 Months 30 Days</t>
  </si>
  <si>
    <t>1 Years 9 Months 28 Days</t>
  </si>
  <si>
    <t>1 Years 9 Months 27 Days</t>
  </si>
  <si>
    <t>1 Years 9 Months 25 Days</t>
  </si>
  <si>
    <t>1 Years 9 Months 23 Days</t>
  </si>
  <si>
    <t>1 Years 9 Months 21 Days</t>
  </si>
  <si>
    <t>1 Years 9 Months 19 Days</t>
  </si>
  <si>
    <t>0 Years 1 Months 6 Days</t>
  </si>
  <si>
    <t>1 Years 9 Months 17 Days</t>
  </si>
  <si>
    <t>1 Years 9 Months 16 Days</t>
  </si>
  <si>
    <t>1 Years 9 Months 14 Days</t>
  </si>
  <si>
    <t>1 Years 9 Months 8 Days</t>
  </si>
  <si>
    <t>0 Years 6 Months 25 Days</t>
  </si>
  <si>
    <t>1 Years 9 Months 7 Days</t>
  </si>
  <si>
    <t>1 Years 9 Months 6 Days</t>
  </si>
  <si>
    <t>1 Years 9 Months 5 Days</t>
  </si>
  <si>
    <t>1 Years 9 Months 3 Days</t>
  </si>
  <si>
    <t>0 Years 2 Months 23 Days</t>
  </si>
  <si>
    <t>0 Years 0 Months 17 Days</t>
  </si>
  <si>
    <t>1 Years 8 Months 30 Days</t>
  </si>
  <si>
    <t>1 Years 8 Months 28 Days</t>
  </si>
  <si>
    <t>0 Years 8 Months 4 Days</t>
  </si>
  <si>
    <t>0 Years 2 Months 5 Days</t>
  </si>
  <si>
    <t>1 Years 8 Months 26 Days</t>
  </si>
  <si>
    <t>1 Years 8 Months 20 Days</t>
  </si>
  <si>
    <t>0 Years 1 Months 24 Days</t>
  </si>
  <si>
    <t>0 Years 0 Months 13 Days</t>
  </si>
  <si>
    <t>1 Years 8 Months 4 Days</t>
  </si>
  <si>
    <t>0 Years 7 Months 22 Days</t>
  </si>
  <si>
    <t>0 Years 8 Months 18 Days</t>
  </si>
  <si>
    <t>0 Years 3 Months 20 Days</t>
  </si>
  <si>
    <t>1 Years 7 Months 30 Days</t>
  </si>
  <si>
    <t>1 Years 7 Months 27 Days</t>
  </si>
  <si>
    <t>1 Years 7 Months 24 Days</t>
  </si>
  <si>
    <t>0 Years 8 Months 1 Days</t>
  </si>
  <si>
    <t>1 Years 7 Months 20 Days</t>
  </si>
  <si>
    <t>0 Years 5 Months 29 Days</t>
  </si>
  <si>
    <t>0 Years 4 Months 28 Days</t>
  </si>
  <si>
    <t>0 Years 8 Months 0 Days</t>
  </si>
  <si>
    <t>1 Years 7 Months 18 Days</t>
  </si>
  <si>
    <t>1 Years 7 Months 15 Days</t>
  </si>
  <si>
    <t>0 Years 4 Months 11 Days</t>
  </si>
  <si>
    <t>1 Years 7 Months 13 Days</t>
  </si>
  <si>
    <t>1 Years 7 Months 10 Days</t>
  </si>
  <si>
    <t>0 Years 5 Months 14 Days</t>
  </si>
  <si>
    <t>1 Years 7 Months 6 Days</t>
  </si>
  <si>
    <t>1 Years 7 Months 4 Days</t>
  </si>
  <si>
    <t>1 Years 7 Months 3 Days</t>
  </si>
  <si>
    <t>1 Years 7 Months 1 Days</t>
  </si>
  <si>
    <t>0 Years 2 Months 22 Days</t>
  </si>
  <si>
    <t>1 Years 6 Months 28 Days</t>
  </si>
  <si>
    <t>1 Years 6 Months 27 Days</t>
  </si>
  <si>
    <t>1 Years 6 Months 26 Days</t>
  </si>
  <si>
    <t>1 Years 6 Months 23 Days</t>
  </si>
  <si>
    <t>1 Years 6 Months 21 Days</t>
  </si>
  <si>
    <t>1 Years 6 Months 19 Days</t>
  </si>
  <si>
    <t>1 Years 6 Months 18 Days</t>
  </si>
  <si>
    <t>1 Years 6 Months 13 Days</t>
  </si>
  <si>
    <t>1 Years 6 Months 12 Days</t>
  </si>
  <si>
    <t>1 Years 6 Months 7 Days</t>
  </si>
  <si>
    <t>1 Years 5 Months 30 Days</t>
  </si>
  <si>
    <t>1 Years 5 Months 29 Days</t>
  </si>
  <si>
    <t>1 Years 5 Months 26 Days</t>
  </si>
  <si>
    <t>0 Years 6 Months 16 Days</t>
  </si>
  <si>
    <t>0 Years 1 Months 22 Days</t>
  </si>
  <si>
    <t>1 Years 5 Months 21 Days</t>
  </si>
  <si>
    <t>1 Years 5 Months 20 Days</t>
  </si>
  <si>
    <t>1 Years 5 Months 18 Days</t>
  </si>
  <si>
    <t>1 Years 5 Months 17 Days</t>
  </si>
  <si>
    <t>1 Years 5 Months 16 Days</t>
  </si>
  <si>
    <t>1 Years 5 Months 15 Days</t>
  </si>
  <si>
    <t>1 Years 5 Months 14 Days</t>
  </si>
  <si>
    <t>1 Years 5 Months 7 Days</t>
  </si>
  <si>
    <t>0 Years 4 Months 23 Days</t>
  </si>
  <si>
    <t>1 Years 5 Months 5 Days</t>
  </si>
  <si>
    <t>1 Years 4 Months 27 Days</t>
  </si>
  <si>
    <t>1 Years 4 Months 24 Days</t>
  </si>
  <si>
    <t>0 Years 3 Months 19 Days</t>
  </si>
  <si>
    <t>1 Years 4 Months 17 Days</t>
  </si>
  <si>
    <t>0 Years 3 Months 27 Days</t>
  </si>
  <si>
    <t>1 Years 4 Months 14 Days</t>
  </si>
  <si>
    <t>1 Years 4 Months 12 Days</t>
  </si>
  <si>
    <t>1 Years 4 Months 11 Days</t>
  </si>
  <si>
    <t>1 Years 4 Months 9 Days</t>
  </si>
  <si>
    <t>1 Years 4 Months 6 Days</t>
  </si>
  <si>
    <t>1 Years 4 Months 5 Days</t>
  </si>
  <si>
    <t>1 Years 4 Months 4 Days</t>
  </si>
  <si>
    <t>0 Years 5 Months 3 Days</t>
  </si>
  <si>
    <t>0 Years 0 Months 18 Days</t>
  </si>
  <si>
    <t>1 Years 3 Months 26 Days</t>
  </si>
  <si>
    <t>1 Years 3 Months 24 Days</t>
  </si>
  <si>
    <t>1 Years 3 Months 22 Days</t>
  </si>
  <si>
    <t>1 Years 3 Months 19 Days</t>
  </si>
  <si>
    <t>1 Years 3 Months 18 Days</t>
  </si>
  <si>
    <t>1 Years 3 Months 17 Days</t>
  </si>
  <si>
    <t>1 Years 3 Months 16 Days</t>
  </si>
  <si>
    <t>1 Years 3 Months 14 Days</t>
  </si>
  <si>
    <t>1 Years 3 Months 12 Days</t>
  </si>
  <si>
    <t>0 Years 1 Months 19 Days</t>
  </si>
  <si>
    <t>0 Years 1 Months 3 Days</t>
  </si>
  <si>
    <t>1 Years 3 Months 5 Days</t>
  </si>
  <si>
    <t>1 Years 3 Months 4 Days</t>
  </si>
  <si>
    <t>0 Years 2 Months 21 Days</t>
  </si>
  <si>
    <t>1 Years 3 Months 2 Days</t>
  </si>
  <si>
    <t>0 Years 0 Months 11 Days</t>
  </si>
  <si>
    <t>1 Years 3 Months 0 Days</t>
  </si>
  <si>
    <t>0 Years 0 Months 27 Days</t>
  </si>
  <si>
    <t>1 Years 2 Months 27 Days</t>
  </si>
  <si>
    <t>1 Years 2 Months 24 Days</t>
  </si>
  <si>
    <t>0 Years 1 Months 14 Days</t>
  </si>
  <si>
    <t>1 Years 2 Months 23 Days</t>
  </si>
  <si>
    <t>1 Years 2 Months 19 Days</t>
  </si>
  <si>
    <t>0 Years 1 Months 28 Days</t>
  </si>
  <si>
    <t>0 Years 0 Months 21 Days</t>
  </si>
  <si>
    <t>1 Years 2 Months 18 Days</t>
  </si>
  <si>
    <t>1 Years 2 Months 16 Days</t>
  </si>
  <si>
    <t>1 Years 2 Months 10 Days</t>
  </si>
  <si>
    <t>1 Years 2 Months 9 Days</t>
  </si>
  <si>
    <t>1 Years 2 Months 8 Days</t>
  </si>
  <si>
    <t>1 Years 2 Months 2 Days</t>
  </si>
  <si>
    <t>1 Years 2 Months 1 Days</t>
  </si>
  <si>
    <t>1 Years 1 Months 29 Days</t>
  </si>
  <si>
    <t>1 Years 1 Months 28 Days</t>
  </si>
  <si>
    <t>1 Years 1 Months 27 Days</t>
  </si>
  <si>
    <t>1 Years 1 Months 25 Days</t>
  </si>
  <si>
    <t>1 Years 1 Months 23 Days</t>
  </si>
  <si>
    <t>0 Years 2 Months 26 Days</t>
  </si>
  <si>
    <t>0 Years 2 Months 24 Days</t>
  </si>
  <si>
    <t>1 Years 1 Months 19 Days</t>
  </si>
  <si>
    <t>1 Years 1 Months 15 Days</t>
  </si>
  <si>
    <t>1 Years 1 Months 13 Days</t>
  </si>
  <si>
    <t>0 Years 0 Months 14 Days</t>
  </si>
  <si>
    <t>0 Years 1 Months 9 Days</t>
  </si>
  <si>
    <t>1 Years 1 Months 8 Days</t>
  </si>
  <si>
    <t>0 Years 0 Months 25 Days</t>
  </si>
  <si>
    <t>1 Years 1 Months 6 Days</t>
  </si>
  <si>
    <t>1 Years 1 Months 4 Days</t>
  </si>
  <si>
    <t>1 Years 1 Months 3 Days</t>
  </si>
  <si>
    <t>1 Years 1 Months 0 Days</t>
  </si>
  <si>
    <t>1 Years 0 Months 30 Days</t>
  </si>
  <si>
    <t>1 Years 0 Months 28 Days</t>
  </si>
  <si>
    <t>1 Years 0 Months 26 Days</t>
  </si>
  <si>
    <t>1 Years 0 Months 25 Days</t>
  </si>
  <si>
    <t>1 Years 0 Months 23 Days</t>
  </si>
  <si>
    <t>1 Years 0 Months 21 Days</t>
  </si>
  <si>
    <t>1 Years 0 Months 18 Days</t>
  </si>
  <si>
    <t>1 Years 0 Months 17 Days</t>
  </si>
  <si>
    <t>1 Years 0 Months 15 Days</t>
  </si>
  <si>
    <t>1 Years 0 Months 11 Days</t>
  </si>
  <si>
    <t>1 Years 0 Months 10 Days</t>
  </si>
  <si>
    <t>1 Years 0 Months 9 Days</t>
  </si>
  <si>
    <t>0 Years 0 Months 22 Days</t>
  </si>
  <si>
    <t>0 Years 1 Months 10 Days</t>
  </si>
  <si>
    <t>1 Years 0 Months 4 Days</t>
  </si>
  <si>
    <t>1 Years 0 Months 3 Days</t>
  </si>
  <si>
    <t>1 Years 0 Months 1 Days</t>
  </si>
  <si>
    <t>0 Years 11 Months 30 Days</t>
  </si>
  <si>
    <t>0 Years 11 Months 26 Days</t>
  </si>
  <si>
    <t>0 Years 11 Months 19 Days</t>
  </si>
  <si>
    <t>0 Years 0 Months 16 Days</t>
  </si>
  <si>
    <t>0 Years 0 Months 9 Days</t>
  </si>
  <si>
    <t>0 Years 11 Months 15 Days</t>
  </si>
  <si>
    <t>0 Years 11 Months 13 Days</t>
  </si>
  <si>
    <t>0 Years 11 Months 10 Days</t>
  </si>
  <si>
    <t>0 Years 11 Months 9 Days</t>
  </si>
  <si>
    <t>0 Years 11 Months 8 Days</t>
  </si>
  <si>
    <t>0 Years 11 Months 7 Days</t>
  </si>
  <si>
    <t>0 Years 11 Months 5 Days</t>
  </si>
  <si>
    <t>0 Years 11 Months 4 Days</t>
  </si>
  <si>
    <t>0 Years 11 Months 3 Days</t>
  </si>
  <si>
    <t>0 Years 11 Months 2 Days</t>
  </si>
  <si>
    <t>0 Years 10 Months 30 Days</t>
  </si>
  <si>
    <t>0 Years 10 Months 23 Days</t>
  </si>
  <si>
    <t>Year Service Correct</t>
  </si>
  <si>
    <t>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</si>
</sst>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49" fontId="0" fillId="0" borderId="0" xfId="0" applyNumberFormat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[People Data.xlsx]Pivot Table!PivotTable7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aseline="0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Table'!$B$13:$B$14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Table'!$A$15:$A$19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</c:strCache>
            </c:strRef>
          </c:cat>
          <c:val>
            <c:numRef>
              <c:f>'Pivot Table'!$B$15:$B$19</c:f>
              <c:numCache>
                <c:formatCode>0</c:formatCode>
                <c:ptCount val="4"/>
                <c:pt idx="0">
                  <c:v>138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E-4581-83D3-7925C11B3D32}"/>
            </c:ext>
          </c:extLst>
        </c:ser>
        <c:ser>
          <c:idx val="1"/>
          <c:order val="1"/>
          <c:tx>
            <c:strRef>
              <c:f>'Pivot Table'!$C$13:$C$14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Table'!$A$15:$A$19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</c:strCache>
            </c:strRef>
          </c:cat>
          <c:val>
            <c:numRef>
              <c:f>'Pivot Table'!$C$15:$C$19</c:f>
              <c:numCache>
                <c:formatCode>0</c:formatCode>
                <c:ptCount val="4"/>
                <c:pt idx="0">
                  <c:v>106</c:v>
                </c:pt>
                <c:pt idx="1">
                  <c:v>114</c:v>
                </c:pt>
                <c:pt idx="2">
                  <c:v>141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E-4581-83D3-7925C11B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847184"/>
        <c:axId val="1406891376"/>
      </c:barChart>
      <c:catAx>
        <c:axId val="14388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376"/>
        <c:crosses val="autoZero"/>
        <c:auto val="1"/>
        <c:lblAlgn val="ctr"/>
        <c:lblOffset val="100"/>
        <c:noMultiLvlLbl val="0"/>
      </c:catAx>
      <c:valAx>
        <c:axId val="14068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[People Data.xlsx]Pivot Table!PivotTable10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Table'!$U$28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Table'!$T$29:$T$33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'Pivot Table'!$U$29:$U$33</c:f>
              <c:numCache>
                <c:formatCode>0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41</c:v>
                </c:pt>
                <c:pt idx="3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9-4CCC-9E8E-31DC8588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084288"/>
        <c:axId val="1828351744"/>
      </c:lineChart>
      <c:catAx>
        <c:axId val="15220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51744"/>
        <c:crosses val="autoZero"/>
        <c:auto val="1"/>
        <c:lblAlgn val="ctr"/>
        <c:lblOffset val="100"/>
        <c:noMultiLvlLbl val="0"/>
      </c:catAx>
      <c:valAx>
        <c:axId val="18283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25587</xdr:colOff>
      <xdr:row>22</xdr:row>
      <xdr:rowOff>6350</xdr:rowOff>
    </xdr:from>
    <xdr:to>
      <xdr:col>6</xdr:col>
      <xdr:colOff>930088</xdr:colOff>
      <xdr:row>43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1FFF8-1F45-3C24-D665-FF6A717DA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17557</xdr:colOff>
      <xdr:row>21</xdr:row>
      <xdr:rowOff>163233</xdr:rowOff>
    </xdr:from>
    <xdr:to>
      <xdr:col>17</xdr:col>
      <xdr:colOff>1053353</xdr:colOff>
      <xdr:row>43</xdr:row>
      <xdr:rowOff>164913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B6EA6F-6459-0D72-D740-55772AD98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ilan, Muhammad Faiz" refreshedDate="45250.977550231481" createdVersion="8" refreshedVersion="8" minRefreshableVersion="3" recordCount="986" xr:uid="{95AB2B60-F05A-4F8E-B16A-FCE8438CE952}">
  <cacheSource type="worksheet">
    <worksheetSource name="Table2"/>
  </cacheSource>
  <cacheFields count="17">
    <cacheField name="Name" numFmtId="0">
      <sharedItems/>
    </cacheField>
    <cacheField name="Age" numFmtId="0">
      <sharedItems containsSemiMixedTypes="0" containsString="0" containsNumber="1" containsInteger="1" minValue="18" maxValue="60"/>
    </cacheField>
    <cacheField name="Gender" numFmtId="0">
      <sharedItems count="2">
        <s v="Female"/>
        <s v="Male"/>
      </sharedItems>
    </cacheField>
    <cacheField name="Address" numFmtId="0">
      <sharedItems/>
    </cacheField>
    <cacheField name="Email" numFmtId="0">
      <sharedItems/>
    </cacheField>
    <cacheField name="Phone Number" numFmtId="0">
      <sharedItems containsMixedTypes="1" containsNumber="1" containsInteger="1" minValue="-11030" maxValue="9925042530"/>
    </cacheField>
    <cacheField name="Cleaned Phone Number" numFmtId="49">
      <sharedItems containsMixedTypes="1" containsNumber="1" containsInteger="1" minValue="2093281579" maxValue="9925042530"/>
    </cacheField>
    <cacheField name="Department" numFmtId="0">
      <sharedItems count="4">
        <s v="HR"/>
        <s v="Finance"/>
        <s v="Marketing"/>
        <s v="IT"/>
      </sharedItems>
    </cacheField>
    <cacheField name="Join Date" numFmtId="14">
      <sharedItems containsSemiMixedTypes="0" containsNonDate="0" containsDate="1" containsString="0" minDate="2019-01-01T00:00:00" maxDate="2022-12-31T00:00:00" count="717">
        <d v="2019-01-01T00:00:00"/>
        <d v="2019-01-05T00:00:00"/>
        <d v="2019-01-08T00:00:00"/>
        <d v="2019-01-14T00:00:00"/>
        <d v="2019-01-15T00:00:00"/>
        <d v="2019-01-20T00:00:00"/>
        <d v="2019-01-21T00:00:00"/>
        <d v="2019-01-25T00:00:00"/>
        <d v="2019-01-26T00:00:00"/>
        <d v="2019-01-28T00:00:00"/>
        <d v="2019-01-29T00:00:00"/>
        <d v="2019-01-31T00:00:00"/>
        <d v="2019-02-01T00:00:00"/>
        <d v="2019-02-02T00:00:00"/>
        <d v="2019-02-03T00:00:00"/>
        <d v="2019-02-04T00:00:00"/>
        <d v="2019-02-05T00:00:00"/>
        <d v="2019-02-07T00:00:00"/>
        <d v="2019-02-08T00:00:00"/>
        <d v="2019-02-10T00:00:00"/>
        <d v="2019-02-13T00:00:00"/>
        <d v="2019-02-15T00:00:00"/>
        <d v="2019-02-17T00:00:00"/>
        <d v="2019-02-20T00:00:00"/>
        <d v="2019-02-21T00:00:00"/>
        <d v="2019-02-23T00:00:00"/>
        <d v="2019-02-25T00:00:00"/>
        <d v="2019-02-26T00:00:00"/>
        <d v="2019-02-28T00:00:00"/>
        <d v="2019-03-02T00:00:00"/>
        <d v="2019-03-03T00:00:00"/>
        <d v="2019-03-06T00:00:00"/>
        <d v="2019-03-08T00:00:00"/>
        <d v="2019-03-17T00:00:00"/>
        <d v="2019-03-19T00:00:00"/>
        <d v="2019-03-21T00:00:00"/>
        <d v="2019-03-22T00:00:00"/>
        <d v="2019-03-25T00:00:00"/>
        <d v="2019-03-26T00:00:00"/>
        <d v="2019-03-29T00:00:00"/>
        <d v="2019-03-30T00:00:00"/>
        <d v="2019-04-04T00:00:00"/>
        <d v="2019-04-13T00:00:00"/>
        <d v="2019-04-14T00:00:00"/>
        <d v="2019-04-16T00:00:00"/>
        <d v="2019-04-19T00:00:00"/>
        <d v="2019-04-20T00:00:00"/>
        <d v="2019-04-21T00:00:00"/>
        <d v="2019-04-23T00:00:00"/>
        <d v="2019-04-25T00:00:00"/>
        <d v="2019-04-26T00:00:00"/>
        <d v="2019-04-29T00:00:00"/>
        <d v="2019-04-30T00:00:00"/>
        <d v="2019-05-03T00:00:00"/>
        <d v="2019-05-04T00:00:00"/>
        <d v="2019-05-05T00:00:00"/>
        <d v="2019-05-10T00:00:00"/>
        <d v="2019-05-13T00:00:00"/>
        <d v="2019-05-14T00:00:00"/>
        <d v="2019-05-15T00:00:00"/>
        <d v="2019-05-17T00:00:00"/>
        <d v="2019-05-21T00:00:00"/>
        <d v="2019-05-22T00:00:00"/>
        <d v="2019-05-23T00:00:00"/>
        <d v="2019-05-26T00:00:00"/>
        <d v="2019-05-31T00:00:00"/>
        <d v="2019-06-02T00:00:00"/>
        <d v="2019-06-04T00:00:00"/>
        <d v="2019-06-08T00:00:00"/>
        <d v="2019-06-10T00:00:00"/>
        <d v="2019-06-11T00:00:00"/>
        <d v="2019-06-13T00:00:00"/>
        <d v="2019-06-15T00:00:00"/>
        <d v="2019-06-16T00:00:00"/>
        <d v="2019-06-17T00:00:00"/>
        <d v="2019-06-19T00:00:00"/>
        <d v="2019-06-23T00:00:00"/>
        <d v="2019-06-24T00:00:00"/>
        <d v="2019-06-26T00:00:00"/>
        <d v="2019-06-27T00:00:00"/>
        <d v="2019-06-29T00:00:00"/>
        <d v="2019-06-30T00:00:00"/>
        <d v="2019-07-02T00:00:00"/>
        <d v="2019-07-03T00:00:00"/>
        <d v="2019-07-05T00:00:00"/>
        <d v="2019-07-06T00:00:00"/>
        <d v="2019-07-07T00:00:00"/>
        <d v="2019-07-09T00:00:00"/>
        <d v="2019-07-10T00:00:00"/>
        <d v="2019-07-11T00:00:00"/>
        <d v="2019-07-13T00:00:00"/>
        <d v="2019-07-14T00:00:00"/>
        <d v="2019-07-21T00:00:00"/>
        <d v="2019-07-22T00:00:00"/>
        <d v="2019-07-28T00:00:00"/>
        <d v="2019-07-31T00:00:00"/>
        <d v="2019-08-06T00:00:00"/>
        <d v="2019-08-11T00:00:00"/>
        <d v="2019-08-15T00:00:00"/>
        <d v="2019-08-17T00:00:00"/>
        <d v="2019-08-19T00:00:00"/>
        <d v="2019-08-20T00:00:00"/>
        <d v="2019-08-24T00:00:00"/>
        <d v="2019-08-26T00:00:00"/>
        <d v="2019-08-27T00:00:00"/>
        <d v="2019-08-30T00:00:00"/>
        <d v="2019-09-02T00:00:00"/>
        <d v="2019-09-10T00:00:00"/>
        <d v="2019-09-11T00:00:00"/>
        <d v="2019-09-12T00:00:00"/>
        <d v="2019-09-13T00:00:00"/>
        <d v="2019-09-19T00:00:00"/>
        <d v="2019-09-22T00:00:00"/>
        <d v="2019-09-27T00:00:00"/>
        <d v="2019-09-29T00:00:00"/>
        <d v="2019-09-30T00:00:00"/>
        <d v="2019-10-01T00:00:00"/>
        <d v="2019-10-02T00:00:00"/>
        <d v="2019-10-03T00:00:00"/>
        <d v="2019-10-07T00:00:00"/>
        <d v="2019-10-09T00:00:00"/>
        <d v="2019-10-11T00:00:00"/>
        <d v="2019-10-14T00:00:00"/>
        <d v="2019-10-17T00:00:00"/>
        <d v="2019-10-19T00:00:00"/>
        <d v="2019-10-20T00:00:00"/>
        <d v="2019-10-21T00:00:00"/>
        <d v="2019-10-23T00:00:00"/>
        <d v="2019-10-26T00:00:00"/>
        <d v="2019-10-27T00:00:00"/>
        <d v="2019-10-28T00:00:00"/>
        <d v="2019-10-30T00:00:00"/>
        <d v="2019-10-31T00:00:00"/>
        <d v="2019-11-01T00:00:00"/>
        <d v="2019-11-04T00:00:00"/>
        <d v="2019-11-07T00:00:00"/>
        <d v="2019-11-08T00:00:00"/>
        <d v="2019-11-09T00:00:00"/>
        <d v="2019-11-11T00:00:00"/>
        <d v="2019-11-15T00:00:00"/>
        <d v="2019-11-17T00:00:00"/>
        <d v="2019-11-21T00:00:00"/>
        <d v="2019-11-24T00:00:00"/>
        <d v="2019-11-25T00:00:00"/>
        <d v="2019-11-27T00:00:00"/>
        <d v="2019-11-29T00:00:00"/>
        <d v="2019-11-30T00:00:00"/>
        <d v="2019-12-01T00:00:00"/>
        <d v="2019-12-02T00:00:00"/>
        <d v="2019-12-04T00:00:00"/>
        <d v="2019-12-06T00:00:00"/>
        <d v="2019-12-07T00:00:00"/>
        <d v="2019-12-10T00:00:00"/>
        <d v="2019-12-11T00:00:00"/>
        <d v="2019-12-12T00:00:00"/>
        <d v="2019-12-13T00:00:00"/>
        <d v="2019-12-17T00:00:00"/>
        <d v="2019-12-18T00:00:00"/>
        <d v="2019-12-19T00:00:00"/>
        <d v="2019-12-23T00:00:00"/>
        <d v="2019-12-24T00:00:00"/>
        <d v="2019-12-27T00:00:00"/>
        <d v="2019-12-28T00:00:00"/>
        <d v="2019-12-31T00:00:00"/>
        <d v="2020-01-01T00:00:00"/>
        <d v="2020-01-02T00:00:00"/>
        <d v="2020-01-05T00:00:00"/>
        <d v="2020-01-06T00:00:00"/>
        <d v="2020-01-10T00:00:00"/>
        <d v="2020-01-11T00:00:00"/>
        <d v="2020-01-14T00:00:00"/>
        <d v="2020-01-15T00:00:00"/>
        <d v="2020-01-16T00:00:00"/>
        <d v="2020-01-17T00:00:00"/>
        <d v="2020-01-18T00:00:00"/>
        <d v="2020-01-20T00:00:00"/>
        <d v="2020-01-21T00:00:00"/>
        <d v="2020-01-22T00:00:00"/>
        <d v="2020-01-24T00:00:00"/>
        <d v="2020-01-26T00:00:00"/>
        <d v="2020-01-27T00:00:00"/>
        <d v="2020-01-29T00:00:00"/>
        <d v="2020-01-30T00:00:00"/>
        <d v="2020-02-04T00:00:00"/>
        <d v="2020-02-07T00:00:00"/>
        <d v="2020-02-09T00:00:00"/>
        <d v="2020-02-12T00:00:00"/>
        <d v="2020-02-13T00:00:00"/>
        <d v="2020-02-15T00:00:00"/>
        <d v="2020-02-16T00:00:00"/>
        <d v="2020-02-18T00:00:00"/>
        <d v="2020-02-20T00:00:00"/>
        <d v="2020-02-21T00:00:00"/>
        <d v="2020-02-22T00:00:00"/>
        <d v="2020-02-28T00:00:00"/>
        <d v="2020-02-29T00:00:00"/>
        <d v="2020-03-01T00:00:00"/>
        <d v="2020-03-06T00:00:00"/>
        <d v="2020-03-09T00:00:00"/>
        <d v="2020-03-10T00:00:00"/>
        <d v="2020-03-11T00:00:00"/>
        <d v="2020-03-13T00:00:00"/>
        <d v="2020-03-15T00:00:00"/>
        <d v="2020-03-18T00:00:00"/>
        <d v="2020-03-19T00:00:00"/>
        <d v="2020-03-20T00:00:00"/>
        <d v="2020-03-21T00:00:00"/>
        <d v="2020-03-22T00:00:00"/>
        <d v="2020-03-23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10T00:00:00"/>
        <d v="2020-04-11T00:00:00"/>
        <d v="2020-04-12T00:00:00"/>
        <d v="2020-04-14T00:00:00"/>
        <d v="2020-04-15T00:00:00"/>
        <d v="2020-04-19T00:00:00"/>
        <d v="2020-04-22T00:00:00"/>
        <d v="2020-04-23T00:00:00"/>
        <d v="2020-04-24T00:00:00"/>
        <d v="2020-04-27T00:00:00"/>
        <d v="2020-04-29T00:00:00"/>
        <d v="2020-04-30T00:00:00"/>
        <d v="2020-05-02T00:00:00"/>
        <d v="2020-05-04T00:00:00"/>
        <d v="2020-05-06T00:00:00"/>
        <d v="2020-05-07T00:00:00"/>
        <d v="2020-05-09T00:00:00"/>
        <d v="2020-05-10T00:00:00"/>
        <d v="2020-05-12T00:00:00"/>
        <d v="2020-05-14T00:00:00"/>
        <d v="2020-05-15T00:00:00"/>
        <d v="2020-05-18T00:00:00"/>
        <d v="2020-05-24T00:00:00"/>
        <d v="2020-05-25T00:00:00"/>
        <d v="2020-05-27T00:00:00"/>
        <d v="2020-05-28T00:00:00"/>
        <d v="2020-06-01T00:00:00"/>
        <d v="2020-06-03T00:00:00"/>
        <d v="2020-06-04T00:00:00"/>
        <d v="2020-06-05T00:00:00"/>
        <d v="2020-06-12T00:00:00"/>
        <d v="2020-06-17T00:00:00"/>
        <d v="2020-06-18T00:00:00"/>
        <d v="2020-06-21T00:00:00"/>
        <d v="2020-06-23T00:00:00"/>
        <d v="2020-06-24T00:00:00"/>
        <d v="2020-06-25T00:00:00"/>
        <d v="2020-06-29T00:00:00"/>
        <d v="2020-06-30T00:00:00"/>
        <d v="2020-07-01T00:00:00"/>
        <d v="2020-07-02T00:00:00"/>
        <d v="2020-07-03T00:00:00"/>
        <d v="2020-07-06T00:00:00"/>
        <d v="2020-07-11T00:00:00"/>
        <d v="2020-07-12T00:00:00"/>
        <d v="2020-07-14T00:00:00"/>
        <d v="2020-07-15T00:00:00"/>
        <d v="2020-07-16T00:00:00"/>
        <d v="2020-07-22T00:00:00"/>
        <d v="2020-07-24T00:00:00"/>
        <d v="2020-07-25T00:00:00"/>
        <d v="2020-07-26T00:00:00"/>
        <d v="2020-07-29T00:00:00"/>
        <d v="2020-08-01T00:00:00"/>
        <d v="2020-08-08T00:00:00"/>
        <d v="2020-08-10T00:00:00"/>
        <d v="2020-08-12T00:00:00"/>
        <d v="2020-08-14T00:00:00"/>
        <d v="2020-08-18T00:00:00"/>
        <d v="2020-08-23T00:00:00"/>
        <d v="2020-08-26T00:00:00"/>
        <d v="2020-08-28T00:00:00"/>
        <d v="2020-08-31T00:00:00"/>
        <d v="2020-09-01T00:00:00"/>
        <d v="2020-09-03T00:00:00"/>
        <d v="2020-09-06T00:00:00"/>
        <d v="2020-09-08T00:00:00"/>
        <d v="2020-09-13T00:00:00"/>
        <d v="2020-09-16T00:00:00"/>
        <d v="2020-09-18T00:00:00"/>
        <d v="2020-09-20T00:00:00"/>
        <d v="2020-09-24T00:00:00"/>
        <d v="2020-09-26T00:00:00"/>
        <d v="2020-09-27T00:00:00"/>
        <d v="2020-09-28T00:00:00"/>
        <d v="2020-09-29T00:00:00"/>
        <d v="2020-10-01T00:00:00"/>
        <d v="2020-10-02T00:00:00"/>
        <d v="2020-10-07T00:00:00"/>
        <d v="2020-10-08T00:00:00"/>
        <d v="2020-10-12T00:00:00"/>
        <d v="2020-10-14T00:00:00"/>
        <d v="2020-10-15T00:00:00"/>
        <d v="2020-10-16T00:00:00"/>
        <d v="2020-10-18T00:00:00"/>
        <d v="2020-10-19T00:00:00"/>
        <d v="2020-10-20T00:00:00"/>
        <d v="2020-10-22T00:00:00"/>
        <d v="2020-10-23T00:00:00"/>
        <d v="2020-10-27T00:00:00"/>
        <d v="2020-10-28T00:00:00"/>
        <d v="2020-10-29T00:00:00"/>
        <d v="2020-10-31T00:00:00"/>
        <d v="2020-11-01T00:00:00"/>
        <d v="2020-11-06T00:00:00"/>
        <d v="2020-11-09T00:00:00"/>
        <d v="2020-11-11T00:00:00"/>
        <d v="2020-11-13T00:00:00"/>
        <d v="2020-11-14T00:00:00"/>
        <d v="2020-11-15T00:00:00"/>
        <d v="2020-11-19T00:00:00"/>
        <d v="2020-11-20T00:00:00"/>
        <d v="2020-11-22T00:00:00"/>
        <d v="2020-11-25T00:00:00"/>
        <d v="2020-11-26T00:00:00"/>
        <d v="2020-11-27T00:00:00"/>
        <d v="2020-11-28T00:00:00"/>
        <d v="2020-12-03T00:00:00"/>
        <d v="2020-12-05T00:00:00"/>
        <d v="2020-12-07T00:00:00"/>
        <d v="2020-12-09T00:00:00"/>
        <d v="2020-12-10T00:00:00"/>
        <d v="2020-12-14T00:00:00"/>
        <d v="2020-12-15T00:00:00"/>
        <d v="2020-12-16T00:00:00"/>
        <d v="2020-12-18T00:00:00"/>
        <d v="2020-12-19T00:00:00"/>
        <d v="2020-12-20T00:00:00"/>
        <d v="2020-12-21T00:00:00"/>
        <d v="2020-12-23T00:00:00"/>
        <d v="2020-12-25T00:00:00"/>
        <d v="2020-12-26T00:00:00"/>
        <d v="2020-12-27T00:00:00"/>
        <d v="2020-12-28T00:00:00"/>
        <d v="2020-12-31T00:00:00"/>
        <d v="2021-01-01T00:00:00"/>
        <d v="2021-01-03T00:00:00"/>
        <d v="2021-01-04T00:00:00"/>
        <d v="2021-01-05T00:00:00"/>
        <d v="2021-01-08T00:00:00"/>
        <d v="2021-01-10T00:00:00"/>
        <d v="2021-01-11T00:00:00"/>
        <d v="2021-01-13T00:00:00"/>
        <d v="2021-01-15T00:00:00"/>
        <d v="2021-01-17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8T00:00:00"/>
        <d v="2021-02-13T00:00:00"/>
        <d v="2021-02-14T00:00:00"/>
        <d v="2021-02-15T00:00:00"/>
        <d v="2021-02-16T00:00:00"/>
        <d v="2021-02-18T00:00:00"/>
        <d v="2021-02-19T00:00:00"/>
        <d v="2021-02-22T00:00:00"/>
        <d v="2021-02-24T00:00:00"/>
        <d v="2021-02-25T00:00:00"/>
        <d v="2021-02-26T00:00:00"/>
        <d v="2021-02-27T00:00:00"/>
        <d v="2021-02-28T00:00:00"/>
        <d v="2021-03-02T00:00:00"/>
        <d v="2021-03-05T00:00:00"/>
        <d v="2021-03-06T00:00:00"/>
        <d v="2021-03-07T00:00:00"/>
        <d v="2021-03-10T00:00:00"/>
        <d v="2021-03-16T00:00:00"/>
        <d v="2021-03-18T00:00:00"/>
        <d v="2021-03-24T00:00:00"/>
        <d v="2021-03-26T00:00:00"/>
        <d v="2021-03-27T00:00:00"/>
        <d v="2021-03-28T00:00:00"/>
        <d v="2021-03-29T00:00:00"/>
        <d v="2021-03-30T00:00:00"/>
        <d v="2021-04-01T00:00:00"/>
        <d v="2021-04-02T00:00:00"/>
        <d v="2021-04-07T00:00:00"/>
        <d v="2021-04-10T00:00:00"/>
        <d v="2021-04-13T00:00:00"/>
        <d v="2021-04-14T00:00:00"/>
        <d v="2021-04-15T00:00:00"/>
        <d v="2021-04-17T00:00:00"/>
        <d v="2021-04-18T00:00:00"/>
        <d v="2021-04-26T00:00:00"/>
        <d v="2021-05-02T00:00:00"/>
        <d v="2021-05-04T00:00:00"/>
        <d v="2021-05-05T00:00:00"/>
        <d v="2021-05-06T00:00:00"/>
        <d v="2021-05-07T00:00:00"/>
        <d v="2021-05-08T00:00:00"/>
        <d v="2021-05-09T00:00:00"/>
        <d v="2021-05-16T00:00:00"/>
        <d v="2021-05-17T00:00:00"/>
        <d v="2021-05-18T00:00:00"/>
        <d v="2021-05-20T00:00:00"/>
        <d v="2021-05-22T00:00:00"/>
        <d v="2021-05-23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5T00:00:00"/>
        <d v="2021-06-06T00:00:00"/>
        <d v="2021-06-08T00:00:00"/>
        <d v="2021-06-09T00:00:00"/>
        <d v="2021-06-11T00:00:00"/>
        <d v="2021-06-15T00:00:00"/>
        <d v="2021-06-16T00:00:00"/>
        <d v="2021-06-20T00:00:00"/>
        <d v="2021-06-24T00:00:00"/>
        <d v="2021-06-25T00:00:00"/>
        <d v="2021-06-27T00:00:00"/>
        <d v="2021-06-28T00:00:00"/>
        <d v="2021-07-01T00:00:00"/>
        <d v="2021-07-08T00:00:00"/>
        <d v="2021-07-10T00:00:00"/>
        <d v="2021-07-14T00:00:00"/>
        <d v="2021-07-16T00:00:00"/>
        <d v="2021-07-17T00:00:00"/>
        <d v="2021-07-18T00:00:00"/>
        <d v="2021-07-19T00:00:00"/>
        <d v="2021-07-23T00:00:00"/>
        <d v="2021-07-26T00:00:00"/>
        <d v="2021-07-28T00:00:00"/>
        <d v="2021-07-30T00:00:00"/>
        <d v="2021-08-01T00:00:00"/>
        <d v="2021-08-02T00:00:00"/>
        <d v="2021-08-03T00:00:00"/>
        <d v="2021-08-05T00:00:00"/>
        <d v="2021-08-08T00:00:00"/>
        <d v="2021-08-12T00:00:00"/>
        <d v="2021-08-13T00:00:00"/>
        <d v="2021-08-15T00:00:00"/>
        <d v="2021-08-16T00:00:00"/>
        <d v="2021-08-20T00:00:00"/>
        <d v="2021-08-21T00:00:00"/>
        <d v="2021-08-26T00:00:00"/>
        <d v="2021-08-29T00:00:00"/>
        <d v="2021-08-30T00:00:00"/>
        <d v="2021-09-01T00:00:00"/>
        <d v="2021-09-03T00:00:00"/>
        <d v="2021-09-04T00:00:00"/>
        <d v="2021-09-05T00:00:00"/>
        <d v="2021-09-06T00:00:00"/>
        <d v="2021-09-09T00:00:00"/>
        <d v="2021-09-10T00:00:00"/>
        <d v="2021-09-11T00:00:00"/>
        <d v="2021-09-12T00:00:00"/>
        <d v="2021-09-14T00:00:00"/>
        <d v="2021-09-17T00:00:00"/>
        <d v="2021-09-18T00:00:00"/>
        <d v="2021-09-19T00:00:00"/>
        <d v="2021-09-20T00:00:00"/>
        <d v="2021-09-22T00:00:00"/>
        <d v="2021-09-23T00:00:00"/>
        <d v="2021-09-27T00:00:00"/>
        <d v="2021-09-28T00:00:00"/>
        <d v="2021-09-30T00:00:00"/>
        <d v="2021-10-01T00:00:00"/>
        <d v="2021-10-02T00:00:00"/>
        <d v="2021-10-03T00:00:00"/>
        <d v="2021-10-05T00:00:00"/>
        <d v="2021-10-07T00:00:00"/>
        <d v="2021-10-08T00:00:00"/>
        <d v="2021-10-09T00:00:00"/>
        <d v="2021-10-11T00:00:00"/>
        <d v="2021-10-13T00:00:00"/>
        <d v="2021-10-14T00:00:00"/>
        <d v="2021-10-15T00:00:00"/>
        <d v="2021-10-16T00:00:00"/>
        <d v="2021-10-17T00:00:00"/>
        <d v="2021-10-20T00:00:00"/>
        <d v="2021-10-21T00:00:00"/>
        <d v="2021-10-22T00:00:00"/>
        <d v="2021-10-23T00:00:00"/>
        <d v="2021-10-25T00:00:00"/>
        <d v="2021-10-27T00:00:00"/>
        <d v="2021-10-28T00:00:00"/>
        <d v="2021-10-29T00:00:00"/>
        <d v="2021-10-30T00:00:00"/>
        <d v="2021-10-31T00:00:00"/>
        <d v="2021-11-03T00:00:00"/>
        <d v="2021-11-04T00:00:00"/>
        <d v="2021-11-05T00:00:00"/>
        <d v="2021-11-06T00:00:00"/>
        <d v="2021-11-07T00:00:00"/>
        <d v="2021-11-10T00:00:00"/>
        <d v="2021-11-12T00:00:00"/>
        <d v="2021-11-16T00:00:00"/>
        <d v="2021-11-17T00:00:00"/>
        <d v="2021-11-21T00:00:00"/>
        <d v="2021-11-22T00:00:00"/>
        <d v="2021-11-23T00:00:00"/>
        <d v="2021-11-26T00:00:00"/>
        <d v="2021-11-27T00:00:00"/>
        <d v="2021-11-30T00:00:00"/>
        <d v="2021-12-01T00:00:00"/>
        <d v="2021-12-04T00:00:00"/>
        <d v="2021-12-05T00:00:00"/>
        <d v="2021-12-09T00:00:00"/>
        <d v="2021-12-11T00:00:00"/>
        <d v="2021-12-13T00:00:00"/>
        <d v="2021-12-14T00:00:00"/>
        <d v="2021-12-16T00:00:00"/>
        <d v="2021-12-17T00:00:00"/>
        <d v="2021-12-18T00:00:00"/>
        <d v="2021-12-22T00:00:00"/>
        <d v="2021-12-24T00:00:00"/>
        <d v="2021-12-28T00:00:00"/>
        <d v="2021-12-29T00:00:00"/>
        <d v="2021-12-30T00:00:00"/>
        <d v="2021-12-31T00:00:00"/>
        <d v="2022-01-01T00:00:00"/>
        <d v="2022-01-03T00:00:00"/>
        <d v="2022-01-04T00:00:00"/>
        <d v="2022-01-08T00:00:00"/>
        <d v="2022-01-09T00:00:00"/>
        <d v="2022-01-10T00:00:00"/>
        <d v="2022-01-11T00:00:00"/>
        <d v="2022-01-14T00:00:00"/>
        <d v="2022-01-15T00:00:00"/>
        <d v="2022-01-16T00:00:00"/>
        <d v="2022-01-19T00:00:00"/>
        <d v="2022-01-20T00:00:00"/>
        <d v="2022-01-21T00:00:00"/>
        <d v="2022-01-22T00:00:00"/>
        <d v="2022-01-23T00:00:00"/>
        <d v="2022-01-25T00:00:00"/>
        <d v="2022-01-26T00:00:00"/>
        <d v="2022-01-28T00:00:00"/>
        <d v="2022-01-30T00:00:00"/>
        <d v="2022-02-01T00:00:00"/>
        <d v="2022-02-03T00:00:00"/>
        <d v="2022-02-04T00:00:00"/>
        <d v="2022-02-05T00:00:00"/>
        <d v="2022-02-06T00:00:00"/>
        <d v="2022-02-08T00:00:00"/>
        <d v="2022-02-14T00:00:00"/>
        <d v="2022-02-15T00:00:00"/>
        <d v="2022-02-16T00:00:00"/>
        <d v="2022-02-17T00:00:00"/>
        <d v="2022-02-19T00:00:00"/>
        <d v="2022-02-22T00:00:00"/>
        <d v="2022-02-23T00:00:00"/>
        <d v="2022-02-25T00:00:00"/>
        <d v="2022-02-26T00:00:00"/>
        <d v="2022-02-27T00:00:00"/>
        <d v="2022-03-02T00:00:00"/>
        <d v="2022-03-03T00:00:00"/>
        <d v="2022-03-12T00:00:00"/>
        <d v="2022-03-18T00:00:00"/>
        <d v="2022-03-19T00:00:00"/>
        <d v="2022-03-20T00:00:00"/>
        <d v="2022-03-23T00:00:00"/>
        <d v="2022-03-26T00:00:00"/>
        <d v="2022-03-29T00:00:00"/>
        <d v="2022-03-30T00:00:00"/>
        <d v="2022-04-02T00:00:00"/>
        <d v="2022-04-04T00:00:00"/>
        <d v="2022-04-07T00:00:00"/>
        <d v="2022-04-08T00:00:00"/>
        <d v="2022-04-09T00:00:00"/>
        <d v="2022-04-12T00:00:00"/>
        <d v="2022-04-14T00:00:00"/>
        <d v="2022-04-16T00:00:00"/>
        <d v="2022-04-18T00:00:00"/>
        <d v="2022-04-19T00:00:00"/>
        <d v="2022-04-21T00:00:00"/>
        <d v="2022-04-24T00:00:00"/>
        <d v="2022-04-25T00:00:00"/>
        <d v="2022-04-26T00:00:00"/>
        <d v="2022-04-27T00:00:00"/>
        <d v="2022-04-30T00:00:00"/>
        <d v="2022-05-01T00:00:00"/>
        <d v="2022-05-03T00:00:00"/>
        <d v="2022-05-04T00:00:00"/>
        <d v="2022-05-05T00:00:00"/>
        <d v="2022-05-09T00:00:00"/>
        <d v="2022-05-10T00:00:00"/>
        <d v="2022-05-11T00:00:00"/>
        <d v="2022-05-15T00:00:00"/>
        <d v="2022-05-23T00:00:00"/>
        <d v="2022-05-24T00:00:00"/>
        <d v="2022-05-25T00:00:00"/>
        <d v="2022-05-27T00:00:00"/>
        <d v="2022-05-30T00:00:00"/>
        <d v="2022-06-01T00:00:00"/>
        <d v="2022-06-02T00:00:00"/>
        <d v="2022-06-04T00:00:00"/>
        <d v="2022-06-05T00:00:00"/>
        <d v="2022-06-06T00:00:00"/>
        <d v="2022-06-07T00:00:00"/>
        <d v="2022-06-08T00:00:00"/>
        <d v="2022-06-13T00:00:00"/>
        <d v="2022-06-15T00:00:00"/>
        <d v="2022-06-17T00:00:00"/>
        <d v="2022-06-26T00:00:00"/>
        <d v="2022-06-29T00:00:00"/>
        <d v="2022-06-30T00:00:00"/>
        <d v="2022-07-05T00:00:00"/>
        <d v="2022-07-06T00:00:00"/>
        <d v="2022-07-08T00:00:00"/>
        <d v="2022-07-10T00:00:00"/>
        <d v="2022-07-11T00:00:00"/>
        <d v="2022-07-13T00:00:00"/>
        <d v="2022-07-16T00:00:00"/>
        <d v="2022-07-17T00:00:00"/>
        <d v="2022-07-18T00:00:00"/>
        <d v="2022-07-23T00:00:00"/>
        <d v="2022-07-24T00:00:00"/>
        <d v="2022-07-27T00:00:00"/>
        <d v="2022-07-29T00:00:00"/>
        <d v="2022-07-31T00:00:00"/>
        <d v="2022-08-03T00:00:00"/>
        <d v="2022-08-04T00:00:00"/>
        <d v="2022-08-05T00:00:00"/>
        <d v="2022-08-06T00:00:00"/>
        <d v="2022-08-08T00:00:00"/>
        <d v="2022-08-10T00:00:00"/>
        <d v="2022-08-17T00:00:00"/>
        <d v="2022-08-18T00:00:00"/>
        <d v="2022-08-19T00:00:00"/>
        <d v="2022-08-20T00:00:00"/>
        <d v="2022-08-21T00:00:00"/>
        <d v="2022-08-22T00:00:00"/>
        <d v="2022-08-25T00:00:00"/>
        <d v="2022-08-26T00:00:00"/>
        <d v="2022-08-27T00:00:00"/>
        <d v="2022-08-29T00:00:00"/>
        <d v="2022-08-30T00:00:00"/>
        <d v="2022-09-03T00:00:00"/>
        <d v="2022-09-04T00:00:00"/>
        <d v="2022-09-05T00:00:00"/>
        <d v="2022-09-06T00:00:00"/>
        <d v="2022-09-12T00:00:00"/>
        <d v="2022-09-13T00:00:00"/>
        <d v="2022-09-14T00:00:00"/>
        <d v="2022-09-19T00:00:00"/>
        <d v="2022-09-20T00:00:00"/>
        <d v="2022-09-21T00:00:00"/>
        <d v="2022-09-24T00:00:00"/>
        <d v="2022-09-25T00:00:00"/>
        <d v="2022-09-26T00:00:00"/>
        <d v="2022-09-28T00:00:00"/>
        <d v="2022-09-30T00:00:00"/>
        <d v="2022-10-01T00:00:00"/>
        <d v="2022-10-03T00:00:00"/>
        <d v="2022-10-06T00:00:00"/>
        <d v="2022-10-07T00:00:00"/>
        <d v="2022-10-09T00:00:00"/>
        <d v="2022-10-10T00:00:00"/>
        <d v="2022-10-12T00:00:00"/>
        <d v="2022-10-13T00:00:00"/>
        <d v="2022-10-14T00:00:00"/>
        <d v="2022-10-15T00:00:00"/>
        <d v="2022-10-16T00:00:00"/>
        <d v="2022-10-18T00:00:00"/>
        <d v="2022-10-19T00:00:00"/>
        <d v="2022-10-22T00:00:00"/>
        <d v="2022-10-23T00:00:00"/>
        <d v="2022-10-25T00:00:00"/>
        <d v="2022-10-27T00:00:00"/>
        <d v="2022-10-28T00:00:00"/>
        <d v="2022-10-29T00:00:00"/>
        <d v="2022-10-30T00:00:00"/>
        <d v="2022-11-01T00:00:00"/>
        <d v="2022-11-04T00:00:00"/>
        <d v="2022-11-05T00:00:00"/>
        <d v="2022-11-07T00:00:00"/>
        <d v="2022-11-10T00:00:00"/>
        <d v="2022-11-11T00:00:00"/>
        <d v="2022-11-12T00:00:00"/>
        <d v="2022-11-13T00:00:00"/>
        <d v="2022-11-16T00:00:00"/>
        <d v="2022-11-18T00:00:00"/>
        <d v="2022-11-19T00:00:00"/>
        <d v="2022-11-21T00:00:00"/>
        <d v="2022-11-23T00:00:00"/>
        <d v="2022-11-27T00:00:00"/>
        <d v="2022-12-02T00:00:00"/>
        <d v="2022-12-03T00:00:00"/>
        <d v="2022-12-04T00:00:00"/>
        <d v="2022-12-06T00:00:00"/>
        <d v="2022-12-07T00:00:00"/>
        <d v="2022-12-09T00:00:00"/>
        <d v="2022-12-12T00:00:00"/>
        <d v="2022-12-13T00:00:00"/>
        <d v="2022-12-14T00:00:00"/>
        <d v="2022-12-15T00:00:00"/>
        <d v="2022-12-17T00:00:00"/>
        <d v="2022-12-18T00:00:00"/>
        <d v="2022-12-19T00:00:00"/>
        <d v="2022-12-20T00:00:00"/>
        <d v="2022-12-23T00:00:00"/>
        <d v="2022-12-30T00:00:00"/>
      </sharedItems>
      <fieldGroup par="16" base="8">
        <rangePr groupBy="months" startDate="2019-01-01T00:00:00" endDate="2022-12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2"/>
        </groupItems>
      </fieldGroup>
    </cacheField>
    <cacheField name="Exit Date" numFmtId="14">
      <sharedItems containsSemiMixedTypes="0" containsNonDate="0" containsDate="1" containsString="0" minDate="2019-05-23T00:00:00" maxDate="2023-11-21T00:00:00" count="155">
        <d v="2023-11-20T00:00:00"/>
        <d v="2020-06-09T00:00:00"/>
        <d v="2019-05-23T00:00:00"/>
        <d v="2021-01-03T00:00:00"/>
        <d v="2020-03-01T00:00:00"/>
        <d v="2021-05-23T00:00:00"/>
        <d v="2020-10-12T00:00:00"/>
        <d v="2020-01-24T00:00:00"/>
        <d v="2019-09-05T00:00:00"/>
        <d v="2022-11-21T00:00:00"/>
        <d v="2020-04-30T00:00:00"/>
        <d v="2022-07-05T00:00:00"/>
        <d v="2022-01-19T00:00:00"/>
        <d v="2021-06-09T00:00:00"/>
        <d v="2022-10-06T00:00:00"/>
        <d v="2021-10-19T00:00:00"/>
        <d v="2019-12-07T00:00:00"/>
        <d v="2022-11-06T00:00:00"/>
        <d v="2020-03-13T00:00:00"/>
        <d v="2020-04-26T00:00:00"/>
        <d v="2020-01-06T00:00:00"/>
        <d v="2022-11-13T00:00:00"/>
        <d v="2020-02-03T00:00:00"/>
        <d v="2020-01-05T00:00:00"/>
        <d v="2022-09-12T00:00:00"/>
        <d v="2020-08-18T00:00:00"/>
        <d v="2019-10-02T00:00:00"/>
        <d v="2019-12-23T00:00:00"/>
        <d v="2020-12-06T00:00:00"/>
        <d v="2019-08-31T00:00:00"/>
        <d v="2021-11-23T00:00:00"/>
        <d v="2021-11-08T00:00:00"/>
        <d v="2020-12-02T00:00:00"/>
        <d v="2021-12-01T00:00:00"/>
        <d v="2022-06-15T00:00:00"/>
        <d v="2021-09-25T00:00:00"/>
        <d v="2019-10-06T00:00:00"/>
        <d v="2020-03-17T00:00:00"/>
        <d v="2022-01-24T00:00:00"/>
        <d v="2022-01-20T00:00:00"/>
        <d v="2021-05-28T00:00:00"/>
        <d v="2022-08-31T00:00:00"/>
        <d v="2020-02-15T00:00:00"/>
        <d v="2021-03-29T00:00:00"/>
        <d v="2021-07-07T00:00:00"/>
        <d v="2021-05-20T00:00:00"/>
        <d v="2022-08-27T00:00:00"/>
        <d v="2020-07-11T00:00:00"/>
        <d v="2021-06-22T00:00:00"/>
        <d v="2022-01-22T00:00:00"/>
        <d v="2021-09-09T00:00:00"/>
        <d v="2021-10-02T00:00:00"/>
        <d v="2022-03-25T00:00:00"/>
        <d v="2021-02-26T00:00:00"/>
        <d v="2022-11-16T00:00:00"/>
        <d v="2021-09-27T00:00:00"/>
        <d v="2022-03-17T00:00:00"/>
        <d v="2022-04-12T00:00:00"/>
        <d v="2021-04-06T00:00:00"/>
        <d v="2022-08-21T00:00:00"/>
        <d v="2022-12-07T00:00:00"/>
        <d v="2022-08-13T00:00:00"/>
        <d v="2021-04-08T00:00:00"/>
        <d v="2021-05-02T00:00:00"/>
        <d v="2022-04-01T00:00:00"/>
        <d v="2021-06-24T00:00:00"/>
        <d v="2022-10-15T00:00:00"/>
        <d v="2022-11-07T00:00:00"/>
        <d v="2021-05-16T00:00:00"/>
        <d v="2021-06-26T00:00:00"/>
        <d v="2022-03-30T00:00:00"/>
        <d v="2022-02-24T00:00:00"/>
        <d v="2021-09-04T00:00:00"/>
        <d v="2022-01-25T00:00:00"/>
        <d v="2022-11-04T00:00:00"/>
        <d v="2022-09-10T00:00:00"/>
        <d v="2021-03-06T00:00:00"/>
        <d v="2022-05-11T00:00:00"/>
        <d v="2021-04-18T00:00:00"/>
        <d v="2022-02-15T00:00:00"/>
        <d v="2021-03-22T00:00:00"/>
        <d v="2022-12-11T00:00:00"/>
        <d v="2021-12-16T00:00:00"/>
        <d v="2021-07-12T00:00:00"/>
        <d v="2021-10-21T00:00:00"/>
        <d v="2021-04-09T00:00:00"/>
        <d v="2021-06-16T00:00:00"/>
        <d v="2021-07-28T00:00:00"/>
        <d v="2022-07-16T00:00:00"/>
        <d v="2021-08-23T00:00:00"/>
        <d v="2022-12-23T00:00:00"/>
        <d v="2022-07-03T00:00:00"/>
        <d v="2022-04-13T00:00:00"/>
        <d v="2021-09-20T00:00:00"/>
        <d v="2021-11-17T00:00:00"/>
        <d v="2022-02-22T00:00:00"/>
        <d v="2022-06-24T00:00:00"/>
        <d v="2022-09-01T00:00:00"/>
        <d v="2022-07-19T00:00:00"/>
        <d v="2022-07-26T00:00:00"/>
        <d v="2022-01-11T00:00:00"/>
        <d v="2022-02-07T00:00:00"/>
        <d v="2022-08-17T00:00:00"/>
        <d v="2022-12-26T00:00:00"/>
        <d v="2021-11-10T00:00:00"/>
        <d v="2021-10-26T00:00:00"/>
        <d v="2021-12-12T00:00:00"/>
        <d v="2022-03-06T00:00:00"/>
        <d v="2022-02-27T00:00:00"/>
        <d v="2022-12-06T00:00:00"/>
        <d v="2021-12-02T00:00:00"/>
        <d v="2022-07-23T00:00:00"/>
        <d v="2022-09-28T00:00:00"/>
        <d v="2022-12-09T00:00:00"/>
        <d v="2022-11-17T00:00:00"/>
        <d v="2022-07-04T00:00:00"/>
        <d v="2022-04-18T00:00:00"/>
        <d v="2022-02-04T00:00:00"/>
        <d v="2022-11-08T00:00:00"/>
        <d v="2022-03-10T00:00:00"/>
        <d v="2022-09-08T00:00:00"/>
        <d v="2022-05-12T00:00:00"/>
        <d v="2022-03-08T00:00:00"/>
        <d v="2022-10-29T00:00:00"/>
        <d v="2022-05-01T00:00:00"/>
        <d v="2022-04-27T00:00:00"/>
        <d v="2022-11-09T00:00:00"/>
        <d v="2022-07-10T00:00:00"/>
        <d v="2022-12-01T00:00:00"/>
        <d v="2022-10-01T00:00:00"/>
        <d v="2022-08-30T00:00:00"/>
        <d v="2022-12-04T00:00:00"/>
        <d v="2022-08-19T00:00:00"/>
        <d v="2022-06-25T00:00:00"/>
        <d v="2022-05-13T00:00:00"/>
        <d v="2022-12-16T00:00:00"/>
        <d v="2022-07-22T00:00:00"/>
        <d v="2022-10-19T00:00:00"/>
        <d v="2022-08-11T00:00:00"/>
        <d v="2022-09-29T00:00:00"/>
        <d v="2022-09-13T00:00:00"/>
        <d v="2022-11-10T00:00:00"/>
        <d v="2022-09-21T00:00:00"/>
        <d v="2022-10-13T00:00:00"/>
        <d v="2022-11-01T00:00:00"/>
        <d v="2022-09-25T00:00:00"/>
        <d v="2022-10-20T00:00:00"/>
        <d v="2022-12-25T00:00:00"/>
        <d v="2022-10-11T00:00:00"/>
        <d v="2022-10-24T00:00:00"/>
        <d v="2022-11-20T00:00:00"/>
        <d v="2022-12-08T00:00:00"/>
        <d v="2022-12-21T00:00:00"/>
        <d v="2022-12-20T00:00:00"/>
        <d v="2022-12-15T00:00:00"/>
      </sharedItems>
      <fieldGroup par="14" base="9">
        <rangePr groupBy="months" startDate="2019-05-23T00:00:00" endDate="2023-11-21T00:00:00"/>
        <groupItems count="14">
          <s v="&lt;23/5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11/2023"/>
        </groupItems>
      </fieldGroup>
    </cacheField>
    <cacheField name="Year Service" numFmtId="0">
      <sharedItems count="758">
        <s v="04 years, 11 months, 18 days"/>
        <s v="04 years, 11 months, 14 days"/>
        <s v="01 years, 6 months, 1 days"/>
        <s v="04 years, 11 months, 11 days"/>
        <s v="04 years, 11 months, 5 days"/>
        <s v="04 years, 11 months, 4 days"/>
        <s v="04 years, 10 months, 30 days"/>
        <s v="04 years, 10 months, 29 days"/>
        <s v="04 years, 10 months, 25 days"/>
        <s v="04 years, 10 months, 24 days"/>
        <s v="04 years, 10 months, 22 days"/>
        <s v="04 years, 10 months, 21 days"/>
        <s v="04 years, 10 months, 19 days"/>
        <s v="04 years, 10 months, 18 days"/>
        <s v="00 years, 4 months, 19 days"/>
        <s v="04 years, 10 months, 16 days"/>
        <s v="04 years, 10 months, 15 days"/>
        <s v="04 years, 10 months, 14 days"/>
        <s v="04 years, 10 months, 12 days"/>
        <s v="04 years, 10 months, 11 days"/>
        <s v="04 years, 10 months, 9 days"/>
        <s v="04 years, 10 months, 6 days"/>
        <s v="04 years, 10 months, 4 days"/>
        <s v="01 years, 11 months, 16 days"/>
        <s v="01 years, 1 months, 12 days"/>
        <s v="04 years, 9 months, 29 days"/>
        <s v="04 years, 9 months, 28 days"/>
        <s v="04 years, 9 months, 26 days"/>
        <s v="04 years, 9 months, 24 days"/>
        <s v="04 years, 9 months, 23 days"/>
        <s v="02 years, 3 months, 25 days"/>
        <s v="01 years, 8 months, 14 days"/>
        <s v="04 years, 9 months, 19 days"/>
        <s v="00 years, 11 months, 22 days"/>
        <s v="04 years, 9 months, 18 days"/>
        <s v="00 years, 7 months, 1 days"/>
        <s v="03 years, 9 months, 15 days"/>
        <s v="04 years, 9 months, 4 days"/>
        <s v="04 years, 9 months, 2 days"/>
        <s v="01 years, 2 months, 9 days"/>
        <s v="04 years, 8 months, 30 days"/>
        <s v="04 years, 8 months, 27 days"/>
        <s v="04 years, 8 months, 26 days"/>
        <s v="04 years, 8 months, 23 days"/>
        <s v="04 years, 8 months, 22 days"/>
        <s v="03 years, 4 months, 7 days"/>
        <s v="04 years, 8 months, 17 days"/>
        <s v="04 years, 8 months, 8 days"/>
        <s v="04 years, 8 months, 7 days"/>
        <s v="04 years, 8 months, 5 days"/>
        <s v="04 years, 8 months, 2 days"/>
        <s v="02 years, 10 months, 1 days"/>
        <s v="04 years, 7 months, 31 days"/>
        <s v="04 years, 7 months, 29 days"/>
        <s v="04 years, 7 months, 27 days"/>
        <s v="04 years, 7 months, 26 days"/>
        <s v="04 years, 7 months, 23 days"/>
        <s v="04 years, 7 months, 22 days"/>
        <s v="02 years, 2 months, 6 days"/>
        <s v="04 years, 7 months, 19 days"/>
        <s v="04 years, 7 months, 18 days"/>
        <s v="04 years, 7 months, 17 days"/>
        <s v="03 years, 5 months, 29 days"/>
        <s v="04 years, 7 months, 9 days"/>
        <s v="02 years, 6 months, 7 days"/>
        <s v="00 years, 7 months, 25 days"/>
        <s v="03 years, 6 months, 24 days"/>
        <s v="04 years, 7 months, 7 days"/>
        <s v="04 years, 7 months, 5 days"/>
        <s v="04 years, 7 months, 1 days"/>
        <s v="00 years, 10 months, 22 days"/>
        <s v="04 years, 6 months, 29 days"/>
        <s v="00 years, 12 months, 1 days"/>
        <s v="04 years, 6 months, 26 days"/>
        <s v="00 years, 8 months, 7 days"/>
        <s v="04 years, 6 months, 19 days"/>
        <s v="04 years, 6 months, 17 days"/>
        <s v="03 years, 6 months, 7 days"/>
        <s v="00 years, 8 months, 27 days"/>
        <s v="00 years, 7 months, 27 days"/>
        <s v="04 years, 6 months, 10 days"/>
        <s v="04 years, 6 months, 8 days"/>
        <s v="04 years, 6 months, 6 days"/>
        <s v="04 years, 6 months, 5 days"/>
        <s v="04 years, 6 months, 4 days"/>
        <s v="04 years, 6 months, 2 days"/>
        <s v="03 years, 3 months, 22 days"/>
        <s v="04 years, 5 months, 29 days"/>
        <s v="04 years, 5 months, 28 days"/>
        <s v="04 years, 5 months, 26 days"/>
        <s v="00 years, 10 months, 30 days"/>
        <s v="01 years, 2 months, 21 days"/>
        <s v="04 years, 5 months, 23 days"/>
        <s v="00 years, 4 months, 3 days"/>
        <s v="00 years, 6 months, 24 days"/>
        <s v="04 years, 5 months, 22 days"/>
        <s v="04 years, 5 months, 20 days"/>
        <s v="04 years, 5 months, 19 days"/>
        <s v="04 years, 5 months, 17 days"/>
        <s v="04 years, 5 months, 16 days"/>
        <s v="04 years, 5 months, 13 days"/>
        <s v="04 years, 5 months, 12 days"/>
        <s v="00 years, 2 months, 20 days"/>
        <s v="04 years, 5 months, 9 days"/>
        <s v="02 years, 5 months, 12 days"/>
        <s v="04 years, 5 months, 1 days"/>
        <s v="04 years, 4 months, 30 days"/>
        <s v="04 years, 4 months, 24 days"/>
        <s v="04 years, 4 months, 21 days"/>
        <s v="04 years, 4 months, 15 days"/>
        <s v="04 years, 4 months, 10 days"/>
        <s v="04 years, 4 months, 6 days"/>
        <s v="04 years, 4 months, 4 days"/>
        <s v="02 years, 3 months, 24 days"/>
        <s v="01 years, 4 months, 15 days"/>
        <s v="04 years, 4 months, 2 days"/>
        <s v="04 years, 4 months, 1 days"/>
        <s v="04 years, 3 months, 28 days"/>
        <s v="04 years, 3 months, 26 days"/>
        <s v="04 years, 3 months, 25 days"/>
        <s v="04 years, 3 months, 22 days"/>
        <s v="02 years, 4 months, 3 days"/>
        <s v="04 years, 3 months, 19 days"/>
        <s v="04 years, 3 months, 11 days"/>
        <s v="04 years, 3 months, 10 days"/>
        <s v="04 years, 3 months, 9 days"/>
        <s v="04 years, 3 months, 8 days"/>
        <s v="04 years, 3 months, 2 days"/>
        <s v="04 years, 2 months, 28 days"/>
        <s v="04 years, 2 months, 23 days"/>
        <s v="02 years, 9 months, 18 days"/>
        <s v="04 years, 2 months, 21 days"/>
        <s v="04 years, 2 months, 20 days"/>
        <s v="01 years, 12 months, 26 days"/>
        <s v="04 years, 2 months, 19 days"/>
        <s v="04 years, 2 months, 18 days"/>
        <s v="00 years, 1 months, 4 days"/>
        <s v="04 years, 2 months, 17 days"/>
        <s v="04 years, 2 months, 13 days"/>
        <s v="04 years, 2 months, 11 days"/>
        <s v="04 years, 2 months, 9 days"/>
        <s v="04 years, 2 months, 6 days"/>
        <s v="04 years, 2 months, 3 days"/>
        <s v="04 years, 2 months, 1 days"/>
        <s v="04 years, 1 months, 31 days"/>
        <s v="00 years, 5 months, 27 days"/>
        <s v="04 years, 1 months, 30 days"/>
        <s v="04 years, 1 months, 28 days"/>
        <s v="04 years, 1 months, 25 days"/>
        <s v="04 years, 1 months, 24 days"/>
        <s v="04 years, 1 months, 23 days"/>
        <s v="04 years, 1 months, 21 days"/>
        <s v="04 years, 1 months, 20 days"/>
        <s v="04 years, 1 months, 19 days"/>
        <s v="04 years, 1 months, 16 days"/>
        <s v="02 years, 3 months, 22 days"/>
        <s v="04 years, 1 months, 13 days"/>
        <s v="04 years, 1 months, 12 days"/>
        <s v="02 years, 3 months, 14 days"/>
        <s v="04 years, 1 months, 11 days"/>
        <s v="04 years, 1 months, 9 days"/>
        <s v="04 years, 1 months, 5 days"/>
        <s v="04 years, 1 months, 3 days"/>
        <s v="03 years, 12 months, 30 days"/>
        <s v="03 years, 12 months, 27 days"/>
        <s v="03 years, 12 months, 26 days"/>
        <s v="03 years, 12 months, 24 days"/>
        <s v="03 years, 12 months, 22 days"/>
        <s v="03 years, 12 months, 21 days"/>
        <s v="03 years, 12 months, 20 days"/>
        <s v="01 years, 6 months, 27 days"/>
        <s v="03 years, 12 months, 19 days"/>
        <s v="03 years, 12 months, 17 days"/>
        <s v="03 years, 12 months, 15 days"/>
        <s v="03 years, 12 months, 14 days"/>
        <s v="03 years, 12 months, 11 days"/>
        <s v="03 years, 12 months, 10 days"/>
        <s v="03 years, 12 months, 9 days"/>
        <s v="03 years, 12 months, 8 days"/>
        <s v="03 years, 12 months, 4 days"/>
        <s v="03 years, 12 months, 3 days"/>
        <s v="03 years, 12 months, 2 days"/>
        <s v="03 years, 11 months, 28 days"/>
        <s v="02 years, 9 months, 7 days"/>
        <s v="03 years, 11 months, 24 days"/>
        <s v="03 years, 11 months, 23 days"/>
        <s v="03 years, 11 months, 20 days"/>
        <s v="03 years, 11 months, 19 days"/>
        <s v="03 years, 11 months, 18 days"/>
        <s v="03 years, 11 months, 15 days"/>
        <s v="03 years, 11 months, 14 days"/>
        <s v="03 years, 11 months, 10 days"/>
        <s v="03 years, 11 months, 9 days"/>
        <s v="03 years, 11 months, 6 days"/>
        <s v="03 years, 11 months, 5 days"/>
        <s v="03 years, 11 months, 4 days"/>
        <s v="03 years, 11 months, 3 days"/>
        <s v="03 years, 11 months, 2 days"/>
        <s v="03 years, 10 months, 31 days"/>
        <s v="03 years, 10 months, 30 days"/>
        <s v="00 years, 1 months, 24 days"/>
        <s v="03 years, 10 months, 29 days"/>
        <s v="03 years, 10 months, 27 days"/>
        <s v="03 years, 10 months, 25 days"/>
        <s v="03 years, 10 months, 24 days"/>
        <s v="03 years, 10 months, 22 days"/>
        <s v="03 years, 10 months, 21 days"/>
        <s v="03 years, 10 months, 16 days"/>
        <s v="03 years, 10 months, 13 days"/>
        <s v="03 years, 10 months, 11 days"/>
        <s v="03 years, 10 months, 8 days"/>
        <s v="03 years, 10 months, 7 days"/>
        <s v="03 years, 10 months, 5 days"/>
        <s v="03 years, 10 months, 4 days"/>
        <s v="03 years, 10 months, 2 days"/>
        <s v="01 years, 2 months, 8 days"/>
        <s v="03 years, 9 months, 30 days"/>
        <s v="03 years, 9 months, 29 days"/>
        <s v="03 years, 9 months, 28 days"/>
        <s v="03 years, 9 months, 22 days"/>
        <s v="03 years, 9 months, 21 days"/>
        <s v="03 years, 9 months, 20 days"/>
        <s v="01 years, 5 months, 2 days"/>
        <s v="03 years, 9 months, 12 days"/>
        <s v="03 years, 9 months, 11 days"/>
        <s v="03 years, 9 months, 10 days"/>
        <s v="03 years, 9 months, 8 days"/>
        <s v="01 years, 3 months, 6 days"/>
        <s v="03 years, 9 months, 3 days"/>
        <s v="03 years, 9 months, 2 days"/>
        <s v="03 years, 9 months, 1 days"/>
        <s v="03 years, 8 months, 31 days"/>
        <s v="03 years, 8 months, 30 days"/>
        <s v="03 years, 8 months, 29 days"/>
        <s v="03 years, 8 months, 27 days"/>
        <s v="03 years, 8 months, 26 days"/>
        <s v="03 years, 8 months, 25 days"/>
        <s v="02 years, 5 months, 31 days"/>
        <s v="03 years, 8 months, 23 days"/>
        <s v="03 years, 8 months, 22 days"/>
        <s v="03 years, 8 months, 21 days"/>
        <s v="03 years, 8 months, 19 days"/>
        <s v="03 years, 8 months, 18 days"/>
        <s v="03 years, 8 months, 17 days"/>
        <s v="00 years, 4 months, 7 days"/>
        <s v="03 years, 8 months, 15 days"/>
        <s v="03 years, 8 months, 11 days"/>
        <s v="01 years, 3 months, 12 days"/>
        <s v="03 years, 8 months, 9 days"/>
        <s v="03 years, 8 months, 7 days"/>
        <s v="03 years, 8 months, 6 days"/>
        <s v="03 years, 8 months, 2 days"/>
        <s v="03 years, 7 months, 30 days"/>
        <s v="01 years, 10 months, 1 days"/>
        <s v="03 years, 7 months, 29 days"/>
        <s v="03 years, 7 months, 28 days"/>
        <s v="01 years, 5 months, 17 days"/>
        <s v="03 years, 7 months, 25 days"/>
        <s v="03 years, 7 months, 23 days"/>
        <s v="03 years, 7 months, 22 days"/>
        <s v="01 years, 6 months, 3 days"/>
        <s v="03 years, 7 months, 20 days"/>
        <s v="01 years, 11 months, 20 days"/>
        <s v="03 years, 7 months, 15 days"/>
        <s v="03 years, 7 months, 13 days"/>
        <s v="03 years, 7 months, 12 days"/>
        <s v="03 years, 7 months, 10 days"/>
        <s v="03 years, 7 months, 8 days"/>
        <s v="03 years, 7 months, 7 days"/>
        <s v="03 years, 7 months, 4 days"/>
        <s v="03 years, 6 months, 28 days"/>
        <s v="03 years, 6 months, 27 days"/>
        <s v="03 years, 6 months, 25 days"/>
        <s v="03 years, 6 months, 20 days"/>
        <s v="02 years, 6 months, 14 days"/>
        <s v="03 years, 6 months, 17 days"/>
        <s v="03 years, 6 months, 16 days"/>
        <s v="03 years, 6 months, 9 days"/>
        <s v="03 years, 6 months, 4 days"/>
        <s v="02 years, 6 months, 5 days"/>
        <s v="03 years, 6 months, 3 days"/>
        <s v="03 years, 5 months, 31 days"/>
        <s v="01 years, 4 months, 4 days"/>
        <s v="03 years, 5 months, 27 days"/>
        <s v="03 years, 5 months, 23 days"/>
        <s v="03 years, 5 months, 22 days"/>
        <s v="03 years, 5 months, 21 days"/>
        <s v="03 years, 5 months, 20 days"/>
        <s v="01 years, 9 months, 13 days"/>
        <s v="03 years, 5 months, 16 days"/>
        <s v="03 years, 5 months, 11 days"/>
        <s v="03 years, 5 months, 10 days"/>
        <s v="03 years, 5 months, 8 days"/>
        <s v="03 years, 5 months, 7 days"/>
        <s v="03 years, 5 months, 6 days"/>
        <s v="03 years, 4 months, 30 days"/>
        <s v="01 years, 9 months, 18 days"/>
        <s v="03 years, 4 months, 27 days"/>
        <s v="03 years, 4 months, 26 days"/>
        <s v="03 years, 4 months, 23 days"/>
        <s v="03 years, 4 months, 20 days"/>
        <s v="03 years, 4 months, 13 days"/>
        <s v="03 years, 4 months, 11 days"/>
        <s v="03 years, 4 months, 9 days"/>
        <s v="03 years, 4 months, 3 days"/>
        <s v="03 years, 3 months, 29 days"/>
        <s v="00 years, 8 months, 13 days"/>
        <s v="03 years, 3 months, 26 days"/>
        <s v="01 years, 12 months, 25 days"/>
        <s v="03 years, 3 months, 24 days"/>
        <s v="03 years, 3 months, 21 days"/>
        <s v="03 years, 3 months, 20 days"/>
        <s v="03 years, 3 months, 18 days"/>
        <s v="03 years, 3 months, 15 days"/>
        <s v="03 years, 3 months, 13 days"/>
        <s v="03 years, 3 months, 8 days"/>
        <s v="03 years, 3 months, 5 days"/>
        <s v="03 years, 3 months, 3 days"/>
        <s v="03 years, 3 months, 1 days"/>
        <s v="03 years, 2 months, 25 days"/>
        <s v="03 years, 2 months, 23 days"/>
        <s v="03 years, 2 months, 22 days"/>
        <s v="03 years, 2 months, 21 days"/>
        <s v="03 years, 2 months, 20 days"/>
        <s v="03 years, 2 months, 18 days"/>
        <s v="03 years, 2 months, 17 days"/>
        <s v="02 years, 3 months, 1 days"/>
        <s v="03 years, 2 months, 11 days"/>
        <s v="01 years, 11 months, 4 days"/>
        <s v="03 years, 2 months, 7 days"/>
        <s v="03 years, 2 months, 4 days"/>
        <s v="03 years, 2 months, 3 days"/>
        <s v="03 years, 2 months, 1 days"/>
        <s v="03 years, 1 months, 31 days"/>
        <s v="03 years, 1 months, 30 days"/>
        <s v="03 years, 1 months, 28 days"/>
        <s v="00 years, 7 months, 9 days"/>
        <s v="01 years, 6 months, 8 days"/>
        <s v="03 years, 1 months, 23 days"/>
        <s v="03 years, 1 months, 22 days"/>
        <s v="03 years, 1 months, 21 days"/>
        <s v="03 years, 1 months, 19 days"/>
        <s v="03 years, 1 months, 18 days"/>
        <s v="00 years, 8 months, 22 days"/>
        <s v="01 years, 12 months, 8 days"/>
        <s v="03 years, 1 months, 10 days"/>
        <s v="03 years, 1 months, 8 days"/>
        <s v="01 years, 12 months, 24 days"/>
        <s v="03 years, 1 months, 5 days"/>
        <s v="03 years, 1 months, 4 days"/>
        <s v="00 years, 6 months, 26 days"/>
        <s v="02 years, 12 months, 30 days"/>
        <s v="02 years, 12 months, 28 days"/>
        <s v="02 years, 12 months, 25 days"/>
        <s v="02 years, 12 months, 24 days"/>
        <s v="02 years, 12 months, 23 days"/>
        <s v="02 years, 12 months, 22 days"/>
        <s v="00 years, 7 months, 23 days"/>
        <s v="02 years, 12 months, 15 days"/>
        <s v="01 years, 4 months, 24 days"/>
        <s v="01 years, 3 months, 19 days"/>
        <s v="00 years, 9 months, 27 days"/>
        <s v="01 years, 2 months, 15 days"/>
        <s v="02 years, 12 months, 11 days"/>
        <s v="02 years, 12 months, 10 days"/>
        <s v="02 years, 12 months, 6 days"/>
        <s v="02 years, 12 months, 5 days"/>
        <s v="02 years, 12 months, 4 days"/>
        <s v="02 years, 12 months, 2 days"/>
        <s v="02 years, 12 months, 1 days"/>
        <s v="01 years, 11 months, 15 days"/>
        <s v="02 years, 11 months, 30 days"/>
        <s v="02 years, 11 months, 29 days"/>
        <s v="02 years, 11 months, 27 days"/>
        <s v="02 years, 11 months, 25 days"/>
        <s v="01 years, 9 months, 14 days"/>
        <s v="00 years, 3 months, 9 days"/>
        <s v="02 years, 11 months, 23 days"/>
        <s v="02 years, 11 months, 22 days"/>
        <s v="02 years, 11 months, 19 days"/>
        <s v="02 years, 11 months, 18 days"/>
        <s v="02 years, 11 months, 16 days"/>
        <s v="01 years, 5 months, 6 days"/>
        <s v="02 years, 11 months, 14 days"/>
        <s v="02 years, 11 months, 11 days"/>
        <s v="01 years, 1 months, 11 days"/>
        <s v="02 years, 11 months, 8 days"/>
        <s v="02 years, 11 months, 6 days"/>
        <s v="02 years, 11 months, 4 days"/>
        <s v="02 years, 11 months, 2 days"/>
        <s v="00 years, 3 months, 31 days"/>
        <s v="02 years, 10 months, 30 days"/>
        <s v="02 years, 10 months, 29 days"/>
        <s v="02 years, 10 months, 28 days"/>
        <s v="02 years, 10 months, 27 days"/>
        <s v="02 years, 10 months, 26 days"/>
        <s v="02 years, 10 months, 25 days"/>
        <s v="02 years, 10 months, 24 days"/>
        <s v="01 years, 1 months, 18 days"/>
        <s v="02 years, 10 months, 23 days"/>
        <s v="02 years, 10 months, 22 days"/>
        <s v="02 years, 10 months, 21 days"/>
        <s v="02 years, 10 months, 20 days"/>
        <s v="02 years, 10 months, 19 days"/>
        <s v="02 years, 10 months, 11 days"/>
        <s v="02 years, 10 months, 6 days"/>
        <s v="02 years, 10 months, 5 days"/>
        <s v="00 years, 2 months, 4 days"/>
        <s v="02 years, 10 months, 3 days"/>
        <s v="02 years, 9 months, 30 days"/>
        <s v="02 years, 9 months, 27 days"/>
        <s v="02 years, 9 months, 25 days"/>
        <s v="02 years, 9 months, 24 days"/>
        <s v="01 years, 10 months, 14 days"/>
        <s v="02 years, 9 months, 23 days"/>
        <s v="02 years, 9 months, 22 days"/>
        <s v="02 years, 9 months, 21 days"/>
        <s v="02 years, 9 months, 19 days"/>
        <s v="01 years, 5 months, 4 days"/>
        <s v="02 years, 9 months, 16 days"/>
        <s v="02 years, 9 months, 15 days"/>
        <s v="02 years, 9 months, 14 days"/>
        <s v="00 years, 10 months, 7 days"/>
        <s v="02 years, 9 months, 5 days"/>
        <s v="00 years, 4 months, 27 days"/>
        <s v="02 years, 9 months, 3 days"/>
        <s v="02 years, 8 months, 28 days"/>
        <s v="02 years, 8 months, 26 days"/>
        <s v="02 years, 8 months, 25 days"/>
        <s v="02 years, 8 months, 24 days"/>
        <s v="01 years, 7 months, 18 days"/>
        <s v="02 years, 8 months, 23 days"/>
        <s v="02 years, 8 months, 22 days"/>
        <s v="02 years, 8 months, 20 days"/>
        <s v="00 years, 7 months, 20 days"/>
        <s v="00 years, 1 months, 2 days"/>
        <s v="02 years, 8 months, 11 days"/>
        <s v="02 years, 8 months, 8 days"/>
        <s v="02 years, 8 months, 7 days"/>
        <s v="02 years, 8 months, 6 days"/>
        <s v="02 years, 8 months, 4 days"/>
        <s v="02 years, 8 months, 3 days"/>
        <s v="02 years, 7 months, 26 days"/>
        <s v="02 years, 7 months, 20 days"/>
        <s v="02 years, 7 months, 18 days"/>
        <s v="00 years, 2 months, 11 days"/>
        <s v="02 years, 7 months, 16 days"/>
        <s v="02 years, 7 months, 15 days"/>
        <s v="02 years, 7 months, 14 days"/>
        <s v="02 years, 7 months, 13 days"/>
        <s v="02 years, 7 months, 6 days"/>
        <s v="02 years, 7 months, 5 days"/>
        <s v="02 years, 7 months, 4 days"/>
        <s v="02 years, 7 months, 2 days"/>
        <s v="01 years, 1 months, 23 days"/>
        <s v="02 years, 6 months, 29 days"/>
        <s v="02 years, 6 months, 25 days"/>
        <s v="00 years, 2 months, 29 days"/>
        <s v="02 years, 6 months, 23 days"/>
        <s v="02 years, 6 months, 22 days"/>
        <s v="02 years, 6 months, 21 days"/>
        <s v="02 years, 6 months, 20 days"/>
        <s v="00 years, 9 months, 24 days"/>
        <s v="02 years, 6 months, 19 days"/>
        <s v="02 years, 6 months, 17 days"/>
        <s v="02 years, 6 months, 16 days"/>
        <s v="02 years, 6 months, 15 days"/>
        <s v="02 years, 6 months, 13 days"/>
        <s v="02 years, 6 months, 12 days"/>
        <s v="02 years, 6 months, 10 days"/>
        <s v="02 years, 6 months, 6 days"/>
        <s v="02 years, 6 months, 1 days"/>
        <s v="01 years, 6 months, 29 days"/>
        <s v="02 years, 5 months, 25 days"/>
        <s v="01 years, 1 months, 4 days"/>
        <s v="00 years, 10 months, 12 days"/>
        <s v="02 years, 5 months, 21 days"/>
        <s v="02 years, 5 months, 14 days"/>
        <s v="02 years, 5 months, 8 days"/>
        <s v="02 years, 5 months, 6 days"/>
        <s v="02 years, 5 months, 5 days"/>
        <s v="02 years, 5 months, 4 days"/>
        <s v="02 years, 5 months, 3 days"/>
        <s v="02 years, 4 months, 29 days"/>
        <s v="02 years, 4 months, 26 days"/>
        <s v="02 years, 4 months, 24 days"/>
        <s v="02 years, 4 months, 22 days"/>
        <s v="00 years, 3 months, 19 days"/>
        <s v="02 years, 4 months, 20 days"/>
        <s v="02 years, 4 months, 19 days"/>
        <s v="02 years, 4 months, 18 days"/>
        <s v="02 years, 4 months, 16 days"/>
        <s v="02 years, 4 months, 13 days"/>
        <s v="02 years, 4 months, 9 days"/>
        <s v="02 years, 4 months, 8 days"/>
        <s v="02 years, 4 months, 6 days"/>
        <s v="02 years, 4 months, 5 days"/>
        <s v="02 years, 4 months, 1 days"/>
        <s v="02 years, 3 months, 31 days"/>
        <s v="02 years, 3 months, 26 days"/>
        <s v="02 years, 3 months, 23 days"/>
        <s v="00 years, 1 months, 19 days"/>
        <s v="00 years, 3 months, 15 days"/>
        <s v="00 years, 8 months, 9 days"/>
        <s v="02 years, 3 months, 17 days"/>
        <s v="02 years, 3 months, 16 days"/>
        <s v="02 years, 3 months, 15 days"/>
        <s v="02 years, 3 months, 12 days"/>
        <s v="00 years, 6 months, 13 days"/>
        <s v="02 years, 3 months, 11 days"/>
        <s v="02 years, 3 months, 10 days"/>
        <s v="00 years, 12 months, 19 days"/>
        <s v="02 years, 3 months, 9 days"/>
        <s v="02 years, 3 months, 7 days"/>
        <s v="02 years, 3 months, 4 days"/>
        <s v="00 years, 11 months, 5 days"/>
        <s v="00 years, 4 months, 23 days"/>
        <s v="00 years, 5 months, 19 days"/>
        <s v="02 years, 2 months, 27 days"/>
        <s v="00 years, 11 months, 23 days"/>
        <s v="02 years, 2 months, 26 days"/>
        <s v="02 years, 2 months, 22 days"/>
        <s v="01 years, 3 months, 30 days"/>
        <s v="00 years, 2 months, 12 days"/>
        <s v="02 years, 2 months, 19 days"/>
        <s v="02 years, 2 months, 18 days"/>
        <s v="02 years, 2 months, 17 days"/>
        <s v="02 years, 2 months, 16 days"/>
        <s v="02 years, 2 months, 14 days"/>
        <s v="02 years, 2 months, 12 days"/>
        <s v="02 years, 2 months, 11 days"/>
        <s v="02 years, 2 months, 10 days"/>
        <s v="02 years, 2 months, 8 days"/>
        <s v="02 years, 2 months, 5 days"/>
        <s v="02 years, 2 months, 4 days"/>
        <s v="00 years, 1 months, 10 days"/>
        <s v="02 years, 2 months, 3 days"/>
        <s v="02 years, 2 months, 2 days"/>
        <s v="02 years, 1 months, 30 days"/>
        <s v="00 years, 2 months, 21 days"/>
        <s v="02 years, 1 months, 28 days"/>
        <s v="02 years, 1 months, 27 days"/>
        <s v="00 years, 5 months, 11 days"/>
        <s v="02 years, 1 months, 23 days"/>
        <s v="00 years, 5 months, 1 days"/>
        <s v="01 years, 2 months, 6 days"/>
        <s v="02 years, 1 months, 20 days"/>
        <s v="00 years, 2 months, 1 days"/>
        <s v="02 years, 1 months, 16 days"/>
        <s v="02 years, 1 months, 15 days"/>
        <s v="02 years, 1 months, 14 days"/>
        <s v="02 years, 1 months, 13 days"/>
        <s v="00 years, 9 months, 14 days"/>
        <s v="02 years, 1 months, 12 days"/>
        <s v="02 years, 1 months, 9 days"/>
        <s v="02 years, 1 months, 7 days"/>
        <s v="02 years, 1 months, 3 days"/>
        <s v="00 years, 11 months, 11 days"/>
        <s v="02 years, 1 months, 2 days"/>
        <s v="01 years, 12 months, 29 days"/>
        <s v="01 years, 12 months, 28 days"/>
        <s v="01 years, 12 months, 27 days"/>
        <s v="01 years, 12 months, 20 days"/>
        <s v="01 years, 12 months, 19 days"/>
        <s v="01 years, 12 months, 16 days"/>
        <s v="00 years, 12 months, 12 days"/>
        <s v="01 years, 12 months, 15 days"/>
        <s v="01 years, 12 months, 11 days"/>
        <s v="01 years, 12 months, 9 days"/>
        <s v="00 years, 7 months, 21 days"/>
        <s v="01 years, 12 months, 7 days"/>
        <s v="01 years, 12 months, 6 days"/>
        <s v="01 years, 12 months, 4 days"/>
        <s v="01 years, 12 months, 3 days"/>
        <s v="01 years, 12 months, 2 days"/>
        <s v="01 years, 11 months, 28 days"/>
        <s v="01 years, 11 months, 26 days"/>
        <s v="00 years, 4 months, 24 days"/>
        <s v="01 years, 11 months, 22 days"/>
        <s v="01 years, 11 months, 21 days"/>
        <s v="01 years, 11 months, 19 days"/>
        <s v="01 years, 11 months, 18 days"/>
        <s v="01 years, 11 months, 11 days"/>
        <s v="01 years, 11 months, 10 days"/>
        <s v="01 years, 11 months, 9 days"/>
        <s v="01 years, 11 months, 8 days"/>
        <s v="01 years, 11 months, 5 days"/>
        <s v="01 years, 11 months, 3 days"/>
        <s v="01 years, 10 months, 31 days"/>
        <s v="01 years, 10 months, 30 days"/>
        <s v="01 years, 10 months, 29 days"/>
        <s v="00 years, 10 months, 16 days"/>
        <s v="01 years, 10 months, 28 days"/>
        <s v="01 years, 10 months, 27 days"/>
        <s v="01 years, 10 months, 25 days"/>
        <s v="01 years, 10 months, 24 days"/>
        <s v="01 years, 10 months, 22 days"/>
        <s v="01 years, 10 months, 20 days"/>
        <s v="01 years, 10 months, 18 days"/>
        <s v="01 years, 10 months, 16 days"/>
        <s v="00 years, 2 months, 3 days"/>
        <s v="01 years, 10 months, 13 days"/>
        <s v="01 years, 10 months, 11 days"/>
        <s v="01 years, 10 months, 5 days"/>
        <s v="00 years, 7 months, 24 days"/>
        <s v="01 years, 10 months, 4 days"/>
        <s v="01 years, 10 months, 3 days"/>
        <s v="01 years, 10 months, 2 days"/>
        <s v="01 years, 9 months, 30 days"/>
        <s v="00 years, 3 months, 22 days"/>
        <s v="00 years, 1 months, 17 days"/>
        <s v="01 years, 9 months, 27 days"/>
        <s v="01 years, 9 months, 26 days"/>
        <s v="01 years, 9 months, 24 days"/>
        <s v="00 years, 9 months, 2 days"/>
        <s v="00 years, 3 months, 4 days"/>
        <s v="01 years, 9 months, 22 days"/>
        <s v="01 years, 9 months, 19 days"/>
        <s v="00 years, 2 months, 24 days"/>
        <s v="00 years, 1 months, 13 days"/>
        <s v="01 years, 9 months, 3 days"/>
        <s v="00 years, 8 months, 23 days"/>
        <s v="00 years, 9 months, 19 days"/>
        <s v="00 years, 4 months, 21 days"/>
        <s v="01 years, 8 months, 29 days"/>
        <s v="01 years, 8 months, 26 days"/>
        <s v="01 years, 8 months, 23 days"/>
        <s v="01 years, 8 months, 19 days"/>
        <s v="00 years, 6 months, 30 days"/>
        <s v="00 years, 5 months, 29 days"/>
        <s v="00 years, 8 months, 31 days"/>
        <s v="01 years, 8 months, 17 days"/>
        <s v="00 years, 5 months, 12 days"/>
        <s v="01 years, 8 months, 12 days"/>
        <s v="01 years, 8 months, 9 days"/>
        <s v="00 years, 6 months, 15 days"/>
        <s v="01 years, 8 months, 5 days"/>
        <s v="01 years, 8 months, 3 days"/>
        <s v="01 years, 8 months, 2 days"/>
        <s v="01 years, 7 months, 31 days"/>
        <s v="00 years, 3 months, 23 days"/>
        <s v="01 years, 7 months, 27 days"/>
        <s v="01 years, 7 months, 26 days"/>
        <s v="01 years, 7 months, 25 days"/>
        <s v="01 years, 7 months, 22 days"/>
        <s v="01 years, 7 months, 21 days"/>
        <s v="01 years, 7 months, 19 days"/>
        <s v="01 years, 7 months, 13 days"/>
        <s v="01 years, 7 months, 12 days"/>
        <s v="01 years, 7 months, 7 days"/>
        <s v="01 years, 6 months, 28 days"/>
        <s v="01 years, 6 months, 25 days"/>
        <s v="00 years, 7 months, 18 days"/>
        <s v="00 years, 2 months, 22 days"/>
        <s v="01 years, 6 months, 20 days"/>
        <s v="01 years, 6 months, 19 days"/>
        <s v="01 years, 6 months, 17 days"/>
        <s v="01 years, 6 months, 16 days"/>
        <s v="01 years, 6 months, 15 days"/>
        <s v="01 years, 6 months, 14 days"/>
        <s v="01 years, 6 months, 13 days"/>
        <s v="01 years, 6 months, 6 days"/>
        <s v="00 years, 5 months, 24 days"/>
        <s v="01 years, 6 months, 4 days"/>
        <s v="01 years, 5 months, 26 days"/>
        <s v="01 years, 5 months, 23 days"/>
        <s v="00 years, 4 months, 20 days"/>
        <s v="01 years, 5 months, 16 days"/>
        <s v="00 years, 4 months, 28 days"/>
        <s v="01 years, 5 months, 14 days"/>
        <s v="01 years, 5 months, 12 days"/>
        <s v="01 years, 5 months, 11 days"/>
        <s v="01 years, 5 months, 9 days"/>
        <s v="01 years, 5 months, 5 days"/>
        <s v="00 years, 6 months, 4 days"/>
        <s v="00 years, 1 months, 18 days"/>
        <s v="01 years, 4 months, 25 days"/>
        <s v="01 years, 4 months, 23 days"/>
        <s v="01 years, 4 months, 21 days"/>
        <s v="01 years, 4 months, 18 days"/>
        <s v="01 years, 4 months, 17 days"/>
        <s v="01 years, 4 months, 16 days"/>
        <s v="01 years, 4 months, 13 days"/>
        <s v="01 years, 4 months, 11 days"/>
        <s v="00 years, 2 months, 19 days"/>
        <s v="01 years, 4 months, 3 days"/>
        <s v="01 years, 4 months, 2 days"/>
        <s v="01 years, 4 months, 1 days"/>
        <s v="00 years, 1 months, 11 days"/>
        <s v="00 years, 1 months, 27 days"/>
        <s v="01 years, 3 months, 26 days"/>
        <s v="01 years, 3 months, 23 days"/>
        <s v="00 years, 2 months, 14 days"/>
        <s v="01 years, 3 months, 22 days"/>
        <s v="01 years, 3 months, 18 days"/>
        <s v="00 years, 2 months, 27 days"/>
        <s v="00 years, 1 months, 21 days"/>
        <s v="01 years, 3 months, 17 days"/>
        <s v="01 years, 3 months, 16 days"/>
        <s v="01 years, 3 months, 15 days"/>
        <s v="01 years, 3 months, 9 days"/>
        <s v="01 years, 3 months, 8 days"/>
        <s v="01 years, 3 months, 7 days"/>
        <s v="00 years, 1 months, 31 days"/>
        <s v="01 years, 3 months, 1 days"/>
        <s v="01 years, 2 months, 28 days"/>
        <s v="01 years, 2 months, 25 days"/>
        <s v="01 years, 2 months, 24 days"/>
        <s v="01 years, 2 months, 23 days"/>
        <s v="01 years, 2 months, 19 days"/>
        <s v="00 years, 3 months, 27 days"/>
        <s v="00 years, 3 months, 25 days"/>
        <s v="01 years, 2 months, 16 days"/>
        <s v="01 years, 2 months, 13 days"/>
        <s v="01 years, 2 months, 12 days"/>
        <s v="01 years, 2 months, 10 days"/>
        <s v="00 years, 1 months, 14 days"/>
        <s v="01 years, 2 months, 7 days"/>
        <s v="00 years, 2 months, 9 days"/>
        <s v="00 years, 2 months, 7 days"/>
        <s v="01 years, 2 months, 5 days"/>
        <s v="00 years, 1 months, 25 days"/>
        <s v="01 years, 2 months, 3 days"/>
        <s v="01 years, 2 months, 1 days"/>
        <s v="01 years, 1 months, 31 days"/>
        <s v="01 years, 1 months, 28 days"/>
        <s v="01 years, 1 months, 27 days"/>
        <s v="01 years, 1 months, 25 days"/>
        <s v="01 years, 1 months, 22 days"/>
        <s v="01 years, 1 months, 21 days"/>
        <s v="01 years, 1 months, 20 days"/>
        <s v="01 years, 1 months, 15 days"/>
        <s v="01 years, 1 months, 14 days"/>
        <s v="01 years, 1 months, 9 days"/>
        <s v="01 years, 1 months, 8 days"/>
        <s v="01 years, 1 months, 7 days"/>
        <s v="01 years, 1 months, 6 days"/>
        <s v="00 years, 1 months, 22 days"/>
        <s v="01 years, 1 months, 1 days"/>
        <s v="00 years, 12 months, 31 days"/>
        <s v="00 years, 12 months, 29 days"/>
        <s v="00 years, 12 months, 27 days"/>
        <s v="00 years, 12 months, 23 days"/>
        <s v="00 years, 12 months, 18 days"/>
        <s v="00 years, 12 months, 17 days"/>
        <s v="00 years, 1 months, 16 days"/>
        <s v="00 years, 1 months, 9 days"/>
        <s v="00 years, 12 months, 13 days"/>
        <s v="00 years, 12 months, 11 days"/>
        <s v="00 years, 12 months, 8 days"/>
        <s v="00 years, 12 months, 7 days"/>
        <s v="00 years, 12 months, 6 days"/>
        <s v="00 years, 12 months, 5 days"/>
        <s v="00 years, 12 months, 3 days"/>
        <s v="00 years, 12 months, 2 days"/>
        <s v="00 years, 11 months, 30 days"/>
        <s v="00 years, 11 months, 27 days"/>
        <s v="00 years, 11 months, 20 days"/>
      </sharedItems>
    </cacheField>
    <cacheField name="Days Service" numFmtId="0">
      <sharedItems containsSemiMixedTypes="0" containsString="0" containsNumber="1" containsInteger="1" minValue="2" maxValue="1784"/>
    </cacheField>
    <cacheField name="Status" numFmtId="0">
      <sharedItems count="2">
        <s v="Active Employee"/>
        <s v="Out of Service"/>
      </sharedItems>
    </cacheField>
    <cacheField name="Quarters" numFmtId="0" databaseField="0">
      <fieldGroup base="9">
        <rangePr groupBy="quarters" startDate="2019-05-23T00:00:00" endDate="2023-11-21T00:00:00"/>
        <groupItems count="6">
          <s v="&lt;23/5/2019"/>
          <s v="Qtr1"/>
          <s v="Qtr2"/>
          <s v="Qtr3"/>
          <s v="Qtr4"/>
          <s v="&gt;21/11/2023"/>
        </groupItems>
      </fieldGroup>
    </cacheField>
    <cacheField name="Years" numFmtId="0" databaseField="0">
      <fieldGroup base="9">
        <rangePr groupBy="years" startDate="2019-05-23T00:00:00" endDate="2023-11-21T00:00:00"/>
        <groupItems count="7">
          <s v="&lt;23/5/2019"/>
          <s v="2019"/>
          <s v="2020"/>
          <s v="2021"/>
          <s v="2022"/>
          <s v="2023"/>
          <s v="&gt;21/11/2023"/>
        </groupItems>
      </fieldGroup>
    </cacheField>
    <cacheField name="Quarters2" numFmtId="0" databaseField="0">
      <fieldGroup base="8">
        <rangePr groupBy="quarters" startDate="2019-01-01T00:00:00" endDate="2022-12-31T00:00:00"/>
        <groupItems count="6">
          <s v="&lt;1/1/2019"/>
          <s v="Qtr1"/>
          <s v="Qtr2"/>
          <s v="Qtr3"/>
          <s v="Qtr4"/>
          <s v="&gt;31/12/2022"/>
        </groupItems>
      </fieldGroup>
    </cacheField>
    <cacheField name="Years2" numFmtId="0" databaseField="0">
      <fieldGroup base="8">
        <rangePr groupBy="years" startDate="2019-01-01T00:00:00" endDate="2022-12-31T00:00:00"/>
        <groupItems count="6">
          <s v="&lt;1/1/2019"/>
          <s v="2019"/>
          <s v="2020"/>
          <s v="2021"/>
          <s v="2022"/>
          <s v="&gt;31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s v="Christine Lloyd"/>
    <n v="54"/>
    <x v="0"/>
    <s v="413 Gross Club_x000a_Melissaton, FL 04703"/>
    <s v="jasonreed@example.com"/>
    <s v="(613)252-9620-33048"/>
    <s v="(613)252-9620-33048"/>
    <x v="0"/>
    <x v="0"/>
    <x v="0"/>
    <x v="0"/>
    <n v="1784"/>
    <x v="0"/>
  </r>
  <r>
    <s v="Wendy Mcbride"/>
    <n v="52"/>
    <x v="1"/>
    <s v="08215 Jones Plain Apt. 684_x000a_Melanieview, MD 48847"/>
    <s v="lisamccann@example.net"/>
    <s v="001-878-999-2437-26457"/>
    <s v="001-878-999-2437-26457"/>
    <x v="0"/>
    <x v="1"/>
    <x v="0"/>
    <x v="1"/>
    <n v="1780"/>
    <x v="0"/>
  </r>
  <r>
    <s v="Brooke Dixon"/>
    <n v="28"/>
    <x v="0"/>
    <s v="890 Nancy Street Apt. 113_x000a_Lake Nicole, MD 72161"/>
    <s v="collinsmichelle@example.net"/>
    <s v="599-715-8920"/>
    <s v="599-715-8920"/>
    <x v="1"/>
    <x v="2"/>
    <x v="1"/>
    <x v="2"/>
    <n v="518"/>
    <x v="1"/>
  </r>
  <r>
    <s v="Tiffany Boyer"/>
    <n v="21"/>
    <x v="1"/>
    <s v="03886 Kevin Common_x000a_Josephton, SD 09932"/>
    <s v="bbrown@example.org"/>
    <s v="801-838-1147"/>
    <s v="801-838-1147"/>
    <x v="0"/>
    <x v="2"/>
    <x v="0"/>
    <x v="3"/>
    <n v="1777"/>
    <x v="0"/>
  </r>
  <r>
    <s v="Phillip Adams"/>
    <n v="43"/>
    <x v="1"/>
    <s v="3128 Cohen Valleys Suite 604_x000a_Leonardport, PR 96290"/>
    <s v="tmorales@example.com"/>
    <n v="-5797"/>
    <s v="5797"/>
    <x v="1"/>
    <x v="2"/>
    <x v="0"/>
    <x v="3"/>
    <n v="1777"/>
    <x v="0"/>
  </r>
  <r>
    <s v="David King"/>
    <n v="49"/>
    <x v="0"/>
    <s v="9413 Peters Unions Apt. 626_x000a_New Jessicaport, OH 07725"/>
    <s v="joel03@example.org"/>
    <s v="622-597-9374-65302"/>
    <s v="622-597-9374-65302"/>
    <x v="0"/>
    <x v="3"/>
    <x v="0"/>
    <x v="4"/>
    <n v="1771"/>
    <x v="0"/>
  </r>
  <r>
    <s v="James Walsh"/>
    <n v="47"/>
    <x v="0"/>
    <s v="484 Miller Cliffs Suite 943_x000a_North Beckyshire, AS 79919"/>
    <s v="karen88@example.com"/>
    <n v="5632294649"/>
    <n v="5632294649"/>
    <x v="0"/>
    <x v="4"/>
    <x v="0"/>
    <x v="5"/>
    <n v="1770"/>
    <x v="0"/>
  </r>
  <r>
    <s v="Jeffrey Soto"/>
    <n v="41"/>
    <x v="1"/>
    <s v="78351 Lauren Vista_x000a_Kennethville, NJ 14510"/>
    <s v="vincentflores@example.org"/>
    <s v="(904)867-8546-9117"/>
    <s v="(904)867-8546-9117"/>
    <x v="1"/>
    <x v="5"/>
    <x v="0"/>
    <x v="6"/>
    <n v="1765"/>
    <x v="0"/>
  </r>
  <r>
    <s v="Stephanie Rogers"/>
    <n v="58"/>
    <x v="0"/>
    <s v="909 Stewart Field Suite 072_x000a_Port Derekmouth, MD 45795"/>
    <s v="lori04@example.org"/>
    <s v="+1-900-358-7386-50955"/>
    <s v="+1-900-358-7386-50955"/>
    <x v="2"/>
    <x v="6"/>
    <x v="0"/>
    <x v="7"/>
    <n v="1764"/>
    <x v="0"/>
  </r>
  <r>
    <s v="Daniel Frazier"/>
    <n v="41"/>
    <x v="0"/>
    <s v="01822 Charles Burg Suite 333_x000a_North Kevin, ID 15877"/>
    <s v="stanley84@example.org"/>
    <s v="001-289-564-7935"/>
    <s v="001-289-564-7935"/>
    <x v="3"/>
    <x v="6"/>
    <x v="0"/>
    <x v="7"/>
    <n v="1764"/>
    <x v="0"/>
  </r>
  <r>
    <s v="Robert Aguilar"/>
    <n v="25"/>
    <x v="1"/>
    <s v="40714 Johnson Tunnel Apt. 814_x000a_Evanland, AS 60235"/>
    <s v="christophergonzalez@example.com"/>
    <n v="3598954181"/>
    <n v="3598954181"/>
    <x v="0"/>
    <x v="7"/>
    <x v="0"/>
    <x v="8"/>
    <n v="1760"/>
    <x v="0"/>
  </r>
  <r>
    <s v="Chelsea Sellers"/>
    <n v="58"/>
    <x v="1"/>
    <s v="PSC 0469, Box 7287_x000a_APO AA 06533"/>
    <s v="snyderwilliam@example.org"/>
    <s v="987-671-8762"/>
    <s v="987-671-8762"/>
    <x v="3"/>
    <x v="8"/>
    <x v="0"/>
    <x v="9"/>
    <n v="1759"/>
    <x v="0"/>
  </r>
  <r>
    <s v="Luis Armstrong"/>
    <n v="42"/>
    <x v="0"/>
    <s v="14711 Bennett Knoll_x000a_Greenland, MT 51531"/>
    <s v="stephensonkimberly@example.org"/>
    <s v="001-523-864-3766-5424"/>
    <s v="001-523-864-3766-5424"/>
    <x v="0"/>
    <x v="9"/>
    <x v="0"/>
    <x v="10"/>
    <n v="1757"/>
    <x v="0"/>
  </r>
  <r>
    <s v="Brandi Richard"/>
    <n v="47"/>
    <x v="1"/>
    <s v="220 Cruz Burgs_x000a_North Christinaburgh, SC 73304"/>
    <s v="jamespoole@example.org"/>
    <s v="904-539-1900-16546"/>
    <s v="904-539-1900-16546"/>
    <x v="2"/>
    <x v="10"/>
    <x v="0"/>
    <x v="11"/>
    <n v="1756"/>
    <x v="0"/>
  </r>
  <r>
    <s v="Emily Hale"/>
    <n v="24"/>
    <x v="0"/>
    <s v="05324 Alexandra Centers Apt. 707_x000a_North Gregoryport, VI 65117"/>
    <s v="steven47@example.net"/>
    <s v="001-540-662-3319-2177"/>
    <s v="001-540-662-3319-2177"/>
    <x v="1"/>
    <x v="11"/>
    <x v="0"/>
    <x v="12"/>
    <n v="1754"/>
    <x v="0"/>
  </r>
  <r>
    <s v="Charles Pierce"/>
    <n v="55"/>
    <x v="0"/>
    <s v="84906 Jordan Isle Suite 928_x000a_Danielmouth, OK 52875"/>
    <s v="kreed@example.org"/>
    <n v="5015689538"/>
    <n v="5015689538"/>
    <x v="2"/>
    <x v="12"/>
    <x v="0"/>
    <x v="13"/>
    <n v="1753"/>
    <x v="0"/>
  </r>
  <r>
    <s v="Emily Garza"/>
    <n v="33"/>
    <x v="0"/>
    <s v="011 Cindy Points Apt. 085_x000a_Thomaschester, CO 77047"/>
    <s v="daviserica@example.net"/>
    <s v="(224)240-7470-292"/>
    <s v="(224)240-7470-292"/>
    <x v="0"/>
    <x v="13"/>
    <x v="2"/>
    <x v="14"/>
    <n v="110"/>
    <x v="1"/>
  </r>
  <r>
    <s v="Amanda Pitts"/>
    <n v="31"/>
    <x v="1"/>
    <s v="642 Cynthia Lodge_x000a_Brandiland, VA 91598"/>
    <s v="gordoncastillo@example.net"/>
    <s v="001-673-754-9662"/>
    <s v="001-673-754-9662"/>
    <x v="2"/>
    <x v="14"/>
    <x v="0"/>
    <x v="15"/>
    <n v="1751"/>
    <x v="0"/>
  </r>
  <r>
    <s v="Angela Richardson"/>
    <n v="26"/>
    <x v="0"/>
    <s v="586 Mitchell Highway_x000a_East Valerie, CO 16434"/>
    <s v="piercekristen@example.net"/>
    <n v="5814248096"/>
    <n v="5814248096"/>
    <x v="0"/>
    <x v="14"/>
    <x v="0"/>
    <x v="15"/>
    <n v="1751"/>
    <x v="0"/>
  </r>
  <r>
    <s v="Christopher Moore"/>
    <n v="54"/>
    <x v="0"/>
    <s v="807 Morrison Vista_x000a_Hardingfurt, AR 51607"/>
    <s v="tuckerjill@example.com"/>
    <s v="(615)491-0268"/>
    <s v="(615)491-0268"/>
    <x v="3"/>
    <x v="15"/>
    <x v="0"/>
    <x v="16"/>
    <n v="1750"/>
    <x v="0"/>
  </r>
  <r>
    <s v="Nicole Edwards"/>
    <n v="32"/>
    <x v="1"/>
    <s v="39571 Sanchez Light_x000a_South Lisahaven, MH 45093"/>
    <s v="pamela78@example.net"/>
    <s v="602-685-6697"/>
    <s v="602-685-6697"/>
    <x v="1"/>
    <x v="15"/>
    <x v="0"/>
    <x v="16"/>
    <n v="1750"/>
    <x v="0"/>
  </r>
  <r>
    <s v="Brian Gonzalez"/>
    <n v="50"/>
    <x v="1"/>
    <s v="PSC 5655, Box 4356_x000a_APO AE 96042"/>
    <s v="miranda17@example.net"/>
    <s v="001-616-658-7886-67064"/>
    <s v="001-616-658-7886-67064"/>
    <x v="2"/>
    <x v="16"/>
    <x v="0"/>
    <x v="17"/>
    <n v="1749"/>
    <x v="0"/>
  </r>
  <r>
    <s v="William Nicholson"/>
    <n v="32"/>
    <x v="0"/>
    <s v="6114 Pamela Mountains Apt. 415_x000a_North Jennifer, MP 83415"/>
    <s v="edwardstamara@example.com"/>
    <s v="330-346-5417"/>
    <s v="330-346-5417"/>
    <x v="1"/>
    <x v="17"/>
    <x v="0"/>
    <x v="18"/>
    <n v="1747"/>
    <x v="0"/>
  </r>
  <r>
    <s v="Robin Thomas"/>
    <n v="26"/>
    <x v="0"/>
    <s v="132 Justin Streets Apt. 760_x000a_Holmesbury, KS 19215"/>
    <s v="moodyyvonne@example.org"/>
    <s v="+1-817-392-6076-827"/>
    <s v="+1-817-392-6076-827"/>
    <x v="1"/>
    <x v="18"/>
    <x v="0"/>
    <x v="19"/>
    <n v="1746"/>
    <x v="0"/>
  </r>
  <r>
    <s v="Jennifer Baker"/>
    <n v="57"/>
    <x v="0"/>
    <s v="7022 Johnson Viaduct Apt. 496_x000a_East Kristy, NE 03215"/>
    <s v="justin19@example.com"/>
    <s v="642-949-6035-078"/>
    <s v="642-949-6035-078"/>
    <x v="0"/>
    <x v="19"/>
    <x v="0"/>
    <x v="20"/>
    <n v="1744"/>
    <x v="0"/>
  </r>
  <r>
    <s v="David Evans"/>
    <n v="19"/>
    <x v="1"/>
    <s v="54508 Padilla Throughway Suite 165_x000a_Lake Sarahton, PA 43515"/>
    <s v="amy18@example.org"/>
    <s v="362-855-6639-16067"/>
    <s v="362-855-6639-16067"/>
    <x v="0"/>
    <x v="20"/>
    <x v="0"/>
    <x v="21"/>
    <n v="1741"/>
    <x v="0"/>
  </r>
  <r>
    <s v="Taylor Mendez"/>
    <n v="58"/>
    <x v="1"/>
    <s v="17924 Jenna Squares Suite 138_x000a_South Jerry, MA 46118"/>
    <s v="hollandmelissa@example.net"/>
    <s v="548-677-0669"/>
    <s v="548-677-0669"/>
    <x v="1"/>
    <x v="21"/>
    <x v="0"/>
    <x v="22"/>
    <n v="1739"/>
    <x v="0"/>
  </r>
  <r>
    <s v="Karen Herman"/>
    <n v="19"/>
    <x v="1"/>
    <s v="78903 Harris Knoll Apt. 814_x000a_Cynthiaburgh, WY 27191"/>
    <s v="sward@example.net"/>
    <s v="(742)478-1921-947"/>
    <s v="(742)478-1921-947"/>
    <x v="2"/>
    <x v="21"/>
    <x v="0"/>
    <x v="22"/>
    <n v="1739"/>
    <x v="0"/>
  </r>
  <r>
    <s v="Elizabeth Campbell"/>
    <n v="43"/>
    <x v="0"/>
    <s v="016 Lowe Summit_x000a_Taramouth, MT 07740"/>
    <s v="david76@example.org"/>
    <s v="927-557-5735-791"/>
    <s v="927-557-5735-791"/>
    <x v="1"/>
    <x v="22"/>
    <x v="3"/>
    <x v="23"/>
    <n v="686"/>
    <x v="1"/>
  </r>
  <r>
    <s v="Benjamin Lee"/>
    <n v="26"/>
    <x v="0"/>
    <s v="47367 Edward Lodge_x000a_Johnsonhaven, SD 77473"/>
    <s v="nfrancis@example.net"/>
    <s v="+1-645-627-9479-2691"/>
    <s v="+1-645-627-9479-2691"/>
    <x v="3"/>
    <x v="22"/>
    <x v="4"/>
    <x v="24"/>
    <n v="378"/>
    <x v="1"/>
  </r>
  <r>
    <s v="Lori Reese"/>
    <n v="32"/>
    <x v="1"/>
    <s v="8062 Allen Falls_x000a_Samanthafort, VI 11983"/>
    <s v="patriciawright@example.org"/>
    <s v="(817)582-7082-2348"/>
    <s v="(817)582-7082-2348"/>
    <x v="1"/>
    <x v="23"/>
    <x v="0"/>
    <x v="25"/>
    <n v="1734"/>
    <x v="0"/>
  </r>
  <r>
    <s v="Kelly Hines"/>
    <n v="18"/>
    <x v="1"/>
    <s v="43219 Brian Spring_x000a_Anthonymouth, NH 24152"/>
    <s v="howellamanda@example.com"/>
    <s v="(853)426-8377-5327"/>
    <s v="(853)426-8377-5327"/>
    <x v="2"/>
    <x v="24"/>
    <x v="0"/>
    <x v="26"/>
    <n v="1733"/>
    <x v="0"/>
  </r>
  <r>
    <s v="Danny Holden"/>
    <n v="45"/>
    <x v="1"/>
    <s v="60503 Donald Light Suite 417_x000a_Sheppardburgh, DE 25460"/>
    <s v="craig43@example.org"/>
    <s v="001-460-842-5093-356"/>
    <s v="001-460-842-5093-356"/>
    <x v="3"/>
    <x v="25"/>
    <x v="0"/>
    <x v="27"/>
    <n v="1731"/>
    <x v="0"/>
  </r>
  <r>
    <s v="Jim Rice"/>
    <n v="60"/>
    <x v="1"/>
    <s v="256 Larry Fords_x000a_Longhaven, GU 89994"/>
    <s v="dominic50@example.org"/>
    <s v="397-870-0964"/>
    <s v="397-870-0964"/>
    <x v="1"/>
    <x v="26"/>
    <x v="0"/>
    <x v="28"/>
    <n v="1729"/>
    <x v="0"/>
  </r>
  <r>
    <s v="Margaret Andrews MD"/>
    <n v="48"/>
    <x v="1"/>
    <s v="76113 Gregory Wall_x000a_Martinburgh, WI 28122"/>
    <s v="bakerlisa@example.org"/>
    <s v="(502)831-0565-250"/>
    <s v="(502)831-0565-250"/>
    <x v="3"/>
    <x v="26"/>
    <x v="0"/>
    <x v="28"/>
    <n v="1729"/>
    <x v="0"/>
  </r>
  <r>
    <s v="Adrian Petty"/>
    <n v="57"/>
    <x v="1"/>
    <s v="66843 Timothy Fall Suite 084_x000a_Riverahaven, WI 53811"/>
    <s v="pgray@example.net"/>
    <s v="+1-321-986-4763-62007"/>
    <s v="+1-321-986-4763-62007"/>
    <x v="0"/>
    <x v="26"/>
    <x v="0"/>
    <x v="28"/>
    <n v="1729"/>
    <x v="0"/>
  </r>
  <r>
    <s v="Randy Owen"/>
    <n v="39"/>
    <x v="0"/>
    <s v="6327 Rebecca Plain_x000a_Port Reginaland, OK 83769"/>
    <s v="danielterri@example.org"/>
    <s v="(591)637-9182"/>
    <s v="(591)637-9182"/>
    <x v="3"/>
    <x v="27"/>
    <x v="0"/>
    <x v="29"/>
    <n v="1728"/>
    <x v="0"/>
  </r>
  <r>
    <s v="Jimmy Graves MD"/>
    <n v="26"/>
    <x v="1"/>
    <s v="690 Fischer River_x000a_East Garyhaven, NE 84165"/>
    <s v="nwhite@example.com"/>
    <s v="747-691-9068-3077"/>
    <s v="747-691-9068-3077"/>
    <x v="3"/>
    <x v="28"/>
    <x v="5"/>
    <x v="30"/>
    <n v="815"/>
    <x v="1"/>
  </r>
  <r>
    <s v="Kyle Barnes"/>
    <n v="52"/>
    <x v="0"/>
    <s v="69635 Joshua Way Apt. 594_x000a_Port Jillburgh, HI 95968"/>
    <s v="andrewschristina@example.org"/>
    <s v="001-417-412-4396-62258"/>
    <s v="001-417-412-4396-62258"/>
    <x v="0"/>
    <x v="28"/>
    <x v="6"/>
    <x v="31"/>
    <n v="592"/>
    <x v="1"/>
  </r>
  <r>
    <s v="Ian Kelley"/>
    <n v="18"/>
    <x v="0"/>
    <s v="940 Karen Pike_x000a_West Kristina, MD 78938"/>
    <s v="nicholeking@example.org"/>
    <s v="001-587-315-7652"/>
    <s v="001-587-315-7652"/>
    <x v="0"/>
    <x v="29"/>
    <x v="0"/>
    <x v="32"/>
    <n v="1724"/>
    <x v="0"/>
  </r>
  <r>
    <s v="Mark Tran"/>
    <n v="45"/>
    <x v="1"/>
    <s v="84406 Williams Springs_x000a_Howeside, OH 87556"/>
    <s v="samantha89@example.org"/>
    <s v="001-619-337-4076-3527"/>
    <s v="001-619-337-4076-3527"/>
    <x v="1"/>
    <x v="30"/>
    <x v="7"/>
    <x v="33"/>
    <n v="327"/>
    <x v="1"/>
  </r>
  <r>
    <s v="Luis Simpson"/>
    <n v="24"/>
    <x v="0"/>
    <s v="54906 Powell Mountain Apt. 207_x000a_Benjaminview, AR 55014"/>
    <s v="hrobinson@example.org"/>
    <s v="001-280-486-4297-515"/>
    <s v="001-280-486-4297-515"/>
    <x v="1"/>
    <x v="30"/>
    <x v="0"/>
    <x v="34"/>
    <n v="1723"/>
    <x v="0"/>
  </r>
  <r>
    <s v="Terri Stanley"/>
    <n v="37"/>
    <x v="0"/>
    <s v="7169 Lisa Squares_x000a_West Amandaside, NM 39449"/>
    <s v="scott22@example.org"/>
    <s v="(520)748-2126-0600"/>
    <s v="(520)748-2126-0600"/>
    <x v="1"/>
    <x v="30"/>
    <x v="0"/>
    <x v="34"/>
    <n v="1723"/>
    <x v="0"/>
  </r>
  <r>
    <s v="Mark Hartman"/>
    <n v="52"/>
    <x v="1"/>
    <s v="397 Fuller Club_x000a_Websterhaven, IN 63354"/>
    <s v="sergiosmith@example.org"/>
    <s v="465-955-2882"/>
    <s v="465-955-2882"/>
    <x v="2"/>
    <x v="31"/>
    <x v="8"/>
    <x v="35"/>
    <n v="183"/>
    <x v="1"/>
  </r>
  <r>
    <s v="Mr. Lance David"/>
    <n v="40"/>
    <x v="1"/>
    <s v="69334 Deborah Points Suite 988_x000a_Montgomerychester, FL 11861"/>
    <s v="ushannon@example.net"/>
    <s v="+1-767-358-9520-586"/>
    <s v="+1-767-358-9520-586"/>
    <x v="0"/>
    <x v="32"/>
    <x v="9"/>
    <x v="36"/>
    <n v="1354"/>
    <x v="1"/>
  </r>
  <r>
    <s v="Derrick Dickerson"/>
    <n v="23"/>
    <x v="1"/>
    <s v="54538 Ashley Courts_x000a_Jonfort, DC 63359"/>
    <s v="weissmatthew@example.net"/>
    <s v="596-733-4946"/>
    <s v="596-733-4946"/>
    <x v="3"/>
    <x v="33"/>
    <x v="0"/>
    <x v="37"/>
    <n v="1709"/>
    <x v="0"/>
  </r>
  <r>
    <s v="Linda Bryan"/>
    <n v="52"/>
    <x v="0"/>
    <s v="1737 Mary Court Apt. 408_x000a_New Jenniferburgh, NM 83485"/>
    <s v="timothy08@example.com"/>
    <n v="8158857356"/>
    <n v="8158857356"/>
    <x v="0"/>
    <x v="33"/>
    <x v="0"/>
    <x v="37"/>
    <n v="1709"/>
    <x v="0"/>
  </r>
  <r>
    <s v="Barbara Contreras"/>
    <n v="18"/>
    <x v="0"/>
    <s v="USNS Anderson_x000a_FPO AA 45622"/>
    <s v="melissashelton@example.net"/>
    <s v="(963)341-4880"/>
    <s v="(963)341-4880"/>
    <x v="3"/>
    <x v="33"/>
    <x v="0"/>
    <x v="37"/>
    <n v="1709"/>
    <x v="0"/>
  </r>
  <r>
    <s v="Mia Zimmerman"/>
    <n v="52"/>
    <x v="1"/>
    <s v="937 Bennett Centers Apt. 487_x000a_East Diana, AL 24776"/>
    <s v="monica98@example.net"/>
    <s v="795-924-4035-7599"/>
    <s v="795-924-4035-7599"/>
    <x v="3"/>
    <x v="34"/>
    <x v="0"/>
    <x v="38"/>
    <n v="1707"/>
    <x v="0"/>
  </r>
  <r>
    <s v="Betty White"/>
    <n v="20"/>
    <x v="1"/>
    <s v="0088 Parks Plaza_x000a_New Kristinstad, SC 81114"/>
    <s v="parsonsjames@example.com"/>
    <s v="269-296-6124-72916"/>
    <s v="269-296-6124-72916"/>
    <x v="1"/>
    <x v="35"/>
    <x v="10"/>
    <x v="39"/>
    <n v="406"/>
    <x v="1"/>
  </r>
  <r>
    <s v="Shannon Jimenez"/>
    <n v="31"/>
    <x v="0"/>
    <s v="91935 Sara Estates Suite 125_x000a_Carlosland, GU 98517"/>
    <s v="lmiller@example.org"/>
    <s v="347-463-7985-9284"/>
    <s v="347-463-7985-9284"/>
    <x v="0"/>
    <x v="36"/>
    <x v="0"/>
    <x v="40"/>
    <n v="1704"/>
    <x v="0"/>
  </r>
  <r>
    <s v="Mark Harris"/>
    <n v="38"/>
    <x v="1"/>
    <s v="607 Donald Mountains_x000a_Loriview, NH 15585"/>
    <s v="larajames@example.net"/>
    <s v="969-858-8429"/>
    <s v="969-858-8429"/>
    <x v="1"/>
    <x v="37"/>
    <x v="0"/>
    <x v="41"/>
    <n v="1701"/>
    <x v="0"/>
  </r>
  <r>
    <s v="James Nichols"/>
    <n v="35"/>
    <x v="1"/>
    <s v="357 Stephanie Pine Apt. 094_x000a_North Jerry, IA 94742"/>
    <s v="rthomas@example.org"/>
    <s v="+1-611-627-1616-0970"/>
    <s v="+1-611-627-1616-0970"/>
    <x v="0"/>
    <x v="38"/>
    <x v="0"/>
    <x v="42"/>
    <n v="1700"/>
    <x v="0"/>
  </r>
  <r>
    <s v="David Nielsen"/>
    <n v="48"/>
    <x v="0"/>
    <s v="4610 Angela Avenue_x000a_Kristyburgh, MS 36161"/>
    <s v="sonyacasey@example.org"/>
    <s v="368-832-5095"/>
    <s v="368-832-5095"/>
    <x v="1"/>
    <x v="39"/>
    <x v="0"/>
    <x v="43"/>
    <n v="1697"/>
    <x v="0"/>
  </r>
  <r>
    <s v="Eric Buckley"/>
    <n v="54"/>
    <x v="0"/>
    <s v="USNS Morales_x000a_FPO AE 00750"/>
    <s v="cameron23@example.net"/>
    <s v="334-277-9027-7255"/>
    <s v="334-277-9027-7255"/>
    <x v="2"/>
    <x v="40"/>
    <x v="0"/>
    <x v="44"/>
    <n v="1696"/>
    <x v="0"/>
  </r>
  <r>
    <s v="John Jones"/>
    <n v="19"/>
    <x v="0"/>
    <s v="6250 Hale Wall_x000a_Brandistad, OR 55591"/>
    <s v="steelelinda@example.net"/>
    <s v="(552)319-6806"/>
    <s v="(552)319-6806"/>
    <x v="3"/>
    <x v="40"/>
    <x v="11"/>
    <x v="45"/>
    <n v="1193"/>
    <x v="1"/>
  </r>
  <r>
    <s v="Chad Butler"/>
    <n v="60"/>
    <x v="0"/>
    <s v="973 Brown Knoll_x000a_Ashleyfurt, PA 37913"/>
    <s v="cathy82@example.org"/>
    <s v="001-544-385-7625-5790"/>
    <s v="001-544-385-7625-5790"/>
    <x v="2"/>
    <x v="41"/>
    <x v="0"/>
    <x v="46"/>
    <n v="1691"/>
    <x v="0"/>
  </r>
  <r>
    <s v="Jamie Jones"/>
    <n v="46"/>
    <x v="0"/>
    <s v="7171 Michael Village_x000a_Mendozaport, WV 69898"/>
    <s v="reynoldsnatalie@example.org"/>
    <s v="+1-646-484-0149-831"/>
    <s v="+1-646-484-0149-831"/>
    <x v="2"/>
    <x v="42"/>
    <x v="0"/>
    <x v="47"/>
    <n v="1682"/>
    <x v="0"/>
  </r>
  <r>
    <s v="Jason Zuniga"/>
    <n v="26"/>
    <x v="1"/>
    <s v="859 Lydia View Suite 350_x000a_Harrisview, RI 40124"/>
    <s v="myersrandy@example.com"/>
    <s v="803-679-7711-33192"/>
    <s v="803-679-7711-33192"/>
    <x v="0"/>
    <x v="43"/>
    <x v="0"/>
    <x v="48"/>
    <n v="1681"/>
    <x v="0"/>
  </r>
  <r>
    <s v="Melanie Stewart"/>
    <n v="18"/>
    <x v="1"/>
    <s v="1780 Patricia Roads_x000a_North Austinfort, PR 30123"/>
    <s v="icoleman@example.net"/>
    <n v="7985920067"/>
    <n v="7985920067"/>
    <x v="1"/>
    <x v="44"/>
    <x v="0"/>
    <x v="49"/>
    <n v="1679"/>
    <x v="0"/>
  </r>
  <r>
    <s v="Edward Smith"/>
    <n v="33"/>
    <x v="1"/>
    <s v="34366 Bernard Turnpike_x000a_Perezview, KS 08760"/>
    <s v="ronald37@example.com"/>
    <s v="996-677-1035-48626"/>
    <s v="996-677-1035-48626"/>
    <x v="1"/>
    <x v="44"/>
    <x v="0"/>
    <x v="49"/>
    <n v="1679"/>
    <x v="0"/>
  </r>
  <r>
    <s v="Taylor Ortiz"/>
    <n v="19"/>
    <x v="1"/>
    <s v="PSC 4720, Box 7613_x000a_APO AE 68236"/>
    <s v="courtneygarcia@example.org"/>
    <s v="528-482-6151-86585"/>
    <s v="528-482-6151-86585"/>
    <x v="3"/>
    <x v="45"/>
    <x v="0"/>
    <x v="50"/>
    <n v="1676"/>
    <x v="0"/>
  </r>
  <r>
    <s v="Lori Martin"/>
    <n v="18"/>
    <x v="1"/>
    <s v="816 Jeremiah Points Apt. 688_x000a_South Derek, VA 71216"/>
    <s v="virginia79@example.org"/>
    <n v="-8445"/>
    <s v="8445"/>
    <x v="3"/>
    <x v="45"/>
    <x v="0"/>
    <x v="50"/>
    <n v="1676"/>
    <x v="0"/>
  </r>
  <r>
    <s v="Amy Blackburn"/>
    <n v="22"/>
    <x v="1"/>
    <s v="3100 Bowman Highway_x000a_East Michellestad, DE 41791"/>
    <s v="jared80@example.com"/>
    <s v="+1-222-568-6608-25773"/>
    <s v="+1-222-568-6608-25773"/>
    <x v="3"/>
    <x v="46"/>
    <x v="12"/>
    <x v="51"/>
    <n v="1005"/>
    <x v="1"/>
  </r>
  <r>
    <s v="Robert Long"/>
    <n v="37"/>
    <x v="1"/>
    <s v="019 Benjamin Walks Apt. 989_x000a_North Ryan, ND 93822"/>
    <s v="richardstimothy@example.net"/>
    <s v="001-697-846-9735-8613"/>
    <s v="001-697-846-9735-8613"/>
    <x v="1"/>
    <x v="47"/>
    <x v="0"/>
    <x v="52"/>
    <n v="1674"/>
    <x v="0"/>
  </r>
  <r>
    <s v="David White"/>
    <n v="53"/>
    <x v="0"/>
    <s v="035 Watts Plaza_x000a_South Robert, OK 54499"/>
    <s v="gomezjason@example.com"/>
    <s v="283-623-2949"/>
    <s v="283-623-2949"/>
    <x v="3"/>
    <x v="48"/>
    <x v="0"/>
    <x v="53"/>
    <n v="1672"/>
    <x v="0"/>
  </r>
  <r>
    <s v="Tonya Williams MD"/>
    <n v="33"/>
    <x v="1"/>
    <s v="84904 Jeffrey Corner_x000a_Smithtown, MP 49686"/>
    <s v="angela93@example.com"/>
    <s v="001-523-735-4023"/>
    <s v="001-523-735-4023"/>
    <x v="0"/>
    <x v="49"/>
    <x v="0"/>
    <x v="54"/>
    <n v="1670"/>
    <x v="0"/>
  </r>
  <r>
    <s v="Travis Atkins"/>
    <n v="46"/>
    <x v="0"/>
    <s v="8401 Gonzales Rest_x000a_Williamsberg, LA 29689"/>
    <s v="alexisthomas@example.org"/>
    <s v="424-511-6200-4800"/>
    <s v="424-511-6200-4800"/>
    <x v="0"/>
    <x v="50"/>
    <x v="0"/>
    <x v="55"/>
    <n v="1669"/>
    <x v="0"/>
  </r>
  <r>
    <s v="Charles Perkins"/>
    <n v="33"/>
    <x v="0"/>
    <s v="723 Monica Grove Suite 840_x000a_Timothyton, PR 41039"/>
    <s v="pittmantracy@example.org"/>
    <s v="(428)428-0444-8625"/>
    <s v="(428)428-0444-8625"/>
    <x v="1"/>
    <x v="51"/>
    <x v="0"/>
    <x v="56"/>
    <n v="1666"/>
    <x v="0"/>
  </r>
  <r>
    <s v="Sherry Baker"/>
    <n v="50"/>
    <x v="0"/>
    <s v="4240 Martin Loop_x000a_West Joshuamouth, CA 35490"/>
    <s v="raymond00@example.org"/>
    <s v="961-762-6989-3723"/>
    <s v="961-762-6989-3723"/>
    <x v="1"/>
    <x v="52"/>
    <x v="0"/>
    <x v="57"/>
    <n v="1665"/>
    <x v="0"/>
  </r>
  <r>
    <s v="Kimberly Wilson"/>
    <n v="39"/>
    <x v="1"/>
    <s v="83457 Russo Trail_x000a_West Vincentside, RI 84935"/>
    <s v="martinnicole@example.net"/>
    <s v="(429)847-9830-019"/>
    <s v="(429)847-9830-019"/>
    <x v="2"/>
    <x v="53"/>
    <x v="13"/>
    <x v="58"/>
    <n v="768"/>
    <x v="1"/>
  </r>
  <r>
    <s v="Katherine Ward"/>
    <n v="40"/>
    <x v="0"/>
    <s v="68995 Nelson Canyon Apt. 989_x000a_Victoriatown, FL 30078"/>
    <s v="hannahtaylor@example.org"/>
    <s v="001-591-424-4250-37843"/>
    <s v="001-591-424-4250-37843"/>
    <x v="1"/>
    <x v="53"/>
    <x v="0"/>
    <x v="59"/>
    <n v="1662"/>
    <x v="0"/>
  </r>
  <r>
    <s v="Beth Barnes"/>
    <n v="40"/>
    <x v="1"/>
    <s v="0461 Andrea Avenue Apt. 006_x000a_Boydstad, CT 08512"/>
    <s v="calvarez@example.org"/>
    <s v="995-636-1004"/>
    <s v="995-636-1004"/>
    <x v="2"/>
    <x v="54"/>
    <x v="0"/>
    <x v="60"/>
    <n v="1661"/>
    <x v="0"/>
  </r>
  <r>
    <s v="Kari Hill"/>
    <n v="40"/>
    <x v="0"/>
    <s v="79121 Anthony Pass Apt. 021_x000a_New Charles, IA 11912"/>
    <s v="bergerhannah@example.org"/>
    <s v="834-589-6529-4935"/>
    <s v="834-589-6529-4935"/>
    <x v="1"/>
    <x v="55"/>
    <x v="0"/>
    <x v="61"/>
    <n v="1660"/>
    <x v="0"/>
  </r>
  <r>
    <s v="Paula Mcdonald"/>
    <n v="50"/>
    <x v="0"/>
    <s v="469 David Walk Apt. 251_x000a_South Bobbyport, MA 20439"/>
    <s v="sarahcarr@example.net"/>
    <s v="001-726-398-7560-2025"/>
    <s v="001-726-398-7560-2025"/>
    <x v="2"/>
    <x v="56"/>
    <x v="14"/>
    <x v="62"/>
    <n v="1245"/>
    <x v="1"/>
  </r>
  <r>
    <s v="James Davies"/>
    <n v="50"/>
    <x v="1"/>
    <s v="8180 Thomas Bypass Suite 219_x000a_Colemanfort, UT 11509"/>
    <s v="hclark@example.org"/>
    <s v="(651)394-8118"/>
    <s v="(651)394-8118"/>
    <x v="0"/>
    <x v="57"/>
    <x v="0"/>
    <x v="63"/>
    <n v="1652"/>
    <x v="0"/>
  </r>
  <r>
    <s v="Carl Bell"/>
    <n v="36"/>
    <x v="0"/>
    <s v="0030 Gonzales Glen_x000a_Conniestad, NM 35384"/>
    <s v="scottdavid@example.org"/>
    <s v="(414)546-1841-92246"/>
    <s v="(414)546-1841-92246"/>
    <x v="3"/>
    <x v="57"/>
    <x v="0"/>
    <x v="63"/>
    <n v="1652"/>
    <x v="0"/>
  </r>
  <r>
    <s v="Amber Mendoza"/>
    <n v="44"/>
    <x v="0"/>
    <s v="35525 Misty Union Suite 457_x000a_Jessicaport, TX 42266"/>
    <s v="clarence30@example.com"/>
    <s v="(748)796-4216-1021"/>
    <s v="(748)796-4216-1021"/>
    <x v="1"/>
    <x v="58"/>
    <x v="15"/>
    <x v="64"/>
    <n v="889"/>
    <x v="1"/>
  </r>
  <r>
    <s v="Amanda Palmer"/>
    <n v="38"/>
    <x v="0"/>
    <s v="PSC 0172, Box 0018_x000a_APO AE 69944"/>
    <s v="ycox@example.net"/>
    <s v="+1-888-664-3849-051"/>
    <s v="+1-888-664-3849-051"/>
    <x v="2"/>
    <x v="58"/>
    <x v="16"/>
    <x v="65"/>
    <n v="207"/>
    <x v="1"/>
  </r>
  <r>
    <s v="Laura Christensen"/>
    <n v="46"/>
    <x v="0"/>
    <s v="29777 John Motorway_x000a_East Gwendolyn, PR 07900"/>
    <s v="sanchezrichard@example.com"/>
    <s v="229-305-0097-0115"/>
    <s v="229-305-0097-0115"/>
    <x v="0"/>
    <x v="59"/>
    <x v="17"/>
    <x v="66"/>
    <n v="1271"/>
    <x v="1"/>
  </r>
  <r>
    <s v="Jordan Perez"/>
    <n v="48"/>
    <x v="0"/>
    <s v="35167 Duke Hills Suite 942_x000a_Anthonyview, GA 07718"/>
    <s v="millerbridget@example.org"/>
    <s v="445-683-7215-55257"/>
    <s v="445-683-7215-55257"/>
    <x v="1"/>
    <x v="59"/>
    <x v="0"/>
    <x v="67"/>
    <n v="1650"/>
    <x v="0"/>
  </r>
  <r>
    <s v="Jade Grant"/>
    <n v="44"/>
    <x v="0"/>
    <s v="5358 Timothy Row_x000a_Port Jasmine, TN 38003"/>
    <s v="alejandroburnett@example.net"/>
    <s v="347-729-5051-901"/>
    <s v="347-729-5051-901"/>
    <x v="3"/>
    <x v="60"/>
    <x v="0"/>
    <x v="68"/>
    <n v="1648"/>
    <x v="0"/>
  </r>
  <r>
    <s v="Benjamin Moore"/>
    <n v="33"/>
    <x v="1"/>
    <s v="477 Sierra Plains_x000a_North Jameschester, LA 60996"/>
    <s v="vhall@example.org"/>
    <s v="(910)948-8560-43526"/>
    <s v="(910)948-8560-43526"/>
    <x v="3"/>
    <x v="60"/>
    <x v="0"/>
    <x v="68"/>
    <n v="1648"/>
    <x v="0"/>
  </r>
  <r>
    <s v="Jacob Mitchell"/>
    <n v="45"/>
    <x v="0"/>
    <s v="7344 Timothy Orchard Apt. 288_x000a_West Annaport, NC 49136"/>
    <s v="davidbennett@example.com"/>
    <s v="650-314-4142-7132"/>
    <s v="650-314-4142-7132"/>
    <x v="2"/>
    <x v="61"/>
    <x v="0"/>
    <x v="69"/>
    <n v="1644"/>
    <x v="0"/>
  </r>
  <r>
    <s v="Danielle Oneill"/>
    <n v="26"/>
    <x v="1"/>
    <s v="PSC 6817, Box 1529_x000a_APO AA 44046"/>
    <s v="paulmatthew@example.org"/>
    <n v="-10663"/>
    <s v="10663"/>
    <x v="0"/>
    <x v="62"/>
    <x v="18"/>
    <x v="70"/>
    <n v="296"/>
    <x v="1"/>
  </r>
  <r>
    <s v="Thomas Neal"/>
    <n v="30"/>
    <x v="0"/>
    <s v="Unit 9340 Box 5113_x000a_DPO AA 26196"/>
    <s v="valerie59@example.net"/>
    <s v="795-389-7085-0244"/>
    <s v="795-389-7085-0244"/>
    <x v="3"/>
    <x v="63"/>
    <x v="0"/>
    <x v="71"/>
    <n v="1642"/>
    <x v="0"/>
  </r>
  <r>
    <s v="Melissa Garner"/>
    <n v="60"/>
    <x v="0"/>
    <s v="7144 Robinson Flats_x000a_Port Michelle, SD 86725"/>
    <s v="oliviasanford@example.net"/>
    <s v="001-876-934-2302-081"/>
    <s v="001-876-934-2302-081"/>
    <x v="3"/>
    <x v="64"/>
    <x v="19"/>
    <x v="72"/>
    <n v="336"/>
    <x v="1"/>
  </r>
  <r>
    <s v="James Simmons"/>
    <n v="22"/>
    <x v="0"/>
    <s v="9844 Michael Mountains_x000a_East Elizabeth, ID 23912"/>
    <s v="cmarshall@example.net"/>
    <s v="(470)921-7549-767"/>
    <s v="(470)921-7549-767"/>
    <x v="3"/>
    <x v="64"/>
    <x v="0"/>
    <x v="73"/>
    <n v="1639"/>
    <x v="0"/>
  </r>
  <r>
    <s v="Valerie Santiago"/>
    <n v="50"/>
    <x v="0"/>
    <s v="799 Matthew Inlet_x000a_Port Wandastad, KY 20080"/>
    <s v="fmcbride@example.org"/>
    <s v="+1-682-687-4664-75488"/>
    <s v="+1-682-687-4664-75488"/>
    <x v="1"/>
    <x v="65"/>
    <x v="20"/>
    <x v="74"/>
    <n v="220"/>
    <x v="1"/>
  </r>
  <r>
    <s v="Brian Velez"/>
    <n v="23"/>
    <x v="0"/>
    <s v="43848 Mahoney Vista_x000a_Walkerborough, VI 51873"/>
    <s v="whiterhonda@example.org"/>
    <s v="001-451-205-1663-538"/>
    <s v="001-451-205-1663-538"/>
    <x v="2"/>
    <x v="66"/>
    <x v="0"/>
    <x v="75"/>
    <n v="1632"/>
    <x v="0"/>
  </r>
  <r>
    <s v="Francis Meza"/>
    <n v="56"/>
    <x v="1"/>
    <s v="4165 Wilson Green Apt. 427_x000a_Lake Jamesbury, OK 80030"/>
    <s v="ymoore@example.com"/>
    <s v="301-620-8097-46846"/>
    <s v="301-620-8097-46846"/>
    <x v="2"/>
    <x v="67"/>
    <x v="0"/>
    <x v="76"/>
    <n v="1630"/>
    <x v="0"/>
  </r>
  <r>
    <s v="Robert Anderson"/>
    <n v="23"/>
    <x v="1"/>
    <s v="721 Tara Place_x000a_Krystalbury, MS 09303"/>
    <s v="jonathanhenry@example.org"/>
    <s v="+1-579-619-2303-979"/>
    <s v="+1-579-619-2303-979"/>
    <x v="1"/>
    <x v="67"/>
    <x v="0"/>
    <x v="76"/>
    <n v="1630"/>
    <x v="0"/>
  </r>
  <r>
    <s v="William Callahan"/>
    <n v="60"/>
    <x v="1"/>
    <s v="Unit 4697 Box 5577_x000a_DPO AE 25029"/>
    <s v="codyreed@example.net"/>
    <s v="(720)354-9864-0312"/>
    <s v="(720)354-9864-0312"/>
    <x v="0"/>
    <x v="68"/>
    <x v="21"/>
    <x v="77"/>
    <n v="1254"/>
    <x v="1"/>
  </r>
  <r>
    <s v="Melissa Hanson"/>
    <n v="32"/>
    <x v="0"/>
    <s v="899 Abbott Summit Suite 622_x000a_Port Johnnystad, AS 89132"/>
    <s v="edwardmorton@example.org"/>
    <s v="796-823-0434-210"/>
    <s v="796-823-0434-210"/>
    <x v="2"/>
    <x v="68"/>
    <x v="22"/>
    <x v="78"/>
    <n v="240"/>
    <x v="1"/>
  </r>
  <r>
    <s v="Steven Taylor"/>
    <n v="25"/>
    <x v="1"/>
    <s v="81535 Watts Via_x000a_Chavezchester, CT 12313"/>
    <s v="pamela40@example.org"/>
    <s v="677-678-5383-86673"/>
    <s v="677-678-5383-86673"/>
    <x v="0"/>
    <x v="69"/>
    <x v="23"/>
    <x v="79"/>
    <n v="209"/>
    <x v="1"/>
  </r>
  <r>
    <s v="Ann Oconnor"/>
    <n v="52"/>
    <x v="0"/>
    <s v="499 Eric Orchard Suite 348_x000a_South Elizabethshire, VA 28665"/>
    <s v="tim94@example.org"/>
    <s v="822-698-2908"/>
    <s v="822-698-2908"/>
    <x v="2"/>
    <x v="70"/>
    <x v="0"/>
    <x v="80"/>
    <n v="1623"/>
    <x v="0"/>
  </r>
  <r>
    <s v="Nicole Bernard"/>
    <n v="59"/>
    <x v="1"/>
    <s v="63070 Michael Union Suite 682_x000a_Hallbury, RI 74290"/>
    <s v="alanaguirre@example.org"/>
    <s v="653-420-1312-379"/>
    <s v="653-420-1312-379"/>
    <x v="2"/>
    <x v="71"/>
    <x v="0"/>
    <x v="81"/>
    <n v="1621"/>
    <x v="0"/>
  </r>
  <r>
    <s v="Craig Barrett"/>
    <n v="36"/>
    <x v="1"/>
    <s v="7548 Garcia Ports_x000a_East Lorraine, KS 65872"/>
    <s v="sandrakline@example.org"/>
    <s v="(963)897-3959-091"/>
    <s v="(963)897-3959-091"/>
    <x v="3"/>
    <x v="72"/>
    <x v="0"/>
    <x v="82"/>
    <n v="1619"/>
    <x v="0"/>
  </r>
  <r>
    <s v="Karen Skinner"/>
    <n v="29"/>
    <x v="0"/>
    <s v="318 Riley Fall Suite 582_x000a_East Kevinfurt, NJ 14688"/>
    <s v="perezsamantha@example.net"/>
    <s v="298-739-5989"/>
    <s v="298-739-5989"/>
    <x v="3"/>
    <x v="73"/>
    <x v="0"/>
    <x v="83"/>
    <n v="1618"/>
    <x v="0"/>
  </r>
  <r>
    <s v="Steven Blake"/>
    <n v="59"/>
    <x v="1"/>
    <s v="949 Christopher Union_x000a_Burgessmouth, IL 75879"/>
    <s v="ngreen@example.net"/>
    <s v="+1-324-914-3284-19178"/>
    <s v="+1-324-914-3284-19178"/>
    <x v="3"/>
    <x v="74"/>
    <x v="0"/>
    <x v="84"/>
    <n v="1617"/>
    <x v="0"/>
  </r>
  <r>
    <s v="Eric Michael"/>
    <n v="56"/>
    <x v="1"/>
    <s v="1132 Keith Viaduct Apt. 177_x000a_South Hannah, AZ 38302"/>
    <s v="daniel79@example.net"/>
    <s v="(848)735-7641-46412"/>
    <s v="(848)735-7641-46412"/>
    <x v="2"/>
    <x v="75"/>
    <x v="0"/>
    <x v="85"/>
    <n v="1615"/>
    <x v="0"/>
  </r>
  <r>
    <s v="Donna Norton"/>
    <n v="51"/>
    <x v="0"/>
    <s v="11511 Philip Rapids Suite 242_x000a_Port Lauren, RI 95951"/>
    <s v="ejohnson@example.com"/>
    <s v="623-204-3222-7706"/>
    <s v="623-204-3222-7706"/>
    <x v="1"/>
    <x v="76"/>
    <x v="24"/>
    <x v="86"/>
    <n v="1177"/>
    <x v="1"/>
  </r>
  <r>
    <s v="Jessica Moore"/>
    <n v="50"/>
    <x v="0"/>
    <s v="2183 James Villages_x000a_West Antoniohaven, UT 79029"/>
    <s v="mreed@example.com"/>
    <s v="852-533-2293-462"/>
    <s v="852-533-2293-462"/>
    <x v="3"/>
    <x v="76"/>
    <x v="0"/>
    <x v="87"/>
    <n v="1611"/>
    <x v="0"/>
  </r>
  <r>
    <s v="Douglas Conley"/>
    <n v="58"/>
    <x v="0"/>
    <s v="703 Burton Corner Apt. 158_x000a_Brettbury, DE 50667"/>
    <s v="amywilson@example.net"/>
    <s v="+1-473-979-9808-580"/>
    <s v="+1-473-979-9808-580"/>
    <x v="0"/>
    <x v="77"/>
    <x v="0"/>
    <x v="88"/>
    <n v="1610"/>
    <x v="0"/>
  </r>
  <r>
    <s v="Luis Santiago"/>
    <n v="39"/>
    <x v="1"/>
    <s v="25164 Sara Extensions Apt. 653_x000a_Jacobshaven, WY 40373"/>
    <s v="mark88@example.org"/>
    <n v="5904020361"/>
    <n v="5904020361"/>
    <x v="0"/>
    <x v="78"/>
    <x v="0"/>
    <x v="89"/>
    <n v="1608"/>
    <x v="0"/>
  </r>
  <r>
    <s v="Sandra Maynard"/>
    <n v="35"/>
    <x v="1"/>
    <s v="165 James Track Suite 732_x000a_North Karaview, VI 79545"/>
    <s v="kathleenmills@example.com"/>
    <s v="312-542-7087-359"/>
    <s v="312-542-7087-359"/>
    <x v="0"/>
    <x v="78"/>
    <x v="0"/>
    <x v="89"/>
    <n v="1608"/>
    <x v="0"/>
  </r>
  <r>
    <s v="James Martin"/>
    <n v="49"/>
    <x v="1"/>
    <s v="07568 Miles Terrace Apt. 137_x000a_Perkinsfurt, AL 51478"/>
    <s v="nelsonelizabeth@example.net"/>
    <s v="001-492-545-4285-575"/>
    <s v="001-492-545-4285-575"/>
    <x v="3"/>
    <x v="79"/>
    <x v="19"/>
    <x v="90"/>
    <n v="304"/>
    <x v="1"/>
  </r>
  <r>
    <s v="Kimberly Sanchez"/>
    <n v="35"/>
    <x v="1"/>
    <s v="61288 Cole Ports Apt. 832_x000a_West Lori, DE 45004"/>
    <s v="yrodriguez@example.com"/>
    <s v="744-344-2488-89109"/>
    <s v="744-344-2488-89109"/>
    <x v="2"/>
    <x v="79"/>
    <x v="25"/>
    <x v="91"/>
    <n v="418"/>
    <x v="1"/>
  </r>
  <r>
    <s v="Heather Lewis"/>
    <n v="24"/>
    <x v="0"/>
    <s v="4293 Brittany Vista_x000a_Lake Jerry, MO 34391"/>
    <s v="kristen51@example.net"/>
    <s v="261-902-9632-0739"/>
    <s v="261-902-9632-0739"/>
    <x v="0"/>
    <x v="80"/>
    <x v="0"/>
    <x v="92"/>
    <n v="1605"/>
    <x v="0"/>
  </r>
  <r>
    <s v="Rachel Murphy"/>
    <n v="49"/>
    <x v="0"/>
    <s v="526 Jesus Wells_x000a_East Frankhaven, MA 77675"/>
    <s v="carpenterlarry@example.com"/>
    <s v="(949)258-4474-809"/>
    <s v="(949)258-4474-809"/>
    <x v="1"/>
    <x v="81"/>
    <x v="26"/>
    <x v="93"/>
    <n v="94"/>
    <x v="1"/>
  </r>
  <r>
    <s v="Jonathan West"/>
    <n v="59"/>
    <x v="0"/>
    <s v="91927 Logan Valley Apt. 060_x000a_North Victorburgh, DC 91922"/>
    <s v="edwardschristopher@example.net"/>
    <s v="+1-850-203-9950-654"/>
    <s v="+1-850-203-9950-654"/>
    <x v="3"/>
    <x v="81"/>
    <x v="27"/>
    <x v="94"/>
    <n v="176"/>
    <x v="1"/>
  </r>
  <r>
    <s v="Jennifer Welch"/>
    <n v="50"/>
    <x v="0"/>
    <s v="3855 Smith Manor Suite 338_x000a_Taylorton, IN 85742"/>
    <s v="lisafreeman@example.org"/>
    <s v="(340)910-1181"/>
    <s v="(340)910-1181"/>
    <x v="3"/>
    <x v="81"/>
    <x v="0"/>
    <x v="95"/>
    <n v="1604"/>
    <x v="0"/>
  </r>
  <r>
    <s v="Diane Lucas"/>
    <n v="45"/>
    <x v="0"/>
    <s v="529 Deborah Mall_x000a_North Matthewville, OR 40367"/>
    <s v="mosesmelody@example.net"/>
    <s v="001-481-286-3447-9050"/>
    <s v="001-481-286-3447-9050"/>
    <x v="2"/>
    <x v="82"/>
    <x v="0"/>
    <x v="96"/>
    <n v="1602"/>
    <x v="0"/>
  </r>
  <r>
    <s v="Gregory Combs"/>
    <n v="27"/>
    <x v="1"/>
    <s v="03951 Andrea Turnpike Suite 573_x000a_Hammondmouth, KY 14184"/>
    <s v="qfox@example.com"/>
    <s v="478-757-1892-28306"/>
    <s v="478-757-1892-28306"/>
    <x v="2"/>
    <x v="83"/>
    <x v="0"/>
    <x v="97"/>
    <n v="1601"/>
    <x v="0"/>
  </r>
  <r>
    <s v="Ashley Kerr"/>
    <n v="27"/>
    <x v="0"/>
    <s v="Unit 7730 Box 0230_x000a_DPO AA 79633"/>
    <s v="kennethcox@example.org"/>
    <s v="724-663-2750"/>
    <s v="724-663-2750"/>
    <x v="1"/>
    <x v="84"/>
    <x v="0"/>
    <x v="98"/>
    <n v="1599"/>
    <x v="0"/>
  </r>
  <r>
    <s v="Joseph Miles"/>
    <n v="21"/>
    <x v="0"/>
    <s v="Unit 1457 Box 3020_x000a_DPO AA 50084"/>
    <s v="devin56@example.net"/>
    <s v="761-719-0059-17374"/>
    <s v="761-719-0059-17374"/>
    <x v="2"/>
    <x v="84"/>
    <x v="0"/>
    <x v="98"/>
    <n v="1599"/>
    <x v="0"/>
  </r>
  <r>
    <s v="Judy Bryant"/>
    <n v="42"/>
    <x v="0"/>
    <s v="25218 Frank Summit_x000a_Christinehaven, MP 83800"/>
    <s v="pauladavis@example.com"/>
    <s v="829-638-9256-3134"/>
    <s v="829-638-9256-3134"/>
    <x v="2"/>
    <x v="85"/>
    <x v="0"/>
    <x v="99"/>
    <n v="1598"/>
    <x v="0"/>
  </r>
  <r>
    <s v="Douglas Burton"/>
    <n v="60"/>
    <x v="1"/>
    <s v="18354 Douglas Trail Suite 292_x000a_North Danielhaven, GA 46241"/>
    <s v="scott02@example.org"/>
    <s v="001-524-414-4148"/>
    <s v="001-524-414-4148"/>
    <x v="1"/>
    <x v="86"/>
    <x v="28"/>
    <x v="2"/>
    <n v="518"/>
    <x v="1"/>
  </r>
  <r>
    <s v="Michelle Bates"/>
    <n v="51"/>
    <x v="0"/>
    <s v="33154 Juan Walks Apt. 543_x000a_North Katie, FM 35901"/>
    <s v="barry73@example.org"/>
    <s v="+1-276-635-0475-343"/>
    <s v="+1-276-635-0475-343"/>
    <x v="2"/>
    <x v="87"/>
    <x v="0"/>
    <x v="100"/>
    <n v="1595"/>
    <x v="0"/>
  </r>
  <r>
    <s v="Amy Wilson"/>
    <n v="34"/>
    <x v="0"/>
    <s v="22538 Kimberly Mills Apt. 457_x000a_South Russell, CA 22556"/>
    <s v="kathleenthomas@example.org"/>
    <s v="(589)420-4661-0112"/>
    <s v="(589)420-4661-0112"/>
    <x v="0"/>
    <x v="88"/>
    <x v="0"/>
    <x v="101"/>
    <n v="1594"/>
    <x v="0"/>
  </r>
  <r>
    <s v="Tammy Herrera"/>
    <n v="32"/>
    <x v="1"/>
    <s v="288 Jeffrey Way_x000a_Coletown, NM 20842"/>
    <s v="underwooddave@example.org"/>
    <n v="-2344"/>
    <s v="2344"/>
    <x v="1"/>
    <x v="89"/>
    <x v="29"/>
    <x v="102"/>
    <n v="51"/>
    <x v="1"/>
  </r>
  <r>
    <s v="Stephanie Wolf"/>
    <n v="19"/>
    <x v="0"/>
    <s v="9901 Reed Mountains_x000a_Christineville, MN 57938"/>
    <s v="wendywade@example.net"/>
    <s v="001-753-414-3635-0037"/>
    <s v="001-753-414-3635-0037"/>
    <x v="3"/>
    <x v="90"/>
    <x v="0"/>
    <x v="103"/>
    <n v="1591"/>
    <x v="0"/>
  </r>
  <r>
    <s v="Miss Amber Williams"/>
    <n v="20"/>
    <x v="1"/>
    <s v="5258 Kennedy Plains Apt. 133_x000a_Jackchester, MP 32293"/>
    <s v="waltertodd@example.net"/>
    <s v="+1-841-361-0456-82248"/>
    <s v="+1-841-361-0456-82248"/>
    <x v="3"/>
    <x v="91"/>
    <x v="30"/>
    <x v="104"/>
    <n v="863"/>
    <x v="1"/>
  </r>
  <r>
    <s v="Patrick Barker"/>
    <n v="57"/>
    <x v="0"/>
    <s v="91865 Carpenter Falls Suite 689_x000a_Juanview, WV 23003"/>
    <s v="yblankenship@example.com"/>
    <s v="+1-485-359-0285-2490"/>
    <s v="+1-485-359-0285-2490"/>
    <x v="2"/>
    <x v="92"/>
    <x v="0"/>
    <x v="105"/>
    <n v="1583"/>
    <x v="0"/>
  </r>
  <r>
    <s v="Amy Harrington"/>
    <n v="35"/>
    <x v="1"/>
    <s v="66771 Pam Forest Suite 143_x000a_East Rhondastad, KS 06865"/>
    <s v="jacob64@example.com"/>
    <s v="(398)590-1814"/>
    <s v="(398)590-1814"/>
    <x v="2"/>
    <x v="93"/>
    <x v="0"/>
    <x v="106"/>
    <n v="1582"/>
    <x v="0"/>
  </r>
  <r>
    <s v="Michael Leonard"/>
    <n v="45"/>
    <x v="1"/>
    <s v="57528 Barton Ridge Apt. 910_x000a_East Lynn, IN 54135"/>
    <s v="nguyenivan@example.com"/>
    <s v="+1-867-918-4839-0880"/>
    <s v="+1-867-918-4839-0880"/>
    <x v="1"/>
    <x v="93"/>
    <x v="0"/>
    <x v="106"/>
    <n v="1582"/>
    <x v="0"/>
  </r>
  <r>
    <s v="Neil Garcia"/>
    <n v="58"/>
    <x v="1"/>
    <s v="5761 Wood Station_x000a_Lake Madison, UT 45592"/>
    <s v="hmeyers@example.net"/>
    <s v="001-583-341-9708-8496"/>
    <s v="001-583-341-9708-8496"/>
    <x v="1"/>
    <x v="94"/>
    <x v="0"/>
    <x v="107"/>
    <n v="1576"/>
    <x v="0"/>
  </r>
  <r>
    <s v="Steven Jennings DVM"/>
    <n v="53"/>
    <x v="1"/>
    <s v="805 Anita Mountains_x000a_Davidside, CA 02312"/>
    <s v="charles39@example.com"/>
    <s v="001-328-311-3673-4623"/>
    <s v="001-328-311-3673-4623"/>
    <x v="0"/>
    <x v="95"/>
    <x v="0"/>
    <x v="108"/>
    <n v="1573"/>
    <x v="0"/>
  </r>
  <r>
    <s v="Courtney Weaver"/>
    <n v="21"/>
    <x v="0"/>
    <s v="4703 Dawn Shore Suite 317_x000a_West Jeffery, TN 01981"/>
    <s v="huffmancarol@example.org"/>
    <s v="(675)420-2289-20051"/>
    <s v="(675)420-2289-20051"/>
    <x v="3"/>
    <x v="96"/>
    <x v="0"/>
    <x v="109"/>
    <n v="1567"/>
    <x v="0"/>
  </r>
  <r>
    <s v="Cheyenne Melendez"/>
    <n v="36"/>
    <x v="1"/>
    <s v="05054 Martin Land Suite 735_x000a_Bellside, NM 05670"/>
    <s v="adam11@example.com"/>
    <s v="(616)666-2788-0138"/>
    <s v="(616)666-2788-0138"/>
    <x v="3"/>
    <x v="97"/>
    <x v="0"/>
    <x v="110"/>
    <n v="1562"/>
    <x v="0"/>
  </r>
  <r>
    <s v="Ryan Sharp"/>
    <n v="24"/>
    <x v="1"/>
    <s v="72869 Joshua Ford_x000a_West Jerryport, WY 06726"/>
    <s v="icarlson@example.net"/>
    <s v="803-881-1442-09939"/>
    <s v="803-881-1442-09939"/>
    <x v="3"/>
    <x v="98"/>
    <x v="0"/>
    <x v="111"/>
    <n v="1558"/>
    <x v="0"/>
  </r>
  <r>
    <s v="Lisa English"/>
    <n v="30"/>
    <x v="1"/>
    <s v="7502 Stephenson Road Suite 281_x000a_Alvaradoberg, OK 60141"/>
    <s v="scantrell@example.com"/>
    <s v="547-974-2957"/>
    <s v="547-974-2957"/>
    <x v="2"/>
    <x v="98"/>
    <x v="0"/>
    <x v="111"/>
    <n v="1558"/>
    <x v="0"/>
  </r>
  <r>
    <s v="Derrick Allen"/>
    <n v="33"/>
    <x v="0"/>
    <s v="803 Julie Ports Apt. 828_x000a_Diazstad, NM 91320"/>
    <s v="eddie40@example.net"/>
    <s v="(925)268-2724-3614"/>
    <s v="(925)268-2724-3614"/>
    <x v="1"/>
    <x v="99"/>
    <x v="0"/>
    <x v="112"/>
    <n v="1556"/>
    <x v="0"/>
  </r>
  <r>
    <s v="Annette Frederick"/>
    <n v="46"/>
    <x v="0"/>
    <s v="396 Reed Passage Suite 266_x000a_Juliemouth, GA 27740"/>
    <s v="wanda61@example.net"/>
    <s v="432-492-9435-30354"/>
    <s v="432-492-9435-30354"/>
    <x v="3"/>
    <x v="99"/>
    <x v="31"/>
    <x v="113"/>
    <n v="814"/>
    <x v="1"/>
  </r>
  <r>
    <s v="Tyler Jackson"/>
    <n v="20"/>
    <x v="0"/>
    <s v="080 Cheryl Ways Apt. 422_x000a_Bowenbury, LA 19745"/>
    <s v="cynthiagoodman@example.com"/>
    <s v="446-918-2742"/>
    <s v="446-918-2742"/>
    <x v="0"/>
    <x v="100"/>
    <x v="32"/>
    <x v="114"/>
    <n v="471"/>
    <x v="1"/>
  </r>
  <r>
    <s v="Michael Ortega"/>
    <n v="35"/>
    <x v="0"/>
    <s v="USCGC Alexander_x000a_FPO AP 29045"/>
    <s v="lopezronald@example.org"/>
    <s v="(586)668-2078-734"/>
    <s v="(586)668-2078-734"/>
    <x v="1"/>
    <x v="100"/>
    <x v="0"/>
    <x v="115"/>
    <n v="1554"/>
    <x v="0"/>
  </r>
  <r>
    <s v="Christopher Chapman"/>
    <n v="54"/>
    <x v="0"/>
    <s v="95313 Johnny Views Apt. 758_x000a_Shortborough, WY 95996"/>
    <s v="harperlisa@example.net"/>
    <s v="380-284-2016"/>
    <s v="380-284-2016"/>
    <x v="3"/>
    <x v="101"/>
    <x v="0"/>
    <x v="116"/>
    <n v="1553"/>
    <x v="0"/>
  </r>
  <r>
    <s v="Michael Hanson"/>
    <n v="56"/>
    <x v="1"/>
    <s v="8547 Matthews Mall Suite 142_x000a_New Sheila, OR 80493"/>
    <s v="evan62@example.com"/>
    <n v="5485462555"/>
    <n v="5485462555"/>
    <x v="3"/>
    <x v="102"/>
    <x v="0"/>
    <x v="117"/>
    <n v="1549"/>
    <x v="0"/>
  </r>
  <r>
    <s v="Linda Walsh"/>
    <n v="21"/>
    <x v="1"/>
    <s v="561 Taylor Mews_x000a_Port Stacyfurt, AZ 73272"/>
    <s v="odonnelleric@example.net"/>
    <s v="001-654-787-8388-459"/>
    <s v="001-654-787-8388-459"/>
    <x v="1"/>
    <x v="102"/>
    <x v="0"/>
    <x v="117"/>
    <n v="1549"/>
    <x v="0"/>
  </r>
  <r>
    <s v="Ashley Williams"/>
    <n v="55"/>
    <x v="1"/>
    <s v="0763 Miller Camp Apt. 053_x000a_Dicksonville, AR 01213"/>
    <s v="mike30@example.com"/>
    <s v="874-802-2812"/>
    <s v="874-802-2812"/>
    <x v="2"/>
    <x v="102"/>
    <x v="0"/>
    <x v="117"/>
    <n v="1549"/>
    <x v="0"/>
  </r>
  <r>
    <s v="Jonathan Sanchez"/>
    <n v="31"/>
    <x v="0"/>
    <s v="89521 Tammy Prairie Apt. 524_x000a_Port Robertfurt, FL 44212"/>
    <s v="ramirezryan@example.net"/>
    <n v="-3969"/>
    <s v="3969"/>
    <x v="0"/>
    <x v="102"/>
    <x v="0"/>
    <x v="117"/>
    <n v="1549"/>
    <x v="0"/>
  </r>
  <r>
    <s v="Francis Williamson"/>
    <n v="33"/>
    <x v="1"/>
    <s v="82291 Horton Causeway_x000a_East Michael, OH 15977"/>
    <s v="bcastillo@example.net"/>
    <n v="-1376"/>
    <s v="1376"/>
    <x v="0"/>
    <x v="103"/>
    <x v="0"/>
    <x v="118"/>
    <n v="1547"/>
    <x v="0"/>
  </r>
  <r>
    <s v="Jonathan Thomas"/>
    <n v="19"/>
    <x v="1"/>
    <s v="099 Zachary Summit Suite 223_x000a_West Crystalfort, CA 45238"/>
    <s v="misty12@example.org"/>
    <s v="001-366-678-8763"/>
    <s v="001-366-678-8763"/>
    <x v="0"/>
    <x v="103"/>
    <x v="0"/>
    <x v="118"/>
    <n v="1547"/>
    <x v="0"/>
  </r>
  <r>
    <s v="Benjamin White"/>
    <n v="39"/>
    <x v="1"/>
    <s v="121 Brown Points_x000a_Oliverside, ID 02492"/>
    <s v="christopher86@example.net"/>
    <n v="2316118119"/>
    <n v="2316118119"/>
    <x v="0"/>
    <x v="104"/>
    <x v="0"/>
    <x v="119"/>
    <n v="1546"/>
    <x v="0"/>
  </r>
  <r>
    <s v="Dwayne Edwards"/>
    <n v="42"/>
    <x v="0"/>
    <s v="94710 Gray Viaduct_x000a_New Michaelberg, MA 10935"/>
    <s v="danielwagner@example.org"/>
    <s v="(711)447-1733-85013"/>
    <s v="(711)447-1733-85013"/>
    <x v="0"/>
    <x v="105"/>
    <x v="0"/>
    <x v="120"/>
    <n v="1543"/>
    <x v="0"/>
  </r>
  <r>
    <s v="Gregory Williams"/>
    <n v="30"/>
    <x v="0"/>
    <s v="PSC 9093, Box 3036_x000a_APO AP 54807"/>
    <s v="jonathan97@example.com"/>
    <s v="001-331-307-0166-001"/>
    <s v="001-331-307-0166-001"/>
    <x v="1"/>
    <x v="105"/>
    <x v="0"/>
    <x v="120"/>
    <n v="1543"/>
    <x v="0"/>
  </r>
  <r>
    <s v="Kristine Collins"/>
    <n v="48"/>
    <x v="0"/>
    <s v="439 Tamara Crossing_x000a_New Andrewmouth, KS 90232"/>
    <s v="lauren51@example.net"/>
    <s v="001-835-428-4839"/>
    <s v="001-835-428-4839"/>
    <x v="0"/>
    <x v="105"/>
    <x v="33"/>
    <x v="121"/>
    <n v="824"/>
    <x v="1"/>
  </r>
  <r>
    <s v="Frank Campbell"/>
    <n v="46"/>
    <x v="1"/>
    <s v="76713 Linda Well_x000a_New Matthew, NC 36320"/>
    <s v="marybuchanan@example.net"/>
    <s v="+1-713-998-2162-800"/>
    <s v="+1-713-998-2162-800"/>
    <x v="2"/>
    <x v="105"/>
    <x v="0"/>
    <x v="120"/>
    <n v="1543"/>
    <x v="0"/>
  </r>
  <r>
    <s v="Ariana Edwards"/>
    <n v="33"/>
    <x v="0"/>
    <s v="13380 Cox Course Apt. 866_x000a_New James, PR 96340"/>
    <s v="amanda96@example.org"/>
    <s v="(529)402-7979-1625"/>
    <s v="(529)402-7979-1625"/>
    <x v="3"/>
    <x v="105"/>
    <x v="0"/>
    <x v="120"/>
    <n v="1543"/>
    <x v="0"/>
  </r>
  <r>
    <s v="Adam Palmer"/>
    <n v="22"/>
    <x v="0"/>
    <s v="9925 Jensen Stream Apt. 603_x000a_Lake Shaunview, NV 42988"/>
    <s v="kellymolly@example.com"/>
    <s v="001-665-225-6886-09177"/>
    <s v="001-665-225-6886-09177"/>
    <x v="0"/>
    <x v="106"/>
    <x v="0"/>
    <x v="122"/>
    <n v="1540"/>
    <x v="0"/>
  </r>
  <r>
    <s v="Wayne Davis"/>
    <n v="46"/>
    <x v="0"/>
    <s v="96311 Collins Junctions Apt. 354_x000a_North Ryan, HI 50712"/>
    <s v="phyllis77@example.org"/>
    <s v="661-207-8308-9048"/>
    <s v="661-207-8308-9048"/>
    <x v="2"/>
    <x v="107"/>
    <x v="0"/>
    <x v="123"/>
    <n v="1532"/>
    <x v="0"/>
  </r>
  <r>
    <s v="Michael Gibson"/>
    <n v="22"/>
    <x v="0"/>
    <s v="277 Angela Estate Apt. 919_x000a_North Ginaside, NM 14489"/>
    <s v="arthur55@example.org"/>
    <s v="512-238-9928"/>
    <s v="512-238-9928"/>
    <x v="2"/>
    <x v="108"/>
    <x v="0"/>
    <x v="124"/>
    <n v="1531"/>
    <x v="0"/>
  </r>
  <r>
    <s v="Megan Coleman"/>
    <n v="49"/>
    <x v="1"/>
    <s v="2515 Green Forest Apt. 130_x000a_Freemanborough, IN 51050"/>
    <s v="bowenjenny@example.net"/>
    <s v="(493)939-2838-4527"/>
    <s v="(493)939-2838-4527"/>
    <x v="3"/>
    <x v="109"/>
    <x v="0"/>
    <x v="125"/>
    <n v="1530"/>
    <x v="0"/>
  </r>
  <r>
    <s v="Mark Matthews"/>
    <n v="52"/>
    <x v="1"/>
    <s v="257 Amy Canyon Apt. 363_x000a_Lake Justintown, MN 48371"/>
    <s v="vjacobs@example.com"/>
    <s v="707-437-9297-6526"/>
    <s v="707-437-9297-6526"/>
    <x v="1"/>
    <x v="110"/>
    <x v="0"/>
    <x v="126"/>
    <n v="1529"/>
    <x v="0"/>
  </r>
  <r>
    <s v="Sandra Lopez"/>
    <n v="33"/>
    <x v="0"/>
    <s v="953 Hannah Stream Suite 277_x000a_Joshualand, MP 54298"/>
    <s v="robinsonkristi@example.org"/>
    <n v="3502769708"/>
    <n v="3502769708"/>
    <x v="0"/>
    <x v="111"/>
    <x v="0"/>
    <x v="127"/>
    <n v="1523"/>
    <x v="0"/>
  </r>
  <r>
    <s v="Brian Carson"/>
    <n v="28"/>
    <x v="0"/>
    <s v="656 Rangel Mall_x000a_Kimberlytown, FM 52892"/>
    <s v="charles83@example.org"/>
    <s v="860-317-4224-52412"/>
    <s v="860-317-4224-52412"/>
    <x v="2"/>
    <x v="112"/>
    <x v="0"/>
    <x v="128"/>
    <n v="1520"/>
    <x v="0"/>
  </r>
  <r>
    <s v="Christopher Rogers"/>
    <n v="51"/>
    <x v="1"/>
    <s v="00270 Carlos Extension Apt. 069_x000a_Amberstad, SD 03440"/>
    <s v="wilsoncathy@example.com"/>
    <s v="+1-453-863-7385-026"/>
    <s v="+1-453-863-7385-026"/>
    <x v="3"/>
    <x v="113"/>
    <x v="0"/>
    <x v="129"/>
    <n v="1515"/>
    <x v="0"/>
  </r>
  <r>
    <s v="Jeffrey Henry"/>
    <n v="44"/>
    <x v="0"/>
    <s v="71717 Hernandez Curve Apt. 566_x000a_Trevorberg, OR 24903"/>
    <s v="ewall@example.com"/>
    <s v="001-377-360-0532-1729"/>
    <s v="001-377-360-0532-1729"/>
    <x v="2"/>
    <x v="113"/>
    <x v="34"/>
    <x v="130"/>
    <n v="992"/>
    <x v="1"/>
  </r>
  <r>
    <s v="Tyler Olson"/>
    <n v="37"/>
    <x v="0"/>
    <s v="49862 Michael Burg_x000a_New Miranda, NV 45360"/>
    <s v="jennifer49@example.org"/>
    <s v="+1-347-285-7748-83551"/>
    <s v="+1-347-285-7748-83551"/>
    <x v="0"/>
    <x v="114"/>
    <x v="0"/>
    <x v="131"/>
    <n v="1513"/>
    <x v="0"/>
  </r>
  <r>
    <s v="Jeremy Martinez"/>
    <n v="22"/>
    <x v="1"/>
    <s v="448 Rebecca Manors Suite 020_x000a_Lake Jerry, VT 04343"/>
    <s v="michael80@example.com"/>
    <s v="744-240-3462-02852"/>
    <s v="744-240-3462-02852"/>
    <x v="0"/>
    <x v="115"/>
    <x v="0"/>
    <x v="132"/>
    <n v="1512"/>
    <x v="0"/>
  </r>
  <r>
    <s v="Vincent Bennett"/>
    <n v="18"/>
    <x v="0"/>
    <s v="138 Cline Tunnel_x000a_New Kirktown, GU 18726"/>
    <s v="yrussell@example.com"/>
    <s v="562-666-3083"/>
    <s v="562-666-3083"/>
    <x v="0"/>
    <x v="115"/>
    <x v="0"/>
    <x v="132"/>
    <n v="1512"/>
    <x v="0"/>
  </r>
  <r>
    <s v="Robert Miller"/>
    <n v="53"/>
    <x v="0"/>
    <s v="19589 Oconnell Walk Suite 858_x000a_North Janet, WA 48252"/>
    <s v="bankskathy@example.org"/>
    <s v="(877)482-7031"/>
    <s v="(877)482-7031"/>
    <x v="0"/>
    <x v="115"/>
    <x v="35"/>
    <x v="133"/>
    <n v="726"/>
    <x v="1"/>
  </r>
  <r>
    <s v="Daniel Harmon"/>
    <n v="32"/>
    <x v="0"/>
    <s v="96902 Maureen Tunnel_x000a_West Lindaside, ME 95158"/>
    <s v="dakotagarrison@example.net"/>
    <s v="001-868-351-6383-0378"/>
    <s v="001-868-351-6383-0378"/>
    <x v="1"/>
    <x v="116"/>
    <x v="0"/>
    <x v="134"/>
    <n v="1511"/>
    <x v="0"/>
  </r>
  <r>
    <s v="James Gibson"/>
    <n v="21"/>
    <x v="0"/>
    <s v="6071 Costa Run_x000a_Wadeburgh, FL 70259"/>
    <s v="morganpatterson@example.net"/>
    <s v="554-835-1137"/>
    <s v="554-835-1137"/>
    <x v="0"/>
    <x v="116"/>
    <x v="0"/>
    <x v="134"/>
    <n v="1511"/>
    <x v="0"/>
  </r>
  <r>
    <s v="Mr. Matthew Alexander"/>
    <n v="25"/>
    <x v="1"/>
    <s v="51488 Adam Union Suite 091_x000a_Downsberg, MT 18152"/>
    <s v="shawn77@example.net"/>
    <s v="(587)547-1298-6160"/>
    <s v="(587)547-1298-6160"/>
    <x v="1"/>
    <x v="117"/>
    <x v="0"/>
    <x v="135"/>
    <n v="1510"/>
    <x v="0"/>
  </r>
  <r>
    <s v="Joe Torres"/>
    <n v="44"/>
    <x v="0"/>
    <s v="0153 Burton Curve Apt. 823_x000a_New Paulhaven, DC 66100"/>
    <s v="caitlyncastaneda@example.net"/>
    <s v="001-377-711-6904-68472"/>
    <s v="001-377-711-6904-68472"/>
    <x v="3"/>
    <x v="117"/>
    <x v="36"/>
    <x v="136"/>
    <n v="4"/>
    <x v="1"/>
  </r>
  <r>
    <s v="Andrew Pace"/>
    <n v="50"/>
    <x v="0"/>
    <s v="3303 Kristen Avenue_x000a_Calvintown, MA 62069"/>
    <s v="geoffreywilliams@example.org"/>
    <s v="(945)205-9761-72416"/>
    <s v="(945)205-9761-72416"/>
    <x v="3"/>
    <x v="118"/>
    <x v="0"/>
    <x v="137"/>
    <n v="1509"/>
    <x v="0"/>
  </r>
  <r>
    <s v="Donald West"/>
    <n v="54"/>
    <x v="1"/>
    <s v="974 Medina Wells Suite 746_x000a_North Samanthaborough, GA 10117"/>
    <s v="angelagilbert@example.com"/>
    <s v="(276)393-7516-5107"/>
    <s v="(276)393-7516-5107"/>
    <x v="0"/>
    <x v="119"/>
    <x v="0"/>
    <x v="138"/>
    <n v="1505"/>
    <x v="0"/>
  </r>
  <r>
    <s v="Ross Fletcher"/>
    <n v="29"/>
    <x v="1"/>
    <s v="898 Christopher Villages_x000a_New Josephhaven, ME 27138"/>
    <s v="michaelhernandez@example.com"/>
    <s v="(244)427-6922-5689"/>
    <s v="(244)427-6922-5689"/>
    <x v="3"/>
    <x v="119"/>
    <x v="0"/>
    <x v="138"/>
    <n v="1505"/>
    <x v="0"/>
  </r>
  <r>
    <s v="Laura Ryan"/>
    <n v="39"/>
    <x v="0"/>
    <s v="80199 Moore Islands_x000a_Pamelahaven, NV 09904"/>
    <s v="ambersteele@example.com"/>
    <n v="3837376407"/>
    <n v="3837376407"/>
    <x v="2"/>
    <x v="120"/>
    <x v="0"/>
    <x v="139"/>
    <n v="1503"/>
    <x v="0"/>
  </r>
  <r>
    <s v="Tyler Arnold"/>
    <n v="36"/>
    <x v="1"/>
    <s v="44415 Cline Shores_x000a_Maryland, NJ 79235"/>
    <s v="johnathanherrera@example.net"/>
    <s v="001-910-811-7376-137"/>
    <s v="001-910-811-7376-137"/>
    <x v="3"/>
    <x v="121"/>
    <x v="0"/>
    <x v="140"/>
    <n v="1501"/>
    <x v="0"/>
  </r>
  <r>
    <s v="Timothy Haynes"/>
    <n v="43"/>
    <x v="1"/>
    <s v="97378 Hannah Mission Suite 498_x000a_West Drewside, WY 33005"/>
    <s v="luis40@example.org"/>
    <s v="001-753-356-2150-6121"/>
    <s v="001-753-356-2150-6121"/>
    <x v="1"/>
    <x v="122"/>
    <x v="0"/>
    <x v="141"/>
    <n v="1498"/>
    <x v="0"/>
  </r>
  <r>
    <s v="Amanda King"/>
    <n v="44"/>
    <x v="1"/>
    <s v="227 Angela Port_x000a_Meghanfort, NC 30562"/>
    <s v="zharris@example.net"/>
    <n v="8787834874"/>
    <n v="8787834874"/>
    <x v="2"/>
    <x v="123"/>
    <x v="0"/>
    <x v="142"/>
    <n v="1495"/>
    <x v="0"/>
  </r>
  <r>
    <s v="Amanda Walton"/>
    <n v="23"/>
    <x v="1"/>
    <s v="4527 Smith Crescent Apt. 623_x000a_Ericksonfurt, GA 48534"/>
    <s v="garciajason@example.com"/>
    <s v="001-519-444-7690-187"/>
    <s v="001-519-444-7690-187"/>
    <x v="3"/>
    <x v="124"/>
    <x v="0"/>
    <x v="143"/>
    <n v="1493"/>
    <x v="0"/>
  </r>
  <r>
    <s v="Benjamin Oliver"/>
    <n v="19"/>
    <x v="1"/>
    <s v="30024 Coleman Ridges_x000a_Lake Jennifer, KY 99555"/>
    <s v="monica33@example.org"/>
    <s v="+1-913-233-5767-0163"/>
    <s v="+1-913-233-5767-0163"/>
    <x v="3"/>
    <x v="124"/>
    <x v="0"/>
    <x v="143"/>
    <n v="1493"/>
    <x v="0"/>
  </r>
  <r>
    <s v="Rachel Bennett"/>
    <n v="52"/>
    <x v="1"/>
    <s v="584 Marissa Bridge Suite 053_x000a_East Nicole, PW 45533"/>
    <s v="alex91@example.org"/>
    <s v="701-695-2821-284"/>
    <s v="701-695-2821-284"/>
    <x v="0"/>
    <x v="125"/>
    <x v="0"/>
    <x v="144"/>
    <n v="1492"/>
    <x v="0"/>
  </r>
  <r>
    <s v="Mary Hardin"/>
    <n v="23"/>
    <x v="0"/>
    <s v="PSC 2221, Box 6792_x000a_APO AA 57750"/>
    <s v="qnorton@example.org"/>
    <s v="001-749-881-1054"/>
    <s v="001-749-881-1054"/>
    <x v="3"/>
    <x v="126"/>
    <x v="37"/>
    <x v="145"/>
    <n v="148"/>
    <x v="1"/>
  </r>
  <r>
    <s v="Jessica Jordan"/>
    <n v="44"/>
    <x v="0"/>
    <s v="0846 Barker Bridge Apt. 761_x000a_East Colin, WI 94960"/>
    <s v="bakerjoseph@example.com"/>
    <s v="(305)584-0949"/>
    <s v="(305)584-0949"/>
    <x v="1"/>
    <x v="126"/>
    <x v="0"/>
    <x v="146"/>
    <n v="1491"/>
    <x v="0"/>
  </r>
  <r>
    <s v="Christopher Kelly"/>
    <n v="36"/>
    <x v="1"/>
    <s v="831 Jessica Stravenue Apt. 657_x000a_New Craigville, MA 02605"/>
    <s v="ethanwalker@example.net"/>
    <s v="707-622-8463-417"/>
    <s v="707-622-8463-417"/>
    <x v="1"/>
    <x v="127"/>
    <x v="0"/>
    <x v="147"/>
    <n v="1489"/>
    <x v="0"/>
  </r>
  <r>
    <s v="Timothy Rodriguez"/>
    <n v="53"/>
    <x v="1"/>
    <s v="USS Rodriguez_x000a_FPO AE 60185"/>
    <s v="dbrown@example.net"/>
    <n v="8564070294"/>
    <n v="8564070294"/>
    <x v="2"/>
    <x v="128"/>
    <x v="0"/>
    <x v="148"/>
    <n v="1486"/>
    <x v="0"/>
  </r>
  <r>
    <s v="Mrs. Adriana Anderson"/>
    <n v="44"/>
    <x v="0"/>
    <s v="2641 Guerrero Islands_x000a_New Amyfurt, MI 63483"/>
    <s v="james10@example.org"/>
    <s v="228-742-1263-448"/>
    <s v="228-742-1263-448"/>
    <x v="0"/>
    <x v="129"/>
    <x v="0"/>
    <x v="149"/>
    <n v="1485"/>
    <x v="0"/>
  </r>
  <r>
    <s v="Keith Carlson"/>
    <n v="18"/>
    <x v="1"/>
    <s v="64193 Donna Plaza_x000a_New Jimmy, PR 86805"/>
    <s v="blakecervantes@example.org"/>
    <s v="980-510-5998"/>
    <s v="980-510-5998"/>
    <x v="0"/>
    <x v="129"/>
    <x v="0"/>
    <x v="149"/>
    <n v="1485"/>
    <x v="0"/>
  </r>
  <r>
    <s v="Christopher Garcia"/>
    <n v="48"/>
    <x v="0"/>
    <s v="99981 Johnson Dale_x000a_Port Stevenfurt, NH 10888"/>
    <s v="tom77@example.net"/>
    <s v="953-511-4102"/>
    <s v="953-511-4102"/>
    <x v="0"/>
    <x v="130"/>
    <x v="0"/>
    <x v="150"/>
    <n v="1484"/>
    <x v="0"/>
  </r>
  <r>
    <s v="Jon Farrell"/>
    <n v="37"/>
    <x v="0"/>
    <s v="68596 Jonathan Spring Suite 813_x000a_Port Christie, KS 39033"/>
    <s v="wellssamuel@example.org"/>
    <s v="255-257-1057"/>
    <s v="255-257-1057"/>
    <x v="1"/>
    <x v="131"/>
    <x v="0"/>
    <x v="151"/>
    <n v="1482"/>
    <x v="0"/>
  </r>
  <r>
    <s v="Amy Higgins"/>
    <n v="39"/>
    <x v="0"/>
    <s v="40565 Little Circle Suite 386_x000a_Royfurt, NY 57993"/>
    <s v="christopheranderson@example.com"/>
    <s v="275-270-2287-982"/>
    <s v="275-270-2287-982"/>
    <x v="3"/>
    <x v="132"/>
    <x v="0"/>
    <x v="152"/>
    <n v="1481"/>
    <x v="0"/>
  </r>
  <r>
    <s v="Nicholas Owen"/>
    <n v="56"/>
    <x v="1"/>
    <s v="695 George Forks Apt. 015_x000a_West Barbarastad, FL 75202"/>
    <s v="allisongregory@example.org"/>
    <s v="628-607-3306"/>
    <s v="628-607-3306"/>
    <x v="2"/>
    <x v="133"/>
    <x v="0"/>
    <x v="153"/>
    <n v="1480"/>
    <x v="0"/>
  </r>
  <r>
    <s v="Heidi Ortiz"/>
    <n v="56"/>
    <x v="1"/>
    <s v="59515 John Cape_x000a_East Adrian, NH 18981"/>
    <s v="penapenny@example.net"/>
    <s v="(787)477-5543-11432"/>
    <s v="(787)477-5543-11432"/>
    <x v="3"/>
    <x v="134"/>
    <x v="0"/>
    <x v="154"/>
    <n v="1477"/>
    <x v="0"/>
  </r>
  <r>
    <s v="Jonathan Gentry"/>
    <n v="45"/>
    <x v="1"/>
    <s v="676 Brown Drive_x000a_Alejandroville, WV 42651"/>
    <s v="david82@example.org"/>
    <n v="2536041803"/>
    <n v="2536041803"/>
    <x v="0"/>
    <x v="134"/>
    <x v="38"/>
    <x v="155"/>
    <n v="812"/>
    <x v="1"/>
  </r>
  <r>
    <s v="Marc Glenn"/>
    <n v="52"/>
    <x v="1"/>
    <s v="85021 Michael Ranch_x000a_Port Crystalport, HI 04873"/>
    <s v="guzmankelsey@example.net"/>
    <s v="001-480-632-7816"/>
    <s v="001-480-632-7816"/>
    <x v="3"/>
    <x v="135"/>
    <x v="0"/>
    <x v="156"/>
    <n v="1474"/>
    <x v="0"/>
  </r>
  <r>
    <s v="Shawna Henderson"/>
    <n v="19"/>
    <x v="0"/>
    <s v="85733 Amy Green_x000a_Mollyborough, PW 02311"/>
    <s v="melissafreeman@example.org"/>
    <s v="287-571-0730"/>
    <s v="287-571-0730"/>
    <x v="1"/>
    <x v="136"/>
    <x v="0"/>
    <x v="157"/>
    <n v="1473"/>
    <x v="0"/>
  </r>
  <r>
    <s v="Lindsay Yoder"/>
    <n v="23"/>
    <x v="1"/>
    <s v="805 Dean Fork_x000a_Moralesfort, NH 39535"/>
    <s v="andrew13@example.org"/>
    <s v="001-580-639-8564-493"/>
    <s v="001-580-639-8564-493"/>
    <x v="0"/>
    <x v="136"/>
    <x v="39"/>
    <x v="158"/>
    <n v="804"/>
    <x v="1"/>
  </r>
  <r>
    <s v="Henry Robinson"/>
    <n v="40"/>
    <x v="1"/>
    <s v="961 Wilson River_x000a_South Marc, MN 34989"/>
    <s v="marisa11@example.net"/>
    <s v="+1-354-705-8942-7230"/>
    <s v="+1-354-705-8942-7230"/>
    <x v="3"/>
    <x v="136"/>
    <x v="0"/>
    <x v="157"/>
    <n v="1473"/>
    <x v="0"/>
  </r>
  <r>
    <s v="Taylor Williamson"/>
    <n v="19"/>
    <x v="0"/>
    <s v="721 Erica Fields_x000a_Emilychester, DC 78024"/>
    <s v="davisdarrell@example.org"/>
    <s v="(620)937-7173"/>
    <s v="(620)937-7173"/>
    <x v="2"/>
    <x v="137"/>
    <x v="0"/>
    <x v="159"/>
    <n v="1472"/>
    <x v="0"/>
  </r>
  <r>
    <s v="Carolyn Simpson"/>
    <n v="41"/>
    <x v="1"/>
    <s v="0561 Matthew Light Suite 147_x000a_South Michaeltown, HI 95627"/>
    <s v="yfarmer@example.org"/>
    <s v="432-572-6951-57785"/>
    <s v="432-572-6951-57785"/>
    <x v="0"/>
    <x v="137"/>
    <x v="0"/>
    <x v="159"/>
    <n v="1472"/>
    <x v="0"/>
  </r>
  <r>
    <s v="Monica Morales"/>
    <n v="34"/>
    <x v="0"/>
    <s v="311 Brian Circles_x000a_New Kylie, IA 14188"/>
    <s v="nbailey@example.net"/>
    <s v="570-837-7667-759"/>
    <s v="570-837-7667-759"/>
    <x v="3"/>
    <x v="137"/>
    <x v="0"/>
    <x v="159"/>
    <n v="1472"/>
    <x v="0"/>
  </r>
  <r>
    <s v="Alex Thomas"/>
    <n v="52"/>
    <x v="0"/>
    <s v="388 Stevens Creek Suite 115_x000a_Marciafurt, KY 78213"/>
    <s v="hernandezscott@example.net"/>
    <s v="001-295-255-0377-39869"/>
    <s v="001-295-255-0377-39869"/>
    <x v="2"/>
    <x v="137"/>
    <x v="0"/>
    <x v="159"/>
    <n v="1472"/>
    <x v="0"/>
  </r>
  <r>
    <s v="Elizabeth Porter"/>
    <n v="34"/>
    <x v="0"/>
    <s v="97402 Brooke Squares Suite 564_x000a_Port Katrinatown, IL 37704"/>
    <s v="fcurry@example.com"/>
    <s v="270-219-1026-25687"/>
    <s v="270-219-1026-25687"/>
    <x v="0"/>
    <x v="138"/>
    <x v="0"/>
    <x v="160"/>
    <n v="1470"/>
    <x v="0"/>
  </r>
  <r>
    <s v="Janet Jimenez"/>
    <n v="30"/>
    <x v="0"/>
    <s v="443 James Trail Apt. 343_x000a_Jessicahaven, ID 16518"/>
    <s v="danacastro@example.com"/>
    <s v="213-730-2916"/>
    <s v="213-730-2916"/>
    <x v="0"/>
    <x v="139"/>
    <x v="0"/>
    <x v="161"/>
    <n v="1466"/>
    <x v="0"/>
  </r>
  <r>
    <s v="Heather Jones"/>
    <n v="41"/>
    <x v="1"/>
    <s v="1874 Michael Brook Apt. 957_x000a_West Susanchester, LA 33932"/>
    <s v="andrewbrown@example.org"/>
    <s v="001-719-734-3591-9681"/>
    <s v="001-719-734-3591-9681"/>
    <x v="2"/>
    <x v="139"/>
    <x v="0"/>
    <x v="161"/>
    <n v="1466"/>
    <x v="0"/>
  </r>
  <r>
    <s v="Joshua Thomas"/>
    <n v="59"/>
    <x v="1"/>
    <s v="4021 Ashley Corners_x000a_Michellebury, NE 52799"/>
    <s v="raymondjohn@example.org"/>
    <n v="2165344170"/>
    <n v="2165344170"/>
    <x v="3"/>
    <x v="140"/>
    <x v="0"/>
    <x v="162"/>
    <n v="1464"/>
    <x v="0"/>
  </r>
  <r>
    <s v="Juan Price"/>
    <n v="50"/>
    <x v="0"/>
    <s v="998 Johnson Summit_x000a_Sheilaland, OH 95670"/>
    <s v="sherrygreen@example.org"/>
    <s v="+1-756-723-6992-05837"/>
    <s v="+1-756-723-6992-05837"/>
    <x v="0"/>
    <x v="141"/>
    <x v="0"/>
    <x v="163"/>
    <n v="1460"/>
    <x v="0"/>
  </r>
  <r>
    <s v="Alexander Holland"/>
    <n v="51"/>
    <x v="0"/>
    <s v="Unit 5970 Box 9654_x000a_DPO AP 75108"/>
    <s v="fewing@example.org"/>
    <s v="202-536-5105"/>
    <s v="202-536-5105"/>
    <x v="3"/>
    <x v="142"/>
    <x v="0"/>
    <x v="164"/>
    <n v="1457"/>
    <x v="0"/>
  </r>
  <r>
    <s v="Kevin Chandler"/>
    <n v="52"/>
    <x v="0"/>
    <s v="408 Timothy Inlet_x000a_West Breanna, HI 85534"/>
    <s v="mannsheri@example.net"/>
    <s v="224-278-9987-202"/>
    <s v="224-278-9987-202"/>
    <x v="0"/>
    <x v="143"/>
    <x v="0"/>
    <x v="165"/>
    <n v="1456"/>
    <x v="0"/>
  </r>
  <r>
    <s v="Steven Adams"/>
    <n v="56"/>
    <x v="1"/>
    <s v="876 Contreras Road Suite 498_x000a_Williamsstad, WV 09251"/>
    <s v="teresaturner@example.com"/>
    <s v="+1-382-538-9580-75579"/>
    <s v="+1-382-538-9580-75579"/>
    <x v="3"/>
    <x v="143"/>
    <x v="0"/>
    <x v="165"/>
    <n v="1456"/>
    <x v="0"/>
  </r>
  <r>
    <s v="Gregory Michael"/>
    <n v="35"/>
    <x v="1"/>
    <s v="7080 Deborah Hills Apt. 661_x000a_Weberfort, AL 50783"/>
    <s v="seanserrano@example.com"/>
    <s v="+1-835-888-9834-729"/>
    <s v="+1-835-888-9834-729"/>
    <x v="2"/>
    <x v="144"/>
    <x v="0"/>
    <x v="166"/>
    <n v="1454"/>
    <x v="0"/>
  </r>
  <r>
    <s v="John Welch"/>
    <n v="35"/>
    <x v="1"/>
    <s v="71160 Donna River Suite 322_x000a_Lake Scott, MO 10535"/>
    <s v="frazierleslie@example.org"/>
    <s v="(664)221-6126-3387"/>
    <s v="(664)221-6126-3387"/>
    <x v="2"/>
    <x v="145"/>
    <x v="0"/>
    <x v="167"/>
    <n v="1452"/>
    <x v="0"/>
  </r>
  <r>
    <s v="Mark Benson"/>
    <n v="21"/>
    <x v="1"/>
    <s v="6483 Natasha Square_x000a_North Melinda, GU 41149"/>
    <s v="fosterdaniel@example.com"/>
    <s v="(986)290-0786"/>
    <s v="(986)290-0786"/>
    <x v="1"/>
    <x v="146"/>
    <x v="0"/>
    <x v="168"/>
    <n v="1451"/>
    <x v="0"/>
  </r>
  <r>
    <s v="Bryan Jackson"/>
    <n v="32"/>
    <x v="0"/>
    <s v="26689 Rebecca Mill_x000a_Annhaven, UT 22315"/>
    <s v="josephgilmore@example.net"/>
    <s v="+1-939-429-4017-3498"/>
    <s v="+1-939-429-4017-3498"/>
    <x v="3"/>
    <x v="147"/>
    <x v="0"/>
    <x v="169"/>
    <n v="1450"/>
    <x v="0"/>
  </r>
  <r>
    <s v="Tiffany Lyons"/>
    <n v="43"/>
    <x v="0"/>
    <s v="72653 Murray Grove Apt. 149_x000a_New Maurice, IN 43875"/>
    <s v="weberheather@example.net"/>
    <s v="(993)681-4152-81455"/>
    <s v="(993)681-4152-81455"/>
    <x v="3"/>
    <x v="147"/>
    <x v="40"/>
    <x v="170"/>
    <n v="544"/>
    <x v="1"/>
  </r>
  <r>
    <s v="Christopher Harper"/>
    <n v="19"/>
    <x v="0"/>
    <s v="7607 Gerald Summit_x000a_North Wendy, PA 22432"/>
    <s v="paulairwin@example.com"/>
    <s v="001-989-455-0777"/>
    <s v="001-989-455-0777"/>
    <x v="1"/>
    <x v="148"/>
    <x v="0"/>
    <x v="171"/>
    <n v="1449"/>
    <x v="0"/>
  </r>
  <r>
    <s v="Dr. David Torres Jr."/>
    <n v="56"/>
    <x v="1"/>
    <s v="PSC 5594, Box 8696_x000a_APO AA 93897"/>
    <s v="romangabrielle@example.org"/>
    <s v="407-431-3679-5975"/>
    <s v="407-431-3679-5975"/>
    <x v="0"/>
    <x v="149"/>
    <x v="0"/>
    <x v="172"/>
    <n v="1447"/>
    <x v="0"/>
  </r>
  <r>
    <s v="Teresa Castillo"/>
    <n v="48"/>
    <x v="0"/>
    <s v="9695 Miranda Heights_x000a_Pamelaborough, NM 86522"/>
    <s v="saguirre@example.net"/>
    <s v="+1-359-515-2495-5591"/>
    <s v="+1-359-515-2495-5591"/>
    <x v="2"/>
    <x v="149"/>
    <x v="0"/>
    <x v="172"/>
    <n v="1447"/>
    <x v="0"/>
  </r>
  <r>
    <s v="Kevin Mueller"/>
    <n v="37"/>
    <x v="1"/>
    <s v="8608 Christian Valleys_x000a_New Brett, WA 72034"/>
    <s v="donnamartinez@example.org"/>
    <s v="881-291-7731"/>
    <s v="881-291-7731"/>
    <x v="0"/>
    <x v="150"/>
    <x v="0"/>
    <x v="173"/>
    <n v="1445"/>
    <x v="0"/>
  </r>
  <r>
    <s v="Dale Newton"/>
    <n v="28"/>
    <x v="0"/>
    <s v="PSC 8766, Box 8907_x000a_APO AA 61671"/>
    <s v="ruben26@example.net"/>
    <s v="(856)730-1768"/>
    <s v="(856)730-1768"/>
    <x v="3"/>
    <x v="151"/>
    <x v="0"/>
    <x v="174"/>
    <n v="1444"/>
    <x v="0"/>
  </r>
  <r>
    <s v="Stephanie Lang"/>
    <n v="46"/>
    <x v="0"/>
    <s v="746 Adriana Fall_x000a_East Alexandriastad, GU 87673"/>
    <s v="kentwesley@example.net"/>
    <s v="(692)589-1076-3175"/>
    <s v="(692)589-1076-3175"/>
    <x v="2"/>
    <x v="152"/>
    <x v="0"/>
    <x v="175"/>
    <n v="1441"/>
    <x v="0"/>
  </r>
  <r>
    <s v="Susan Wise"/>
    <n v="60"/>
    <x v="1"/>
    <s v="469 Mills Well Suite 840_x000a_Port Tammy, MO 41745"/>
    <s v="sarah60@example.net"/>
    <s v="(919)581-8050-891"/>
    <s v="(919)581-8050-891"/>
    <x v="0"/>
    <x v="152"/>
    <x v="0"/>
    <x v="175"/>
    <n v="1441"/>
    <x v="0"/>
  </r>
  <r>
    <s v="Jessica Smith"/>
    <n v="18"/>
    <x v="1"/>
    <s v="67773 Coleman Trace Apt. 526_x000a_Port Mitchell, CA 42346"/>
    <s v="briannunez@example.com"/>
    <s v="(227)303-2638-05348"/>
    <s v="(227)303-2638-05348"/>
    <x v="0"/>
    <x v="153"/>
    <x v="0"/>
    <x v="176"/>
    <n v="1440"/>
    <x v="0"/>
  </r>
  <r>
    <s v="John Brown"/>
    <n v="55"/>
    <x v="1"/>
    <s v="108 Sanders Courts_x000a_Whiteborough, AK 08085"/>
    <s v="markmiller@example.net"/>
    <n v="-6863"/>
    <s v="6863"/>
    <x v="1"/>
    <x v="154"/>
    <x v="0"/>
    <x v="177"/>
    <n v="1439"/>
    <x v="0"/>
  </r>
  <r>
    <s v="Amy Mcgee"/>
    <n v="39"/>
    <x v="1"/>
    <s v="4116 Stone Gateway Suite 072_x000a_Markstad, SD 42153"/>
    <s v="xyang@example.org"/>
    <s v="001-724-678-9294-7960"/>
    <s v="001-724-678-9294-7960"/>
    <x v="1"/>
    <x v="155"/>
    <x v="0"/>
    <x v="178"/>
    <n v="1438"/>
    <x v="0"/>
  </r>
  <r>
    <s v="Ana Lynch"/>
    <n v="55"/>
    <x v="0"/>
    <s v="153 Jerry Flat_x000a_Youngberg, IL 55505"/>
    <s v="bradyglenn@example.net"/>
    <s v="001-982-728-9815"/>
    <s v="001-982-728-9815"/>
    <x v="1"/>
    <x v="155"/>
    <x v="0"/>
    <x v="178"/>
    <n v="1438"/>
    <x v="0"/>
  </r>
  <r>
    <s v="Jonathan Harris"/>
    <n v="51"/>
    <x v="0"/>
    <s v="96612 Mclaughlin Groves_x000a_Ellismouth, NM 56223"/>
    <s v="cheryl35@example.com"/>
    <s v="897-895-3180"/>
    <s v="897-895-3180"/>
    <x v="1"/>
    <x v="156"/>
    <x v="0"/>
    <x v="179"/>
    <n v="1434"/>
    <x v="0"/>
  </r>
  <r>
    <s v="Paul Gray"/>
    <n v="39"/>
    <x v="1"/>
    <s v="79948 Paula Mission_x000a_South Nathan, HI 24707"/>
    <s v="nicolemiller@example.org"/>
    <n v="-4558"/>
    <s v="4558"/>
    <x v="2"/>
    <x v="157"/>
    <x v="0"/>
    <x v="180"/>
    <n v="1433"/>
    <x v="0"/>
  </r>
  <r>
    <s v="Sheila Duncan"/>
    <n v="27"/>
    <x v="0"/>
    <s v="5620 Murphy Terrace Apt. 113_x000a_Brianside, ME 18399"/>
    <s v="amandaalexander@example.com"/>
    <s v="(368)833-1726-51073"/>
    <s v="(368)833-1726-51073"/>
    <x v="1"/>
    <x v="158"/>
    <x v="0"/>
    <x v="181"/>
    <n v="1432"/>
    <x v="0"/>
  </r>
  <r>
    <s v="Cody Gibbs"/>
    <n v="35"/>
    <x v="1"/>
    <s v="090 Ford Grove_x000a_Lake Joseph, DC 69803"/>
    <s v="moodybrent@example.com"/>
    <n v="-4401"/>
    <s v="4401"/>
    <x v="3"/>
    <x v="159"/>
    <x v="0"/>
    <x v="182"/>
    <n v="1428"/>
    <x v="0"/>
  </r>
  <r>
    <s v="Katherine Mcdonald"/>
    <n v="53"/>
    <x v="0"/>
    <s v="972 Macias Camp_x000a_South Tammyside, MO 66668"/>
    <s v="mgarcia@example.org"/>
    <s v="(435)725-6127-2799"/>
    <s v="(435)725-6127-2799"/>
    <x v="1"/>
    <x v="160"/>
    <x v="41"/>
    <x v="183"/>
    <n v="981"/>
    <x v="1"/>
  </r>
  <r>
    <s v="Mrs. Carolyn Horton"/>
    <n v="42"/>
    <x v="0"/>
    <s v="2832 Howard Hills_x000a_South Joshuashire, AZ 81380"/>
    <s v="paulallison@example.com"/>
    <s v="696-301-1938-3100"/>
    <s v="696-301-1938-3100"/>
    <x v="3"/>
    <x v="161"/>
    <x v="0"/>
    <x v="184"/>
    <n v="1424"/>
    <x v="0"/>
  </r>
  <r>
    <s v="Kayla Santos"/>
    <n v="26"/>
    <x v="0"/>
    <s v="36073 James Alley_x000a_East Aaronfort, HI 03058"/>
    <s v="iacosta@example.com"/>
    <s v="(797)987-2685-13970"/>
    <s v="(797)987-2685-13970"/>
    <x v="3"/>
    <x v="161"/>
    <x v="0"/>
    <x v="184"/>
    <n v="1424"/>
    <x v="0"/>
  </r>
  <r>
    <s v="Nicole Krause"/>
    <n v="47"/>
    <x v="0"/>
    <s v="Unit 1824 Box 5490_x000a_DPO AA 48072"/>
    <s v="melissa72@example.net"/>
    <s v="(647)764-7639"/>
    <s v="(647)764-7639"/>
    <x v="1"/>
    <x v="161"/>
    <x v="0"/>
    <x v="184"/>
    <n v="1424"/>
    <x v="0"/>
  </r>
  <r>
    <s v="Cody Welch"/>
    <n v="56"/>
    <x v="0"/>
    <s v="238 Macdonald Mill_x000a_New Kristineview, NM 79154"/>
    <s v="amandamcbride@example.net"/>
    <s v="870-823-8518-688"/>
    <s v="870-823-8518-688"/>
    <x v="0"/>
    <x v="162"/>
    <x v="0"/>
    <x v="185"/>
    <n v="1423"/>
    <x v="0"/>
  </r>
  <r>
    <s v="Lisa Poole"/>
    <n v="45"/>
    <x v="0"/>
    <s v="34378 Mary Parkways_x000a_Phamstad, IA 51824"/>
    <s v="martinezwilliam@example.org"/>
    <s v="(877)209-7681-0018"/>
    <s v="(877)209-7681-0018"/>
    <x v="3"/>
    <x v="163"/>
    <x v="0"/>
    <x v="186"/>
    <n v="1420"/>
    <x v="0"/>
  </r>
  <r>
    <s v="Mrs. Carrie Glover"/>
    <n v="42"/>
    <x v="0"/>
    <s v="012 Anthony Causeway_x000a_Richardmouth, GA 73821"/>
    <s v="emilywhite@example.org"/>
    <s v="(964)949-0589"/>
    <s v="(964)949-0589"/>
    <x v="3"/>
    <x v="164"/>
    <x v="0"/>
    <x v="187"/>
    <n v="1419"/>
    <x v="0"/>
  </r>
  <r>
    <s v="Jesus Walker"/>
    <n v="43"/>
    <x v="0"/>
    <s v="1191 Vanessa Vista Apt. 737_x000a_South Sarah, KS 90732"/>
    <s v="johnhenry@example.com"/>
    <s v="372-921-4465-11866"/>
    <s v="372-921-4465-11866"/>
    <x v="0"/>
    <x v="165"/>
    <x v="0"/>
    <x v="188"/>
    <n v="1418"/>
    <x v="0"/>
  </r>
  <r>
    <s v="James Phillips"/>
    <n v="40"/>
    <x v="1"/>
    <s v="24138 Allison Port Apt. 675_x000a_South Robert, CA 59985"/>
    <s v="hamptonchristian@example.net"/>
    <s v="+1-878-331-3012-19767"/>
    <s v="+1-878-331-3012-19767"/>
    <x v="3"/>
    <x v="165"/>
    <x v="0"/>
    <x v="188"/>
    <n v="1418"/>
    <x v="0"/>
  </r>
  <r>
    <s v="Kelly Hernandez"/>
    <n v="48"/>
    <x v="0"/>
    <s v="783 Berry Mount Suite 214_x000a_East Jill, AL 13038"/>
    <s v="johnsonnicholas@example.com"/>
    <s v="895-533-5500-2756"/>
    <s v="895-533-5500-2756"/>
    <x v="3"/>
    <x v="166"/>
    <x v="0"/>
    <x v="189"/>
    <n v="1415"/>
    <x v="0"/>
  </r>
  <r>
    <s v="Megan French"/>
    <n v="37"/>
    <x v="0"/>
    <s v="494 Gray Estate Apt. 828_x000a_Port Shelly, ME 26797"/>
    <s v="nsharp@example.net"/>
    <s v="(730)859-4616-699"/>
    <s v="(730)859-4616-699"/>
    <x v="3"/>
    <x v="167"/>
    <x v="0"/>
    <x v="190"/>
    <n v="1414"/>
    <x v="0"/>
  </r>
  <r>
    <s v="Shari Bailey"/>
    <n v="53"/>
    <x v="1"/>
    <s v="623 Campos Meadows_x000a_North Thomasstad, MA 51878"/>
    <s v="carrie39@example.org"/>
    <s v="(372)658-9715"/>
    <s v="(372)658-9715"/>
    <x v="0"/>
    <x v="168"/>
    <x v="0"/>
    <x v="191"/>
    <n v="1410"/>
    <x v="0"/>
  </r>
  <r>
    <s v="Brendan Barron"/>
    <n v="56"/>
    <x v="0"/>
    <s v="42916 Sarah Freeway Suite 351_x000a_Samuelton, VA 08207"/>
    <s v="vparker@example.org"/>
    <n v="3664484070"/>
    <n v="3664484070"/>
    <x v="3"/>
    <x v="168"/>
    <x v="0"/>
    <x v="191"/>
    <n v="1410"/>
    <x v="0"/>
  </r>
  <r>
    <s v="Travis Butler"/>
    <n v="45"/>
    <x v="1"/>
    <s v="7638 Gutierrez Point_x000a_Johnnyside, CA 98394"/>
    <s v="brent11@example.com"/>
    <s v="001-507-703-5825-95965"/>
    <s v="001-507-703-5825-95965"/>
    <x v="0"/>
    <x v="169"/>
    <x v="0"/>
    <x v="192"/>
    <n v="1409"/>
    <x v="0"/>
  </r>
  <r>
    <s v="Loretta Freeman"/>
    <n v="43"/>
    <x v="0"/>
    <s v="571 Lopez Summit_x000a_South Debra, UT 59854"/>
    <s v="brownemily@example.com"/>
    <s v="466-680-2525-5327"/>
    <s v="466-680-2525-5327"/>
    <x v="3"/>
    <x v="170"/>
    <x v="0"/>
    <x v="193"/>
    <n v="1406"/>
    <x v="0"/>
  </r>
  <r>
    <s v="Stephanie Anderson"/>
    <n v="51"/>
    <x v="1"/>
    <s v="9593 Sarah Square Apt. 658_x000a_North Sonia, NM 73021"/>
    <s v="kporter@example.com"/>
    <s v="544-900-2627-032"/>
    <s v="544-900-2627-032"/>
    <x v="0"/>
    <x v="170"/>
    <x v="0"/>
    <x v="193"/>
    <n v="1406"/>
    <x v="0"/>
  </r>
  <r>
    <s v="Tyler Barnett"/>
    <n v="25"/>
    <x v="0"/>
    <s v="909 Ashley Greens_x000a_Kevinborough, RI 62949"/>
    <s v="fellis@example.org"/>
    <n v="-2729"/>
    <s v="2729"/>
    <x v="3"/>
    <x v="171"/>
    <x v="0"/>
    <x v="194"/>
    <n v="1405"/>
    <x v="0"/>
  </r>
  <r>
    <s v="Alexandria Riggs"/>
    <n v="31"/>
    <x v="0"/>
    <s v="421 Eric Valleys Suite 193_x000a_Navarromouth, MO 81638"/>
    <s v="kellyclark@example.net"/>
    <s v="001-210-733-4378-2940"/>
    <s v="001-210-733-4378-2940"/>
    <x v="3"/>
    <x v="171"/>
    <x v="0"/>
    <x v="194"/>
    <n v="1405"/>
    <x v="0"/>
  </r>
  <r>
    <s v="Connie Huang"/>
    <n v="19"/>
    <x v="1"/>
    <s v="Unit 4158 Box 9858_x000a_DPO AA 33129"/>
    <s v="bennettmarissa@example.org"/>
    <s v="200-639-5935"/>
    <s v="200-639-5935"/>
    <x v="2"/>
    <x v="172"/>
    <x v="0"/>
    <x v="195"/>
    <n v="1404"/>
    <x v="0"/>
  </r>
  <r>
    <s v="Brandon Moon"/>
    <n v="45"/>
    <x v="1"/>
    <s v="359 Massey Harbor_x000a_New Rebecca, ID 71445"/>
    <s v="tinaevans@example.com"/>
    <s v="883-211-7373"/>
    <s v="883-211-7373"/>
    <x v="2"/>
    <x v="173"/>
    <x v="0"/>
    <x v="196"/>
    <n v="1403"/>
    <x v="0"/>
  </r>
  <r>
    <s v="Nicholas Jackson"/>
    <n v="58"/>
    <x v="1"/>
    <s v="29277 Victoria Oval Suite 810_x000a_South Daniel, IL 96177"/>
    <s v="susanpayne@example.com"/>
    <s v="533-301-0308-11551"/>
    <s v="533-301-0308-11551"/>
    <x v="1"/>
    <x v="174"/>
    <x v="0"/>
    <x v="197"/>
    <n v="1402"/>
    <x v="0"/>
  </r>
  <r>
    <s v="Jamie Bender"/>
    <n v="36"/>
    <x v="1"/>
    <s v="18922 Laura Hill_x000a_South Benjamin, VT 80342"/>
    <s v="robertmadden@example.org"/>
    <s v="224-215-5235-4755"/>
    <s v="224-215-5235-4755"/>
    <x v="3"/>
    <x v="175"/>
    <x v="0"/>
    <x v="198"/>
    <n v="1400"/>
    <x v="0"/>
  </r>
  <r>
    <s v="Nicholas Green"/>
    <n v="44"/>
    <x v="0"/>
    <s v="6950 Williams Road Suite 096_x000a_East Ashleyland, OR 88702"/>
    <s v="srobinson@example.net"/>
    <s v="605-273-2214-910"/>
    <s v="605-273-2214-910"/>
    <x v="3"/>
    <x v="176"/>
    <x v="0"/>
    <x v="199"/>
    <n v="1399"/>
    <x v="0"/>
  </r>
  <r>
    <s v="Sara Campbell"/>
    <n v="47"/>
    <x v="1"/>
    <s v="58435 Rachel Walk_x000a_Port Jasonborough, NM 65497"/>
    <s v="jacobmedina@example.net"/>
    <s v="585-431-3987-214"/>
    <s v="585-431-3987-214"/>
    <x v="0"/>
    <x v="177"/>
    <x v="42"/>
    <x v="200"/>
    <n v="24"/>
    <x v="1"/>
  </r>
  <r>
    <s v="Makayla Robinson"/>
    <n v="46"/>
    <x v="0"/>
    <s v="0120 Lisa Prairie Suite 407_x000a_Peterstad, MT 17767"/>
    <s v="kathy28@example.org"/>
    <s v="813-422-3626-773"/>
    <s v="813-422-3626-773"/>
    <x v="3"/>
    <x v="177"/>
    <x v="0"/>
    <x v="201"/>
    <n v="1398"/>
    <x v="0"/>
  </r>
  <r>
    <s v="Melissa Wilson"/>
    <n v="25"/>
    <x v="0"/>
    <s v="584 Gina Viaduct_x000a_Davidmouth, FL 36564"/>
    <s v="anthonykirk@example.org"/>
    <s v="001-693-642-8105-41982"/>
    <s v="001-693-642-8105-41982"/>
    <x v="1"/>
    <x v="178"/>
    <x v="0"/>
    <x v="202"/>
    <n v="1396"/>
    <x v="0"/>
  </r>
  <r>
    <s v="Joseph Gilbert"/>
    <n v="48"/>
    <x v="0"/>
    <s v="PSC 2695, Box 5106_x000a_APO AA 60048"/>
    <s v="scotterin@example.com"/>
    <s v="772-515-8728"/>
    <s v="772-515-8728"/>
    <x v="2"/>
    <x v="178"/>
    <x v="0"/>
    <x v="202"/>
    <n v="1396"/>
    <x v="0"/>
  </r>
  <r>
    <s v="Nicole Johnson"/>
    <n v="30"/>
    <x v="1"/>
    <s v="956 Wayne Freeway Apt. 966_x000a_New Mike, NM 43467"/>
    <s v="whitneyjason@example.org"/>
    <s v="399-611-8666-417"/>
    <s v="399-611-8666-417"/>
    <x v="2"/>
    <x v="179"/>
    <x v="0"/>
    <x v="203"/>
    <n v="1394"/>
    <x v="0"/>
  </r>
  <r>
    <s v="Maria Gutierrez"/>
    <n v="33"/>
    <x v="1"/>
    <s v="6756 Aaron Estate_x000a_West Deanchester, SC 36492"/>
    <s v="holly79@example.com"/>
    <s v="(408)703-2464"/>
    <s v="(408)703-2464"/>
    <x v="1"/>
    <x v="179"/>
    <x v="0"/>
    <x v="203"/>
    <n v="1394"/>
    <x v="0"/>
  </r>
  <r>
    <s v="Jessica Young"/>
    <n v="51"/>
    <x v="0"/>
    <s v="78275 Kane Ports_x000a_Nicholasberg, UT 41267"/>
    <s v="mariawhitaker@example.com"/>
    <s v="525-679-7728-5916"/>
    <s v="525-679-7728-5916"/>
    <x v="1"/>
    <x v="180"/>
    <x v="0"/>
    <x v="204"/>
    <n v="1393"/>
    <x v="0"/>
  </r>
  <r>
    <s v="Bobby Thomas Jr."/>
    <n v="44"/>
    <x v="0"/>
    <s v="Unit 1000 Box 6459_x000a_DPO AA 37366"/>
    <s v="curtis47@example.com"/>
    <n v="7736661098"/>
    <n v="7736661098"/>
    <x v="3"/>
    <x v="181"/>
    <x v="0"/>
    <x v="205"/>
    <n v="1391"/>
    <x v="0"/>
  </r>
  <r>
    <s v="Andrew Sullivan"/>
    <n v="56"/>
    <x v="0"/>
    <s v="99644 Wilson Curve_x000a_Meyermouth, UT 82022"/>
    <s v="gibsonwilliam@example.org"/>
    <s v="001-637-536-9074-22505"/>
    <s v="001-637-536-9074-22505"/>
    <x v="0"/>
    <x v="182"/>
    <x v="0"/>
    <x v="206"/>
    <n v="1390"/>
    <x v="0"/>
  </r>
  <r>
    <s v="Brandon Peterson"/>
    <n v="43"/>
    <x v="0"/>
    <s v="PSC 6887, Box 1158_x000a_APO AA 48422"/>
    <s v="robinsmith@example.com"/>
    <s v="609-797-3240"/>
    <s v="609-797-3240"/>
    <x v="3"/>
    <x v="183"/>
    <x v="0"/>
    <x v="207"/>
    <n v="1385"/>
    <x v="0"/>
  </r>
  <r>
    <s v="Michael Hart"/>
    <n v="56"/>
    <x v="1"/>
    <s v="211 Vasquez Via Apt. 855_x000a_New Randy, WA 95609"/>
    <s v="perezdustin@example.net"/>
    <s v="376-343-4785-50746"/>
    <s v="376-343-4785-50746"/>
    <x v="3"/>
    <x v="184"/>
    <x v="0"/>
    <x v="208"/>
    <n v="1382"/>
    <x v="0"/>
  </r>
  <r>
    <s v="Todd Stewart"/>
    <n v="60"/>
    <x v="0"/>
    <s v="831 Ochoa Drives Suite 027_x000a_West Hannah, MO 31118"/>
    <s v="mccoysamuel@example.com"/>
    <s v="001-897-611-4491-6160"/>
    <s v="001-897-611-4491-6160"/>
    <x v="3"/>
    <x v="184"/>
    <x v="0"/>
    <x v="208"/>
    <n v="1382"/>
    <x v="0"/>
  </r>
  <r>
    <s v="James Cervantes"/>
    <n v="41"/>
    <x v="0"/>
    <s v="1576 Tamara Stravenue_x000a_East Shelly, AS 96274"/>
    <s v="osalazar@example.com"/>
    <s v="001-236-942-7829-97870"/>
    <s v="001-236-942-7829-97870"/>
    <x v="3"/>
    <x v="185"/>
    <x v="0"/>
    <x v="209"/>
    <n v="1380"/>
    <x v="0"/>
  </r>
  <r>
    <s v="Anthony Hill"/>
    <n v="44"/>
    <x v="0"/>
    <s v="25356 Whitehead Fork_x000a_Barrettberg, OR 11457"/>
    <s v="kimberlyharris@example.org"/>
    <s v="700-500-6253-938"/>
    <s v="700-500-6253-938"/>
    <x v="2"/>
    <x v="185"/>
    <x v="0"/>
    <x v="209"/>
    <n v="1380"/>
    <x v="0"/>
  </r>
  <r>
    <s v="Lori Andrade"/>
    <n v="57"/>
    <x v="1"/>
    <s v="8508 Smith Drive_x000a_Lake Stevestad, IL 69088"/>
    <s v="ycollier@example.com"/>
    <s v="788-278-0776"/>
    <s v="788-278-0776"/>
    <x v="3"/>
    <x v="186"/>
    <x v="0"/>
    <x v="210"/>
    <n v="1377"/>
    <x v="0"/>
  </r>
  <r>
    <s v="Joseph Brennan"/>
    <n v="30"/>
    <x v="1"/>
    <s v="213 Cruz Ridge_x000a_Jonathanfort, VI 48041"/>
    <s v="halljohn@example.org"/>
    <n v="8896893488"/>
    <n v="8896893488"/>
    <x v="0"/>
    <x v="187"/>
    <x v="0"/>
    <x v="211"/>
    <n v="1376"/>
    <x v="0"/>
  </r>
  <r>
    <s v="David Wyatt"/>
    <n v="55"/>
    <x v="0"/>
    <s v="USNS Rios_x000a_FPO AP 62068"/>
    <s v="courtney55@example.org"/>
    <s v="001-428-505-6652"/>
    <s v="001-428-505-6652"/>
    <x v="1"/>
    <x v="188"/>
    <x v="0"/>
    <x v="212"/>
    <n v="1374"/>
    <x v="0"/>
  </r>
  <r>
    <s v="Lauren George"/>
    <n v="58"/>
    <x v="0"/>
    <s v="3265 Larsen Expressway Apt. 649_x000a_Johnton, GU 95232"/>
    <s v="summer79@example.com"/>
    <s v="563-729-1229-5936"/>
    <s v="563-729-1229-5936"/>
    <x v="3"/>
    <x v="189"/>
    <x v="0"/>
    <x v="213"/>
    <n v="1373"/>
    <x v="0"/>
  </r>
  <r>
    <s v="Donald Thomas"/>
    <n v="54"/>
    <x v="0"/>
    <s v="5103 Matthew Fork Apt. 564_x000a_North Shelby, VT 89791"/>
    <s v="timothy81@example.org"/>
    <s v="(409)709-1526-559"/>
    <s v="(409)709-1526-559"/>
    <x v="0"/>
    <x v="190"/>
    <x v="0"/>
    <x v="214"/>
    <n v="1371"/>
    <x v="0"/>
  </r>
  <r>
    <s v="Rebecca Jackson"/>
    <n v="28"/>
    <x v="1"/>
    <s v="7890 Kristen Street Apt. 858_x000a_Donnatown, DC 53712"/>
    <s v="pamela55@example.net"/>
    <s v="950-847-8030-8034"/>
    <s v="950-847-8030-8034"/>
    <x v="1"/>
    <x v="190"/>
    <x v="43"/>
    <x v="215"/>
    <n v="405"/>
    <x v="1"/>
  </r>
  <r>
    <s v="Nicholas Nash"/>
    <n v="50"/>
    <x v="0"/>
    <s v="633 Robert Freeway Suite 495_x000a_Smithtown, MD 27241"/>
    <s v="hendrickssara@example.net"/>
    <s v="001-827-370-1876-145"/>
    <s v="001-827-370-1876-145"/>
    <x v="0"/>
    <x v="191"/>
    <x v="0"/>
    <x v="216"/>
    <n v="1369"/>
    <x v="0"/>
  </r>
  <r>
    <s v="Paul Carter"/>
    <n v="55"/>
    <x v="0"/>
    <s v="154 William Trafficway Suite 596_x000a_Donaldview, LA 87698"/>
    <s v="smiller@example.com"/>
    <s v="001-347-400-5336"/>
    <s v="001-347-400-5336"/>
    <x v="1"/>
    <x v="191"/>
    <x v="0"/>
    <x v="216"/>
    <n v="1369"/>
    <x v="0"/>
  </r>
  <r>
    <s v="Brent Lewis"/>
    <n v="49"/>
    <x v="0"/>
    <s v="5334 Jennifer Parkway_x000a_New Ashleybury, CO 85867"/>
    <s v="xwong@example.com"/>
    <s v="001-418-819-4795-01899"/>
    <s v="001-418-819-4795-01899"/>
    <x v="2"/>
    <x v="192"/>
    <x v="0"/>
    <x v="217"/>
    <n v="1368"/>
    <x v="0"/>
  </r>
  <r>
    <s v="Courtney Rogers"/>
    <n v="58"/>
    <x v="0"/>
    <s v="36251 Mitchell Mount_x000a_Nancymouth, WA 91667"/>
    <s v="fwalton@example.net"/>
    <s v="001-491-577-8134-95983"/>
    <s v="001-491-577-8134-95983"/>
    <x v="2"/>
    <x v="193"/>
    <x v="0"/>
    <x v="218"/>
    <n v="1367"/>
    <x v="0"/>
  </r>
  <r>
    <s v="Sarah Hanson"/>
    <n v="35"/>
    <x v="1"/>
    <s v="Unit 2414 Box 7159_x000a_DPO AP 78535"/>
    <s v="twatts@example.net"/>
    <n v="6503401256"/>
    <n v="6503401256"/>
    <x v="1"/>
    <x v="194"/>
    <x v="0"/>
    <x v="219"/>
    <n v="1361"/>
    <x v="0"/>
  </r>
  <r>
    <s v="Michael Hawkins"/>
    <n v="50"/>
    <x v="0"/>
    <s v="7082 Johnson Falls Apt. 107_x000a_New Brittany, NC 30154"/>
    <s v="tramirez@example.com"/>
    <s v="423-880-1469-7210"/>
    <s v="423-880-1469-7210"/>
    <x v="1"/>
    <x v="195"/>
    <x v="0"/>
    <x v="220"/>
    <n v="1360"/>
    <x v="0"/>
  </r>
  <r>
    <s v="Jo Martinez"/>
    <n v="57"/>
    <x v="1"/>
    <s v="8286 Mendoza Field_x000a_Bethmouth, MH 63064"/>
    <s v="douglaselaine@example.com"/>
    <s v="001-573-344-7542-6432"/>
    <s v="001-573-344-7542-6432"/>
    <x v="0"/>
    <x v="196"/>
    <x v="0"/>
    <x v="221"/>
    <n v="1359"/>
    <x v="0"/>
  </r>
  <r>
    <s v="Michael Petersen Jr."/>
    <n v="44"/>
    <x v="1"/>
    <s v="00267 Robertson Estate_x000a_Staffordberg, MA 63378"/>
    <s v="mary37@example.org"/>
    <n v="2739007325"/>
    <n v="2739007325"/>
    <x v="1"/>
    <x v="196"/>
    <x v="0"/>
    <x v="221"/>
    <n v="1359"/>
    <x v="0"/>
  </r>
  <r>
    <s v="Stephanie Martinez"/>
    <n v="45"/>
    <x v="1"/>
    <s v="84557 Alyssa Landing Apt. 973_x000a_South Kristinchester, WV 36477"/>
    <s v="gregory97@example.com"/>
    <s v="(252)368-6124-495"/>
    <s v="(252)368-6124-495"/>
    <x v="3"/>
    <x v="197"/>
    <x v="44"/>
    <x v="222"/>
    <n v="488"/>
    <x v="1"/>
  </r>
  <r>
    <s v="Michael Oconnor"/>
    <n v="54"/>
    <x v="1"/>
    <s v="06433 Kelly Burgs Suite 654_x000a_North Andreashire, MH 55813"/>
    <s v="dbennett@example.net"/>
    <s v="001-905-622-8450-1068"/>
    <s v="001-905-622-8450-1068"/>
    <x v="0"/>
    <x v="198"/>
    <x v="0"/>
    <x v="223"/>
    <n v="1351"/>
    <x v="0"/>
  </r>
  <r>
    <s v="Steven Hawkins"/>
    <n v="44"/>
    <x v="1"/>
    <s v="PSC 0948, Box 6102_x000a_APO AP 03114"/>
    <s v="zsmith@example.com"/>
    <s v="+1-704-382-8630-587"/>
    <s v="+1-704-382-8630-587"/>
    <x v="0"/>
    <x v="199"/>
    <x v="0"/>
    <x v="224"/>
    <n v="1350"/>
    <x v="0"/>
  </r>
  <r>
    <s v="Clinton Gutierrez"/>
    <n v="42"/>
    <x v="1"/>
    <s v="201 Moore Lodge_x000a_New Logan, MI 61717"/>
    <s v="megandavis@example.net"/>
    <s v="620-268-8489"/>
    <s v="620-268-8489"/>
    <x v="1"/>
    <x v="200"/>
    <x v="0"/>
    <x v="225"/>
    <n v="1349"/>
    <x v="0"/>
  </r>
  <r>
    <s v="Francisco Morrison"/>
    <n v="56"/>
    <x v="0"/>
    <s v="967 Mejia Lodge_x000a_Johnport, PA 46863"/>
    <s v="whammond@example.net"/>
    <s v="(625)319-0929-9265"/>
    <s v="(625)319-0929-9265"/>
    <x v="2"/>
    <x v="200"/>
    <x v="0"/>
    <x v="225"/>
    <n v="1349"/>
    <x v="0"/>
  </r>
  <r>
    <s v="Tamara Cooper"/>
    <n v="22"/>
    <x v="0"/>
    <s v="USS Barajas_x000a_FPO AA 12343"/>
    <s v="benjamin02@example.com"/>
    <s v="(357)880-6134-160"/>
    <s v="(357)880-6134-160"/>
    <x v="1"/>
    <x v="201"/>
    <x v="0"/>
    <x v="226"/>
    <n v="1347"/>
    <x v="0"/>
  </r>
  <r>
    <s v="Laura Webb"/>
    <n v="44"/>
    <x v="0"/>
    <s v="984 Mcclain Tunnel_x000a_Chelseaberg, KS 27316"/>
    <s v="joshua31@example.com"/>
    <s v="235-768-8990"/>
    <s v="235-768-8990"/>
    <x v="0"/>
    <x v="202"/>
    <x v="45"/>
    <x v="227"/>
    <n v="431"/>
    <x v="1"/>
  </r>
  <r>
    <s v="Patrick Hill"/>
    <n v="23"/>
    <x v="1"/>
    <s v="59552 Kathleen Via_x000a_Normanstad, MA 46703"/>
    <s v="henry83@example.com"/>
    <s v="(220)530-2345"/>
    <s v="(220)530-2345"/>
    <x v="2"/>
    <x v="203"/>
    <x v="0"/>
    <x v="228"/>
    <n v="1342"/>
    <x v="0"/>
  </r>
  <r>
    <s v="Amber Boyer"/>
    <n v="25"/>
    <x v="1"/>
    <s v="552 Ayers Drives_x000a_Lake Nicholasstad, MP 33657"/>
    <s v="pbrown@example.com"/>
    <s v="(530)341-3286-309"/>
    <s v="(530)341-3286-309"/>
    <x v="2"/>
    <x v="204"/>
    <x v="0"/>
    <x v="229"/>
    <n v="1341"/>
    <x v="0"/>
  </r>
  <r>
    <s v="Dominique Hughes"/>
    <n v="30"/>
    <x v="0"/>
    <s v="49117 Johnson Mountain_x000a_North Charlesside, GA 17512"/>
    <s v="randallfarmer@example.com"/>
    <s v="(207)269-6684"/>
    <s v="(207)269-6684"/>
    <x v="1"/>
    <x v="205"/>
    <x v="0"/>
    <x v="230"/>
    <n v="1340"/>
    <x v="0"/>
  </r>
  <r>
    <s v="Jessica Lewis"/>
    <n v="20"/>
    <x v="1"/>
    <s v="412 James Plain Suite 102_x000a_Kimberlyborough, MD 84944"/>
    <s v="jmartinez@example.net"/>
    <s v="468-444-0507"/>
    <s v="468-444-0507"/>
    <x v="2"/>
    <x v="206"/>
    <x v="0"/>
    <x v="231"/>
    <n v="1339"/>
    <x v="0"/>
  </r>
  <r>
    <s v="Melinda Perry DVM"/>
    <n v="23"/>
    <x v="1"/>
    <s v="041 Christopher Radial_x000a_Port Charles, DC 86802"/>
    <s v="nrichardson@example.org"/>
    <s v="(998)638-1957-820"/>
    <s v="(998)638-1957-820"/>
    <x v="2"/>
    <x v="207"/>
    <x v="0"/>
    <x v="232"/>
    <n v="1338"/>
    <x v="0"/>
  </r>
  <r>
    <s v="Corey Evans"/>
    <n v="52"/>
    <x v="1"/>
    <s v="15166 Moore Trail Suite 312_x000a_North Michaelside, KY 85771"/>
    <s v="banksdavid@example.org"/>
    <s v="(871)567-6675"/>
    <s v="(871)567-6675"/>
    <x v="3"/>
    <x v="207"/>
    <x v="0"/>
    <x v="232"/>
    <n v="1338"/>
    <x v="0"/>
  </r>
  <r>
    <s v="Barry Zimmerman"/>
    <n v="50"/>
    <x v="0"/>
    <s v="34492 Davis Court_x000a_Lopezfurt, MI 70500"/>
    <s v="williamssteven@example.org"/>
    <s v="956-834-5223-1886"/>
    <s v="956-834-5223-1886"/>
    <x v="1"/>
    <x v="208"/>
    <x v="0"/>
    <x v="233"/>
    <n v="1337"/>
    <x v="0"/>
  </r>
  <r>
    <s v="Gregory Frye"/>
    <n v="44"/>
    <x v="1"/>
    <s v="1951 Mcgee Station_x000a_Johnsonbury, MO 67817"/>
    <s v="wmoreno@example.net"/>
    <s v="911-594-3836-5928"/>
    <s v="911-594-3836-5928"/>
    <x v="0"/>
    <x v="209"/>
    <x v="0"/>
    <x v="234"/>
    <n v="1335"/>
    <x v="0"/>
  </r>
  <r>
    <s v="Samuel Bowen"/>
    <n v="49"/>
    <x v="1"/>
    <s v="PSC 8127, Box 4422_x000a_APO AA 65011"/>
    <s v="zacharypacheco@example.net"/>
    <s v="897-446-6701-10898"/>
    <s v="897-446-6701-10898"/>
    <x v="3"/>
    <x v="210"/>
    <x v="0"/>
    <x v="235"/>
    <n v="1334"/>
    <x v="0"/>
  </r>
  <r>
    <s v="Yolanda Walters"/>
    <n v="27"/>
    <x v="1"/>
    <s v="79061 Michelle Meadow_x000a_Thomasview, FL 84881"/>
    <s v="elizabethjohnson@example.org"/>
    <s v="777-473-9674-0926"/>
    <s v="777-473-9674-0926"/>
    <x v="3"/>
    <x v="211"/>
    <x v="0"/>
    <x v="236"/>
    <n v="1333"/>
    <x v="0"/>
  </r>
  <r>
    <s v="Ralph Johnson"/>
    <n v="42"/>
    <x v="0"/>
    <s v="679 Dawson Corners Apt. 943_x000a_Robertside, AS 08842"/>
    <s v="zabbott@example.org"/>
    <s v="(863)885-1318-497"/>
    <s v="(863)885-1318-497"/>
    <x v="2"/>
    <x v="211"/>
    <x v="0"/>
    <x v="236"/>
    <n v="1333"/>
    <x v="0"/>
  </r>
  <r>
    <s v="Michael Blackburn"/>
    <n v="30"/>
    <x v="1"/>
    <s v="64813 Calvin Spring Apt. 213_x000a_Lake Teresaberg, NM 82096"/>
    <s v="nichole71@example.net"/>
    <s v="001-844-765-9491-248"/>
    <s v="001-844-765-9491-248"/>
    <x v="3"/>
    <x v="212"/>
    <x v="46"/>
    <x v="237"/>
    <n v="882"/>
    <x v="1"/>
  </r>
  <r>
    <s v="Joshua Butler"/>
    <n v="55"/>
    <x v="0"/>
    <s v="28014 Carlos Centers_x000a_Vanessaville, SC 86948"/>
    <s v="mschaefer@example.com"/>
    <s v="703-777-6687"/>
    <s v="703-777-6687"/>
    <x v="2"/>
    <x v="213"/>
    <x v="0"/>
    <x v="238"/>
    <n v="1331"/>
    <x v="0"/>
  </r>
  <r>
    <s v="Bonnie Walker"/>
    <n v="45"/>
    <x v="0"/>
    <s v="158 Brett Centers_x000a_Alexfurt, SC 37358"/>
    <s v="joshuawilson@example.net"/>
    <s v="701-819-1351-683"/>
    <s v="701-819-1351-683"/>
    <x v="2"/>
    <x v="214"/>
    <x v="0"/>
    <x v="239"/>
    <n v="1330"/>
    <x v="0"/>
  </r>
  <r>
    <s v="Lisa York"/>
    <n v="23"/>
    <x v="1"/>
    <s v="USS Murray_x000a_FPO AA 79799"/>
    <s v="stevenorr@example.com"/>
    <s v="(568)289-4949-5068"/>
    <s v="(568)289-4949-5068"/>
    <x v="0"/>
    <x v="215"/>
    <x v="0"/>
    <x v="240"/>
    <n v="1329"/>
    <x v="0"/>
  </r>
  <r>
    <s v="Tara Salas"/>
    <n v="58"/>
    <x v="0"/>
    <s v="1583 Wang Mountain Suite 887_x000a_Ashleyville, FL 52262"/>
    <s v="maria67@example.net"/>
    <s v="862-828-9409-312"/>
    <s v="862-828-9409-312"/>
    <x v="3"/>
    <x v="216"/>
    <x v="0"/>
    <x v="241"/>
    <n v="1327"/>
    <x v="0"/>
  </r>
  <r>
    <s v="Courtney Thompson"/>
    <n v="44"/>
    <x v="0"/>
    <s v="83914 Bobby Mall Suite 291_x000a_Tonyview, FM 71400"/>
    <s v="pfrench@example.net"/>
    <s v="+1-224-920-1212-128"/>
    <s v="+1-224-920-1212-128"/>
    <x v="1"/>
    <x v="216"/>
    <x v="0"/>
    <x v="241"/>
    <n v="1327"/>
    <x v="0"/>
  </r>
  <r>
    <s v="Richard Wilson"/>
    <n v="26"/>
    <x v="0"/>
    <s v="23204 Taylor Lake_x000a_Tammytown, OR 72586"/>
    <s v="vsmith@example.org"/>
    <s v="(257)566-3763"/>
    <s v="(257)566-3763"/>
    <x v="2"/>
    <x v="217"/>
    <x v="0"/>
    <x v="242"/>
    <n v="1326"/>
    <x v="0"/>
  </r>
  <r>
    <s v="Jessica Johnson"/>
    <n v="57"/>
    <x v="1"/>
    <s v="8560 Lauren Cliff_x000a_Allentown, TN 74766"/>
    <s v="haley88@example.net"/>
    <s v="675-482-3843"/>
    <s v="675-482-3843"/>
    <x v="2"/>
    <x v="218"/>
    <x v="0"/>
    <x v="243"/>
    <n v="1325"/>
    <x v="0"/>
  </r>
  <r>
    <s v="Joe Peterson"/>
    <n v="33"/>
    <x v="1"/>
    <s v="33677 Austin Track_x000a_Markbury, WI 04641"/>
    <s v="mooreluis@example.org"/>
    <s v="542-294-7501"/>
    <s v="542-294-7501"/>
    <x v="0"/>
    <x v="218"/>
    <x v="47"/>
    <x v="244"/>
    <n v="98"/>
    <x v="1"/>
  </r>
  <r>
    <s v="Julie Mcdowell"/>
    <n v="43"/>
    <x v="1"/>
    <s v="4003 Castaneda Glens_x000a_West Vanessa, MH 73107"/>
    <s v="samuel66@example.org"/>
    <n v="4853033446"/>
    <n v="4853033446"/>
    <x v="1"/>
    <x v="218"/>
    <x v="0"/>
    <x v="243"/>
    <n v="1325"/>
    <x v="0"/>
  </r>
  <r>
    <s v="Tiffany Walls"/>
    <n v="25"/>
    <x v="0"/>
    <s v="2372 Hart Rapid Suite 917_x000a_Earlfort, FL 01451"/>
    <s v="brandoncameron@example.org"/>
    <s v="410-962-2505"/>
    <s v="410-962-2505"/>
    <x v="2"/>
    <x v="218"/>
    <x v="0"/>
    <x v="243"/>
    <n v="1325"/>
    <x v="0"/>
  </r>
  <r>
    <s v="Mary Robbins"/>
    <n v="26"/>
    <x v="0"/>
    <s v="759 Rivers Union Suite 940_x000a_Middletonland, TX 66203"/>
    <s v="imurray@example.org"/>
    <s v="001-386-482-5251-6587"/>
    <s v="001-386-482-5251-6587"/>
    <x v="1"/>
    <x v="219"/>
    <x v="0"/>
    <x v="245"/>
    <n v="1323"/>
    <x v="0"/>
  </r>
  <r>
    <s v="Deanna Anderson"/>
    <n v="45"/>
    <x v="0"/>
    <s v="74773 James Causeway Apt. 459_x000a_West Gary, VT 13963"/>
    <s v="pratttara@example.com"/>
    <s v="294-997-6565-72003"/>
    <s v="294-997-6565-72003"/>
    <x v="3"/>
    <x v="220"/>
    <x v="0"/>
    <x v="246"/>
    <n v="1319"/>
    <x v="0"/>
  </r>
  <r>
    <s v="Sarah Fowler"/>
    <n v="47"/>
    <x v="1"/>
    <s v="475 Torres Locks Suite 503_x000a_Reedtown, ME 98420"/>
    <s v="johnsonjames@example.org"/>
    <s v="569-683-3975"/>
    <s v="569-683-3975"/>
    <x v="3"/>
    <x v="220"/>
    <x v="0"/>
    <x v="246"/>
    <n v="1319"/>
    <x v="0"/>
  </r>
  <r>
    <s v="Angela Bailey"/>
    <n v="57"/>
    <x v="0"/>
    <s v="465 Robinson Turnpike Apt. 940_x000a_Jacquelineton, NV 20475"/>
    <s v="ricejeremy@example.net"/>
    <s v="541-793-7319"/>
    <s v="541-793-7319"/>
    <x v="1"/>
    <x v="221"/>
    <x v="48"/>
    <x v="247"/>
    <n v="437"/>
    <x v="1"/>
  </r>
  <r>
    <s v="James Hodges"/>
    <n v="42"/>
    <x v="1"/>
    <s v="898 Kimberly Orchard_x000a_North Aliciaside, FM 73594"/>
    <s v="phillipsstephen@example.com"/>
    <s v="520-724-7702"/>
    <s v="520-724-7702"/>
    <x v="3"/>
    <x v="222"/>
    <x v="0"/>
    <x v="248"/>
    <n v="1317"/>
    <x v="0"/>
  </r>
  <r>
    <s v="Harold Owens"/>
    <n v="55"/>
    <x v="1"/>
    <s v="USS Perkins_x000a_FPO AA 16671"/>
    <s v="cunninghampeter@example.net"/>
    <n v="-5175"/>
    <s v="5175"/>
    <x v="3"/>
    <x v="222"/>
    <x v="0"/>
    <x v="248"/>
    <n v="1317"/>
    <x v="0"/>
  </r>
  <r>
    <s v="Joseph Stevens"/>
    <n v="56"/>
    <x v="1"/>
    <s v="USNV Cameron_x000a_FPO AA 10296"/>
    <s v="cthompson@example.org"/>
    <s v="860-546-5723-99435"/>
    <s v="860-546-5723-99435"/>
    <x v="2"/>
    <x v="223"/>
    <x v="0"/>
    <x v="249"/>
    <n v="1315"/>
    <x v="0"/>
  </r>
  <r>
    <s v="Mary Washington"/>
    <n v="26"/>
    <x v="0"/>
    <s v="520 Rodriguez Inlet Suite 569_x000a_East Allison, PR 09246"/>
    <s v="roachkevin@example.org"/>
    <s v="(967)809-1499"/>
    <s v="(967)809-1499"/>
    <x v="2"/>
    <x v="224"/>
    <x v="0"/>
    <x v="250"/>
    <n v="1314"/>
    <x v="0"/>
  </r>
  <r>
    <s v="William Parker"/>
    <n v="25"/>
    <x v="1"/>
    <s v="041 Jenny View_x000a_Cunninghamton, MA 20606"/>
    <s v="reyessara@example.org"/>
    <s v="(804)719-4415-251"/>
    <s v="(804)719-4415-251"/>
    <x v="3"/>
    <x v="225"/>
    <x v="0"/>
    <x v="251"/>
    <n v="1310"/>
    <x v="0"/>
  </r>
  <r>
    <s v="Victoria Charles"/>
    <n v="55"/>
    <x v="1"/>
    <s v="2462 Rodriguez Island_x000a_Lake Brianchester, VA 45469"/>
    <s v="fmosley@example.net"/>
    <n v="9583229630"/>
    <n v="9583229630"/>
    <x v="2"/>
    <x v="226"/>
    <x v="0"/>
    <x v="252"/>
    <n v="1307"/>
    <x v="0"/>
  </r>
  <r>
    <s v="Jason Acosta"/>
    <n v="21"/>
    <x v="1"/>
    <s v="602 David Bridge_x000a_Lake Catherineton, CO 49828"/>
    <s v="hessvalerie@example.net"/>
    <s v="001-673-321-2482-810"/>
    <s v="001-673-321-2482-810"/>
    <x v="0"/>
    <x v="226"/>
    <x v="49"/>
    <x v="253"/>
    <n v="640"/>
    <x v="1"/>
  </r>
  <r>
    <s v="Lisa Bryant"/>
    <n v="24"/>
    <x v="1"/>
    <s v="9059 Wolf Islands Suite 112_x000a_Frostport, AK 44492"/>
    <s v="victor23@example.net"/>
    <s v="783-249-4013"/>
    <s v="783-249-4013"/>
    <x v="3"/>
    <x v="227"/>
    <x v="0"/>
    <x v="254"/>
    <n v="1306"/>
    <x v="0"/>
  </r>
  <r>
    <s v="Mr. Alex Bell"/>
    <n v="56"/>
    <x v="0"/>
    <s v="696 Stewart Haven_x000a_East Stephanie, AL 92418"/>
    <s v="jefferymyers@example.org"/>
    <s v="706-901-7647"/>
    <s v="706-901-7647"/>
    <x v="1"/>
    <x v="228"/>
    <x v="0"/>
    <x v="255"/>
    <n v="1305"/>
    <x v="0"/>
  </r>
  <r>
    <s v="Nicole Owens"/>
    <n v="54"/>
    <x v="1"/>
    <s v="798 Amy Spurs_x000a_Hancockstad, OR 67874"/>
    <s v="roberthatfield@example.com"/>
    <s v="001-487-352-8728"/>
    <s v="001-487-352-8728"/>
    <x v="3"/>
    <x v="228"/>
    <x v="50"/>
    <x v="256"/>
    <n v="503"/>
    <x v="1"/>
  </r>
  <r>
    <s v="Robert Carrillo"/>
    <n v="23"/>
    <x v="0"/>
    <s v="2828 Erin Causeway_x000a_Lake Aliceburgh, OK 80634"/>
    <s v="brooke37@example.org"/>
    <s v="391-347-8310-044"/>
    <s v="391-347-8310-044"/>
    <x v="3"/>
    <x v="229"/>
    <x v="0"/>
    <x v="257"/>
    <n v="1302"/>
    <x v="0"/>
  </r>
  <r>
    <s v="Rebecca Campos MD"/>
    <n v="23"/>
    <x v="0"/>
    <s v="79034 William Locks Suite 120_x000a_Lopezchester, ND 63942"/>
    <s v="suestokes@example.org"/>
    <s v="905-326-3741"/>
    <s v="905-326-3741"/>
    <x v="1"/>
    <x v="229"/>
    <x v="0"/>
    <x v="257"/>
    <n v="1302"/>
    <x v="0"/>
  </r>
  <r>
    <s v="Maria Lewis"/>
    <n v="53"/>
    <x v="1"/>
    <s v="6461 Carla Ports_x000a_Deleonberg, FM 52766"/>
    <s v="joyce38@example.net"/>
    <s v="(559)250-4785"/>
    <s v="(559)250-4785"/>
    <x v="1"/>
    <x v="230"/>
    <x v="0"/>
    <x v="258"/>
    <n v="1300"/>
    <x v="0"/>
  </r>
  <r>
    <s v="Paul Delgado"/>
    <n v="41"/>
    <x v="0"/>
    <s v="2716 Davis Field_x000a_North Roger, MP 65159"/>
    <s v="xarmstrong@example.net"/>
    <n v="-9842"/>
    <s v="9842"/>
    <x v="2"/>
    <x v="230"/>
    <x v="0"/>
    <x v="258"/>
    <n v="1300"/>
    <x v="0"/>
  </r>
  <r>
    <s v="Elizabeth Gray"/>
    <n v="22"/>
    <x v="1"/>
    <s v="879 Velasquez Canyon Apt. 226_x000a_Barkerchester, FL 64671"/>
    <s v="pottereric@example.org"/>
    <s v="596-224-1011-4362"/>
    <s v="596-224-1011-4362"/>
    <x v="0"/>
    <x v="231"/>
    <x v="0"/>
    <x v="259"/>
    <n v="1299"/>
    <x v="0"/>
  </r>
  <r>
    <s v="Joshua Campbell"/>
    <n v="58"/>
    <x v="1"/>
    <s v="13349 David Ways_x000a_Breannaton, NH 11301"/>
    <s v="danachambers@example.com"/>
    <s v="(635)218-2205-8731"/>
    <s v="(635)218-2205-8731"/>
    <x v="0"/>
    <x v="231"/>
    <x v="0"/>
    <x v="259"/>
    <n v="1299"/>
    <x v="0"/>
  </r>
  <r>
    <s v="Craig Harrison"/>
    <n v="18"/>
    <x v="0"/>
    <s v="41678 Ingram Track_x000a_Millertown, AK 53438"/>
    <s v="donaldvega@example.org"/>
    <s v="001-774-518-2178-940"/>
    <s v="001-774-518-2178-940"/>
    <x v="1"/>
    <x v="231"/>
    <x v="0"/>
    <x v="259"/>
    <n v="1299"/>
    <x v="0"/>
  </r>
  <r>
    <s v="Catherine Burch"/>
    <n v="40"/>
    <x v="0"/>
    <s v="393 Abigail Turnpike_x000a_West Austinchester, NY 01946"/>
    <s v="marcus26@example.net"/>
    <n v="-7700"/>
    <s v="7700"/>
    <x v="0"/>
    <x v="231"/>
    <x v="51"/>
    <x v="260"/>
    <n v="520"/>
    <x v="1"/>
  </r>
  <r>
    <s v="Vicki Price"/>
    <n v="43"/>
    <x v="1"/>
    <s v="574 Nicholas Vista_x000a_Mejiabury, MD 00615"/>
    <s v="zachary84@example.org"/>
    <s v="(634)276-7679-82456"/>
    <s v="(634)276-7679-82456"/>
    <x v="1"/>
    <x v="231"/>
    <x v="0"/>
    <x v="259"/>
    <n v="1299"/>
    <x v="0"/>
  </r>
  <r>
    <s v="Chelsea Blankenship"/>
    <n v="58"/>
    <x v="1"/>
    <s v="40367 Michael Brooks_x000a_New Samuelmouth, ND 17456"/>
    <s v="pweber@example.com"/>
    <s v="435-966-0799-47410"/>
    <s v="435-966-0799-47410"/>
    <x v="3"/>
    <x v="232"/>
    <x v="0"/>
    <x v="261"/>
    <n v="1297"/>
    <x v="0"/>
  </r>
  <r>
    <s v="Charles Howe IV"/>
    <n v="24"/>
    <x v="1"/>
    <s v="4911 Wood Flats_x000a_Lake Margaretport, LA 15176"/>
    <s v="emily93@example.net"/>
    <s v="001-342-302-0947-193"/>
    <s v="001-342-302-0947-193"/>
    <x v="0"/>
    <x v="233"/>
    <x v="52"/>
    <x v="262"/>
    <n v="690"/>
    <x v="1"/>
  </r>
  <r>
    <s v="Douglas Ellis PhD"/>
    <n v="32"/>
    <x v="0"/>
    <s v="8138 Tucker Field Apt. 565_x000a_Lisaport, NM 02595"/>
    <s v="danielrodriguez@example.com"/>
    <s v="914-871-0974-848"/>
    <s v="914-871-0974-848"/>
    <x v="3"/>
    <x v="234"/>
    <x v="53"/>
    <x v="70"/>
    <n v="296"/>
    <x v="1"/>
  </r>
  <r>
    <s v="Colleen Vasquez"/>
    <n v="50"/>
    <x v="1"/>
    <s v="4485 Foster Vista Apt. 806_x000a_Lake Brittneyview, MA 53224"/>
    <s v="xallen@example.net"/>
    <s v="(556)297-2197"/>
    <s v="(556)297-2197"/>
    <x v="2"/>
    <x v="235"/>
    <x v="0"/>
    <x v="263"/>
    <n v="1292"/>
    <x v="0"/>
  </r>
  <r>
    <s v="Daniel Leon"/>
    <n v="56"/>
    <x v="1"/>
    <s v="PSC 4856, Box 8908_x000a_APO AA 88869"/>
    <s v="qhayden@example.com"/>
    <s v="(657)530-3326"/>
    <s v="(657)530-3326"/>
    <x v="0"/>
    <x v="236"/>
    <x v="0"/>
    <x v="264"/>
    <n v="1290"/>
    <x v="0"/>
  </r>
  <r>
    <s v="Holly Davis"/>
    <n v="19"/>
    <x v="0"/>
    <s v="42221 Clayton Harbors_x000a_Jarvisshire, NY 62454"/>
    <s v="joshua13@example.org"/>
    <s v="934-858-0108"/>
    <s v="934-858-0108"/>
    <x v="0"/>
    <x v="236"/>
    <x v="0"/>
    <x v="264"/>
    <n v="1290"/>
    <x v="0"/>
  </r>
  <r>
    <s v="Maria Molina"/>
    <n v="45"/>
    <x v="0"/>
    <s v="7399 Shirley Burg Apt. 301_x000a_South Bethstad, AS 15620"/>
    <s v="linda15@example.net"/>
    <s v="(489)315-6771"/>
    <s v="(489)315-6771"/>
    <x v="1"/>
    <x v="236"/>
    <x v="0"/>
    <x v="264"/>
    <n v="1290"/>
    <x v="0"/>
  </r>
  <r>
    <s v="Stephanie Cervantes"/>
    <n v="50"/>
    <x v="1"/>
    <s v="00070 Thomas Causeway Suite 464_x000a_Shellyside, MP 66412"/>
    <s v="martinezkeith@example.net"/>
    <s v="509-419-7035-282"/>
    <s v="509-419-7035-282"/>
    <x v="0"/>
    <x v="237"/>
    <x v="0"/>
    <x v="265"/>
    <n v="1289"/>
    <x v="0"/>
  </r>
  <r>
    <s v="Andrew Murray"/>
    <n v="29"/>
    <x v="0"/>
    <s v="8167 Williams Lodge Suite 994_x000a_East Jennifershire, MT 45824"/>
    <s v="archeremily@example.net"/>
    <s v="001-966-718-3571-5026"/>
    <s v="001-966-718-3571-5026"/>
    <x v="3"/>
    <x v="238"/>
    <x v="0"/>
    <x v="266"/>
    <n v="1287"/>
    <x v="0"/>
  </r>
  <r>
    <s v="Linda Jordan"/>
    <n v="30"/>
    <x v="0"/>
    <s v="062 Phillips Knoll Apt. 803_x000a_West Michelle, AK 78735"/>
    <s v="courtneyroberson@example.org"/>
    <s v="438-398-4529-0154"/>
    <s v="438-398-4529-0154"/>
    <x v="0"/>
    <x v="239"/>
    <x v="0"/>
    <x v="267"/>
    <n v="1285"/>
    <x v="0"/>
  </r>
  <r>
    <s v="Gregory Rogers"/>
    <n v="55"/>
    <x v="0"/>
    <s v="97815 Mackenzie Branch Suite 332_x000a_West Jesus, MH 16453"/>
    <s v="estevenson@example.com"/>
    <s v="001-853-363-7457-368"/>
    <s v="001-853-363-7457-368"/>
    <x v="1"/>
    <x v="240"/>
    <x v="0"/>
    <x v="268"/>
    <n v="1284"/>
    <x v="0"/>
  </r>
  <r>
    <s v="Diane Phillips"/>
    <n v="30"/>
    <x v="1"/>
    <s v="487 Moran Pass Suite 431_x000a_Garciafort, KS 73535"/>
    <s v="ajenkins@example.net"/>
    <s v="872-417-2377"/>
    <s v="872-417-2377"/>
    <x v="2"/>
    <x v="241"/>
    <x v="0"/>
    <x v="269"/>
    <n v="1281"/>
    <x v="0"/>
  </r>
  <r>
    <s v="Jeffrey Greene"/>
    <n v="45"/>
    <x v="1"/>
    <s v="USS Smith_x000a_FPO AA 39708"/>
    <s v="heidifriedman@example.net"/>
    <s v="243-799-7505"/>
    <s v="243-799-7505"/>
    <x v="0"/>
    <x v="242"/>
    <x v="0"/>
    <x v="270"/>
    <n v="1275"/>
    <x v="0"/>
  </r>
  <r>
    <s v="Diana Lawson PhD"/>
    <n v="25"/>
    <x v="0"/>
    <s v="12651 Spencer Inlet_x000a_Stacyport, NV 87840"/>
    <s v="karencarroll@example.org"/>
    <s v="406-779-2680"/>
    <s v="406-779-2680"/>
    <x v="3"/>
    <x v="242"/>
    <x v="0"/>
    <x v="270"/>
    <n v="1275"/>
    <x v="0"/>
  </r>
  <r>
    <s v="Patrick Thompson"/>
    <n v="29"/>
    <x v="1"/>
    <s v="35243 Daniel Street_x000a_South Jenniferview, WV 45989"/>
    <s v="scott79@example.net"/>
    <s v="656-754-7954-916"/>
    <s v="656-754-7954-916"/>
    <x v="2"/>
    <x v="243"/>
    <x v="0"/>
    <x v="271"/>
    <n v="1274"/>
    <x v="0"/>
  </r>
  <r>
    <s v="Sierra Smith"/>
    <n v="32"/>
    <x v="0"/>
    <s v="065 Page Haven_x000a_South Lauraport, AZ 10827"/>
    <s v="hfarmer@example.com"/>
    <s v="001-294-886-9590-56618"/>
    <s v="001-294-886-9590-56618"/>
    <x v="0"/>
    <x v="244"/>
    <x v="0"/>
    <x v="272"/>
    <n v="1272"/>
    <x v="0"/>
  </r>
  <r>
    <s v="Margaret Blake"/>
    <n v="48"/>
    <x v="0"/>
    <s v="57757 Kyle Radial Suite 869_x000a_Zhangton, PR 22365"/>
    <s v="juliawalker@example.org"/>
    <s v="(449)502-8963-93892"/>
    <s v="(449)502-8963-93892"/>
    <x v="2"/>
    <x v="245"/>
    <x v="0"/>
    <x v="66"/>
    <n v="1271"/>
    <x v="0"/>
  </r>
  <r>
    <s v="Dr. James Mccarthy"/>
    <n v="42"/>
    <x v="0"/>
    <s v="54135 Clark Crossing_x000a_West Jonathanchester, WV 74844"/>
    <s v="smithwilliam@example.org"/>
    <s v="276-941-6810"/>
    <s v="276-941-6810"/>
    <x v="3"/>
    <x v="246"/>
    <x v="0"/>
    <x v="273"/>
    <n v="1267"/>
    <x v="0"/>
  </r>
  <r>
    <s v="Gregory Roth"/>
    <n v="33"/>
    <x v="1"/>
    <s v="934 Rice Vista Suite 140_x000a_Bridgetborough, RI 18982"/>
    <s v="toddgoodman@example.org"/>
    <s v="848-956-6757-459"/>
    <s v="848-956-6757-459"/>
    <x v="0"/>
    <x v="247"/>
    <x v="54"/>
    <x v="274"/>
    <n v="896"/>
    <x v="1"/>
  </r>
  <r>
    <s v="Olivia King"/>
    <n v="50"/>
    <x v="1"/>
    <s v="1563 Cox Islands Suite 360_x000a_North Joshuaport, HI 55773"/>
    <s v="elizabeth88@example.com"/>
    <n v="-2764"/>
    <s v="2764"/>
    <x v="1"/>
    <x v="248"/>
    <x v="0"/>
    <x v="275"/>
    <n v="1264"/>
    <x v="0"/>
  </r>
  <r>
    <s v="Latoya Melendez"/>
    <n v="19"/>
    <x v="1"/>
    <s v="620 Yoder Trafficway_x000a_Fredmouth, PR 38188"/>
    <s v="rogerslinda@example.org"/>
    <s v="+1-220-587-8410-9418"/>
    <s v="+1-220-587-8410-9418"/>
    <x v="2"/>
    <x v="249"/>
    <x v="0"/>
    <x v="276"/>
    <n v="1263"/>
    <x v="0"/>
  </r>
  <r>
    <s v="Matthew Yang"/>
    <n v="29"/>
    <x v="1"/>
    <s v="328 Lindsey Crest Suite 657_x000a_New Nathanbury, OK 17131"/>
    <s v="greenallison@example.net"/>
    <s v="833-306-7124"/>
    <s v="833-306-7124"/>
    <x v="3"/>
    <x v="250"/>
    <x v="0"/>
    <x v="277"/>
    <n v="1256"/>
    <x v="0"/>
  </r>
  <r>
    <s v="Dawn Smith"/>
    <n v="40"/>
    <x v="1"/>
    <s v="8910 Rodriguez Ridges Suite 505_x000a_Harringtonburgh, CT 24940"/>
    <s v="nreyes@example.net"/>
    <s v="(938)624-2474-2083"/>
    <s v="(938)624-2474-2083"/>
    <x v="0"/>
    <x v="250"/>
    <x v="0"/>
    <x v="277"/>
    <n v="1256"/>
    <x v="0"/>
  </r>
  <r>
    <s v="Miss Elizabeth Decker"/>
    <n v="47"/>
    <x v="0"/>
    <s v="2842 Ayers Wall Apt. 786_x000a_North Stephenchester, AK 12302"/>
    <s v="littlepedro@example.net"/>
    <s v="+1-243-624-8963-1160"/>
    <s v="+1-243-624-8963-1160"/>
    <x v="0"/>
    <x v="250"/>
    <x v="0"/>
    <x v="277"/>
    <n v="1256"/>
    <x v="0"/>
  </r>
  <r>
    <s v="Cassandra Henderson"/>
    <n v="45"/>
    <x v="0"/>
    <s v="4397 Oneill Field Apt. 149_x000a_Mccluremouth, RI 81599"/>
    <s v="darlenebaker@example.com"/>
    <s v="370-838-0936"/>
    <s v="370-838-0936"/>
    <x v="3"/>
    <x v="251"/>
    <x v="0"/>
    <x v="278"/>
    <n v="1251"/>
    <x v="0"/>
  </r>
  <r>
    <s v="Kimberly Spencer"/>
    <n v="55"/>
    <x v="0"/>
    <s v="87166 Knight Lakes_x000a_Lake Chadview, AL 43172"/>
    <s v="mendozanathaniel@example.com"/>
    <s v="+1-740-446-5964-7970"/>
    <s v="+1-740-446-5964-7970"/>
    <x v="2"/>
    <x v="251"/>
    <x v="9"/>
    <x v="279"/>
    <n v="887"/>
    <x v="1"/>
  </r>
  <r>
    <s v="Elizabeth Dixon MD"/>
    <n v="50"/>
    <x v="0"/>
    <s v="5357 Rodgers Isle_x000a_Tarachester, IL 33151"/>
    <s v="pproctor@example.com"/>
    <s v="+1-986-704-0425-279"/>
    <s v="+1-986-704-0425-279"/>
    <x v="3"/>
    <x v="252"/>
    <x v="0"/>
    <x v="280"/>
    <n v="1250"/>
    <x v="0"/>
  </r>
  <r>
    <s v="Richard Lee"/>
    <n v="54"/>
    <x v="1"/>
    <s v="771 Carroll Tunnel_x000a_Richardbury, KY 89270"/>
    <s v="alexandergregory@example.org"/>
    <s v="+1-645-823-7140-1035"/>
    <s v="+1-645-823-7140-1035"/>
    <x v="1"/>
    <x v="253"/>
    <x v="0"/>
    <x v="281"/>
    <n v="1247"/>
    <x v="0"/>
  </r>
  <r>
    <s v="Jeffrey Valenzuela"/>
    <n v="25"/>
    <x v="0"/>
    <s v="231 Smith Inlet_x000a_Watersview, HI 18603"/>
    <s v="kimberlygray@example.net"/>
    <s v="951-583-6348-77035"/>
    <s v="951-583-6348-77035"/>
    <x v="0"/>
    <x v="254"/>
    <x v="0"/>
    <x v="62"/>
    <n v="1245"/>
    <x v="0"/>
  </r>
  <r>
    <s v="Joseph Chavez"/>
    <n v="57"/>
    <x v="0"/>
    <s v="715 Daugherty Village Suite 715_x000a_Scottmouth, MD 17034"/>
    <s v="johnsonstephanie@example.net"/>
    <s v="(735)373-0325"/>
    <s v="(735)373-0325"/>
    <x v="1"/>
    <x v="255"/>
    <x v="55"/>
    <x v="282"/>
    <n v="460"/>
    <x v="1"/>
  </r>
  <r>
    <s v="Nancy Navarro"/>
    <n v="23"/>
    <x v="0"/>
    <s v="1120 Ramos Well Suite 718_x000a_West Michelle, MT 58583"/>
    <s v="smedina@example.net"/>
    <n v="8479227590"/>
    <n v="8479227590"/>
    <x v="1"/>
    <x v="256"/>
    <x v="0"/>
    <x v="283"/>
    <n v="1243"/>
    <x v="0"/>
  </r>
  <r>
    <s v="William King"/>
    <n v="49"/>
    <x v="0"/>
    <s v="250 Russell Crest_x000a_New Joseph, PW 38240"/>
    <s v="jessica21@example.com"/>
    <s v="(929)435-4834-12051"/>
    <s v="(929)435-4834-12051"/>
    <x v="3"/>
    <x v="256"/>
    <x v="0"/>
    <x v="283"/>
    <n v="1243"/>
    <x v="0"/>
  </r>
  <r>
    <s v="Elizabeth Lewis"/>
    <n v="37"/>
    <x v="1"/>
    <s v="7336 Diana Cliff_x000a_Christinamouth, MS 18096"/>
    <s v="gonzalescarolyn@example.org"/>
    <s v="657-603-1353-966"/>
    <s v="657-603-1353-966"/>
    <x v="3"/>
    <x v="257"/>
    <x v="0"/>
    <x v="284"/>
    <n v="1239"/>
    <x v="0"/>
  </r>
  <r>
    <s v="Craig Park"/>
    <n v="59"/>
    <x v="0"/>
    <s v="4645 Trevor Roads Suite 760_x000a_Lake Allenfort, NJ 76066"/>
    <s v="lauraolson@example.org"/>
    <n v="4237025037"/>
    <n v="4237025037"/>
    <x v="3"/>
    <x v="257"/>
    <x v="0"/>
    <x v="284"/>
    <n v="1239"/>
    <x v="0"/>
  </r>
  <r>
    <s v="Jonathan Johnson"/>
    <n v="60"/>
    <x v="1"/>
    <s v="03510 Theodore Green_x000a_Lake Richardmouth, MS 35001"/>
    <s v="agonzalez@example.net"/>
    <n v="2916047361"/>
    <n v="2916047361"/>
    <x v="0"/>
    <x v="258"/>
    <x v="0"/>
    <x v="285"/>
    <n v="1238"/>
    <x v="0"/>
  </r>
  <r>
    <s v="Madison Ellis"/>
    <n v="42"/>
    <x v="0"/>
    <s v="PSC 8537, Box 6996_x000a_APO AA 38326"/>
    <s v="perezkaren@example.net"/>
    <n v="3366128569"/>
    <n v="3366128569"/>
    <x v="3"/>
    <x v="258"/>
    <x v="0"/>
    <x v="285"/>
    <n v="1238"/>
    <x v="0"/>
  </r>
  <r>
    <s v="Dana Rhodes"/>
    <n v="41"/>
    <x v="0"/>
    <s v="3003 Perry Bypass Suite 386_x000a_Susantown, TN 07818"/>
    <s v="marcus50@example.com"/>
    <s v="001-231-508-7277-25757"/>
    <s v="001-231-508-7277-25757"/>
    <x v="2"/>
    <x v="259"/>
    <x v="0"/>
    <x v="286"/>
    <n v="1237"/>
    <x v="0"/>
  </r>
  <r>
    <s v="Patrick Glass"/>
    <n v="37"/>
    <x v="0"/>
    <s v="655 Cox Junction_x000a_Rodriguezfurt, NM 63335"/>
    <s v="hwolfe@example.net"/>
    <s v="877-891-1582"/>
    <s v="877-891-1582"/>
    <x v="1"/>
    <x v="260"/>
    <x v="0"/>
    <x v="287"/>
    <n v="1236"/>
    <x v="0"/>
  </r>
  <r>
    <s v="Lori Patel"/>
    <n v="28"/>
    <x v="0"/>
    <s v="45158 Whitney Dale Apt. 708_x000a_Susanburgh, KY 03849"/>
    <s v="alyssawashington@example.org"/>
    <s v="622-322-7962-180"/>
    <s v="622-322-7962-180"/>
    <x v="2"/>
    <x v="261"/>
    <x v="56"/>
    <x v="288"/>
    <n v="622"/>
    <x v="1"/>
  </r>
  <r>
    <s v="Connie Larson"/>
    <n v="50"/>
    <x v="1"/>
    <s v="60069 Martinez Club Suite 397_x000a_Port Ryan, AK 26458"/>
    <s v="jimgonzalez@example.net"/>
    <s v="(277)719-9819-281"/>
    <s v="(277)719-9819-281"/>
    <x v="2"/>
    <x v="262"/>
    <x v="0"/>
    <x v="289"/>
    <n v="1232"/>
    <x v="0"/>
  </r>
  <r>
    <s v="Ryan Barton"/>
    <n v="55"/>
    <x v="0"/>
    <s v="90797 Butler Drives Suite 173_x000a_Fordhaven, NY 65440"/>
    <s v="sobrien@example.org"/>
    <s v="001-600-399-5517-48651"/>
    <s v="001-600-399-5517-48651"/>
    <x v="1"/>
    <x v="263"/>
    <x v="0"/>
    <x v="290"/>
    <n v="1227"/>
    <x v="0"/>
  </r>
  <r>
    <s v="Rachel Brown"/>
    <n v="30"/>
    <x v="1"/>
    <s v="71254 Amanda Village_x000a_Nelsontown, MT 72051"/>
    <s v="kevin74@example.com"/>
    <s v="001-321-611-7276-0242"/>
    <s v="001-321-611-7276-0242"/>
    <x v="3"/>
    <x v="264"/>
    <x v="0"/>
    <x v="291"/>
    <n v="1226"/>
    <x v="0"/>
  </r>
  <r>
    <s v="Nicole Perkins"/>
    <n v="40"/>
    <x v="0"/>
    <s v="7783 Jason Inlet Suite 234_x000a_New Sandra, SC 12913"/>
    <s v="webbaudrey@example.org"/>
    <s v="654-781-4878"/>
    <s v="654-781-4878"/>
    <x v="0"/>
    <x v="264"/>
    <x v="0"/>
    <x v="291"/>
    <n v="1226"/>
    <x v="0"/>
  </r>
  <r>
    <s v="Lauren Bush"/>
    <n v="20"/>
    <x v="0"/>
    <s v="522 Jill Causeway_x000a_West Alicia, PA 32948"/>
    <s v="cynthia69@example.org"/>
    <s v="(555)479-7404-64599"/>
    <s v="(555)479-7404-64599"/>
    <x v="1"/>
    <x v="264"/>
    <x v="0"/>
    <x v="291"/>
    <n v="1226"/>
    <x v="0"/>
  </r>
  <r>
    <s v="John Sosa"/>
    <n v="60"/>
    <x v="0"/>
    <s v="68814 Morgan Course Apt. 603_x000a_Priceburgh, NJ 89188"/>
    <s v="ffrost@example.net"/>
    <n v="8118925295"/>
    <n v="8118925295"/>
    <x v="1"/>
    <x v="265"/>
    <x v="0"/>
    <x v="292"/>
    <n v="1224"/>
    <x v="0"/>
  </r>
  <r>
    <s v="Ronald Palmer"/>
    <n v="53"/>
    <x v="1"/>
    <s v="713 Jamie Shoals Apt. 928_x000a_Racheltown, KS 09284"/>
    <s v="leslie56@example.net"/>
    <s v="672-886-4880"/>
    <s v="672-886-4880"/>
    <x v="0"/>
    <x v="266"/>
    <x v="0"/>
    <x v="293"/>
    <n v="1223"/>
    <x v="0"/>
  </r>
  <r>
    <s v="Roger Lee"/>
    <n v="26"/>
    <x v="0"/>
    <s v="59399 Sheri Green Suite 043_x000a_Lake Bobbymouth, ND 47882"/>
    <s v="gcosta@example.net"/>
    <s v="599-368-5493"/>
    <s v="599-368-5493"/>
    <x v="2"/>
    <x v="267"/>
    <x v="0"/>
    <x v="294"/>
    <n v="1222"/>
    <x v="0"/>
  </r>
  <r>
    <s v="Amanda Mcclain"/>
    <n v="40"/>
    <x v="0"/>
    <s v="22251 Marc Walks_x000a_South Andrew, IA 93197"/>
    <s v="aglenn@example.org"/>
    <s v="001-575-612-2807-0420"/>
    <s v="001-575-612-2807-0420"/>
    <x v="2"/>
    <x v="268"/>
    <x v="0"/>
    <x v="295"/>
    <n v="1216"/>
    <x v="0"/>
  </r>
  <r>
    <s v="Richard Garcia"/>
    <n v="34"/>
    <x v="1"/>
    <s v="01827 Wade Path Apt. 178_x000a_Danieltown, VI 83484"/>
    <s v="adrienne39@example.com"/>
    <s v="618-386-1524"/>
    <s v="618-386-1524"/>
    <x v="0"/>
    <x v="269"/>
    <x v="57"/>
    <x v="296"/>
    <n v="627"/>
    <x v="1"/>
  </r>
  <r>
    <s v="Sharon Sullivan"/>
    <n v="32"/>
    <x v="0"/>
    <s v="294 Francis Village Suite 731_x000a_Brianmouth, MD 62745"/>
    <s v="judytorres@example.net"/>
    <s v="405-785-7861-328"/>
    <s v="405-785-7861-328"/>
    <x v="1"/>
    <x v="270"/>
    <x v="0"/>
    <x v="297"/>
    <n v="1213"/>
    <x v="0"/>
  </r>
  <r>
    <s v="Nicholas Greer"/>
    <n v="35"/>
    <x v="1"/>
    <s v="201 Brittney Junctions Suite 821_x000a_North Kelly, MH 04804"/>
    <s v="tamara15@example.net"/>
    <s v="323-311-5188-4304"/>
    <s v="323-311-5188-4304"/>
    <x v="3"/>
    <x v="270"/>
    <x v="0"/>
    <x v="297"/>
    <n v="1213"/>
    <x v="0"/>
  </r>
  <r>
    <s v="Jake Grant"/>
    <n v="38"/>
    <x v="0"/>
    <s v="27175 Burke Island Suite 442_x000a_Lake Melanie, NJ 80253"/>
    <s v="smithandrea@example.com"/>
    <s v="382-399-2966-02356"/>
    <s v="382-399-2966-02356"/>
    <x v="3"/>
    <x v="271"/>
    <x v="0"/>
    <x v="298"/>
    <n v="1212"/>
    <x v="0"/>
  </r>
  <r>
    <s v="Jill Sullivan"/>
    <n v="46"/>
    <x v="1"/>
    <s v="96774 James Plaza_x000a_Jeffreyview, IL 03445"/>
    <s v="calvin37@example.org"/>
    <s v="+1-686-494-7919-67170"/>
    <s v="+1-686-494-7919-67170"/>
    <x v="2"/>
    <x v="272"/>
    <x v="0"/>
    <x v="299"/>
    <n v="1209"/>
    <x v="0"/>
  </r>
  <r>
    <s v="Tammy Lee"/>
    <n v="39"/>
    <x v="0"/>
    <s v="30627 Damon Square Suite 712_x000a_Dustinview, TX 42042"/>
    <s v="bellis@example.com"/>
    <s v="534-301-7048"/>
    <s v="534-301-7048"/>
    <x v="1"/>
    <x v="273"/>
    <x v="0"/>
    <x v="300"/>
    <n v="1206"/>
    <x v="0"/>
  </r>
  <r>
    <s v="Raymond Davis"/>
    <n v="28"/>
    <x v="1"/>
    <s v="6561 Lewis Centers_x000a_Jamestown, WY 63408"/>
    <s v="morrisbradley@example.com"/>
    <s v="378-736-7451"/>
    <s v="378-736-7451"/>
    <x v="3"/>
    <x v="273"/>
    <x v="0"/>
    <x v="300"/>
    <n v="1206"/>
    <x v="0"/>
  </r>
  <r>
    <s v="Amy Hill"/>
    <n v="34"/>
    <x v="1"/>
    <s v="871 Garner Drive_x000a_Port Karen, DC 27404"/>
    <s v="paul93@example.net"/>
    <s v="(268)338-9784-9864"/>
    <s v="(268)338-9784-9864"/>
    <x v="2"/>
    <x v="274"/>
    <x v="0"/>
    <x v="301"/>
    <n v="1199"/>
    <x v="0"/>
  </r>
  <r>
    <s v="Andrew Branch"/>
    <n v="54"/>
    <x v="0"/>
    <s v="227 Haas Mall_x000a_Carterchester, AR 44336"/>
    <s v="willie35@example.com"/>
    <s v="479-918-3459-412"/>
    <s v="479-918-3459-412"/>
    <x v="0"/>
    <x v="275"/>
    <x v="0"/>
    <x v="302"/>
    <n v="1197"/>
    <x v="0"/>
  </r>
  <r>
    <s v="Joseph Singh"/>
    <n v="47"/>
    <x v="0"/>
    <s v="320 Mccann Trafficway_x000a_Blairshire, FM 38625"/>
    <s v="connie41@example.org"/>
    <s v="752-936-8625-4642"/>
    <s v="752-936-8625-4642"/>
    <x v="1"/>
    <x v="276"/>
    <x v="0"/>
    <x v="303"/>
    <n v="1195"/>
    <x v="0"/>
  </r>
  <r>
    <s v="David Petersen"/>
    <n v="23"/>
    <x v="0"/>
    <s v="298 Michelle Flats Suite 570_x000a_Thompsonmouth, VI 55451"/>
    <s v="uchapman@example.org"/>
    <s v="322-616-9185-018"/>
    <s v="322-616-9185-018"/>
    <x v="3"/>
    <x v="276"/>
    <x v="0"/>
    <x v="303"/>
    <n v="1195"/>
    <x v="0"/>
  </r>
  <r>
    <s v="Erica Brooks"/>
    <n v="50"/>
    <x v="0"/>
    <s v="228 Schultz Port Apt. 500_x000a_Port Susanview, DE 38899"/>
    <s v="riverazachary@example.org"/>
    <s v="001-722-931-0304-336"/>
    <s v="001-722-931-0304-336"/>
    <x v="2"/>
    <x v="277"/>
    <x v="0"/>
    <x v="45"/>
    <n v="1193"/>
    <x v="0"/>
  </r>
  <r>
    <s v="Christopher Evans"/>
    <n v="19"/>
    <x v="0"/>
    <s v="9923 Olson Mountains_x000a_West Michael, RI 42533"/>
    <s v="penalisa@example.net"/>
    <s v="001-909-937-2605-319"/>
    <s v="001-909-937-2605-319"/>
    <x v="2"/>
    <x v="278"/>
    <x v="0"/>
    <x v="304"/>
    <n v="1189"/>
    <x v="0"/>
  </r>
  <r>
    <s v="Kimberly Marquez"/>
    <n v="40"/>
    <x v="0"/>
    <s v="413 Michael Fords Apt. 529_x000a_Christopherside, MN 84061"/>
    <s v="wilsonsarah@example.com"/>
    <s v="001-410-621-7948-071"/>
    <s v="001-410-621-7948-071"/>
    <x v="2"/>
    <x v="279"/>
    <x v="0"/>
    <x v="305"/>
    <n v="1184"/>
    <x v="0"/>
  </r>
  <r>
    <s v="Jessica Gibson"/>
    <n v="46"/>
    <x v="0"/>
    <s v="4581 Phillips Viaduct Apt. 769_x000a_Matthewport, RI 31765"/>
    <s v="john17@example.org"/>
    <s v="640-374-8901-23586"/>
    <s v="640-374-8901-23586"/>
    <x v="1"/>
    <x v="279"/>
    <x v="58"/>
    <x v="306"/>
    <n v="226"/>
    <x v="1"/>
  </r>
  <r>
    <s v="Michael Harrison"/>
    <n v="39"/>
    <x v="0"/>
    <s v="87852 Deborah Shores_x000a_Lake Justinhaven, VI 51191"/>
    <s v="bjuarez@example.net"/>
    <s v="829-232-6301-38552"/>
    <s v="829-232-6301-38552"/>
    <x v="3"/>
    <x v="280"/>
    <x v="0"/>
    <x v="307"/>
    <n v="1181"/>
    <x v="0"/>
  </r>
  <r>
    <s v="Elizabeth Parker"/>
    <n v="57"/>
    <x v="0"/>
    <s v="595 Smith Union Apt. 642_x000a_North Heatherburgh, AK 67633"/>
    <s v="hjohnson@example.com"/>
    <n v="-3758"/>
    <s v="3758"/>
    <x v="0"/>
    <x v="280"/>
    <x v="59"/>
    <x v="308"/>
    <n v="725"/>
    <x v="1"/>
  </r>
  <r>
    <s v="Elizabeth Woods"/>
    <n v="58"/>
    <x v="1"/>
    <s v="24301 Chad Fork Suite 273_x000a_East Stephanie, MA 67520"/>
    <s v="christopher38@example.net"/>
    <s v="612-601-9435-5776"/>
    <s v="612-601-9435-5776"/>
    <x v="2"/>
    <x v="281"/>
    <x v="0"/>
    <x v="309"/>
    <n v="1179"/>
    <x v="0"/>
  </r>
  <r>
    <s v="Monica Douglas"/>
    <n v="23"/>
    <x v="0"/>
    <s v="PSC 2797, Box 5713_x000a_APO AP 35699"/>
    <s v="alexis85@example.com"/>
    <s v="(456)219-9836"/>
    <s v="(456)219-9836"/>
    <x v="3"/>
    <x v="282"/>
    <x v="0"/>
    <x v="310"/>
    <n v="1176"/>
    <x v="0"/>
  </r>
  <r>
    <s v="Jeff Lewis"/>
    <n v="24"/>
    <x v="0"/>
    <s v="4981 Trujillo Shore_x000a_Port Valerie, WI 89911"/>
    <s v="ericamunoz@example.org"/>
    <s v="001-325-341-5806-379"/>
    <s v="001-325-341-5806-379"/>
    <x v="0"/>
    <x v="283"/>
    <x v="0"/>
    <x v="311"/>
    <n v="1175"/>
    <x v="0"/>
  </r>
  <r>
    <s v="Michael Turner"/>
    <n v="22"/>
    <x v="1"/>
    <s v="26489 Shelly Cove Suite 748_x000a_Davidside, PR 18408"/>
    <s v="brandon72@example.org"/>
    <s v="567-841-0833-491"/>
    <s v="567-841-0833-491"/>
    <x v="3"/>
    <x v="284"/>
    <x v="0"/>
    <x v="312"/>
    <n v="1173"/>
    <x v="0"/>
  </r>
  <r>
    <s v="Eric Wilson"/>
    <n v="47"/>
    <x v="0"/>
    <s v="34423 Potts Mission_x000a_Valenciabury, MD 42008"/>
    <s v="hunter78@example.com"/>
    <s v="(208)556-5638-3919"/>
    <s v="(208)556-5638-3919"/>
    <x v="1"/>
    <x v="285"/>
    <x v="0"/>
    <x v="313"/>
    <n v="1170"/>
    <x v="0"/>
  </r>
  <r>
    <s v="Brandon Mason"/>
    <n v="33"/>
    <x v="0"/>
    <s v="351 Pamela Ranch_x000a_Hebertchester, OR 58611"/>
    <s v="hesterjohn@example.net"/>
    <s v="748-356-8035-331"/>
    <s v="748-356-8035-331"/>
    <x v="3"/>
    <x v="285"/>
    <x v="0"/>
    <x v="313"/>
    <n v="1170"/>
    <x v="0"/>
  </r>
  <r>
    <s v="Brian Thompson"/>
    <n v="41"/>
    <x v="1"/>
    <s v="700 Sharp Isle Apt. 043_x000a_South Susanburgh, FL 71441"/>
    <s v="antonio59@example.org"/>
    <s v="411-424-8189-9731"/>
    <s v="411-424-8189-9731"/>
    <x v="1"/>
    <x v="286"/>
    <x v="0"/>
    <x v="314"/>
    <n v="1168"/>
    <x v="0"/>
  </r>
  <r>
    <s v="Jennifer Elliott"/>
    <n v="59"/>
    <x v="1"/>
    <s v="0675 Nancy Prairie_x000a_Hectorhaven, PA 24479"/>
    <s v="vincent53@example.com"/>
    <n v="4603070199"/>
    <n v="4603070199"/>
    <x v="0"/>
    <x v="287"/>
    <x v="0"/>
    <x v="315"/>
    <n v="1163"/>
    <x v="0"/>
  </r>
  <r>
    <s v="Mark Donaldson"/>
    <n v="42"/>
    <x v="1"/>
    <s v="2922 Hill Roads_x000a_Howardborough, WA 05821"/>
    <s v="brian15@example.com"/>
    <s v="(357)297-3526-30657"/>
    <s v="(357)297-3526-30657"/>
    <x v="1"/>
    <x v="288"/>
    <x v="0"/>
    <x v="316"/>
    <n v="1160"/>
    <x v="0"/>
  </r>
  <r>
    <s v="Sheena Johnson"/>
    <n v="59"/>
    <x v="0"/>
    <s v="USNV Holland_x000a_FPO AP 62609"/>
    <s v="robertevans@example.net"/>
    <s v="(347)915-3708-918"/>
    <s v="(347)915-3708-918"/>
    <x v="2"/>
    <x v="289"/>
    <x v="0"/>
    <x v="317"/>
    <n v="1158"/>
    <x v="0"/>
  </r>
  <r>
    <s v="Tammy Jackson"/>
    <n v="55"/>
    <x v="1"/>
    <s v="65229 Bruce Harbors Suite 646_x000a_New Marcusshire, MS 70419"/>
    <s v="nicole70@example.com"/>
    <s v="001-323-905-5400-344"/>
    <s v="001-323-905-5400-344"/>
    <x v="3"/>
    <x v="290"/>
    <x v="0"/>
    <x v="318"/>
    <n v="1156"/>
    <x v="0"/>
  </r>
  <r>
    <s v="Destiny Mitchell"/>
    <n v="54"/>
    <x v="1"/>
    <s v="6365 Wood Row_x000a_North Erinport, ID 56286"/>
    <s v="skemp@example.net"/>
    <s v="850-510-3206-1891"/>
    <s v="850-510-3206-1891"/>
    <x v="1"/>
    <x v="291"/>
    <x v="0"/>
    <x v="319"/>
    <n v="1152"/>
    <x v="0"/>
  </r>
  <r>
    <s v="Margaret Cardenas"/>
    <n v="38"/>
    <x v="0"/>
    <s v="PSC 2825, Box 9449_x000a_APO AP 95430"/>
    <s v="nicolescott@example.net"/>
    <s v="744-215-8633-074"/>
    <s v="744-215-8633-074"/>
    <x v="0"/>
    <x v="292"/>
    <x v="0"/>
    <x v="320"/>
    <n v="1150"/>
    <x v="0"/>
  </r>
  <r>
    <s v="Alison Tran"/>
    <n v="24"/>
    <x v="1"/>
    <s v="43917 Nguyen Spurs_x000a_Martinborough, IN 78967"/>
    <s v="christinabrown@example.com"/>
    <s v="+1-313-469-8725-2307"/>
    <s v="+1-313-469-8725-2307"/>
    <x v="0"/>
    <x v="293"/>
    <x v="0"/>
    <x v="321"/>
    <n v="1149"/>
    <x v="0"/>
  </r>
  <r>
    <s v="Tina Woods"/>
    <n v="38"/>
    <x v="1"/>
    <s v="Unit 6159 Box 0966_x000a_DPO AA 31341"/>
    <s v="sierra59@example.com"/>
    <s v="+1-912-420-7208-652"/>
    <s v="+1-912-420-7208-652"/>
    <x v="1"/>
    <x v="294"/>
    <x v="0"/>
    <x v="322"/>
    <n v="1148"/>
    <x v="0"/>
  </r>
  <r>
    <s v="Charles Evans"/>
    <n v="35"/>
    <x v="0"/>
    <s v="800 Mathew Light_x000a_Robertaport, IA 32538"/>
    <s v="derrick31@example.org"/>
    <s v="(568)553-8254-1942"/>
    <s v="(568)553-8254-1942"/>
    <x v="3"/>
    <x v="295"/>
    <x v="0"/>
    <x v="323"/>
    <n v="1147"/>
    <x v="0"/>
  </r>
  <r>
    <s v="Debbie Moore"/>
    <n v="34"/>
    <x v="0"/>
    <s v="9913 Williams Curve_x000a_Blakeshire, TX 20255"/>
    <s v="patrickwilliams@example.net"/>
    <s v="(966)800-7450"/>
    <s v="(966)800-7450"/>
    <x v="3"/>
    <x v="296"/>
    <x v="0"/>
    <x v="324"/>
    <n v="1145"/>
    <x v="0"/>
  </r>
  <r>
    <s v="Jason Rosales"/>
    <n v="55"/>
    <x v="0"/>
    <s v="7095 Andrew Stream Suite 852_x000a_Lake John, NJ 99741"/>
    <s v="jody66@example.net"/>
    <s v="001-342-921-2729-8164"/>
    <s v="001-342-921-2729-8164"/>
    <x v="0"/>
    <x v="296"/>
    <x v="0"/>
    <x v="324"/>
    <n v="1145"/>
    <x v="0"/>
  </r>
  <r>
    <s v="Dylan Brown"/>
    <n v="25"/>
    <x v="1"/>
    <s v="431 Washington Island Suite 441_x000a_West Brandon, OH 49945"/>
    <s v="josephholmes@example.org"/>
    <s v="(536)601-8330-78480"/>
    <s v="(536)601-8330-78480"/>
    <x v="0"/>
    <x v="297"/>
    <x v="0"/>
    <x v="325"/>
    <n v="1144"/>
    <x v="0"/>
  </r>
  <r>
    <s v="Joshua Ho"/>
    <n v="31"/>
    <x v="0"/>
    <s v="2107 Rodgers Ways Suite 339_x000a_South Justinfort, TX 25756"/>
    <s v="pknox@example.net"/>
    <s v="360-502-9549-313"/>
    <s v="360-502-9549-313"/>
    <x v="1"/>
    <x v="298"/>
    <x v="60"/>
    <x v="326"/>
    <n v="791"/>
    <x v="1"/>
  </r>
  <r>
    <s v="Jordan Stafford"/>
    <n v="32"/>
    <x v="1"/>
    <s v="4420 Lambert Ways Apt. 390_x000a_Port Steve, DC 13406"/>
    <s v="mcgeemadison@example.com"/>
    <n v="4546098234"/>
    <n v="4546098234"/>
    <x v="3"/>
    <x v="299"/>
    <x v="0"/>
    <x v="327"/>
    <n v="1138"/>
    <x v="0"/>
  </r>
  <r>
    <s v="Kenneth Miller"/>
    <n v="48"/>
    <x v="0"/>
    <s v="6956 Andrea Isle_x000a_North Jessica, CT 29976"/>
    <s v="garycummings@example.com"/>
    <s v="001-932-699-1145"/>
    <s v="001-932-699-1145"/>
    <x v="2"/>
    <x v="299"/>
    <x v="0"/>
    <x v="327"/>
    <n v="1138"/>
    <x v="0"/>
  </r>
  <r>
    <s v="Charles Austin"/>
    <n v="57"/>
    <x v="1"/>
    <s v="4985 Robert Common Apt. 092_x000a_Coopermouth, MA 46457"/>
    <s v="keithclark@example.net"/>
    <s v="402-587-9681"/>
    <s v="402-587-9681"/>
    <x v="1"/>
    <x v="299"/>
    <x v="61"/>
    <x v="328"/>
    <n v="674"/>
    <x v="1"/>
  </r>
  <r>
    <s v="Kristine Gutierrez"/>
    <n v="47"/>
    <x v="1"/>
    <s v="3978 Jones Views_x000a_Joneschester, NV 38378"/>
    <s v="frank00@example.net"/>
    <s v="432-635-6223"/>
    <s v="432-635-6223"/>
    <x v="2"/>
    <x v="300"/>
    <x v="0"/>
    <x v="329"/>
    <n v="1134"/>
    <x v="0"/>
  </r>
  <r>
    <s v="Donna Potts"/>
    <n v="58"/>
    <x v="1"/>
    <s v="03752 Scott Groves_x000a_Rileyfurt, NC 97141"/>
    <s v="castillotimothy@example.net"/>
    <s v="(379)243-9097-31678"/>
    <s v="(379)243-9097-31678"/>
    <x v="3"/>
    <x v="300"/>
    <x v="0"/>
    <x v="329"/>
    <n v="1134"/>
    <x v="0"/>
  </r>
  <r>
    <s v="Danielle Jones"/>
    <n v="18"/>
    <x v="0"/>
    <s v="615 Matthew Islands_x000a_Taramouth, CO 89930"/>
    <s v="lance70@example.com"/>
    <s v="001-882-861-8740-9042"/>
    <s v="001-882-861-8740-9042"/>
    <x v="1"/>
    <x v="301"/>
    <x v="62"/>
    <x v="94"/>
    <n v="176"/>
    <x v="1"/>
  </r>
  <r>
    <s v="Dawn Bailey"/>
    <n v="31"/>
    <x v="0"/>
    <s v="USNS Wilson_x000a_FPO AP 41552"/>
    <s v="brewercolleen@example.org"/>
    <s v="+1-491-383-1404-506"/>
    <s v="+1-491-383-1404-506"/>
    <x v="2"/>
    <x v="302"/>
    <x v="0"/>
    <x v="330"/>
    <n v="1131"/>
    <x v="0"/>
  </r>
  <r>
    <s v="Mary Martinez"/>
    <n v="50"/>
    <x v="0"/>
    <s v="PSC 6376, Box 0140_x000a_APO AE 42008"/>
    <s v="tinachase@example.org"/>
    <s v="+1-912-545-1293-0074"/>
    <s v="+1-912-545-1293-0074"/>
    <x v="3"/>
    <x v="303"/>
    <x v="0"/>
    <x v="331"/>
    <n v="1130"/>
    <x v="0"/>
  </r>
  <r>
    <s v="Preston Ayers"/>
    <n v="23"/>
    <x v="1"/>
    <s v="482 Bailey Curve Suite 312_x000a_Robinsonshire, DC 25609"/>
    <s v="jgonzalez@example.com"/>
    <s v="(663)994-5247-88924"/>
    <s v="(663)994-5247-88924"/>
    <x v="3"/>
    <x v="303"/>
    <x v="0"/>
    <x v="331"/>
    <n v="1130"/>
    <x v="0"/>
  </r>
  <r>
    <s v="Jennifer Haynes"/>
    <n v="44"/>
    <x v="1"/>
    <s v="74675 Joy Summit Suite 635_x000a_Lake Christian, WA 04548"/>
    <s v="joanmoore@example.org"/>
    <s v="(532)794-0670-700"/>
    <s v="(532)794-0670-700"/>
    <x v="3"/>
    <x v="304"/>
    <x v="0"/>
    <x v="332"/>
    <n v="1128"/>
    <x v="0"/>
  </r>
  <r>
    <s v="Jonathan Stewart"/>
    <n v="29"/>
    <x v="0"/>
    <s v="69882 Scott Burgs Apt. 942_x000a_Rickymouth, ID 66200"/>
    <s v="williamsbriana@example.org"/>
    <s v="864-314-8405-224"/>
    <s v="864-314-8405-224"/>
    <x v="1"/>
    <x v="304"/>
    <x v="0"/>
    <x v="332"/>
    <n v="1128"/>
    <x v="0"/>
  </r>
  <r>
    <s v="Vanessa Maldonado"/>
    <n v="41"/>
    <x v="1"/>
    <s v="518 Rose Ville_x000a_Port Sarahborough, OH 24124"/>
    <s v="juliafrey@example.com"/>
    <s v="593-443-2255"/>
    <s v="593-443-2255"/>
    <x v="1"/>
    <x v="304"/>
    <x v="0"/>
    <x v="332"/>
    <n v="1128"/>
    <x v="0"/>
  </r>
  <r>
    <s v="Marvin Gibson"/>
    <n v="26"/>
    <x v="0"/>
    <s v="477 Wagner Dam Apt. 451_x000a_Michaelmouth, KS 60004"/>
    <s v="stephanie58@example.org"/>
    <s v="449-770-2046"/>
    <s v="449-770-2046"/>
    <x v="3"/>
    <x v="305"/>
    <x v="0"/>
    <x v="333"/>
    <n v="1127"/>
    <x v="0"/>
  </r>
  <r>
    <s v="Mary Mitchell"/>
    <n v="46"/>
    <x v="1"/>
    <s v="85064 Erin Dale_x000a_Lake Preston, WV 62668"/>
    <s v="michael61@example.com"/>
    <s v="001-216-266-1985-970"/>
    <s v="001-216-266-1985-970"/>
    <x v="0"/>
    <x v="306"/>
    <x v="0"/>
    <x v="334"/>
    <n v="1126"/>
    <x v="0"/>
  </r>
  <r>
    <s v="Donald Beard"/>
    <n v="22"/>
    <x v="1"/>
    <s v="3350 Meredith Brooks_x000a_West Kaitlinport, LA 65855"/>
    <s v="jasmine74@example.com"/>
    <s v="928-255-4780-498"/>
    <s v="928-255-4780-498"/>
    <x v="3"/>
    <x v="306"/>
    <x v="0"/>
    <x v="334"/>
    <n v="1126"/>
    <x v="0"/>
  </r>
  <r>
    <s v="Erik Herrera"/>
    <n v="44"/>
    <x v="1"/>
    <s v="USNV Owens_x000a_FPO AP 21046"/>
    <s v="timothyharper@example.net"/>
    <s v="(937)271-8298-141"/>
    <s v="(937)271-8298-141"/>
    <x v="3"/>
    <x v="307"/>
    <x v="0"/>
    <x v="335"/>
    <n v="1124"/>
    <x v="0"/>
  </r>
  <r>
    <s v="Kim Nguyen"/>
    <n v="60"/>
    <x v="0"/>
    <s v="68899 Billy Spring_x000a_Maryside, DC 66102"/>
    <s v="afriedman@example.net"/>
    <n v="5113027395"/>
    <n v="5113027395"/>
    <x v="1"/>
    <x v="308"/>
    <x v="63"/>
    <x v="336"/>
    <n v="191"/>
    <x v="1"/>
  </r>
  <r>
    <s v="Dr. Jeffrey Campbell"/>
    <n v="39"/>
    <x v="0"/>
    <s v="24752 Serrano Underpass Suite 532_x000a_Jenniferfurt, NH 77511"/>
    <s v="boyersarah@example.net"/>
    <s v="001-750-253-5187-1874"/>
    <s v="001-750-253-5187-1874"/>
    <x v="2"/>
    <x v="308"/>
    <x v="64"/>
    <x v="337"/>
    <n v="525"/>
    <x v="1"/>
  </r>
  <r>
    <s v="Andrea Ford"/>
    <n v="60"/>
    <x v="1"/>
    <s v="75998 Allison Wall Suite 539_x000a_New Elaine, IN 70052"/>
    <s v="jthomas@example.com"/>
    <n v="-10803"/>
    <s v="10803"/>
    <x v="2"/>
    <x v="309"/>
    <x v="0"/>
    <x v="338"/>
    <n v="1119"/>
    <x v="0"/>
  </r>
  <r>
    <s v="Shannon Bruce"/>
    <n v="21"/>
    <x v="1"/>
    <s v="212 Webster Crossing Suite 215_x000a_New Dana, MA 26818"/>
    <s v="sue41@example.net"/>
    <s v="001-537-519-3778-426"/>
    <s v="001-537-519-3778-426"/>
    <x v="0"/>
    <x v="310"/>
    <x v="0"/>
    <x v="339"/>
    <n v="1118"/>
    <x v="0"/>
  </r>
  <r>
    <s v="Kimberly Ramirez"/>
    <n v="27"/>
    <x v="0"/>
    <s v="9796 Jennifer Road_x000a_Lake Sarah, OR 13989"/>
    <s v="spencerhampton@example.net"/>
    <n v="9097495724"/>
    <n v="9097495724"/>
    <x v="1"/>
    <x v="311"/>
    <x v="0"/>
    <x v="340"/>
    <n v="1117"/>
    <x v="0"/>
  </r>
  <r>
    <s v="Kimberly Phillips"/>
    <n v="56"/>
    <x v="0"/>
    <s v="USNS Lin_x000a_FPO AE 93605"/>
    <s v="carrie47@example.org"/>
    <s v="556-802-6724"/>
    <s v="556-802-6724"/>
    <x v="0"/>
    <x v="312"/>
    <x v="0"/>
    <x v="341"/>
    <n v="1115"/>
    <x v="0"/>
  </r>
  <r>
    <s v="Lydia Brown"/>
    <n v="37"/>
    <x v="0"/>
    <s v="1975 Michael Cape Suite 393_x000a_South Evelyn, MT 09875"/>
    <s v="fernando69@example.com"/>
    <s v="(757)413-2889"/>
    <s v="(757)413-2889"/>
    <x v="0"/>
    <x v="313"/>
    <x v="0"/>
    <x v="342"/>
    <n v="1114"/>
    <x v="0"/>
  </r>
  <r>
    <s v="Destiny Ramirez"/>
    <n v="40"/>
    <x v="1"/>
    <s v="11447 Trevor Landing Apt. 104_x000a_West Craig, AZ 60415"/>
    <s v="wjenkins@example.net"/>
    <s v="001-254-909-1378-47938"/>
    <s v="001-254-909-1378-47938"/>
    <x v="0"/>
    <x v="313"/>
    <x v="65"/>
    <x v="343"/>
    <n v="235"/>
    <x v="1"/>
  </r>
  <r>
    <s v="Whitney Soto"/>
    <n v="27"/>
    <x v="1"/>
    <s v="PSC 6989, Box 1299_x000a_APO AE 50508"/>
    <s v="ffrazier@example.org"/>
    <s v="001-226-308-0343-349"/>
    <s v="001-226-308-0343-349"/>
    <x v="3"/>
    <x v="314"/>
    <x v="66"/>
    <x v="344"/>
    <n v="708"/>
    <x v="1"/>
  </r>
  <r>
    <s v="Brandy Walker"/>
    <n v="47"/>
    <x v="0"/>
    <s v="0574 Marie Shoals_x000a_East Erneststad, VA 27955"/>
    <s v="alexander64@example.com"/>
    <s v="+1-763-231-0329-1529"/>
    <s v="+1-763-231-0329-1529"/>
    <x v="3"/>
    <x v="315"/>
    <x v="0"/>
    <x v="345"/>
    <n v="1106"/>
    <x v="0"/>
  </r>
  <r>
    <s v="Kathleen Barnes"/>
    <n v="47"/>
    <x v="1"/>
    <s v="34220 Jones Place_x000a_East Marie, MA 33063"/>
    <s v="jacksonbrandon@example.net"/>
    <n v="9719189264"/>
    <n v="9719189264"/>
    <x v="3"/>
    <x v="316"/>
    <x v="0"/>
    <x v="346"/>
    <n v="1104"/>
    <x v="0"/>
  </r>
  <r>
    <s v="Courtney Taylor"/>
    <n v="51"/>
    <x v="1"/>
    <s v="959 Wood Plaza_x000a_Wolfechester, MP 36711"/>
    <s v="hmccarthy@example.org"/>
    <s v="366-901-5562-3996"/>
    <s v="366-901-5562-3996"/>
    <x v="3"/>
    <x v="316"/>
    <x v="0"/>
    <x v="346"/>
    <n v="1104"/>
    <x v="0"/>
  </r>
  <r>
    <s v="Joel Hopkins"/>
    <n v="44"/>
    <x v="1"/>
    <s v="705 Jones Groves Apt. 377_x000a_Port Kenneth, VI 62363"/>
    <s v="millerdavid@example.net"/>
    <s v="(521)811-4058-2492"/>
    <s v="(521)811-4058-2492"/>
    <x v="1"/>
    <x v="316"/>
    <x v="0"/>
    <x v="346"/>
    <n v="1104"/>
    <x v="0"/>
  </r>
  <r>
    <s v="Judy Nguyen"/>
    <n v="49"/>
    <x v="0"/>
    <s v="USNV Sharp_x000a_FPO AE 12255"/>
    <s v="danielcaldwell@example.net"/>
    <s v="610-302-2222"/>
    <s v="610-302-2222"/>
    <x v="2"/>
    <x v="316"/>
    <x v="0"/>
    <x v="346"/>
    <n v="1104"/>
    <x v="0"/>
  </r>
  <r>
    <s v="Kimberly Payne"/>
    <n v="60"/>
    <x v="0"/>
    <s v="315 Wilcox Parks_x000a_East Vincentborough, NV 75583"/>
    <s v="james98@example.org"/>
    <s v="(586)205-6791-50535"/>
    <s v="(586)205-6791-50535"/>
    <x v="0"/>
    <x v="317"/>
    <x v="67"/>
    <x v="347"/>
    <n v="724"/>
    <x v="1"/>
  </r>
  <r>
    <s v="Kelly Howard"/>
    <n v="48"/>
    <x v="0"/>
    <s v="90829 Freeman Court_x000a_Meganshire, SD 71541"/>
    <s v="louis62@example.com"/>
    <s v="539-666-3193-247"/>
    <s v="539-666-3193-247"/>
    <x v="2"/>
    <x v="318"/>
    <x v="0"/>
    <x v="348"/>
    <n v="1101"/>
    <x v="0"/>
  </r>
  <r>
    <s v="Christopher Miranda"/>
    <n v="41"/>
    <x v="0"/>
    <s v="748 Campbell Ridges Apt. 595_x000a_Lake Jennifer, AL 33925"/>
    <s v="zmartinez@example.net"/>
    <s v="001-588-945-3584-49332"/>
    <s v="001-588-945-3584-49332"/>
    <x v="1"/>
    <x v="319"/>
    <x v="0"/>
    <x v="349"/>
    <n v="1100"/>
    <x v="0"/>
  </r>
  <r>
    <s v="Michael Diaz"/>
    <n v="38"/>
    <x v="1"/>
    <s v="38369 James Mount_x000a_Pricemouth, AZ 79359"/>
    <s v="lopeztim@example.org"/>
    <n v="-10220"/>
    <s v="10220"/>
    <x v="1"/>
    <x v="320"/>
    <x v="68"/>
    <x v="350"/>
    <n v="178"/>
    <x v="1"/>
  </r>
  <r>
    <s v="Heather Knight"/>
    <n v="21"/>
    <x v="1"/>
    <s v="70748 Newman Flat Apt. 932_x000a_East Crystalfort, KS 44919"/>
    <s v="mariastein@example.net"/>
    <s v="698-272-3065"/>
    <s v="698-272-3065"/>
    <x v="2"/>
    <x v="321"/>
    <x v="0"/>
    <x v="351"/>
    <n v="1095"/>
    <x v="0"/>
  </r>
  <r>
    <s v="David Carrillo"/>
    <n v="54"/>
    <x v="1"/>
    <s v="74082 Ryan Circles Suite 778_x000a_Ronnieport, NC 41917"/>
    <s v="danielsantana@example.net"/>
    <s v="694-829-4574-7863"/>
    <s v="694-829-4574-7863"/>
    <x v="0"/>
    <x v="322"/>
    <x v="0"/>
    <x v="352"/>
    <n v="1093"/>
    <x v="0"/>
  </r>
  <r>
    <s v="Sarah Cook"/>
    <n v="54"/>
    <x v="0"/>
    <s v="574 Rodriguez Center Apt. 306_x000a_Michellehaven, GU 93920"/>
    <s v="kennethdixon@example.org"/>
    <s v="+1-949-535-6939-47787"/>
    <s v="+1-949-535-6939-47787"/>
    <x v="0"/>
    <x v="323"/>
    <x v="0"/>
    <x v="353"/>
    <n v="1090"/>
    <x v="0"/>
  </r>
  <r>
    <s v="Brandon Hammond"/>
    <n v="33"/>
    <x v="1"/>
    <s v="786 Julie Lock Apt. 319_x000a_New Christopher, NH 63884"/>
    <s v="kyle52@example.org"/>
    <s v="001-629-779-2081"/>
    <s v="001-629-779-2081"/>
    <x v="0"/>
    <x v="324"/>
    <x v="0"/>
    <x v="354"/>
    <n v="1089"/>
    <x v="0"/>
  </r>
  <r>
    <s v="Amanda Christian"/>
    <n v="51"/>
    <x v="1"/>
    <s v="42685 Bradley Village_x000a_Smithshire, HI 45268"/>
    <s v="bryanhernandez@example.net"/>
    <s v="231-495-2843"/>
    <s v="231-495-2843"/>
    <x v="0"/>
    <x v="325"/>
    <x v="0"/>
    <x v="355"/>
    <n v="1088"/>
    <x v="0"/>
  </r>
  <r>
    <s v="Thomas Thomas"/>
    <n v="19"/>
    <x v="0"/>
    <s v="41339 Robinson Summit_x000a_Dominguezside, MI 28316"/>
    <s v="erica48@example.net"/>
    <s v="001-548-625-2725-06238"/>
    <s v="001-548-625-2725-06238"/>
    <x v="2"/>
    <x v="326"/>
    <x v="0"/>
    <x v="356"/>
    <n v="1087"/>
    <x v="0"/>
  </r>
  <r>
    <s v="Ricardo Briggs"/>
    <n v="37"/>
    <x v="0"/>
    <s v="25341 Alexandra Lane Suite 125_x000a_Robertside, CT 11359"/>
    <s v="wbean@example.org"/>
    <s v="783-607-4711"/>
    <s v="783-607-4711"/>
    <x v="1"/>
    <x v="327"/>
    <x v="69"/>
    <x v="357"/>
    <n v="205"/>
    <x v="1"/>
  </r>
  <r>
    <s v="Jerry Harris"/>
    <n v="25"/>
    <x v="1"/>
    <s v="429 Robert Stravenue_x000a_Sandovalburgh, MI 18806"/>
    <s v="jacksonjoel@example.org"/>
    <n v="-3933"/>
    <s v="3933"/>
    <x v="1"/>
    <x v="328"/>
    <x v="0"/>
    <x v="358"/>
    <n v="1080"/>
    <x v="0"/>
  </r>
  <r>
    <s v="Ryan Murray"/>
    <n v="45"/>
    <x v="1"/>
    <s v="119 Stevens River Suite 509_x000a_Dominiqueberg, ND 83898"/>
    <s v="umarshall@example.com"/>
    <s v="+1-532-914-7374-40810"/>
    <s v="+1-532-914-7374-40810"/>
    <x v="0"/>
    <x v="328"/>
    <x v="70"/>
    <x v="359"/>
    <n v="480"/>
    <x v="1"/>
  </r>
  <r>
    <s v="Brianna Miranda"/>
    <n v="56"/>
    <x v="1"/>
    <s v="USS Garcia_x000a_FPO AP 76655"/>
    <s v="tchapman@example.org"/>
    <s v="(259)720-9444-2673"/>
    <s v="(259)720-9444-2673"/>
    <x v="3"/>
    <x v="329"/>
    <x v="71"/>
    <x v="360"/>
    <n v="444"/>
    <x v="1"/>
  </r>
  <r>
    <s v="Christina Decker"/>
    <n v="32"/>
    <x v="0"/>
    <s v="Unit 9689 Box 9215_x000a_DPO AA 60865"/>
    <s v="frazierbarbara@example.org"/>
    <s v="001-505-473-4534-9468"/>
    <s v="001-505-473-4534-9468"/>
    <x v="2"/>
    <x v="329"/>
    <x v="72"/>
    <x v="361"/>
    <n v="271"/>
    <x v="1"/>
  </r>
  <r>
    <s v="Douglas Munoz"/>
    <n v="39"/>
    <x v="1"/>
    <s v="7516 Anthony Ville_x000a_Richardsonton, GU 39389"/>
    <s v="robertseric@example.com"/>
    <s v="(486)630-5304"/>
    <s v="(486)630-5304"/>
    <x v="0"/>
    <x v="330"/>
    <x v="73"/>
    <x v="362"/>
    <n v="412"/>
    <x v="1"/>
  </r>
  <r>
    <s v="Stephanie Terry"/>
    <n v="59"/>
    <x v="0"/>
    <s v="Unit 0043 Box 1434_x000a_DPO AP 05270"/>
    <s v="brownkayla@example.org"/>
    <s v="350-662-9993"/>
    <s v="350-662-9993"/>
    <x v="3"/>
    <x v="330"/>
    <x v="0"/>
    <x v="363"/>
    <n v="1076"/>
    <x v="0"/>
  </r>
  <r>
    <s v="Jacob Hayes"/>
    <n v="39"/>
    <x v="0"/>
    <s v="96749 Thomas Orchard Apt. 994_x000a_Foxshire, MN 08583"/>
    <s v="jamesleah@example.com"/>
    <s v="479-977-9901"/>
    <s v="479-977-9901"/>
    <x v="1"/>
    <x v="331"/>
    <x v="0"/>
    <x v="364"/>
    <n v="1075"/>
    <x v="0"/>
  </r>
  <r>
    <s v="Eric Wright"/>
    <n v="38"/>
    <x v="0"/>
    <s v="89069 Michael Haven_x000a_Robinsonland, CO 45611"/>
    <s v="sallynewman@example.net"/>
    <s v="+1-571-449-0869-832"/>
    <s v="+1-571-449-0869-832"/>
    <x v="3"/>
    <x v="332"/>
    <x v="0"/>
    <x v="365"/>
    <n v="1071"/>
    <x v="0"/>
  </r>
  <r>
    <s v="James Norris"/>
    <n v="25"/>
    <x v="0"/>
    <s v="00889 Simpson Plains_x000a_Lake Joyce, NE 55735"/>
    <s v="pgates@example.net"/>
    <s v="438-592-8667"/>
    <s v="438-592-8667"/>
    <x v="3"/>
    <x v="333"/>
    <x v="0"/>
    <x v="366"/>
    <n v="1070"/>
    <x v="0"/>
  </r>
  <r>
    <s v="Robert Bond"/>
    <n v="23"/>
    <x v="1"/>
    <s v="634 Bridget Courts Apt. 784_x000a_Scottberg, WY 43132"/>
    <s v="alexandrafinley@example.net"/>
    <s v="488-916-3082"/>
    <s v="488-916-3082"/>
    <x v="2"/>
    <x v="334"/>
    <x v="0"/>
    <x v="367"/>
    <n v="1069"/>
    <x v="0"/>
  </r>
  <r>
    <s v="Kathryn Ortiz"/>
    <n v="28"/>
    <x v="1"/>
    <s v="1823 Patrick Freeway Apt. 672_x000a_Robertton, GA 28353"/>
    <s v="wilkinsonana@example.com"/>
    <s v="639-320-4284"/>
    <s v="639-320-4284"/>
    <x v="3"/>
    <x v="335"/>
    <x v="0"/>
    <x v="368"/>
    <n v="1067"/>
    <x v="0"/>
  </r>
  <r>
    <s v="Jenna Burgess"/>
    <n v="57"/>
    <x v="0"/>
    <s v="10388 Murphy Gardens Apt. 212_x000a_Nicoleshire, KS 08305"/>
    <s v="kellyrobertson@example.com"/>
    <s v="+1-627-504-9821-75480"/>
    <s v="+1-627-504-9821-75480"/>
    <x v="1"/>
    <x v="336"/>
    <x v="0"/>
    <x v="369"/>
    <n v="1066"/>
    <x v="0"/>
  </r>
  <r>
    <s v="Mary Moore"/>
    <n v="36"/>
    <x v="0"/>
    <s v="5784 Brittney Lake Suite 874_x000a_New Kayla, AS 06727"/>
    <s v="qlewis@example.org"/>
    <s v="001-793-511-0954"/>
    <s v="001-793-511-0954"/>
    <x v="3"/>
    <x v="336"/>
    <x v="74"/>
    <x v="370"/>
    <n v="685"/>
    <x v="1"/>
  </r>
  <r>
    <s v="Kim Owens"/>
    <n v="32"/>
    <x v="0"/>
    <s v="49475 Stacey Oval Apt. 521_x000a_New Rebeccaland, ID 43471"/>
    <s v="loveerika@example.com"/>
    <s v="(540)597-4220-3073"/>
    <s v="(540)597-4220-3073"/>
    <x v="3"/>
    <x v="337"/>
    <x v="0"/>
    <x v="371"/>
    <n v="1065"/>
    <x v="0"/>
  </r>
  <r>
    <s v="John Petersen"/>
    <n v="18"/>
    <x v="0"/>
    <s v="3768 David Stream_x000a_New Tammy, WV 44831"/>
    <s v="coreymartin@example.org"/>
    <s v="813-415-3388"/>
    <s v="813-415-3388"/>
    <x v="1"/>
    <x v="338"/>
    <x v="0"/>
    <x v="372"/>
    <n v="1064"/>
    <x v="0"/>
  </r>
  <r>
    <s v="Autumn Stafford"/>
    <n v="28"/>
    <x v="0"/>
    <s v="62803 Dunn Ford_x000a_New Shelbyside, CT 57604"/>
    <s v="nmeyer@example.com"/>
    <s v="363-925-4896"/>
    <s v="363-925-4896"/>
    <x v="2"/>
    <x v="339"/>
    <x v="0"/>
    <x v="373"/>
    <n v="1062"/>
    <x v="0"/>
  </r>
  <r>
    <s v="Tommy Owens"/>
    <n v="25"/>
    <x v="1"/>
    <s v="60418 Velez Dale Apt. 252_x000a_Josephfort, PR 95407"/>
    <s v="barry40@example.net"/>
    <s v="496-430-4222-5333"/>
    <s v="496-430-4222-5333"/>
    <x v="0"/>
    <x v="340"/>
    <x v="0"/>
    <x v="374"/>
    <n v="1060"/>
    <x v="0"/>
  </r>
  <r>
    <s v="Vanessa Garner"/>
    <n v="26"/>
    <x v="1"/>
    <s v="589 Hernandez Drive_x000a_Lake Amy, ID 46112"/>
    <s v="jordankimberly@example.net"/>
    <s v="217-442-9192-133"/>
    <s v="217-442-9192-133"/>
    <x v="1"/>
    <x v="341"/>
    <x v="75"/>
    <x v="375"/>
    <n v="623"/>
    <x v="1"/>
  </r>
  <r>
    <s v="David Lee"/>
    <n v="25"/>
    <x v="1"/>
    <s v="9512 Luis Well Suite 759_x000a_Alisonborough, WY 39368"/>
    <s v="cgarcia@example.com"/>
    <s v="(906)837-2415-669"/>
    <s v="(906)837-2415-669"/>
    <x v="3"/>
    <x v="342"/>
    <x v="76"/>
    <x v="376"/>
    <n v="69"/>
    <x v="1"/>
  </r>
  <r>
    <s v="Wendy Shelton"/>
    <n v="48"/>
    <x v="1"/>
    <s v="Unit 4421 Box 4715_x000a_DPO AP 33458"/>
    <s v="dalton02@example.net"/>
    <s v="433-774-5744"/>
    <s v="433-774-5744"/>
    <x v="3"/>
    <x v="342"/>
    <x v="0"/>
    <x v="377"/>
    <n v="1058"/>
    <x v="0"/>
  </r>
  <r>
    <s v="Robert Gill"/>
    <n v="23"/>
    <x v="1"/>
    <s v="5063 Walker Drives Apt. 052_x000a_West Beth, FL 81500"/>
    <s v="brian60@example.com"/>
    <s v="421-665-9404"/>
    <s v="421-665-9404"/>
    <x v="3"/>
    <x v="343"/>
    <x v="0"/>
    <x v="378"/>
    <n v="1057"/>
    <x v="0"/>
  </r>
  <r>
    <s v="Justin Hill"/>
    <n v="19"/>
    <x v="1"/>
    <s v="72717 Kayla Shores_x000a_North Jennifer, NJ 29719"/>
    <s v="hross@example.net"/>
    <s v="364-762-5918-766"/>
    <s v="364-762-5918-766"/>
    <x v="3"/>
    <x v="344"/>
    <x v="0"/>
    <x v="379"/>
    <n v="1054"/>
    <x v="0"/>
  </r>
  <r>
    <s v="Jeffrey Watson"/>
    <n v="29"/>
    <x v="0"/>
    <s v="Unit 0458 Box 2818_x000a_DPO AE 12744"/>
    <s v="camachocindy@example.net"/>
    <s v="991-856-8207"/>
    <s v="991-856-8207"/>
    <x v="1"/>
    <x v="345"/>
    <x v="0"/>
    <x v="380"/>
    <n v="1053"/>
    <x v="0"/>
  </r>
  <r>
    <s v="Linda Wagner MD"/>
    <n v="41"/>
    <x v="1"/>
    <s v="4676 Erica Road_x000a_Johnland, WV 05221"/>
    <s v="stevensonshaun@example.org"/>
    <s v="+1-717-726-5658-1739"/>
    <s v="+1-717-726-5658-1739"/>
    <x v="3"/>
    <x v="346"/>
    <x v="0"/>
    <x v="381"/>
    <n v="1051"/>
    <x v="0"/>
  </r>
  <r>
    <s v="Rachael White"/>
    <n v="22"/>
    <x v="1"/>
    <s v="5039 Cobb Roads Suite 812_x000a_South Crystal, NE 48194"/>
    <s v="martinezdavid@example.net"/>
    <s v="416-393-7512-931"/>
    <s v="416-393-7512-931"/>
    <x v="3"/>
    <x v="347"/>
    <x v="77"/>
    <x v="382"/>
    <n v="492"/>
    <x v="1"/>
  </r>
  <r>
    <s v="Nicholas Thompson"/>
    <n v="36"/>
    <x v="0"/>
    <s v="79590 Mario Fort Apt. 874_x000a_New Elizabethtown, NY 97691"/>
    <s v="joshuashaw@example.org"/>
    <n v="9398950183"/>
    <n v="9398950183"/>
    <x v="3"/>
    <x v="348"/>
    <x v="0"/>
    <x v="383"/>
    <n v="1049"/>
    <x v="0"/>
  </r>
  <r>
    <s v="Dale Mckinney"/>
    <n v="35"/>
    <x v="1"/>
    <s v="9822 Alexander Groves_x000a_South Robin, IL 75581"/>
    <s v="kellyking@example.org"/>
    <s v="+1-704-462-8718-64226"/>
    <s v="+1-704-462-8718-64226"/>
    <x v="3"/>
    <x v="349"/>
    <x v="0"/>
    <x v="384"/>
    <n v="1046"/>
    <x v="0"/>
  </r>
  <r>
    <s v="Dr. Julie Davis MD"/>
    <n v="39"/>
    <x v="0"/>
    <s v="4685 Wells Path Apt. 143_x000a_Danielletown, MN 38509"/>
    <s v="vnguyen@example.com"/>
    <s v="001-653-310-5895-81316"/>
    <s v="001-653-310-5895-81316"/>
    <x v="0"/>
    <x v="350"/>
    <x v="49"/>
    <x v="385"/>
    <n v="377"/>
    <x v="1"/>
  </r>
  <r>
    <s v="Robert Escobar"/>
    <n v="50"/>
    <x v="1"/>
    <s v="4215 Moore Point_x000a_East Kimberlyport, OH 64414"/>
    <s v="jonesamanda@example.org"/>
    <s v="216-257-0793"/>
    <s v="216-257-0793"/>
    <x v="3"/>
    <x v="351"/>
    <x v="0"/>
    <x v="386"/>
    <n v="1043"/>
    <x v="0"/>
  </r>
  <r>
    <s v="Jeffrey Boyd"/>
    <n v="39"/>
    <x v="0"/>
    <s v="68539 Hall Road_x000a_East Brianshire, MS 69704"/>
    <s v="jamie35@example.com"/>
    <n v="-8603"/>
    <s v="8603"/>
    <x v="3"/>
    <x v="352"/>
    <x v="0"/>
    <x v="387"/>
    <n v="1041"/>
    <x v="0"/>
  </r>
  <r>
    <s v="Gregory Peters"/>
    <n v="43"/>
    <x v="1"/>
    <s v="USCGC Montgomery_x000a_FPO AA 51538"/>
    <s v="mhill@example.net"/>
    <s v="(834)735-1810-88970"/>
    <s v="(834)735-1810-88970"/>
    <x v="3"/>
    <x v="353"/>
    <x v="0"/>
    <x v="388"/>
    <n v="1039"/>
    <x v="0"/>
  </r>
  <r>
    <s v="Andrea Mueller"/>
    <n v="56"/>
    <x v="0"/>
    <s v="23495 Craig Motorway Apt. 274_x000a_South Markport, WA 36643"/>
    <s v="jacqueline06@example.com"/>
    <s v="(309)625-2408"/>
    <s v="(309)625-2408"/>
    <x v="0"/>
    <x v="354"/>
    <x v="0"/>
    <x v="389"/>
    <n v="1037"/>
    <x v="0"/>
  </r>
  <r>
    <s v="Nicole Glover"/>
    <n v="34"/>
    <x v="0"/>
    <s v="02933 Ethan Place Suite 213_x000a_West Austin, NH 21663"/>
    <s v="kcrosby@example.org"/>
    <s v="(928)778-9727"/>
    <s v="(928)778-9727"/>
    <x v="2"/>
    <x v="354"/>
    <x v="0"/>
    <x v="389"/>
    <n v="1037"/>
    <x v="0"/>
  </r>
  <r>
    <s v="Alan Diaz"/>
    <n v="23"/>
    <x v="0"/>
    <s v="71064 Grant Valleys Suite 130_x000a_New Gregoryberg, MT 93408"/>
    <s v="jgarner@example.com"/>
    <n v="3633691314"/>
    <n v="3633691314"/>
    <x v="2"/>
    <x v="354"/>
    <x v="78"/>
    <x v="390"/>
    <n v="91"/>
    <x v="1"/>
  </r>
  <r>
    <s v="Jose Christensen MD"/>
    <n v="53"/>
    <x v="0"/>
    <s v="71900 Anthony Point Apt. 478_x000a_Thomasport, ND 30293"/>
    <s v="markmunoz@example.net"/>
    <s v="+1-709-328-6508-703"/>
    <s v="+1-709-328-6508-703"/>
    <x v="0"/>
    <x v="355"/>
    <x v="0"/>
    <x v="391"/>
    <n v="1034"/>
    <x v="0"/>
  </r>
  <r>
    <s v="Darren Oneill"/>
    <n v="30"/>
    <x v="0"/>
    <s v="2058 Kara Field_x000a_New Glorialand, AL 17544"/>
    <s v="michael72@example.net"/>
    <s v="482-838-0729-367"/>
    <s v="482-838-0729-367"/>
    <x v="0"/>
    <x v="356"/>
    <x v="0"/>
    <x v="392"/>
    <n v="1033"/>
    <x v="0"/>
  </r>
  <r>
    <s v="Kenneth Mcgee"/>
    <n v="32"/>
    <x v="0"/>
    <s v="463 Jennifer Harbors_x000a_Catherineview, AS 54210"/>
    <s v="jasonallen@example.com"/>
    <s v="927-301-7974-6638"/>
    <s v="927-301-7974-6638"/>
    <x v="2"/>
    <x v="357"/>
    <x v="0"/>
    <x v="393"/>
    <n v="1032"/>
    <x v="0"/>
  </r>
  <r>
    <s v="Christopher Hamilton DDS"/>
    <n v="48"/>
    <x v="0"/>
    <s v="Unit 8882 Box 9584_x000a_DPO AE 99559"/>
    <s v="nortondouglas@example.net"/>
    <s v="001-815-270-1603"/>
    <s v="001-815-270-1603"/>
    <x v="3"/>
    <x v="358"/>
    <x v="0"/>
    <x v="394"/>
    <n v="1031"/>
    <x v="0"/>
  </r>
  <r>
    <s v="Brenda Bowers"/>
    <n v="33"/>
    <x v="0"/>
    <s v="8502 Keith Harbors_x000a_New Douglas, NJ 35581"/>
    <s v="vmurillo@example.net"/>
    <n v="5152089055"/>
    <n v="5152089055"/>
    <x v="0"/>
    <x v="358"/>
    <x v="0"/>
    <x v="394"/>
    <n v="1031"/>
    <x v="0"/>
  </r>
  <r>
    <s v="Elaine Rhodes"/>
    <n v="43"/>
    <x v="0"/>
    <s v="528 Aaron Gateway Suite 541_x000a_East Fredborough, PW 03702"/>
    <s v="cdelgado@example.org"/>
    <s v="555-313-1285-40375"/>
    <s v="555-313-1285-40375"/>
    <x v="1"/>
    <x v="359"/>
    <x v="0"/>
    <x v="395"/>
    <n v="1030"/>
    <x v="0"/>
  </r>
  <r>
    <s v="Tina Parker"/>
    <n v="57"/>
    <x v="0"/>
    <s v="769 White Via_x000a_New Vanessa, FL 77608"/>
    <s v="thaley@example.org"/>
    <s v="(810)786-0666-3206"/>
    <s v="(810)786-0666-3206"/>
    <x v="3"/>
    <x v="360"/>
    <x v="0"/>
    <x v="396"/>
    <n v="1029"/>
    <x v="0"/>
  </r>
  <r>
    <s v="Lisa Alvarez"/>
    <n v="22"/>
    <x v="0"/>
    <s v="012 Miller Parks_x000a_Pierceton, ND 61303"/>
    <s v="uoliver@example.org"/>
    <s v="(748)576-9850"/>
    <s v="(748)576-9850"/>
    <x v="2"/>
    <x v="360"/>
    <x v="0"/>
    <x v="396"/>
    <n v="1029"/>
    <x v="0"/>
  </r>
  <r>
    <s v="Katrina Johnson"/>
    <n v="36"/>
    <x v="0"/>
    <s v="8256 Stephen Freeway Apt. 965_x000a_Warnermouth, IN 71497"/>
    <s v="stephanie01@example.org"/>
    <s v="(293)892-5883-1904"/>
    <s v="(293)892-5883-1904"/>
    <x v="0"/>
    <x v="361"/>
    <x v="0"/>
    <x v="397"/>
    <n v="1028"/>
    <x v="0"/>
  </r>
  <r>
    <s v="Jamie Hunter"/>
    <n v="36"/>
    <x v="1"/>
    <s v="0653 Kristin Streets Suite 733_x000a_Lake Coreyland, NM 34799"/>
    <s v="qcastillo@example.org"/>
    <s v="917-834-2387"/>
    <s v="917-834-2387"/>
    <x v="0"/>
    <x v="361"/>
    <x v="0"/>
    <x v="397"/>
    <n v="1028"/>
    <x v="0"/>
  </r>
  <r>
    <s v="Karen Perez"/>
    <n v="42"/>
    <x v="0"/>
    <s v="5016 Jerry Prairie_x000a_Bellville, NY 49133"/>
    <s v="deanna97@example.org"/>
    <s v="(511)548-4988"/>
    <s v="(511)548-4988"/>
    <x v="1"/>
    <x v="361"/>
    <x v="0"/>
    <x v="397"/>
    <n v="1028"/>
    <x v="0"/>
  </r>
  <r>
    <s v="Lindsay Edwards"/>
    <n v="35"/>
    <x v="1"/>
    <s v="15335 Neal Orchard Suite 008_x000a_West Juanside, KS 18192"/>
    <s v="gscott@example.com"/>
    <s v="001-370-804-0982-423"/>
    <s v="001-370-804-0982-423"/>
    <x v="2"/>
    <x v="362"/>
    <x v="79"/>
    <x v="398"/>
    <n v="384"/>
    <x v="1"/>
  </r>
  <r>
    <s v="Brenda Robinson"/>
    <n v="47"/>
    <x v="0"/>
    <s v="13890 Elizabeth Street_x000a_South Donna, GA 54232"/>
    <s v="brentlucas@example.net"/>
    <s v="943-203-7314-339"/>
    <s v="943-203-7314-339"/>
    <x v="2"/>
    <x v="362"/>
    <x v="0"/>
    <x v="399"/>
    <n v="1027"/>
    <x v="0"/>
  </r>
  <r>
    <s v="Lisa Dudley"/>
    <n v="54"/>
    <x v="0"/>
    <s v="Unit 3621 Box 5869_x000a_DPO AP 13154"/>
    <s v="candacekoch@example.net"/>
    <n v="3524758730"/>
    <n v="3524758730"/>
    <x v="2"/>
    <x v="363"/>
    <x v="0"/>
    <x v="400"/>
    <n v="1026"/>
    <x v="0"/>
  </r>
  <r>
    <s v="Peter Nunez"/>
    <n v="35"/>
    <x v="1"/>
    <s v="79203 Sophia Gateway_x000a_Ayalafort, AK 33565"/>
    <s v="emilycruz@example.org"/>
    <s v="001-561-687-5750-395"/>
    <s v="001-561-687-5750-395"/>
    <x v="1"/>
    <x v="364"/>
    <x v="0"/>
    <x v="401"/>
    <n v="1025"/>
    <x v="0"/>
  </r>
  <r>
    <s v="Nicole Young MD"/>
    <n v="24"/>
    <x v="1"/>
    <s v="690 Perez Mews_x000a_North Josephtown, PA 57856"/>
    <s v="gerald20@example.net"/>
    <n v="-11030"/>
    <s v="11030"/>
    <x v="0"/>
    <x v="365"/>
    <x v="0"/>
    <x v="402"/>
    <n v="1024"/>
    <x v="0"/>
  </r>
  <r>
    <s v="Kara Graham"/>
    <n v="29"/>
    <x v="0"/>
    <s v="7191 Mathews Views Suite 428_x000a_South Ashley, OR 63269"/>
    <s v="wumichelle@example.com"/>
    <s v="537-412-4563-2408"/>
    <s v="537-412-4563-2408"/>
    <x v="0"/>
    <x v="366"/>
    <x v="0"/>
    <x v="403"/>
    <n v="1023"/>
    <x v="0"/>
  </r>
  <r>
    <s v="Jaime Miller"/>
    <n v="27"/>
    <x v="1"/>
    <s v="PSC 9709, Box 9971_x000a_APO AE 17607"/>
    <s v="youngsteven@example.com"/>
    <s v="996-238-6022"/>
    <s v="996-238-6022"/>
    <x v="1"/>
    <x v="367"/>
    <x v="0"/>
    <x v="404"/>
    <n v="1015"/>
    <x v="0"/>
  </r>
  <r>
    <s v="Earl Wong"/>
    <n v="31"/>
    <x v="0"/>
    <s v="15390 Holloway Rapid Suite 649_x000a_Lake Rebecca, SD 42472"/>
    <s v="pmarks@example.org"/>
    <s v="274-902-0037-5034"/>
    <s v="274-902-0037-5034"/>
    <x v="0"/>
    <x v="367"/>
    <x v="0"/>
    <x v="404"/>
    <n v="1015"/>
    <x v="0"/>
  </r>
  <r>
    <s v="Ms. Rebecca Sims"/>
    <n v="45"/>
    <x v="1"/>
    <s v="9348 Richard Groves_x000a_Lisaport, WA 14859"/>
    <s v="mayskerri@example.net"/>
    <s v="347-282-3410"/>
    <s v="347-282-3410"/>
    <x v="3"/>
    <x v="368"/>
    <x v="0"/>
    <x v="405"/>
    <n v="1010"/>
    <x v="0"/>
  </r>
  <r>
    <s v="Daniel Lamb"/>
    <n v="39"/>
    <x v="0"/>
    <s v="57189 Robin Village Apt. 950_x000a_North Josephstad, WY 91713"/>
    <s v="troy25@example.net"/>
    <s v="(376)452-2324"/>
    <s v="(376)452-2324"/>
    <x v="2"/>
    <x v="369"/>
    <x v="0"/>
    <x v="406"/>
    <n v="1009"/>
    <x v="0"/>
  </r>
  <r>
    <s v="Amy Anderson"/>
    <n v="44"/>
    <x v="1"/>
    <s v="129 Andrews Village_x000a_South Kimberly, AZ 35983"/>
    <s v="james90@example.org"/>
    <s v="961-451-0883-78509"/>
    <s v="961-451-0883-78509"/>
    <x v="1"/>
    <x v="370"/>
    <x v="80"/>
    <x v="407"/>
    <n v="35"/>
    <x v="1"/>
  </r>
  <r>
    <s v="Riley King"/>
    <n v="52"/>
    <x v="1"/>
    <s v="84199 Tyler Throughway Suite 100_x000a_West Matthewport, HI 41720"/>
    <s v="doyleemily@example.com"/>
    <s v="(766)480-4730"/>
    <s v="(766)480-4730"/>
    <x v="2"/>
    <x v="371"/>
    <x v="0"/>
    <x v="408"/>
    <n v="1007"/>
    <x v="0"/>
  </r>
  <r>
    <s v="Brenda Pearson"/>
    <n v="59"/>
    <x v="0"/>
    <s v="51614 David Lodge Suite 445_x000a_Taylorchester, SC 49325"/>
    <s v="jayortiz@example.net"/>
    <s v="+1-770-860-7067-10124"/>
    <s v="+1-770-860-7067-10124"/>
    <x v="0"/>
    <x v="372"/>
    <x v="0"/>
    <x v="51"/>
    <n v="1005"/>
    <x v="0"/>
  </r>
  <r>
    <s v="Joseph White"/>
    <n v="59"/>
    <x v="1"/>
    <s v="98111 Michael Burg Apt. 529_x000a_West Colinton, MA 36633"/>
    <s v="joannathompson@example.net"/>
    <s v="921-354-5302-46668"/>
    <s v="921-354-5302-46668"/>
    <x v="0"/>
    <x v="372"/>
    <x v="0"/>
    <x v="51"/>
    <n v="1005"/>
    <x v="0"/>
  </r>
  <r>
    <s v="Dustin Wright"/>
    <n v="48"/>
    <x v="1"/>
    <s v="3342 Amber Divide_x000a_Matthewstad, CA 01484"/>
    <s v="tward@example.com"/>
    <s v="863-662-6390-44567"/>
    <s v="863-662-6390-44567"/>
    <x v="0"/>
    <x v="373"/>
    <x v="0"/>
    <x v="409"/>
    <n v="1004"/>
    <x v="0"/>
  </r>
  <r>
    <s v="Jason Mayo"/>
    <n v="57"/>
    <x v="0"/>
    <s v="089 Xavier Expressway_x000a_Brianmouth, AL 02747"/>
    <s v="brittany83@example.org"/>
    <s v="208-794-3280-834"/>
    <s v="208-794-3280-834"/>
    <x v="3"/>
    <x v="374"/>
    <x v="0"/>
    <x v="410"/>
    <n v="1001"/>
    <x v="0"/>
  </r>
  <r>
    <s v="Austin Hood"/>
    <n v="57"/>
    <x v="1"/>
    <s v="48463 Ross Union Apt. 748_x000a_Jenkinsborough, AS 91109"/>
    <s v="jessica39@example.net"/>
    <s v="726-506-5650-14889"/>
    <s v="726-506-5650-14889"/>
    <x v="3"/>
    <x v="374"/>
    <x v="0"/>
    <x v="410"/>
    <n v="1001"/>
    <x v="0"/>
  </r>
  <r>
    <s v="Amber Baldwin"/>
    <n v="37"/>
    <x v="0"/>
    <s v="0735 Ashley Well Suite 082_x000a_South Wyatt, VI 45291"/>
    <s v="ileblanc@example.net"/>
    <s v="001-392-707-1324-313"/>
    <s v="001-392-707-1324-313"/>
    <x v="3"/>
    <x v="374"/>
    <x v="0"/>
    <x v="410"/>
    <n v="1001"/>
    <x v="0"/>
  </r>
  <r>
    <s v="Brooke Horn"/>
    <n v="46"/>
    <x v="1"/>
    <s v="34157 Butler Creek Apt. 824_x000a_Lake Christinatown, IL 06217"/>
    <s v="rodrigueztina@example.com"/>
    <s v="394-864-3050-83858"/>
    <s v="394-864-3050-83858"/>
    <x v="3"/>
    <x v="375"/>
    <x v="0"/>
    <x v="411"/>
    <n v="999"/>
    <x v="0"/>
  </r>
  <r>
    <s v="Jennifer Castaneda"/>
    <n v="18"/>
    <x v="0"/>
    <s v="217 Brian Crossing_x000a_New Lanceborough, NY 23110"/>
    <s v="ryansandra@example.net"/>
    <s v="+1-214-454-8014-9297"/>
    <s v="+1-214-454-8014-9297"/>
    <x v="1"/>
    <x v="376"/>
    <x v="0"/>
    <x v="412"/>
    <n v="998"/>
    <x v="0"/>
  </r>
  <r>
    <s v="Jordan Hardy III"/>
    <n v="34"/>
    <x v="0"/>
    <s v="9949 Clark Drive Suite 809_x000a_East Michael, NH 67893"/>
    <s v="vtaylor@example.net"/>
    <s v="(555)318-4119-68092"/>
    <s v="(555)318-4119-68092"/>
    <x v="0"/>
    <x v="377"/>
    <x v="81"/>
    <x v="413"/>
    <n v="653"/>
    <x v="1"/>
  </r>
  <r>
    <s v="Dana Green DDS"/>
    <n v="28"/>
    <x v="1"/>
    <s v="13329 Carrie Views Suite 690_x000a_Colemanport, CA 04196"/>
    <s v="rickyhunt@example.org"/>
    <s v="001-387-418-5798-597"/>
    <s v="001-387-418-5798-597"/>
    <x v="1"/>
    <x v="377"/>
    <x v="0"/>
    <x v="414"/>
    <n v="997"/>
    <x v="0"/>
  </r>
  <r>
    <s v="Mrs. Christina Hamilton"/>
    <n v="37"/>
    <x v="0"/>
    <s v="2991 Bowen Brooks Suite 926_x000a_West Reginatown, TN 58747"/>
    <s v="rjones@example.net"/>
    <s v="(419)591-8759"/>
    <s v="(419)591-8759"/>
    <x v="3"/>
    <x v="378"/>
    <x v="0"/>
    <x v="415"/>
    <n v="996"/>
    <x v="0"/>
  </r>
  <r>
    <s v="Steven Holland"/>
    <n v="54"/>
    <x v="0"/>
    <s v="1476 Julie Roads Suite 065_x000a_Alexismouth, NJ 26040"/>
    <s v="gloria14@example.com"/>
    <s v="+1-434-369-9518-084"/>
    <s v="+1-434-369-9518-084"/>
    <x v="3"/>
    <x v="379"/>
    <x v="0"/>
    <x v="416"/>
    <n v="995"/>
    <x v="0"/>
  </r>
  <r>
    <s v="Craig Rose"/>
    <n v="34"/>
    <x v="1"/>
    <s v="03203 Goodman Fields_x000a_Lake Samanthafort, AL 40888"/>
    <s v="lhamilton@example.net"/>
    <s v="659-369-0090"/>
    <s v="659-369-0090"/>
    <x v="3"/>
    <x v="380"/>
    <x v="0"/>
    <x v="417"/>
    <n v="993"/>
    <x v="0"/>
  </r>
  <r>
    <s v="James Sanchez"/>
    <n v="59"/>
    <x v="0"/>
    <s v="96177 Hancock Points Suite 609_x000a_Brandonland, MN 41777"/>
    <s v="xgibson@example.net"/>
    <s v="297-730-7198-68447"/>
    <s v="297-730-7198-68447"/>
    <x v="0"/>
    <x v="380"/>
    <x v="11"/>
    <x v="418"/>
    <n v="490"/>
    <x v="1"/>
  </r>
  <r>
    <s v="David Bartlett"/>
    <n v="58"/>
    <x v="0"/>
    <s v="177 Lawson Forges_x000a_South Scott, NV 13201"/>
    <s v="uboyer@example.com"/>
    <s v="+1-710-471-4819-5092"/>
    <s v="+1-710-471-4819-5092"/>
    <x v="0"/>
    <x v="381"/>
    <x v="0"/>
    <x v="419"/>
    <n v="990"/>
    <x v="0"/>
  </r>
  <r>
    <s v="Christine Walker"/>
    <n v="27"/>
    <x v="0"/>
    <s v="93482 Barnes Creek_x000a_New Brettview, DE 41527"/>
    <s v="ccardenas@example.org"/>
    <s v="931-631-5041-915"/>
    <s v="931-631-5041-915"/>
    <x v="1"/>
    <x v="382"/>
    <x v="0"/>
    <x v="420"/>
    <n v="989"/>
    <x v="0"/>
  </r>
  <r>
    <s v="Courtney Rodriguez"/>
    <n v="25"/>
    <x v="1"/>
    <s v="881 Thomas Oval_x000a_Morganborough, MH 32053"/>
    <s v="okane@example.net"/>
    <s v="857-633-6556"/>
    <s v="857-633-6556"/>
    <x v="2"/>
    <x v="383"/>
    <x v="0"/>
    <x v="421"/>
    <n v="988"/>
    <x v="0"/>
  </r>
  <r>
    <s v="Melissa Murphy"/>
    <n v="31"/>
    <x v="0"/>
    <s v="987 Mark Field Suite 634_x000a_Chelseyview, OH 38280"/>
    <s v="moorepatrick@example.com"/>
    <s v="+1-930-830-4504-943"/>
    <s v="+1-930-830-4504-943"/>
    <x v="1"/>
    <x v="383"/>
    <x v="0"/>
    <x v="421"/>
    <n v="988"/>
    <x v="0"/>
  </r>
  <r>
    <s v="Mr. Kevin Yang"/>
    <n v="22"/>
    <x v="1"/>
    <s v="636 Nicholas Fort_x000a_South Regina, SD 06824"/>
    <s v="ricejessica@example.com"/>
    <s v="+1-905-648-3982-08944"/>
    <s v="+1-905-648-3982-08944"/>
    <x v="1"/>
    <x v="384"/>
    <x v="82"/>
    <x v="422"/>
    <n v="281"/>
    <x v="1"/>
  </r>
  <r>
    <s v="James Sanders"/>
    <n v="30"/>
    <x v="1"/>
    <s v="777 Cook Island Suite 030_x000a_East Jeremy, VT 26588"/>
    <s v="hdrake@example.com"/>
    <s v="783-946-5373"/>
    <s v="783-946-5373"/>
    <x v="2"/>
    <x v="385"/>
    <x v="0"/>
    <x v="423"/>
    <n v="979"/>
    <x v="0"/>
  </r>
  <r>
    <s v="Alexander Perkins"/>
    <n v="30"/>
    <x v="0"/>
    <s v="86215 Rodriguez Roads Suite 796_x000a_Carterside, NH 16775"/>
    <s v="david60@example.net"/>
    <s v="001-756-434-7748-471"/>
    <s v="001-756-434-7748-471"/>
    <x v="0"/>
    <x v="385"/>
    <x v="83"/>
    <x v="424"/>
    <n v="118"/>
    <x v="1"/>
  </r>
  <r>
    <s v="Renee Holmes"/>
    <n v="22"/>
    <x v="0"/>
    <s v="90792 Salinas Roads_x000a_South Kellyton, AL 68680"/>
    <s v="christopherevans@example.net"/>
    <s v="(412)649-4340"/>
    <s v="(412)649-4340"/>
    <x v="2"/>
    <x v="386"/>
    <x v="0"/>
    <x v="425"/>
    <n v="977"/>
    <x v="0"/>
  </r>
  <r>
    <s v="Renee Foster"/>
    <n v="33"/>
    <x v="1"/>
    <s v="3872 Katherine Landing_x000a_Jennifermouth, NJ 94055"/>
    <s v="baldwinwalter@example.com"/>
    <s v="001-626-828-1805-602"/>
    <s v="001-626-828-1805-602"/>
    <x v="0"/>
    <x v="386"/>
    <x v="0"/>
    <x v="425"/>
    <n v="977"/>
    <x v="0"/>
  </r>
  <r>
    <s v="Patricia Kirk"/>
    <n v="48"/>
    <x v="1"/>
    <s v="1227 Benjamin Road_x000a_Halestad, NV 18370"/>
    <s v="johnnichols@example.org"/>
    <s v="(933)360-3460"/>
    <s v="(933)360-3460"/>
    <x v="1"/>
    <x v="386"/>
    <x v="0"/>
    <x v="425"/>
    <n v="977"/>
    <x v="0"/>
  </r>
  <r>
    <s v="Julie Gomez"/>
    <n v="31"/>
    <x v="0"/>
    <s v="14838 Dawn Trafficway Suite 957_x000a_Powellberg, FM 59383"/>
    <s v="alyssarivera@example.org"/>
    <s v="448-475-5810-1131"/>
    <s v="448-475-5810-1131"/>
    <x v="1"/>
    <x v="387"/>
    <x v="0"/>
    <x v="426"/>
    <n v="971"/>
    <x v="0"/>
  </r>
  <r>
    <s v="Anna Andrews"/>
    <n v="46"/>
    <x v="0"/>
    <s v="86518 Amber Junctions_x000a_Port Toddchester, FM 84646"/>
    <s v="smithmolly@example.net"/>
    <s v="476-716-1429-33425"/>
    <s v="476-716-1429-33425"/>
    <x v="0"/>
    <x v="387"/>
    <x v="0"/>
    <x v="426"/>
    <n v="971"/>
    <x v="0"/>
  </r>
  <r>
    <s v="Mike Parker"/>
    <n v="46"/>
    <x v="1"/>
    <s v="821 James Point Suite 162_x000a_Clarkburgh, ID 93513"/>
    <s v="robert35@example.net"/>
    <n v="8982534209"/>
    <n v="8982534209"/>
    <x v="1"/>
    <x v="387"/>
    <x v="0"/>
    <x v="426"/>
    <n v="971"/>
    <x v="0"/>
  </r>
  <r>
    <s v="Andres Simmons"/>
    <n v="47"/>
    <x v="0"/>
    <s v="244 Herman Plains Apt. 599_x000a_Breannaton, PW 96524"/>
    <s v="lindseywilliams@example.com"/>
    <s v="540-803-3373-5326"/>
    <s v="540-803-3373-5326"/>
    <x v="1"/>
    <x v="388"/>
    <x v="0"/>
    <x v="427"/>
    <n v="969"/>
    <x v="0"/>
  </r>
  <r>
    <s v="Joshua Martinez"/>
    <n v="30"/>
    <x v="1"/>
    <s v="274 Wallace Ways Suite 440_x000a_Brownview, KS 92446"/>
    <s v="todd10@example.net"/>
    <s v="426-243-8313"/>
    <s v="426-243-8313"/>
    <x v="1"/>
    <x v="388"/>
    <x v="0"/>
    <x v="427"/>
    <n v="969"/>
    <x v="0"/>
  </r>
  <r>
    <s v="Lisa Mckenzie"/>
    <n v="57"/>
    <x v="0"/>
    <s v="798 Thomas Ridge Suite 946_x000a_Hansonton, FL 90494"/>
    <s v="colondavid@example.com"/>
    <s v="879-391-3955-8630"/>
    <s v="879-391-3955-8630"/>
    <x v="2"/>
    <x v="389"/>
    <x v="0"/>
    <x v="428"/>
    <n v="968"/>
    <x v="0"/>
  </r>
  <r>
    <s v="Rachel Davis"/>
    <n v="48"/>
    <x v="0"/>
    <s v="213 Heath Forest Suite 090_x000a_North James, NY 70961"/>
    <s v="glen43@example.org"/>
    <s v="+1-601-418-8678-85021"/>
    <s v="+1-601-418-8678-85021"/>
    <x v="1"/>
    <x v="390"/>
    <x v="0"/>
    <x v="429"/>
    <n v="967"/>
    <x v="0"/>
  </r>
  <r>
    <s v="Sarah Foster"/>
    <n v="18"/>
    <x v="0"/>
    <s v="36280 French Crossroad_x000a_East Christopherville, RI 26529"/>
    <s v="brandonmiller@example.net"/>
    <s v="971-327-4856-9339"/>
    <s v="971-327-4856-9339"/>
    <x v="0"/>
    <x v="390"/>
    <x v="0"/>
    <x v="429"/>
    <n v="967"/>
    <x v="0"/>
  </r>
  <r>
    <s v="Joseph Taylor"/>
    <n v="28"/>
    <x v="0"/>
    <s v="USCGC Walker_x000a_FPO AP 00898"/>
    <s v="cristina04@example.com"/>
    <s v="+1-423-928-8699-39260"/>
    <s v="+1-423-928-8699-39260"/>
    <x v="1"/>
    <x v="391"/>
    <x v="66"/>
    <x v="430"/>
    <n v="565"/>
    <x v="1"/>
  </r>
  <r>
    <s v="John Hodges"/>
    <n v="41"/>
    <x v="1"/>
    <s v="PSC 1387, Box 5821_x000a_APO AP 45518"/>
    <s v="hansonjames@example.net"/>
    <s v="910-203-8956-27630"/>
    <s v="910-203-8956-27630"/>
    <x v="0"/>
    <x v="391"/>
    <x v="0"/>
    <x v="431"/>
    <n v="966"/>
    <x v="0"/>
  </r>
  <r>
    <s v="Alejandro Jackson"/>
    <n v="50"/>
    <x v="0"/>
    <s v="386 Hannah Inlet_x000a_Stevenstad, VI 14815"/>
    <s v="garciajoshua@example.net"/>
    <s v="504-770-4113-883"/>
    <s v="504-770-4113-883"/>
    <x v="2"/>
    <x v="392"/>
    <x v="0"/>
    <x v="432"/>
    <n v="965"/>
    <x v="0"/>
  </r>
  <r>
    <s v="Audrey Johnson"/>
    <n v="27"/>
    <x v="0"/>
    <s v="363 Medina Path Suite 197_x000a_Farmerstad, MT 86743"/>
    <s v="jward@example.org"/>
    <s v="485-771-7023-154"/>
    <s v="485-771-7023-154"/>
    <x v="2"/>
    <x v="393"/>
    <x v="0"/>
    <x v="433"/>
    <n v="963"/>
    <x v="0"/>
  </r>
  <r>
    <s v="Mary Wilkins"/>
    <n v="41"/>
    <x v="0"/>
    <s v="604 Bowen Groves_x000a_Port Matthewchester, TX 95976"/>
    <s v="cookejames@example.net"/>
    <s v="(887)482-8671"/>
    <s v="(887)482-8671"/>
    <x v="2"/>
    <x v="393"/>
    <x v="0"/>
    <x v="433"/>
    <n v="963"/>
    <x v="0"/>
  </r>
  <r>
    <s v="Pamela Mitchell"/>
    <n v="45"/>
    <x v="0"/>
    <s v="68855 Galloway Rue_x000a_East Robinport, NM 62847"/>
    <s v="harrisderek@example.net"/>
    <s v="(323)344-7968"/>
    <s v="(323)344-7968"/>
    <x v="3"/>
    <x v="394"/>
    <x v="84"/>
    <x v="434"/>
    <n v="202"/>
    <x v="1"/>
  </r>
  <r>
    <s v="Elizabeth Schmidt"/>
    <n v="36"/>
    <x v="1"/>
    <s v="522 Hawkins Ports Apt. 118_x000a_Christopherbury, GA 65566"/>
    <s v="feliciashelton@example.com"/>
    <s v="(554)477-6997-235"/>
    <s v="(554)477-6997-235"/>
    <x v="2"/>
    <x v="395"/>
    <x v="85"/>
    <x v="435"/>
    <n v="2"/>
    <x v="1"/>
  </r>
  <r>
    <s v="Sheryl Gray"/>
    <n v="35"/>
    <x v="1"/>
    <s v="333 Savage Path_x000a_Lake Michelle, GA 27527"/>
    <s v="iadams@example.org"/>
    <s v="001-536-397-3643"/>
    <s v="001-536-397-3643"/>
    <x v="0"/>
    <x v="396"/>
    <x v="0"/>
    <x v="436"/>
    <n v="954"/>
    <x v="0"/>
  </r>
  <r>
    <s v="Mary Daniels"/>
    <n v="49"/>
    <x v="0"/>
    <s v="7681 Anderson Forks_x000a_East Joseph, GU 61745"/>
    <s v="davisjennifer@example.net"/>
    <s v="790-262-1856-992"/>
    <s v="790-262-1856-992"/>
    <x v="3"/>
    <x v="397"/>
    <x v="0"/>
    <x v="437"/>
    <n v="951"/>
    <x v="0"/>
  </r>
  <r>
    <s v="Dr. Eric Cook"/>
    <n v="52"/>
    <x v="1"/>
    <s v="5698 Morrison Harbors_x000a_Johnsonville, PW 92465"/>
    <s v="michelle33@example.com"/>
    <s v="476-714-3432-3573"/>
    <s v="476-714-3432-3573"/>
    <x v="2"/>
    <x v="398"/>
    <x v="0"/>
    <x v="438"/>
    <n v="950"/>
    <x v="0"/>
  </r>
  <r>
    <s v="Sharon Campos"/>
    <n v="30"/>
    <x v="0"/>
    <s v="77858 Kelly Green Suite 837_x000a_New Melissastad, UT 68799"/>
    <s v="brenda17@example.com"/>
    <s v="(560)750-7512"/>
    <s v="(560)750-7512"/>
    <x v="0"/>
    <x v="399"/>
    <x v="0"/>
    <x v="439"/>
    <n v="949"/>
    <x v="0"/>
  </r>
  <r>
    <s v="Anne Nelson"/>
    <n v="53"/>
    <x v="1"/>
    <s v="2159 Davis Mission Apt. 824_x000a_Port Davidshire, DE 85298"/>
    <s v="mortonanthony@example.net"/>
    <n v="4289487785"/>
    <n v="4289487785"/>
    <x v="1"/>
    <x v="400"/>
    <x v="0"/>
    <x v="440"/>
    <n v="947"/>
    <x v="0"/>
  </r>
  <r>
    <s v="Brooke Rowe"/>
    <n v="36"/>
    <x v="0"/>
    <s v="16038 Andrew Burgs_x000a_Port Jessica, MA 90042"/>
    <s v="greendaniel@example.com"/>
    <n v="-8061"/>
    <s v="8061"/>
    <x v="1"/>
    <x v="400"/>
    <x v="0"/>
    <x v="440"/>
    <n v="947"/>
    <x v="0"/>
  </r>
  <r>
    <s v="Paul Bell"/>
    <n v="34"/>
    <x v="1"/>
    <s v="83991 Waller Junction_x000a_Charlesview, WV 45034"/>
    <s v="brittanycampos@example.org"/>
    <s v="374-811-7177-459"/>
    <s v="374-811-7177-459"/>
    <x v="3"/>
    <x v="401"/>
    <x v="0"/>
    <x v="441"/>
    <n v="946"/>
    <x v="0"/>
  </r>
  <r>
    <s v="Dustin Parks"/>
    <n v="60"/>
    <x v="0"/>
    <s v="5361 Joshua Terrace_x000a_South William, FL 92193"/>
    <s v="larry82@example.net"/>
    <s v="001-438-306-1889-66855"/>
    <s v="001-438-306-1889-66855"/>
    <x v="3"/>
    <x v="402"/>
    <x v="0"/>
    <x v="442"/>
    <n v="938"/>
    <x v="0"/>
  </r>
  <r>
    <s v="Walter Mercer"/>
    <n v="56"/>
    <x v="1"/>
    <s v="678 Megan Estate Apt. 226_x000a_Youngmouth, NH 07204"/>
    <s v="bonnieedwards@example.net"/>
    <s v="212-612-2435-423"/>
    <s v="212-612-2435-423"/>
    <x v="3"/>
    <x v="403"/>
    <x v="0"/>
    <x v="443"/>
    <n v="932"/>
    <x v="0"/>
  </r>
  <r>
    <s v="Tiffany Quinn"/>
    <n v="32"/>
    <x v="1"/>
    <s v="44495 Autumn Manor_x000a_Brandonton, AL 85736"/>
    <s v="cory08@example.net"/>
    <s v="+1-995-449-4687-570"/>
    <s v="+1-995-449-4687-570"/>
    <x v="3"/>
    <x v="404"/>
    <x v="0"/>
    <x v="444"/>
    <n v="930"/>
    <x v="0"/>
  </r>
  <r>
    <s v="Susan Diaz"/>
    <n v="50"/>
    <x v="0"/>
    <s v="512 Roberts Stravenue_x000a_Shannonberg, NH 50107"/>
    <s v="victor98@example.org"/>
    <s v="(477)987-1123-85830"/>
    <s v="(477)987-1123-85830"/>
    <x v="2"/>
    <x v="405"/>
    <x v="86"/>
    <x v="445"/>
    <n v="42"/>
    <x v="1"/>
  </r>
  <r>
    <s v="Sheryl Flores"/>
    <n v="29"/>
    <x v="0"/>
    <s v="1918 Howard Ways Apt. 689_x000a_Lake Barryland, NV 39667"/>
    <s v="morristhomas@example.com"/>
    <s v="+1-655-702-7165-17056"/>
    <s v="+1-655-702-7165-17056"/>
    <x v="0"/>
    <x v="406"/>
    <x v="0"/>
    <x v="446"/>
    <n v="928"/>
    <x v="0"/>
  </r>
  <r>
    <s v="Monica Delgado"/>
    <n v="48"/>
    <x v="0"/>
    <s v="192 Smith Spurs Suite 459_x000a_North Melinda, GU 75843"/>
    <s v="clarkemily@example.com"/>
    <s v="872-516-3354-198"/>
    <s v="872-516-3354-198"/>
    <x v="3"/>
    <x v="407"/>
    <x v="0"/>
    <x v="447"/>
    <n v="927"/>
    <x v="0"/>
  </r>
  <r>
    <s v="Tyler Taylor"/>
    <n v="56"/>
    <x v="1"/>
    <s v="098 Garcia Village_x000a_Meganview, LA 78362"/>
    <s v="jeffrey29@example.com"/>
    <s v="(995)477-9226"/>
    <s v="(995)477-9226"/>
    <x v="1"/>
    <x v="408"/>
    <x v="0"/>
    <x v="448"/>
    <n v="926"/>
    <x v="0"/>
  </r>
  <r>
    <s v="Samantha Salinas"/>
    <n v="21"/>
    <x v="1"/>
    <s v="8318 Thompson Groves_x000a_Lake Maryview, SC 32899"/>
    <s v="larsoncrystal@example.net"/>
    <s v="001-226-902-3537-618"/>
    <s v="001-226-902-3537-618"/>
    <x v="3"/>
    <x v="409"/>
    <x v="0"/>
    <x v="449"/>
    <n v="925"/>
    <x v="0"/>
  </r>
  <r>
    <s v="Jennifer Contreras"/>
    <n v="45"/>
    <x v="1"/>
    <s v="51901 Harris Harbor_x000a_Mariamouth, NH 54621"/>
    <s v="rhonda16@example.net"/>
    <n v="6408407037"/>
    <n v="6408407037"/>
    <x v="1"/>
    <x v="410"/>
    <x v="0"/>
    <x v="450"/>
    <n v="918"/>
    <x v="0"/>
  </r>
  <r>
    <s v="David Reyes"/>
    <n v="43"/>
    <x v="1"/>
    <s v="54421 Adrian Circle_x000a_East Kelly, NH 50786"/>
    <s v="browningnatalie@example.net"/>
    <s v="001-581-852-7282-9472"/>
    <s v="001-581-852-7282-9472"/>
    <x v="0"/>
    <x v="411"/>
    <x v="0"/>
    <x v="451"/>
    <n v="917"/>
    <x v="0"/>
  </r>
  <r>
    <s v="Thomas Brady"/>
    <n v="27"/>
    <x v="1"/>
    <s v="80253 Porter Brooks_x000a_Kellyview, OR 90888"/>
    <s v="davidmartin@example.com"/>
    <s v="365-790-8432-557"/>
    <s v="365-790-8432-557"/>
    <x v="2"/>
    <x v="411"/>
    <x v="0"/>
    <x v="451"/>
    <n v="917"/>
    <x v="0"/>
  </r>
  <r>
    <s v="Zachary Vasquez DDS"/>
    <n v="49"/>
    <x v="0"/>
    <s v="30587 Nicole Pines Apt. 764_x000a_Harrisport, MN 21748"/>
    <s v="ryan93@example.net"/>
    <s v="989-332-3861"/>
    <s v="989-332-3861"/>
    <x v="0"/>
    <x v="412"/>
    <x v="0"/>
    <x v="452"/>
    <n v="916"/>
    <x v="0"/>
  </r>
  <r>
    <s v="Mark Thomas"/>
    <n v="48"/>
    <x v="0"/>
    <s v="21981 Julia Via Apt. 181_x000a_North Saraberg, VA 31071"/>
    <s v="joshua81@example.org"/>
    <s v="294-526-6221-5817"/>
    <s v="294-526-6221-5817"/>
    <x v="2"/>
    <x v="413"/>
    <x v="0"/>
    <x v="453"/>
    <n v="914"/>
    <x v="0"/>
  </r>
  <r>
    <s v="Anthony Parks"/>
    <n v="60"/>
    <x v="1"/>
    <s v="059 Chad Square Apt. 301_x000a_Taylorhaven, LA 33824"/>
    <s v="morganjasmine@example.com"/>
    <s v="(436)867-9679"/>
    <s v="(436)867-9679"/>
    <x v="0"/>
    <x v="414"/>
    <x v="34"/>
    <x v="454"/>
    <n v="389"/>
    <x v="1"/>
  </r>
  <r>
    <s v="Michael Perez"/>
    <n v="60"/>
    <x v="0"/>
    <s v="33124 Mike Parkways_x000a_Danielleland, SD 77770"/>
    <s v="snydertheresa@example.com"/>
    <s v="(923)303-1939"/>
    <s v="(923)303-1939"/>
    <x v="0"/>
    <x v="415"/>
    <x v="0"/>
    <x v="455"/>
    <n v="911"/>
    <x v="0"/>
  </r>
  <r>
    <s v="Douglas Norman"/>
    <n v="52"/>
    <x v="1"/>
    <s v="471 Joshua Shoal_x000a_Port Danielle, IL 37380"/>
    <s v="david96@example.net"/>
    <s v="001-209-437-3306"/>
    <s v="001-209-437-3306"/>
    <x v="2"/>
    <x v="416"/>
    <x v="0"/>
    <x v="456"/>
    <n v="907"/>
    <x v="0"/>
  </r>
  <r>
    <s v="Christopher Bennett"/>
    <n v="19"/>
    <x v="0"/>
    <s v="79231 Jacob Way_x000a_New Theresa, KS 63184"/>
    <s v="sray@example.com"/>
    <s v="514-650-0479-376"/>
    <s v="514-650-0479-376"/>
    <x v="3"/>
    <x v="417"/>
    <x v="87"/>
    <x v="457"/>
    <n v="60"/>
    <x v="1"/>
  </r>
  <r>
    <s v="Brian Baxter"/>
    <n v="59"/>
    <x v="1"/>
    <s v="29267 Adam Glens_x000a_North Susan, TX 34950"/>
    <s v="joshua24@example.org"/>
    <n v="8747642971"/>
    <n v="8747642971"/>
    <x v="2"/>
    <x v="417"/>
    <x v="0"/>
    <x v="458"/>
    <n v="905"/>
    <x v="0"/>
  </r>
  <r>
    <s v="Dustin Cline"/>
    <n v="33"/>
    <x v="1"/>
    <s v="27540 Stewart Alley Suite 780_x000a_South Shannon, CT 25962"/>
    <s v="hbentley@example.com"/>
    <s v="001-439-475-5480-2559"/>
    <s v="001-439-475-5480-2559"/>
    <x v="2"/>
    <x v="417"/>
    <x v="0"/>
    <x v="458"/>
    <n v="905"/>
    <x v="0"/>
  </r>
  <r>
    <s v="Aaron Cook"/>
    <n v="33"/>
    <x v="0"/>
    <s v="495 David Grove Apt. 502_x000a_Lake Christopher, CA 84089"/>
    <s v="cynthia25@example.com"/>
    <s v="(787)326-4198"/>
    <s v="(787)326-4198"/>
    <x v="3"/>
    <x v="418"/>
    <x v="0"/>
    <x v="459"/>
    <n v="904"/>
    <x v="0"/>
  </r>
  <r>
    <s v="Marc Wagner"/>
    <n v="27"/>
    <x v="1"/>
    <s v="PSC 0870, Box 7727_x000a_APO AA 74157"/>
    <s v="mathewsbrandy@example.org"/>
    <s v="+1-964-602-6750-203"/>
    <s v="+1-964-602-6750-203"/>
    <x v="2"/>
    <x v="419"/>
    <x v="0"/>
    <x v="460"/>
    <n v="903"/>
    <x v="0"/>
  </r>
  <r>
    <s v="Daniel Wade"/>
    <n v="53"/>
    <x v="0"/>
    <s v="Unit 1192 Box 1583_x000a_DPO AE 43868"/>
    <s v="zfox@example.com"/>
    <s v="579-688-2569-992"/>
    <s v="579-688-2569-992"/>
    <x v="2"/>
    <x v="420"/>
    <x v="0"/>
    <x v="461"/>
    <n v="902"/>
    <x v="0"/>
  </r>
  <r>
    <s v="Johnny Ellis"/>
    <n v="48"/>
    <x v="0"/>
    <s v="665 Brad Harbors Suite 423_x000a_East Johnburgh, DC 05587"/>
    <s v="richardgilbert@example.org"/>
    <s v="001-931-718-4040-9566"/>
    <s v="001-931-718-4040-9566"/>
    <x v="3"/>
    <x v="420"/>
    <x v="71"/>
    <x v="462"/>
    <n v="268"/>
    <x v="1"/>
  </r>
  <r>
    <s v="Anthony Smith"/>
    <n v="45"/>
    <x v="1"/>
    <s v="460 Davis Keys Suite 912_x000a_Codystad, KY 52364"/>
    <s v="smithjeremy@example.com"/>
    <s v="(737)881-1417-2420"/>
    <s v="(737)881-1417-2420"/>
    <x v="3"/>
    <x v="420"/>
    <x v="0"/>
    <x v="461"/>
    <n v="902"/>
    <x v="0"/>
  </r>
  <r>
    <s v="Mark Barrett"/>
    <n v="21"/>
    <x v="1"/>
    <s v="936 John Prairie_x000a_Victormouth, AK 48793"/>
    <s v="tlogan@example.org"/>
    <s v="001-534-818-1311-98203"/>
    <s v="001-534-818-1311-98203"/>
    <x v="0"/>
    <x v="421"/>
    <x v="0"/>
    <x v="463"/>
    <n v="901"/>
    <x v="0"/>
  </r>
  <r>
    <s v="Eric Henry"/>
    <n v="35"/>
    <x v="0"/>
    <s v="044 Goodwin Drives_x000a_South Crystal, NH 53914"/>
    <s v="donna81@example.org"/>
    <n v="5666943473"/>
    <n v="5666943473"/>
    <x v="2"/>
    <x v="422"/>
    <x v="0"/>
    <x v="464"/>
    <n v="899"/>
    <x v="0"/>
  </r>
  <r>
    <s v="Daniel Brown"/>
    <n v="57"/>
    <x v="0"/>
    <s v="0678 Rebecca Villages Apt. 045_x000a_Ryanview, AL 32041"/>
    <s v="keithdiaz@example.com"/>
    <s v="(466)453-3195-00046"/>
    <s v="(466)453-3195-00046"/>
    <x v="1"/>
    <x v="423"/>
    <x v="0"/>
    <x v="465"/>
    <n v="898"/>
    <x v="0"/>
  </r>
  <r>
    <s v="Joe Estes"/>
    <n v="44"/>
    <x v="0"/>
    <s v="912 Lauren Dale_x000a_Kingview, CA 08454"/>
    <s v="lovedominique@example.org"/>
    <n v="5373900159"/>
    <n v="5373900159"/>
    <x v="2"/>
    <x v="424"/>
    <x v="0"/>
    <x v="466"/>
    <n v="897"/>
    <x v="0"/>
  </r>
  <r>
    <s v="Travis Martin"/>
    <n v="21"/>
    <x v="0"/>
    <s v="88076 Hudson Junctions_x000a_Wilsonborough, WV 72971"/>
    <s v="mary90@example.net"/>
    <s v="001-215-926-8211"/>
    <s v="001-215-926-8211"/>
    <x v="2"/>
    <x v="424"/>
    <x v="88"/>
    <x v="215"/>
    <n v="405"/>
    <x v="1"/>
  </r>
  <r>
    <s v="Bethany Jackson"/>
    <n v="49"/>
    <x v="0"/>
    <s v="83778 Roberts Dam Suite 762_x000a_Henrychester, ND 29111"/>
    <s v="kenneth10@example.net"/>
    <s v="337-935-2521-18109"/>
    <s v="337-935-2521-18109"/>
    <x v="1"/>
    <x v="425"/>
    <x v="0"/>
    <x v="467"/>
    <n v="895"/>
    <x v="0"/>
  </r>
  <r>
    <s v="Eric Davidson"/>
    <n v="41"/>
    <x v="1"/>
    <s v="56802 Robert Flat Apt. 407_x000a_West Christopher, CO 75718"/>
    <s v="psanchez@example.net"/>
    <s v="+1-219-537-2161-55215"/>
    <s v="+1-219-537-2161-55215"/>
    <x v="0"/>
    <x v="426"/>
    <x v="0"/>
    <x v="468"/>
    <n v="894"/>
    <x v="0"/>
  </r>
  <r>
    <s v="Vanessa Villanueva"/>
    <n v="34"/>
    <x v="1"/>
    <s v="9520 Elizabeth Rapids Apt. 709_x000a_Sarahtown, UT 94332"/>
    <s v="margaretortega@example.net"/>
    <s v="+1-296-583-7193-956"/>
    <s v="+1-296-583-7193-956"/>
    <x v="2"/>
    <x v="427"/>
    <x v="0"/>
    <x v="469"/>
    <n v="892"/>
    <x v="0"/>
  </r>
  <r>
    <s v="Kimberly Long"/>
    <n v="47"/>
    <x v="1"/>
    <s v="77035 Anderson Roads_x000a_West Jeanetteville, NE 30792"/>
    <s v="danielking@example.net"/>
    <s v="001-589-720-9275"/>
    <s v="001-589-720-9275"/>
    <x v="3"/>
    <x v="428"/>
    <x v="0"/>
    <x v="470"/>
    <n v="888"/>
    <x v="0"/>
  </r>
  <r>
    <s v="Amanda Johnston"/>
    <n v="41"/>
    <x v="0"/>
    <s v="4324 Blake Fork Suite 386_x000a_Lake Kayla, IL 40476"/>
    <s v="miguelhutchinson@example.net"/>
    <n v="2987275510"/>
    <n v="2987275510"/>
    <x v="3"/>
    <x v="429"/>
    <x v="0"/>
    <x v="279"/>
    <n v="887"/>
    <x v="0"/>
  </r>
  <r>
    <s v="Amanda Howell"/>
    <n v="53"/>
    <x v="1"/>
    <s v="337 Nelson Ridges_x000a_North Jimmy, VT 57987"/>
    <s v="harriskristen@example.com"/>
    <s v="001-653-626-6489"/>
    <s v="001-653-626-6489"/>
    <x v="3"/>
    <x v="430"/>
    <x v="0"/>
    <x v="471"/>
    <n v="883"/>
    <x v="0"/>
  </r>
  <r>
    <s v="Julie Walker"/>
    <n v="18"/>
    <x v="0"/>
    <s v="8070 Stephanie Freeway_x000a_Ortizview, NH 07717"/>
    <s v="charles89@example.org"/>
    <s v="001-560-702-8428"/>
    <s v="001-560-702-8428"/>
    <x v="3"/>
    <x v="431"/>
    <x v="89"/>
    <x v="457"/>
    <n v="60"/>
    <x v="1"/>
  </r>
  <r>
    <s v="Cassidy Lutz"/>
    <n v="36"/>
    <x v="0"/>
    <s v="908 Frederick Club Apt. 999_x000a_Fisherfort, MO 15882"/>
    <s v="terri66@example.com"/>
    <s v="(610)306-0643-4411"/>
    <s v="(610)306-0643-4411"/>
    <x v="3"/>
    <x v="432"/>
    <x v="90"/>
    <x v="472"/>
    <n v="546"/>
    <x v="1"/>
  </r>
  <r>
    <s v="Jennifer Rodriguez"/>
    <n v="56"/>
    <x v="0"/>
    <s v="632 Watson Roads_x000a_East Lindahaven, SC 89777"/>
    <s v="gracewilliams@example.org"/>
    <s v="001-513-284-5028-1195"/>
    <s v="001-513-284-5028-1195"/>
    <x v="1"/>
    <x v="433"/>
    <x v="0"/>
    <x v="473"/>
    <n v="876"/>
    <x v="0"/>
  </r>
  <r>
    <s v="Jonathan Nelson"/>
    <n v="56"/>
    <x v="0"/>
    <s v="641 Rogers Mission Suite 909_x000a_Maryshire, VA 98210"/>
    <s v="kingbenjamin@example.org"/>
    <s v="(342)858-9152"/>
    <s v="(342)858-9152"/>
    <x v="2"/>
    <x v="434"/>
    <x v="91"/>
    <x v="474"/>
    <n v="370"/>
    <x v="1"/>
  </r>
  <r>
    <s v="Holly Johnson"/>
    <n v="31"/>
    <x v="1"/>
    <s v="5183 Munoz Green Apt. 778_x000a_Estradamouth, CT 11919"/>
    <s v="hmcneil@example.org"/>
    <n v="3012406054"/>
    <n v="3012406054"/>
    <x v="3"/>
    <x v="435"/>
    <x v="92"/>
    <x v="475"/>
    <n v="286"/>
    <x v="1"/>
  </r>
  <r>
    <s v="Jessica Perez"/>
    <n v="22"/>
    <x v="1"/>
    <s v="853 Jose Divide_x000a_Torresfort, GA 23587"/>
    <s v="rachel83@example.org"/>
    <n v="6294149579"/>
    <n v="6294149579"/>
    <x v="2"/>
    <x v="435"/>
    <x v="0"/>
    <x v="476"/>
    <n v="872"/>
    <x v="0"/>
  </r>
  <r>
    <s v="Amanda Ramirez"/>
    <n v="52"/>
    <x v="0"/>
    <s v="328 Jackson Run Apt. 899_x000a_Parksshire, UT 50541"/>
    <s v="parsonsalbert@example.org"/>
    <s v="756-406-2941-875"/>
    <s v="756-406-2941-875"/>
    <x v="3"/>
    <x v="436"/>
    <x v="0"/>
    <x v="477"/>
    <n v="865"/>
    <x v="0"/>
  </r>
  <r>
    <s v="Angela Williams"/>
    <n v="41"/>
    <x v="0"/>
    <s v="5721 Emily Fort Apt. 890_x000a_Vaughnstad, ND 58697"/>
    <s v="nwatson@example.org"/>
    <s v="567-849-6081-330"/>
    <s v="567-849-6081-330"/>
    <x v="2"/>
    <x v="437"/>
    <x v="0"/>
    <x v="104"/>
    <n v="863"/>
    <x v="0"/>
  </r>
  <r>
    <s v="George Berry"/>
    <n v="34"/>
    <x v="1"/>
    <s v="23593 Harvey Rue_x000a_Lisafurt, KY 99296"/>
    <s v="brandonnelson@example.net"/>
    <s v="(823)973-1554-253"/>
    <s v="(823)973-1554-253"/>
    <x v="2"/>
    <x v="437"/>
    <x v="0"/>
    <x v="104"/>
    <n v="863"/>
    <x v="0"/>
  </r>
  <r>
    <s v="Donald James"/>
    <n v="52"/>
    <x v="0"/>
    <s v="2752 Cole Circle_x000a_Martinfurt, AS 20025"/>
    <s v="brenda17@example.org"/>
    <s v="+1-834-720-0638-79782"/>
    <s v="+1-834-720-0638-79782"/>
    <x v="0"/>
    <x v="438"/>
    <x v="0"/>
    <x v="478"/>
    <n v="859"/>
    <x v="0"/>
  </r>
  <r>
    <s v="Felicia Lane"/>
    <n v="36"/>
    <x v="0"/>
    <s v="7557 Laura Stravenue Suite 749_x000a_Port Alyssaborough, IA 62672"/>
    <s v="samantharios@example.com"/>
    <s v="661-531-1972-2205"/>
    <s v="661-531-1972-2205"/>
    <x v="1"/>
    <x v="439"/>
    <x v="0"/>
    <x v="479"/>
    <n v="857"/>
    <x v="0"/>
  </r>
  <r>
    <s v="Joshua Robinson"/>
    <n v="21"/>
    <x v="1"/>
    <s v="686 Hernandez Corners Suite 518_x000a_Reedton, KS 12031"/>
    <s v="penningtonsarah@example.org"/>
    <s v="318-909-4850"/>
    <s v="318-909-4850"/>
    <x v="2"/>
    <x v="440"/>
    <x v="0"/>
    <x v="480"/>
    <n v="856"/>
    <x v="0"/>
  </r>
  <r>
    <s v="Paula Le"/>
    <n v="55"/>
    <x v="0"/>
    <s v="689 Chelsea Via Apt. 312_x000a_Moraburgh, TX 99821"/>
    <s v="phamsamuel@example.net"/>
    <s v="001-669-541-7744"/>
    <s v="001-669-541-7744"/>
    <x v="3"/>
    <x v="441"/>
    <x v="0"/>
    <x v="481"/>
    <n v="855"/>
    <x v="0"/>
  </r>
  <r>
    <s v="Alyssa Graham"/>
    <n v="45"/>
    <x v="1"/>
    <s v="0366 Murphy Prairie_x000a_Herreraborough, IN 97019"/>
    <s v="whitejanice@example.org"/>
    <n v="-8136"/>
    <s v="8136"/>
    <x v="2"/>
    <x v="442"/>
    <x v="0"/>
    <x v="482"/>
    <n v="854"/>
    <x v="0"/>
  </r>
  <r>
    <s v="Lynn Kelly"/>
    <n v="38"/>
    <x v="0"/>
    <s v="8772 Skinner Street Apt. 978_x000a_Lake Christopherside, OR 28352"/>
    <s v="nwilliamson@example.org"/>
    <s v="971-426-6971-743"/>
    <s v="971-426-6971-743"/>
    <x v="2"/>
    <x v="443"/>
    <x v="0"/>
    <x v="483"/>
    <n v="850"/>
    <x v="0"/>
  </r>
  <r>
    <s v="Gabriel Moore"/>
    <n v="47"/>
    <x v="1"/>
    <s v="00309 Lee Bypass_x000a_Lake Holly, NV 05041"/>
    <s v="tcontreras@example.com"/>
    <n v="-4391"/>
    <s v="4391"/>
    <x v="3"/>
    <x v="444"/>
    <x v="0"/>
    <x v="484"/>
    <n v="847"/>
    <x v="0"/>
  </r>
  <r>
    <s v="Dorothy Tapia"/>
    <n v="50"/>
    <x v="0"/>
    <s v="804 White Way Apt. 044_x000a_North Jason, ND 95943"/>
    <s v="patrickwhitney@example.com"/>
    <s v="001-766-563-9021"/>
    <s v="001-766-563-9021"/>
    <x v="2"/>
    <x v="445"/>
    <x v="0"/>
    <x v="485"/>
    <n v="845"/>
    <x v="0"/>
  </r>
  <r>
    <s v="Anthony Davidson"/>
    <n v="19"/>
    <x v="0"/>
    <s v="15073 Robert Shoal Suite 877_x000a_West Scottview, MT 55887"/>
    <s v="durancynthia@example.org"/>
    <s v="218-789-8056"/>
    <s v="218-789-8056"/>
    <x v="3"/>
    <x v="446"/>
    <x v="0"/>
    <x v="486"/>
    <n v="843"/>
    <x v="0"/>
  </r>
  <r>
    <s v="Colleen Lee"/>
    <n v="42"/>
    <x v="0"/>
    <s v="06034 Swanson Springs Apt. 772_x000a_Michaelborough, PA 21919"/>
    <s v="thoward@example.org"/>
    <s v="+1-873-833-8486-6733"/>
    <s v="+1-873-833-8486-6733"/>
    <x v="0"/>
    <x v="446"/>
    <x v="0"/>
    <x v="486"/>
    <n v="843"/>
    <x v="0"/>
  </r>
  <r>
    <s v="Joyce Harris"/>
    <n v="35"/>
    <x v="0"/>
    <s v="03667 Jessica Station_x000a_Nataliemouth, FM 56469"/>
    <s v="sharonhammond@example.org"/>
    <s v="001-543-481-4671-64695"/>
    <s v="001-543-481-4671-64695"/>
    <x v="2"/>
    <x v="446"/>
    <x v="0"/>
    <x v="486"/>
    <n v="843"/>
    <x v="0"/>
  </r>
  <r>
    <s v="David Wong"/>
    <n v="47"/>
    <x v="1"/>
    <s v="75944 Denise Rest_x000a_East Christopher, MA 46748"/>
    <s v="kmoran@example.org"/>
    <s v="(898)436-9321"/>
    <s v="(898)436-9321"/>
    <x v="1"/>
    <x v="447"/>
    <x v="15"/>
    <x v="487"/>
    <n v="79"/>
    <x v="1"/>
  </r>
  <r>
    <s v="Jason Washington"/>
    <n v="23"/>
    <x v="1"/>
    <s v="9600 Matthew Manors_x000a_North Erin, MI 37583"/>
    <s v="robinmartinez@example.net"/>
    <s v="284-955-0363"/>
    <s v="284-955-0363"/>
    <x v="3"/>
    <x v="447"/>
    <x v="0"/>
    <x v="488"/>
    <n v="841"/>
    <x v="0"/>
  </r>
  <r>
    <s v="Thomas Harper"/>
    <n v="35"/>
    <x v="0"/>
    <s v="49043 Fisher Field_x000a_Nicoleborough, MS 41591"/>
    <s v="austin95@example.org"/>
    <s v="322-442-8278"/>
    <s v="322-442-8278"/>
    <x v="1"/>
    <x v="448"/>
    <x v="0"/>
    <x v="489"/>
    <n v="840"/>
    <x v="0"/>
  </r>
  <r>
    <s v="Juan Williams"/>
    <n v="54"/>
    <x v="1"/>
    <s v="61951 Carla Heights Suite 401_x000a_New Maryside, GU 62223"/>
    <s v="woodemily@example.net"/>
    <s v="+1-964-867-3428-55099"/>
    <s v="+1-964-867-3428-55099"/>
    <x v="1"/>
    <x v="449"/>
    <x v="0"/>
    <x v="490"/>
    <n v="839"/>
    <x v="0"/>
  </r>
  <r>
    <s v="Stephanie Suarez"/>
    <n v="60"/>
    <x v="0"/>
    <s v="979 Nelson Spur Suite 725_x000a_Smithton, KS 51525"/>
    <s v="jenkinsdaniel@example.org"/>
    <n v="-3396"/>
    <s v="3396"/>
    <x v="1"/>
    <x v="450"/>
    <x v="0"/>
    <x v="491"/>
    <n v="837"/>
    <x v="0"/>
  </r>
  <r>
    <s v="Mark Hancock"/>
    <n v="44"/>
    <x v="0"/>
    <s v="9123 James Street Suite 580_x000a_Snowhaven, CO 12871"/>
    <s v="ralphbrown@example.com"/>
    <s v="(462)244-2396-89602"/>
    <s v="(462)244-2396-89602"/>
    <x v="0"/>
    <x v="451"/>
    <x v="0"/>
    <x v="492"/>
    <n v="834"/>
    <x v="0"/>
  </r>
  <r>
    <s v="Susan Yu"/>
    <n v="44"/>
    <x v="0"/>
    <s v="8220 Murphy Ridge Suite 715_x000a_East Andrewtown, GA 77134"/>
    <s v="sheliajordan@example.com"/>
    <s v="001-954-681-2798-62135"/>
    <s v="001-954-681-2798-62135"/>
    <x v="2"/>
    <x v="452"/>
    <x v="0"/>
    <x v="493"/>
    <n v="830"/>
    <x v="0"/>
  </r>
  <r>
    <s v="Jacob Richardson"/>
    <n v="20"/>
    <x v="0"/>
    <s v="6567 Anna Harbors Suite 117_x000a_Audreyside, CO 34028"/>
    <s v="david11@example.com"/>
    <s v="423-444-0234-22976"/>
    <s v="423-444-0234-22976"/>
    <x v="2"/>
    <x v="452"/>
    <x v="0"/>
    <x v="493"/>
    <n v="830"/>
    <x v="0"/>
  </r>
  <r>
    <s v="Courtney Rasmussen"/>
    <n v="40"/>
    <x v="0"/>
    <s v="USNS Caldwell_x000a_FPO AE 44236"/>
    <s v="rasmussenpatrick@example.org"/>
    <s v="944-994-7206"/>
    <s v="944-994-7206"/>
    <x v="1"/>
    <x v="453"/>
    <x v="0"/>
    <x v="494"/>
    <n v="829"/>
    <x v="0"/>
  </r>
  <r>
    <s v="Jeffrey Vasquez"/>
    <n v="40"/>
    <x v="0"/>
    <s v="487 Joseph Curve_x000a_Matthewtown, KY 38687"/>
    <s v="pmalone@example.net"/>
    <s v="001-997-291-6383-422"/>
    <s v="001-997-291-6383-422"/>
    <x v="1"/>
    <x v="454"/>
    <x v="0"/>
    <x v="495"/>
    <n v="827"/>
    <x v="0"/>
  </r>
  <r>
    <s v="Kelsey Owens"/>
    <n v="38"/>
    <x v="0"/>
    <s v="85384 Wood Stream Suite 629_x000a_Estradaport, MS 42684"/>
    <s v="dustin84@example.com"/>
    <s v="001-969-735-8345-7363"/>
    <s v="001-969-735-8345-7363"/>
    <x v="1"/>
    <x v="455"/>
    <x v="0"/>
    <x v="496"/>
    <n v="826"/>
    <x v="0"/>
  </r>
  <r>
    <s v="April Vaughn"/>
    <n v="39"/>
    <x v="1"/>
    <s v="54288 Clark Streets Suite 154_x000a_Coxborough, WI 44258"/>
    <s v="ndaniels@example.org"/>
    <s v="(507)610-5117-72040"/>
    <s v="(507)610-5117-72040"/>
    <x v="3"/>
    <x v="456"/>
    <x v="0"/>
    <x v="497"/>
    <n v="822"/>
    <x v="0"/>
  </r>
  <r>
    <s v="Tammy Peterson"/>
    <n v="48"/>
    <x v="1"/>
    <s v="9632 Jordan Pine_x000a_Nicoleborough, MS 99617"/>
    <s v="john77@example.com"/>
    <s v="(932)515-2293"/>
    <s v="(932)515-2293"/>
    <x v="2"/>
    <x v="457"/>
    <x v="0"/>
    <x v="498"/>
    <n v="821"/>
    <x v="0"/>
  </r>
  <r>
    <s v="Tammy Meadows"/>
    <n v="43"/>
    <x v="0"/>
    <s v="0439 Thomas Trail_x000a_Robertoton, PW 30134"/>
    <s v="oneilljustin@example.com"/>
    <s v="001-334-250-9627-94308"/>
    <s v="001-334-250-9627-94308"/>
    <x v="3"/>
    <x v="457"/>
    <x v="0"/>
    <x v="498"/>
    <n v="821"/>
    <x v="0"/>
  </r>
  <r>
    <s v="Katherine Oneill"/>
    <n v="39"/>
    <x v="1"/>
    <s v="606 Ramirez Motorway Apt. 490_x000a_West Paulview, CO 49709"/>
    <s v="nina41@example.org"/>
    <s v="(213)404-7444-40596"/>
    <s v="(213)404-7444-40596"/>
    <x v="0"/>
    <x v="458"/>
    <x v="0"/>
    <x v="499"/>
    <n v="816"/>
    <x v="0"/>
  </r>
  <r>
    <s v="Todd Brooks"/>
    <n v="36"/>
    <x v="1"/>
    <s v="3272 Alexander Dale Suite 126_x000a_Port Kathleen, KY 92267"/>
    <s v="gregory96@example.org"/>
    <s v="001-619-440-9045-3488"/>
    <s v="001-619-440-9045-3488"/>
    <x v="1"/>
    <x v="459"/>
    <x v="0"/>
    <x v="500"/>
    <n v="813"/>
    <x v="0"/>
  </r>
  <r>
    <s v="Catherine Nelson MD"/>
    <n v="28"/>
    <x v="1"/>
    <s v="4848 Lisa Extensions Suite 597_x000a_Oliverstad, NM 55987"/>
    <s v="elizabeth69@example.net"/>
    <s v="810-288-1575-0858"/>
    <s v="810-288-1575-0858"/>
    <x v="0"/>
    <x v="460"/>
    <x v="0"/>
    <x v="155"/>
    <n v="812"/>
    <x v="0"/>
  </r>
  <r>
    <s v="Julie Petty"/>
    <n v="27"/>
    <x v="0"/>
    <s v="191 Norris Cape Apt. 210_x000a_South Misty, KY 74662"/>
    <s v="isnyder@example.net"/>
    <s v="213-291-9794"/>
    <s v="213-291-9794"/>
    <x v="2"/>
    <x v="461"/>
    <x v="93"/>
    <x v="501"/>
    <n v="19"/>
    <x v="1"/>
  </r>
  <r>
    <s v="Daniel Hoffman"/>
    <n v="29"/>
    <x v="0"/>
    <s v="688 Ferrell Meadow_x000a_North Linda, TX 30360"/>
    <s v="williamarnold@example.net"/>
    <s v="(983)213-1296"/>
    <s v="(983)213-1296"/>
    <x v="1"/>
    <x v="462"/>
    <x v="94"/>
    <x v="502"/>
    <n v="75"/>
    <x v="1"/>
  </r>
  <r>
    <s v="Michelle Freeman"/>
    <n v="21"/>
    <x v="0"/>
    <s v="6820 Jeanette Squares_x000a_Port Roger, MA 99764"/>
    <s v="blackwelllisa@example.net"/>
    <n v="6653209722"/>
    <n v="6653209722"/>
    <x v="0"/>
    <x v="462"/>
    <x v="92"/>
    <x v="503"/>
    <n v="222"/>
    <x v="1"/>
  </r>
  <r>
    <s v="Joshua Johnson"/>
    <n v="45"/>
    <x v="1"/>
    <s v="Unit 2589 Box 5158_x000a_DPO AE 90819"/>
    <s v="erobinson@example.org"/>
    <s v="677-987-1576"/>
    <s v="677-987-1576"/>
    <x v="0"/>
    <x v="463"/>
    <x v="0"/>
    <x v="504"/>
    <n v="807"/>
    <x v="0"/>
  </r>
  <r>
    <s v="Samantha Baker"/>
    <n v="29"/>
    <x v="1"/>
    <s v="132 Brandon Plaza_x000a_East Nathanielside, NM 67354"/>
    <s v="solsen@example.org"/>
    <n v="4883250333"/>
    <n v="4883250333"/>
    <x v="2"/>
    <x v="464"/>
    <x v="0"/>
    <x v="505"/>
    <n v="806"/>
    <x v="0"/>
  </r>
  <r>
    <s v="Janet Velazquez"/>
    <n v="47"/>
    <x v="0"/>
    <s v="932 Berg Ville_x000a_West Anthony, MN 58970"/>
    <s v="sandrareed@example.org"/>
    <s v="001-873-955-2419-54448"/>
    <s v="001-873-955-2419-54448"/>
    <x v="2"/>
    <x v="465"/>
    <x v="0"/>
    <x v="506"/>
    <n v="805"/>
    <x v="0"/>
  </r>
  <r>
    <s v="Michelle Wilkerson"/>
    <n v="54"/>
    <x v="0"/>
    <s v="41708 Vargas Row Suite 056_x000a_Lake Michelleburgh, ID 37620"/>
    <s v="boydcharles@example.com"/>
    <s v="001-282-563-6095-80031"/>
    <s v="001-282-563-6095-80031"/>
    <x v="0"/>
    <x v="465"/>
    <x v="0"/>
    <x v="506"/>
    <n v="805"/>
    <x v="0"/>
  </r>
  <r>
    <s v="Lisa Johnson"/>
    <n v="36"/>
    <x v="0"/>
    <s v="4801 Garcia Valley Apt. 625_x000a_South Kimberlyton, NJ 49078"/>
    <s v="markdennis@example.org"/>
    <s v="881-942-7411-904"/>
    <s v="881-942-7411-904"/>
    <x v="1"/>
    <x v="466"/>
    <x v="0"/>
    <x v="507"/>
    <n v="802"/>
    <x v="0"/>
  </r>
  <r>
    <s v="Steven Vargas"/>
    <n v="28"/>
    <x v="1"/>
    <s v="12879 Brenda Orchard_x000a_Michaelmouth, FL 21132"/>
    <s v="donalddavis@example.org"/>
    <s v="(463)634-0465-102"/>
    <s v="(463)634-0465-102"/>
    <x v="3"/>
    <x v="466"/>
    <x v="0"/>
    <x v="507"/>
    <n v="802"/>
    <x v="0"/>
  </r>
  <r>
    <s v="Cody Mccarthy"/>
    <n v="52"/>
    <x v="1"/>
    <s v="8323 Merritt Greens Apt. 192_x000a_Brentborough, DC 37510"/>
    <s v="hharris@example.com"/>
    <s v="001-891-920-2940"/>
    <s v="001-891-920-2940"/>
    <x v="1"/>
    <x v="467"/>
    <x v="95"/>
    <x v="508"/>
    <n v="165"/>
    <x v="1"/>
  </r>
  <r>
    <s v="Trevor Yates"/>
    <n v="19"/>
    <x v="0"/>
    <s v="048 Patton Junction Apt. 371_x000a_Thomashaven, FM 03917"/>
    <s v="laurenalexander@example.net"/>
    <s v="(319)474-4630"/>
    <s v="(319)474-4630"/>
    <x v="2"/>
    <x v="467"/>
    <x v="0"/>
    <x v="509"/>
    <n v="801"/>
    <x v="0"/>
  </r>
  <r>
    <s v="Dr. Mary Cervantes"/>
    <n v="36"/>
    <x v="0"/>
    <s v="USNV Horton_x000a_FPO AA 88139"/>
    <s v="tricia29@example.org"/>
    <n v="8832430917"/>
    <n v="8832430917"/>
    <x v="1"/>
    <x v="468"/>
    <x v="96"/>
    <x v="475"/>
    <n v="286"/>
    <x v="1"/>
  </r>
  <r>
    <s v="Patrick Sullivan"/>
    <n v="32"/>
    <x v="0"/>
    <s v="7215 Catherine Bypass_x000a_Port Sharonville, ID 33700"/>
    <s v="franklinkathryn@example.net"/>
    <s v="(933)488-0222-9426"/>
    <s v="(933)488-0222-9426"/>
    <x v="3"/>
    <x v="468"/>
    <x v="0"/>
    <x v="510"/>
    <n v="800"/>
    <x v="0"/>
  </r>
  <r>
    <s v="Edward Martinez"/>
    <n v="21"/>
    <x v="1"/>
    <s v="858 Hancock Valley_x000a_Abigailmouth, KS 80868"/>
    <s v="qsnyder@example.com"/>
    <n v="-7274"/>
    <s v="7274"/>
    <x v="1"/>
    <x v="468"/>
    <x v="0"/>
    <x v="510"/>
    <n v="800"/>
    <x v="0"/>
  </r>
  <r>
    <s v="Michael Scott"/>
    <n v="23"/>
    <x v="0"/>
    <s v="Unit 1433 Box 8649_x000a_DPO AA 81154"/>
    <s v="mikedavis@example.com"/>
    <s v="(859)984-8759-708"/>
    <s v="(859)984-8759-708"/>
    <x v="0"/>
    <x v="469"/>
    <x v="97"/>
    <x v="511"/>
    <n v="354"/>
    <x v="1"/>
  </r>
  <r>
    <s v="Kayla Everett"/>
    <n v="56"/>
    <x v="1"/>
    <s v="147 Hickman Brook Apt. 165_x000a_Port Carol, AK 42344"/>
    <s v="uevans@example.org"/>
    <s v="001-910-810-2785"/>
    <s v="001-910-810-2785"/>
    <x v="0"/>
    <x v="469"/>
    <x v="0"/>
    <x v="512"/>
    <n v="799"/>
    <x v="0"/>
  </r>
  <r>
    <s v="Priscilla Mann"/>
    <n v="57"/>
    <x v="0"/>
    <s v="0540 Khan Pine Apt. 835_x000a_Port Belinda, MD 97299"/>
    <s v="gpage@example.net"/>
    <s v="001-925-856-7558-25521"/>
    <s v="001-925-856-7558-25521"/>
    <x v="0"/>
    <x v="470"/>
    <x v="0"/>
    <x v="513"/>
    <n v="797"/>
    <x v="0"/>
  </r>
  <r>
    <s v="Matthew Stevenson"/>
    <n v="30"/>
    <x v="1"/>
    <s v="4387 Danielle Glen Suite 862_x000a_Patricktown, NJ 10532"/>
    <s v="beverly91@example.com"/>
    <s v="(745)214-4697"/>
    <s v="(745)214-4697"/>
    <x v="3"/>
    <x v="470"/>
    <x v="0"/>
    <x v="513"/>
    <n v="797"/>
    <x v="0"/>
  </r>
  <r>
    <s v="Heather Leach"/>
    <n v="35"/>
    <x v="0"/>
    <s v="1340 Sanders Path Suite 320_x000a_Rachelside, ID 77486"/>
    <s v="katelyn74@example.com"/>
    <s v="713-965-2482-08510"/>
    <s v="713-965-2482-08510"/>
    <x v="1"/>
    <x v="471"/>
    <x v="0"/>
    <x v="514"/>
    <n v="794"/>
    <x v="0"/>
  </r>
  <r>
    <s v="Tyler Lloyd"/>
    <n v="47"/>
    <x v="0"/>
    <s v="0288 Michael Roads_x000a_Port Steveview, AL 27592"/>
    <s v="megancohen@example.org"/>
    <n v="-10449"/>
    <s v="10449"/>
    <x v="1"/>
    <x v="471"/>
    <x v="0"/>
    <x v="514"/>
    <n v="794"/>
    <x v="0"/>
  </r>
  <r>
    <s v="Cheryl Clark"/>
    <n v="58"/>
    <x v="1"/>
    <s v="191 Melanie Lakes Apt. 637_x000a_Amytown, WV 16224"/>
    <s v="hullrita@example.org"/>
    <s v="(831)540-3002-1340"/>
    <s v="(831)540-3002-1340"/>
    <x v="2"/>
    <x v="472"/>
    <x v="98"/>
    <x v="90"/>
    <n v="304"/>
    <x v="1"/>
  </r>
  <r>
    <s v="Lisa Adams"/>
    <n v="41"/>
    <x v="0"/>
    <s v="328 Green Mountain Apt. 194_x000a_Michaelhaven, WI 52957"/>
    <s v="jennifer22@example.net"/>
    <s v="+1-827-651-3829-640"/>
    <s v="+1-827-651-3829-640"/>
    <x v="0"/>
    <x v="473"/>
    <x v="99"/>
    <x v="515"/>
    <n v="310"/>
    <x v="1"/>
  </r>
  <r>
    <s v="John Fields"/>
    <n v="32"/>
    <x v="0"/>
    <s v="01053 Sandra Streets Suite 749_x000a_South Jeremymouth, TN 19351"/>
    <s v="xdalton@example.org"/>
    <s v="573-799-6233-0478"/>
    <s v="573-799-6233-0478"/>
    <x v="1"/>
    <x v="473"/>
    <x v="100"/>
    <x v="516"/>
    <n v="114"/>
    <x v="1"/>
  </r>
  <r>
    <s v="Michael Graves"/>
    <n v="45"/>
    <x v="1"/>
    <s v="98794 Linda Mills Suite 235_x000a_Ericside, SD 95143"/>
    <s v="qmendoza@example.org"/>
    <s v="(532)400-0369-54793"/>
    <s v="(532)400-0369-54793"/>
    <x v="2"/>
    <x v="474"/>
    <x v="101"/>
    <x v="517"/>
    <n v="140"/>
    <x v="1"/>
  </r>
  <r>
    <s v="Monica Rivera"/>
    <n v="43"/>
    <x v="1"/>
    <s v="769 Phillips Wall Apt. 165_x000a_Colleenview, DC 87605"/>
    <s v="shortbenjamin@example.com"/>
    <n v="-3600"/>
    <s v="3600"/>
    <x v="2"/>
    <x v="475"/>
    <x v="0"/>
    <x v="518"/>
    <n v="789"/>
    <x v="0"/>
  </r>
  <r>
    <s v="Barbara Gonzalez"/>
    <n v="53"/>
    <x v="1"/>
    <s v="3660 Robertson Brooks Apt. 838_x000a_Port Michaelville, VT 34517"/>
    <s v="laura57@example.net"/>
    <n v="-9454"/>
    <s v="9454"/>
    <x v="1"/>
    <x v="475"/>
    <x v="0"/>
    <x v="518"/>
    <n v="789"/>
    <x v="0"/>
  </r>
  <r>
    <s v="Carlos Ponce"/>
    <n v="49"/>
    <x v="1"/>
    <s v="83356 Martin Corners Suite 115_x000a_New Garymouth, NE 05842"/>
    <s v="sandrashannon@example.net"/>
    <s v="512-296-9412"/>
    <s v="512-296-9412"/>
    <x v="3"/>
    <x v="476"/>
    <x v="102"/>
    <x v="519"/>
    <n v="328"/>
    <x v="1"/>
  </r>
  <r>
    <s v="Jonathan Griffith"/>
    <n v="39"/>
    <x v="0"/>
    <s v="54682 Davis Rest Apt. 599_x000a_Lake Lisa, MD 92302"/>
    <s v="armstrongsarah@example.org"/>
    <n v="-1313"/>
    <s v="1313"/>
    <x v="0"/>
    <x v="476"/>
    <x v="52"/>
    <x v="35"/>
    <n v="183"/>
    <x v="1"/>
  </r>
  <r>
    <s v="Allison Griffith"/>
    <n v="21"/>
    <x v="0"/>
    <s v="7074 Daniel Parkways_x000a_New Davidview, MP 48626"/>
    <s v="jonesshannon@example.com"/>
    <s v="(477)686-0150-8765"/>
    <s v="(477)686-0150-8765"/>
    <x v="2"/>
    <x v="476"/>
    <x v="0"/>
    <x v="520"/>
    <n v="788"/>
    <x v="0"/>
  </r>
  <r>
    <s v="Charles Bautista"/>
    <n v="37"/>
    <x v="0"/>
    <s v="229 Brown Groves_x000a_Patrickstad, SC 12079"/>
    <s v="tiffanycombs@example.com"/>
    <s v="+1-722-717-4426-076"/>
    <s v="+1-722-717-4426-076"/>
    <x v="3"/>
    <x v="476"/>
    <x v="0"/>
    <x v="520"/>
    <n v="788"/>
    <x v="0"/>
  </r>
  <r>
    <s v="Matthew Lindsey"/>
    <n v="48"/>
    <x v="1"/>
    <s v="1160 Hall Extensions Suite 847_x000a_Port Nancyshire, SD 06892"/>
    <s v="cgarrett@example.com"/>
    <s v="(922)683-1386-77376"/>
    <s v="(922)683-1386-77376"/>
    <x v="1"/>
    <x v="477"/>
    <x v="0"/>
    <x v="521"/>
    <n v="784"/>
    <x v="0"/>
  </r>
  <r>
    <s v="Brandon Carter"/>
    <n v="36"/>
    <x v="1"/>
    <s v="42859 John Islands Suite 989_x000a_Shawport, ND 46214"/>
    <s v="melissa89@example.com"/>
    <s v="777-916-4816-34795"/>
    <s v="777-916-4816-34795"/>
    <x v="1"/>
    <x v="477"/>
    <x v="0"/>
    <x v="521"/>
    <n v="784"/>
    <x v="0"/>
  </r>
  <r>
    <s v="Dylan Mendoza"/>
    <n v="56"/>
    <x v="1"/>
    <s v="18256 James Summit_x000a_New Elizabeth, MO 88272"/>
    <s v="wendyjohnson@example.net"/>
    <s v="(362)503-4288-949"/>
    <s v="(362)503-4288-949"/>
    <x v="3"/>
    <x v="477"/>
    <x v="0"/>
    <x v="521"/>
    <n v="784"/>
    <x v="0"/>
  </r>
  <r>
    <s v="Christopher Alvarado"/>
    <n v="35"/>
    <x v="0"/>
    <s v="50480 Phillips Turnpike Suite 694_x000a_Port Nancy, MP 07637"/>
    <s v="jasminebartlett@example.com"/>
    <s v="(628)814-7904"/>
    <s v="(628)814-7904"/>
    <x v="2"/>
    <x v="477"/>
    <x v="103"/>
    <x v="522"/>
    <n v="455"/>
    <x v="1"/>
  </r>
  <r>
    <s v="Katherine Harris"/>
    <n v="38"/>
    <x v="1"/>
    <s v="942 Hicks Wells_x000a_Paulbury, ID 47801"/>
    <s v="donaldgreen@example.net"/>
    <s v="001-338-806-8816"/>
    <s v="001-338-806-8816"/>
    <x v="2"/>
    <x v="478"/>
    <x v="104"/>
    <x v="523"/>
    <n v="43"/>
    <x v="1"/>
  </r>
  <r>
    <s v="Alyssa Parker"/>
    <n v="34"/>
    <x v="0"/>
    <s v="1955 Cynthia Road_x000a_North Paulshire, FL 35934"/>
    <s v="halljohn@example.com"/>
    <s v="419-383-2679-205"/>
    <s v="419-383-2679-205"/>
    <x v="0"/>
    <x v="479"/>
    <x v="0"/>
    <x v="524"/>
    <n v="781"/>
    <x v="0"/>
  </r>
  <r>
    <s v="Justin Gray"/>
    <n v="18"/>
    <x v="0"/>
    <s v="73153 Jerry Spur_x000a_Williamchester, DC 16477"/>
    <s v="vvaldez@example.org"/>
    <s v="(534)598-9202"/>
    <s v="(534)598-9202"/>
    <x v="2"/>
    <x v="479"/>
    <x v="0"/>
    <x v="524"/>
    <n v="781"/>
    <x v="0"/>
  </r>
  <r>
    <s v="Lisa Curry"/>
    <n v="53"/>
    <x v="1"/>
    <s v="921 Zachary Drive Suite 767_x000a_Thomaston, GU 39079"/>
    <s v="kbaker@example.net"/>
    <s v="420-203-4415"/>
    <s v="420-203-4415"/>
    <x v="0"/>
    <x v="479"/>
    <x v="0"/>
    <x v="524"/>
    <n v="781"/>
    <x v="0"/>
  </r>
  <r>
    <s v="Pamela Morrison"/>
    <n v="40"/>
    <x v="0"/>
    <s v="033 Cesar Stravenue Apt. 848_x000a_Robbinsmouth, CA 71155"/>
    <s v="rnguyen@example.net"/>
    <s v="(582)444-5439"/>
    <s v="(582)444-5439"/>
    <x v="3"/>
    <x v="480"/>
    <x v="0"/>
    <x v="525"/>
    <n v="780"/>
    <x v="0"/>
  </r>
  <r>
    <s v="Jeremy Savage"/>
    <n v="33"/>
    <x v="1"/>
    <s v="2678 Johnson Road_x000a_Kyleberg, CA 66366"/>
    <s v="ojones@example.com"/>
    <s v="(392)990-5946-291"/>
    <s v="(392)990-5946-291"/>
    <x v="0"/>
    <x v="481"/>
    <x v="0"/>
    <x v="526"/>
    <n v="779"/>
    <x v="0"/>
  </r>
  <r>
    <s v="Jacob Dominguez"/>
    <n v="26"/>
    <x v="0"/>
    <s v="19419 Tammy Isle Apt. 711_x000a_Christophertown, AL 96959"/>
    <s v="diazaudrey@example.net"/>
    <s v="001-275-342-0965-478"/>
    <s v="001-275-342-0965-478"/>
    <x v="3"/>
    <x v="482"/>
    <x v="0"/>
    <x v="527"/>
    <n v="778"/>
    <x v="0"/>
  </r>
  <r>
    <s v="Sara Nelson"/>
    <n v="34"/>
    <x v="1"/>
    <s v="959 Moore Knoll Apt. 480_x000a_Paynefurt, KS 90473"/>
    <s v="catherine52@example.net"/>
    <s v="497-564-7291-114"/>
    <s v="497-564-7291-114"/>
    <x v="2"/>
    <x v="482"/>
    <x v="0"/>
    <x v="527"/>
    <n v="778"/>
    <x v="0"/>
  </r>
  <r>
    <s v="Cheryl Stewart"/>
    <n v="49"/>
    <x v="0"/>
    <s v="24614 Luis Dam Suite 567_x000a_Tonyton, HI 17572"/>
    <s v="williambailey@example.net"/>
    <s v="915-564-9779-08742"/>
    <s v="915-564-9779-08742"/>
    <x v="0"/>
    <x v="483"/>
    <x v="0"/>
    <x v="528"/>
    <n v="776"/>
    <x v="0"/>
  </r>
  <r>
    <s v="Sherry Harmon"/>
    <n v="38"/>
    <x v="0"/>
    <s v="308 Kevin Throughway Suite 959_x000a_Gonzalezside, GA 07753"/>
    <s v="harrycollins@example.org"/>
    <s v="227-656-6750"/>
    <s v="227-656-6750"/>
    <x v="2"/>
    <x v="484"/>
    <x v="0"/>
    <x v="529"/>
    <n v="774"/>
    <x v="0"/>
  </r>
  <r>
    <s v="Brandon Mcbride"/>
    <n v="34"/>
    <x v="0"/>
    <s v="738 Chapman Mill Suite 253_x000a_Lake Robert, AL 86885"/>
    <s v="josephwatson@example.org"/>
    <n v="2093281579"/>
    <n v="2093281579"/>
    <x v="2"/>
    <x v="485"/>
    <x v="0"/>
    <x v="530"/>
    <n v="773"/>
    <x v="0"/>
  </r>
  <r>
    <s v="Elizabeth Lee"/>
    <n v="31"/>
    <x v="0"/>
    <s v="18607 Kendra Ways_x000a_New Travisport, AK 20754"/>
    <s v="freemanjoseph@example.org"/>
    <n v="3992584714"/>
    <n v="3992584714"/>
    <x v="2"/>
    <x v="485"/>
    <x v="0"/>
    <x v="530"/>
    <n v="773"/>
    <x v="0"/>
  </r>
  <r>
    <s v="Karen Harrell"/>
    <n v="54"/>
    <x v="0"/>
    <s v="72878 Nelson Light Apt. 305_x000a_North Shannonbury, MP 34762"/>
    <s v="lindsayhuffman@example.net"/>
    <s v="647-900-9341-35140"/>
    <s v="647-900-9341-35140"/>
    <x v="1"/>
    <x v="486"/>
    <x v="0"/>
    <x v="531"/>
    <n v="772"/>
    <x v="0"/>
  </r>
  <r>
    <s v="Anne Bolton"/>
    <n v="53"/>
    <x v="1"/>
    <s v="USS Nolan_x000a_FPO AE 66073"/>
    <s v="davidalexander@example.org"/>
    <s v="(664)380-2099-604"/>
    <s v="(664)380-2099-604"/>
    <x v="3"/>
    <x v="486"/>
    <x v="0"/>
    <x v="531"/>
    <n v="772"/>
    <x v="0"/>
  </r>
  <r>
    <s v="Wendy Smith"/>
    <n v="18"/>
    <x v="0"/>
    <s v="48923 Ramirez Trafficway Suite 293_x000a_New Patrick, RI 11871"/>
    <s v="thomasmcpherson@example.net"/>
    <n v="5388495301"/>
    <n v="5388495301"/>
    <x v="3"/>
    <x v="487"/>
    <x v="0"/>
    <x v="532"/>
    <n v="770"/>
    <x v="0"/>
  </r>
  <r>
    <s v="Charles Snyder"/>
    <n v="52"/>
    <x v="1"/>
    <s v="9695 Dennis Highway Apt. 312_x000a_West John, GU 29586"/>
    <s v="kgarcia@example.net"/>
    <s v="(818)546-6674"/>
    <s v="(818)546-6674"/>
    <x v="1"/>
    <x v="488"/>
    <x v="0"/>
    <x v="58"/>
    <n v="768"/>
    <x v="0"/>
  </r>
  <r>
    <s v="Holly Robbins"/>
    <n v="37"/>
    <x v="1"/>
    <s v="915 Dana Vista_x000a_North Joeberg, ID 16077"/>
    <s v="briantaylor@example.net"/>
    <s v="774-413-5714-7117"/>
    <s v="774-413-5714-7117"/>
    <x v="0"/>
    <x v="489"/>
    <x v="0"/>
    <x v="533"/>
    <n v="767"/>
    <x v="0"/>
  </r>
  <r>
    <s v="Jonathan Lara"/>
    <n v="25"/>
    <x v="1"/>
    <s v="6766 Brown Mountains Suite 406_x000a_Lake Kurtville, MP 11791"/>
    <s v="andrew73@example.org"/>
    <s v="(552)512-4476-78959"/>
    <s v="(552)512-4476-78959"/>
    <x v="3"/>
    <x v="490"/>
    <x v="0"/>
    <x v="534"/>
    <n v="766"/>
    <x v="0"/>
  </r>
  <r>
    <s v="Sarah Hunt"/>
    <n v="54"/>
    <x v="0"/>
    <s v="3047 Meadows Vista_x000a_Rodriguezside, FL 12384"/>
    <s v="crystal19@example.com"/>
    <s v="001-457-521-1447-802"/>
    <s v="001-457-521-1447-802"/>
    <x v="2"/>
    <x v="490"/>
    <x v="0"/>
    <x v="534"/>
    <n v="766"/>
    <x v="0"/>
  </r>
  <r>
    <s v="Thomas Orozco"/>
    <n v="54"/>
    <x v="0"/>
    <s v="7319 Anderson Run Suite 229_x000a_Campbellton, TN 06651"/>
    <s v="anthonymeyer@example.org"/>
    <n v="-4629"/>
    <s v="4629"/>
    <x v="0"/>
    <x v="491"/>
    <x v="105"/>
    <x v="535"/>
    <n v="10"/>
    <x v="1"/>
  </r>
  <r>
    <s v="Cameron Simmons"/>
    <n v="26"/>
    <x v="1"/>
    <s v="780 Williams Pine_x000a_Smithview, WA 22556"/>
    <s v="aperez@example.com"/>
    <s v="925-779-8397-09818"/>
    <s v="925-779-8397-09818"/>
    <x v="1"/>
    <x v="491"/>
    <x v="0"/>
    <x v="536"/>
    <n v="765"/>
    <x v="0"/>
  </r>
  <r>
    <s v="Mr. Matthew Williams"/>
    <n v="22"/>
    <x v="0"/>
    <s v="13425 Brian Coves Apt. 415_x000a_Rhodesborough, DC 29094"/>
    <s v="timothyharris@example.com"/>
    <s v="302-403-3421"/>
    <s v="302-403-3421"/>
    <x v="1"/>
    <x v="492"/>
    <x v="0"/>
    <x v="537"/>
    <n v="764"/>
    <x v="0"/>
  </r>
  <r>
    <s v="Richard White"/>
    <n v="60"/>
    <x v="1"/>
    <s v="79586 Duarte Trail_x000a_Lake Angela, NC 83133"/>
    <s v="donna54@example.org"/>
    <s v="379-367-4888"/>
    <s v="379-367-4888"/>
    <x v="2"/>
    <x v="493"/>
    <x v="0"/>
    <x v="538"/>
    <n v="761"/>
    <x v="0"/>
  </r>
  <r>
    <s v="James Calhoun"/>
    <n v="33"/>
    <x v="1"/>
    <s v="37820 Nancy Streets Suite 679_x000a_Chavezfort, AK 55665"/>
    <s v="joshua90@example.net"/>
    <s v="+1-830-660-5865-058"/>
    <s v="+1-830-660-5865-058"/>
    <x v="0"/>
    <x v="493"/>
    <x v="0"/>
    <x v="538"/>
    <n v="761"/>
    <x v="0"/>
  </r>
  <r>
    <s v="Michelle Brooks"/>
    <n v="27"/>
    <x v="0"/>
    <s v="0005 Thomas Square_x000a_Ramirezbury, FM 98555"/>
    <s v="deborahguzman@example.com"/>
    <n v="6728263044"/>
    <n v="6728263044"/>
    <x v="1"/>
    <x v="494"/>
    <x v="106"/>
    <x v="539"/>
    <n v="52"/>
    <x v="1"/>
  </r>
  <r>
    <s v="Jeffrey Young"/>
    <n v="38"/>
    <x v="1"/>
    <s v="8724 Christopher Pike_x000a_Espinozaton, OK 55608"/>
    <s v="bonniewebb@example.org"/>
    <s v="636-545-0763"/>
    <s v="636-545-0763"/>
    <x v="2"/>
    <x v="495"/>
    <x v="0"/>
    <x v="540"/>
    <n v="759"/>
    <x v="0"/>
  </r>
  <r>
    <s v="Shelia Perez"/>
    <n v="41"/>
    <x v="1"/>
    <s v="803 Schultz Path Suite 548_x000a_Ortizland, MN 49299"/>
    <s v="hallmelissa@example.com"/>
    <s v="(286)372-6935-3661"/>
    <s v="(286)372-6935-3661"/>
    <x v="3"/>
    <x v="496"/>
    <x v="0"/>
    <x v="541"/>
    <n v="758"/>
    <x v="0"/>
  </r>
  <r>
    <s v="Jessica Ortega"/>
    <n v="50"/>
    <x v="0"/>
    <s v="21314 Leslie Row Suite 636_x000a_North Anthony, GU 20027"/>
    <s v="marywalker@example.net"/>
    <s v="223-226-2259-890"/>
    <s v="223-226-2259-890"/>
    <x v="2"/>
    <x v="497"/>
    <x v="107"/>
    <x v="542"/>
    <n v="132"/>
    <x v="1"/>
  </r>
  <r>
    <s v="Tamara Wolfe"/>
    <n v="39"/>
    <x v="1"/>
    <s v="49138 Eric Run Suite 724_x000a_Glasstown, WY 52788"/>
    <s v="annettelopez@example.org"/>
    <s v="(726)646-9386"/>
    <s v="(726)646-9386"/>
    <x v="0"/>
    <x v="498"/>
    <x v="0"/>
    <x v="543"/>
    <n v="754"/>
    <x v="0"/>
  </r>
  <r>
    <s v="Brandon Anderson"/>
    <n v="44"/>
    <x v="0"/>
    <s v="436 Judy Forges_x000a_Port Tracy, WV 99701"/>
    <s v="lawrence56@example.net"/>
    <s v="(334)636-9102"/>
    <s v="(334)636-9102"/>
    <x v="0"/>
    <x v="499"/>
    <x v="108"/>
    <x v="544"/>
    <n v="122"/>
    <x v="1"/>
  </r>
  <r>
    <s v="Stephanie Wilson"/>
    <n v="40"/>
    <x v="1"/>
    <s v="6050 Matthew Burg Apt. 984_x000a_Joshuabury, HI 47105"/>
    <s v="william76@example.org"/>
    <s v="622-890-5831"/>
    <s v="622-890-5831"/>
    <x v="1"/>
    <x v="500"/>
    <x v="109"/>
    <x v="545"/>
    <n v="403"/>
    <x v="1"/>
  </r>
  <r>
    <s v="Robert Bowman"/>
    <n v="51"/>
    <x v="1"/>
    <s v="6033 Cheyenne Grove Suite 895_x000a_West Charles, CT 98038"/>
    <s v="earias@example.org"/>
    <s v="(707)754-3771"/>
    <s v="(707)754-3771"/>
    <x v="2"/>
    <x v="501"/>
    <x v="0"/>
    <x v="546"/>
    <n v="751"/>
    <x v="0"/>
  </r>
  <r>
    <s v="Jennifer Davis"/>
    <n v="24"/>
    <x v="1"/>
    <s v="9017 Brock Shoal Apt. 614_x000a_North Todd, DE 93511"/>
    <s v="mariapadilla@example.org"/>
    <s v="842-234-4162-325"/>
    <s v="842-234-4162-325"/>
    <x v="2"/>
    <x v="501"/>
    <x v="0"/>
    <x v="546"/>
    <n v="751"/>
    <x v="0"/>
  </r>
  <r>
    <s v="Monica Cantu"/>
    <n v="22"/>
    <x v="1"/>
    <s v="5594 Diana Lights Suite 548_x000a_Gabrielberg, KY 00505"/>
    <s v="greenetaylor@example.com"/>
    <s v="(865)230-5591-17622"/>
    <s v="(865)230-5591-17622"/>
    <x v="0"/>
    <x v="502"/>
    <x v="110"/>
    <x v="547"/>
    <n v="32"/>
    <x v="1"/>
  </r>
  <r>
    <s v="Kenneth Cruz"/>
    <n v="25"/>
    <x v="0"/>
    <s v="1159 Darrell Springs Suite 611_x000a_Lake Courtneyland, WY 51786"/>
    <s v="megan36@example.com"/>
    <s v="(477)773-8942"/>
    <s v="(477)773-8942"/>
    <x v="1"/>
    <x v="503"/>
    <x v="0"/>
    <x v="548"/>
    <n v="747"/>
    <x v="0"/>
  </r>
  <r>
    <s v="Gina Johnson"/>
    <n v="36"/>
    <x v="1"/>
    <s v="577 Scott Springs_x000a_Lake Janetview, DC 52481"/>
    <s v="aliciagraham@example.com"/>
    <n v="3779324049"/>
    <n v="3779324049"/>
    <x v="1"/>
    <x v="504"/>
    <x v="0"/>
    <x v="549"/>
    <n v="746"/>
    <x v="0"/>
  </r>
  <r>
    <s v="Emily Hernandez"/>
    <n v="48"/>
    <x v="0"/>
    <s v="2596 Deborah Stream Suite 825_x000a_New Joel, ME 83208"/>
    <s v="kathy11@example.com"/>
    <n v="3412189848"/>
    <n v="3412189848"/>
    <x v="1"/>
    <x v="505"/>
    <x v="0"/>
    <x v="550"/>
    <n v="745"/>
    <x v="0"/>
  </r>
  <r>
    <s v="Krystal Knight"/>
    <n v="22"/>
    <x v="0"/>
    <s v="1735 Luke Cape_x000a_Stevenchester, FM 98976"/>
    <s v="bcampbell@example.org"/>
    <s v="589-936-4929"/>
    <s v="589-936-4929"/>
    <x v="0"/>
    <x v="506"/>
    <x v="0"/>
    <x v="551"/>
    <n v="744"/>
    <x v="0"/>
  </r>
  <r>
    <s v="Stephanie Rodriguez"/>
    <n v="21"/>
    <x v="1"/>
    <s v="USNS Boone_x000a_FPO AE 49211"/>
    <s v="zmeyer@example.org"/>
    <s v="594-401-3993-218"/>
    <s v="594-401-3993-218"/>
    <x v="1"/>
    <x v="507"/>
    <x v="111"/>
    <x v="552"/>
    <n v="258"/>
    <x v="1"/>
  </r>
  <r>
    <s v="Sarah Allen"/>
    <n v="58"/>
    <x v="1"/>
    <s v="4914 Julie Falls Apt. 122_x000a_Steventown, OH 08212"/>
    <s v="dayjeanne@example.org"/>
    <s v="331-275-9627-16602"/>
    <s v="331-275-9627-16602"/>
    <x v="3"/>
    <x v="507"/>
    <x v="0"/>
    <x v="553"/>
    <n v="743"/>
    <x v="0"/>
  </r>
  <r>
    <s v="Hector Hendrix"/>
    <n v="42"/>
    <x v="1"/>
    <s v="USNS Sanchez_x000a_FPO AA 72119"/>
    <s v="christopher24@example.com"/>
    <s v="434-219-2763-111"/>
    <s v="434-219-2763-111"/>
    <x v="0"/>
    <x v="507"/>
    <x v="0"/>
    <x v="553"/>
    <n v="743"/>
    <x v="0"/>
  </r>
  <r>
    <s v="James Henderson"/>
    <n v="39"/>
    <x v="1"/>
    <s v="692 Michael Coves Suite 027_x000a_Ericville, ND 51758"/>
    <s v="iweber@example.com"/>
    <s v="616-374-6114"/>
    <s v="616-374-6114"/>
    <x v="1"/>
    <x v="508"/>
    <x v="0"/>
    <x v="554"/>
    <n v="740"/>
    <x v="0"/>
  </r>
  <r>
    <s v="Matthew Garcia"/>
    <n v="54"/>
    <x v="0"/>
    <s v="279 Oconnor Glen Apt. 182_x000a_Steinberg, TN 16183"/>
    <s v="rwerner@example.net"/>
    <s v="301-769-3663-0383"/>
    <s v="301-769-3663-0383"/>
    <x v="2"/>
    <x v="509"/>
    <x v="0"/>
    <x v="555"/>
    <n v="738"/>
    <x v="0"/>
  </r>
  <r>
    <s v="David Dunn"/>
    <n v="38"/>
    <x v="1"/>
    <s v="Unit 1348 Box 3395_x000a_DPO AP 57921"/>
    <s v="tjones@example.org"/>
    <s v="670-595-0273"/>
    <s v="670-595-0273"/>
    <x v="1"/>
    <x v="510"/>
    <x v="0"/>
    <x v="556"/>
    <n v="734"/>
    <x v="0"/>
  </r>
  <r>
    <s v="Cory Miller"/>
    <n v="39"/>
    <x v="1"/>
    <s v="90409 Zachary Throughway_x000a_Garciashire, TX 41588"/>
    <s v="lhunter@example.org"/>
    <s v="+1-356-583-1421-64916"/>
    <s v="+1-356-583-1421-64916"/>
    <x v="0"/>
    <x v="510"/>
    <x v="112"/>
    <x v="557"/>
    <n v="316"/>
    <x v="1"/>
  </r>
  <r>
    <s v="Patricia Atkinson"/>
    <n v="24"/>
    <x v="0"/>
    <s v="062 Bryan Walk_x000a_Carlberg, MP 13585"/>
    <s v="traviswebb@example.net"/>
    <s v="910-776-6940"/>
    <s v="910-776-6940"/>
    <x v="0"/>
    <x v="511"/>
    <x v="0"/>
    <x v="558"/>
    <n v="733"/>
    <x v="0"/>
  </r>
  <r>
    <s v="David Allison"/>
    <n v="56"/>
    <x v="1"/>
    <s v="9071 Caldwell Spring Suite 912_x000a_Collinsberg, NC 10912"/>
    <s v="lblevins@example.org"/>
    <s v="953-281-6006-481"/>
    <s v="953-281-6006-481"/>
    <x v="2"/>
    <x v="512"/>
    <x v="0"/>
    <x v="559"/>
    <n v="729"/>
    <x v="0"/>
  </r>
  <r>
    <s v="Jason Bender"/>
    <n v="59"/>
    <x v="1"/>
    <s v="64126 Lynch Mountains_x000a_Fisherbury, NE 44464"/>
    <s v="devinbecker@example.net"/>
    <n v="8094024186"/>
    <n v="8094024186"/>
    <x v="1"/>
    <x v="513"/>
    <x v="0"/>
    <x v="560"/>
    <n v="728"/>
    <x v="0"/>
  </r>
  <r>
    <s v="Michael Jacobson"/>
    <n v="51"/>
    <x v="1"/>
    <s v="318 James Groves Suite 501_x000a_Ericaberg, AZ 76591"/>
    <s v="cjohns@example.net"/>
    <n v="-4140"/>
    <s v="4140"/>
    <x v="1"/>
    <x v="514"/>
    <x v="0"/>
    <x v="561"/>
    <n v="727"/>
    <x v="0"/>
  </r>
  <r>
    <s v="Kelly Williams"/>
    <n v="24"/>
    <x v="1"/>
    <s v="39604 Tyler Fort_x000a_Martinezside, SD 33012"/>
    <s v="ortegabrian@example.org"/>
    <s v="(780)405-9856-3303"/>
    <s v="(780)405-9856-3303"/>
    <x v="1"/>
    <x v="514"/>
    <x v="0"/>
    <x v="561"/>
    <n v="727"/>
    <x v="0"/>
  </r>
  <r>
    <s v="Christopher Valenzuela"/>
    <n v="36"/>
    <x v="0"/>
    <s v="399 Yvonne Flat Apt. 939_x000a_Barrettmouth, CA 69345"/>
    <s v="lmathews@example.net"/>
    <s v="420-229-1736-5581"/>
    <s v="420-229-1736-5581"/>
    <x v="2"/>
    <x v="514"/>
    <x v="0"/>
    <x v="561"/>
    <n v="727"/>
    <x v="0"/>
  </r>
  <r>
    <s v="Diana Ramos"/>
    <n v="43"/>
    <x v="0"/>
    <s v="USS Henry_x000a_FPO AA 60102"/>
    <s v="christopher85@example.com"/>
    <s v="001-911-862-9024"/>
    <s v="001-911-862-9024"/>
    <x v="3"/>
    <x v="515"/>
    <x v="0"/>
    <x v="347"/>
    <n v="724"/>
    <x v="0"/>
  </r>
  <r>
    <s v="Scott Lopez"/>
    <n v="32"/>
    <x v="0"/>
    <s v="8881 Alexis Mountain_x000a_Amyborough, GA 44104"/>
    <s v="coopererika@example.com"/>
    <s v="(370)946-1414"/>
    <s v="(370)946-1414"/>
    <x v="0"/>
    <x v="516"/>
    <x v="113"/>
    <x v="385"/>
    <n v="377"/>
    <x v="1"/>
  </r>
  <r>
    <s v="Jose Mayo"/>
    <n v="35"/>
    <x v="0"/>
    <s v="50559 Dylan Via_x000a_East Carolyn, NV 36163"/>
    <s v="chandlerdaniel@example.com"/>
    <s v="+1-695-738-5742-46827"/>
    <s v="+1-695-738-5742-46827"/>
    <x v="1"/>
    <x v="517"/>
    <x v="0"/>
    <x v="562"/>
    <n v="720"/>
    <x v="0"/>
  </r>
  <r>
    <s v="Cheryl Crane"/>
    <n v="49"/>
    <x v="1"/>
    <s v="45610 Nguyen Mission_x000a_Andreaburgh, MA 91509"/>
    <s v="david61@example.org"/>
    <s v="(327)800-2296-8222"/>
    <s v="(327)800-2296-8222"/>
    <x v="3"/>
    <x v="518"/>
    <x v="0"/>
    <x v="563"/>
    <n v="719"/>
    <x v="0"/>
  </r>
  <r>
    <s v="Tyler Mckinney"/>
    <n v="27"/>
    <x v="0"/>
    <s v="439 Jonathan Gardens_x000a_Port Charles, VT 94446"/>
    <s v="brandybailey@example.org"/>
    <s v="+1-371-299-0117-857"/>
    <s v="+1-371-299-0117-857"/>
    <x v="1"/>
    <x v="519"/>
    <x v="0"/>
    <x v="564"/>
    <n v="716"/>
    <x v="0"/>
  </r>
  <r>
    <s v="Frank Hayes"/>
    <n v="40"/>
    <x v="1"/>
    <s v="94579 Wade Camp Suite 161_x000a_Smithbury, OK 89975"/>
    <s v="tinawelch@example.com"/>
    <s v="(465)717-6429"/>
    <s v="(465)717-6429"/>
    <x v="3"/>
    <x v="519"/>
    <x v="0"/>
    <x v="564"/>
    <n v="716"/>
    <x v="0"/>
  </r>
  <r>
    <s v="Anna Meyer"/>
    <n v="36"/>
    <x v="0"/>
    <s v="239 Manning Walks Apt. 666_x000a_Port Tarafort, IN 06858"/>
    <s v="juliegibson@example.com"/>
    <s v="001-856-382-9066-8557"/>
    <s v="001-856-382-9066-8557"/>
    <x v="1"/>
    <x v="520"/>
    <x v="114"/>
    <x v="565"/>
    <n v="347"/>
    <x v="1"/>
  </r>
  <r>
    <s v="Jon White"/>
    <n v="18"/>
    <x v="0"/>
    <s v="20503 Patricia Estate Apt. 637_x000a_Andrewton, LA 93274"/>
    <s v="josephhamilton@example.org"/>
    <s v="(497)483-0930"/>
    <s v="(497)483-0930"/>
    <x v="0"/>
    <x v="520"/>
    <x v="0"/>
    <x v="566"/>
    <n v="715"/>
    <x v="0"/>
  </r>
  <r>
    <s v="Caleb Holland"/>
    <n v="34"/>
    <x v="0"/>
    <s v="3559 Serrano Roads Apt. 244_x000a_South Taylorburgh, OH 53308"/>
    <s v="andrademorgan@example.com"/>
    <s v="810-695-7447"/>
    <s v="810-695-7447"/>
    <x v="3"/>
    <x v="521"/>
    <x v="0"/>
    <x v="567"/>
    <n v="711"/>
    <x v="0"/>
  </r>
  <r>
    <s v="Kristi Mays"/>
    <n v="29"/>
    <x v="0"/>
    <s v="USNV Valentine_x000a_FPO AP 24862"/>
    <s v="rbrown@example.com"/>
    <n v="6459974987"/>
    <n v="6459974987"/>
    <x v="1"/>
    <x v="521"/>
    <x v="0"/>
    <x v="567"/>
    <n v="711"/>
    <x v="0"/>
  </r>
  <r>
    <s v="Jacob Jackson"/>
    <n v="43"/>
    <x v="0"/>
    <s v="15501 Veronica Square_x000a_West Brian, IN 51943"/>
    <s v="karen05@example.org"/>
    <s v="501-788-6262-455"/>
    <s v="501-788-6262-455"/>
    <x v="1"/>
    <x v="522"/>
    <x v="0"/>
    <x v="568"/>
    <n v="709"/>
    <x v="0"/>
  </r>
  <r>
    <s v="Rachel Hunter"/>
    <n v="18"/>
    <x v="0"/>
    <s v="6762 Vincent Flat_x000a_Grayfort, CO 71066"/>
    <s v="qmay@example.org"/>
    <s v="+1-932-755-1830-7890"/>
    <s v="+1-932-755-1830-7890"/>
    <x v="2"/>
    <x v="523"/>
    <x v="115"/>
    <x v="569"/>
    <n v="203"/>
    <x v="1"/>
  </r>
  <r>
    <s v="Kyle Sanders"/>
    <n v="40"/>
    <x v="1"/>
    <s v="910 Michael Union Apt. 538_x000a_East Isaacmouth, TX 93520"/>
    <s v="xdouglas@example.net"/>
    <n v="-2311"/>
    <s v="2311"/>
    <x v="1"/>
    <x v="523"/>
    <x v="0"/>
    <x v="570"/>
    <n v="707"/>
    <x v="0"/>
  </r>
  <r>
    <s v="Mary Jones"/>
    <n v="25"/>
    <x v="1"/>
    <s v="435 Brandon Springs_x000a_New William, NY 97760"/>
    <s v="mathewstodd@example.net"/>
    <s v="334-572-2089"/>
    <s v="334-572-2089"/>
    <x v="3"/>
    <x v="524"/>
    <x v="0"/>
    <x v="571"/>
    <n v="706"/>
    <x v="0"/>
  </r>
  <r>
    <s v="Michael Jones"/>
    <n v="42"/>
    <x v="0"/>
    <s v="543 Michelle Square_x000a_Jonesstad, NV 62752"/>
    <s v="melissa34@example.net"/>
    <s v="240-314-1327"/>
    <s v="240-314-1327"/>
    <x v="0"/>
    <x v="525"/>
    <x v="0"/>
    <x v="572"/>
    <n v="704"/>
    <x v="0"/>
  </r>
  <r>
    <s v="Melinda Wise"/>
    <n v="31"/>
    <x v="1"/>
    <s v="685 Sandra Radial_x000a_Sandersberg, IL 97039"/>
    <s v="ojones@example.net"/>
    <s v="861-797-2674-90468"/>
    <s v="861-797-2674-90468"/>
    <x v="2"/>
    <x v="525"/>
    <x v="0"/>
    <x v="572"/>
    <n v="704"/>
    <x v="0"/>
  </r>
  <r>
    <s v="Julia Young"/>
    <n v="36"/>
    <x v="0"/>
    <s v="1143 Daniel Springs_x000a_New Staceyburgh, OH 47632"/>
    <s v="leahmaxwell@example.net"/>
    <s v="+1-720-640-0169-9229"/>
    <s v="+1-720-640-0169-9229"/>
    <x v="1"/>
    <x v="526"/>
    <x v="0"/>
    <x v="573"/>
    <n v="703"/>
    <x v="0"/>
  </r>
  <r>
    <s v="Joshua Cohen"/>
    <n v="54"/>
    <x v="0"/>
    <s v="2830 Rivera Hollow_x000a_Monicaberg, PW 86578"/>
    <s v="susantaylor@example.org"/>
    <s v="001-532-927-2853-494"/>
    <s v="001-532-927-2853-494"/>
    <x v="3"/>
    <x v="527"/>
    <x v="0"/>
    <x v="574"/>
    <n v="702"/>
    <x v="0"/>
  </r>
  <r>
    <s v="Willie Cross"/>
    <n v="31"/>
    <x v="0"/>
    <s v="070 James Inlet_x000a_Brownton, AR 74724"/>
    <s v="qrobinson@example.net"/>
    <n v="-9424"/>
    <s v="9424"/>
    <x v="3"/>
    <x v="528"/>
    <x v="0"/>
    <x v="575"/>
    <n v="698"/>
    <x v="0"/>
  </r>
  <r>
    <s v="William Mitchell"/>
    <n v="26"/>
    <x v="0"/>
    <s v="250 West Light_x000a_West Manuel, MT 52022"/>
    <s v="jessica27@example.com"/>
    <s v="001-800-437-9704-022"/>
    <s v="001-800-437-9704-022"/>
    <x v="1"/>
    <x v="529"/>
    <x v="0"/>
    <x v="576"/>
    <n v="696"/>
    <x v="0"/>
  </r>
  <r>
    <s v="Jennifer Murphy"/>
    <n v="31"/>
    <x v="1"/>
    <s v="533 Hobbs Cape Apt. 932_x000a_Davidland, CO 31769"/>
    <s v="aliciabishop@example.org"/>
    <s v="+1-988-430-7360-7581"/>
    <s v="+1-988-430-7360-7581"/>
    <x v="2"/>
    <x v="529"/>
    <x v="116"/>
    <x v="577"/>
    <n v="115"/>
    <x v="1"/>
  </r>
  <r>
    <s v="Christopher Ross"/>
    <n v="47"/>
    <x v="0"/>
    <s v="USCGC Keller_x000a_FPO AP 67948"/>
    <s v="drowe@example.net"/>
    <s v="+1-998-292-6481-83031"/>
    <s v="+1-998-292-6481-83031"/>
    <x v="3"/>
    <x v="530"/>
    <x v="0"/>
    <x v="578"/>
    <n v="692"/>
    <x v="0"/>
  </r>
  <r>
    <s v="Chloe Clark"/>
    <n v="39"/>
    <x v="0"/>
    <s v="615 Tapia Ridges_x000a_New Christopherton, AL 36947"/>
    <s v="jonathan55@example.net"/>
    <s v="661-405-4671-980"/>
    <s v="661-405-4671-980"/>
    <x v="0"/>
    <x v="531"/>
    <x v="0"/>
    <x v="579"/>
    <n v="691"/>
    <x v="0"/>
  </r>
  <r>
    <s v="Kenneth Wilkins"/>
    <n v="59"/>
    <x v="0"/>
    <s v="2785 Atkins Parks Apt. 926_x000a_East Jeffrey, MA 35943"/>
    <s v="justin74@example.net"/>
    <n v="-1887"/>
    <s v="1887"/>
    <x v="0"/>
    <x v="532"/>
    <x v="0"/>
    <x v="262"/>
    <n v="690"/>
    <x v="0"/>
  </r>
  <r>
    <s v="Stephen Leonard"/>
    <n v="26"/>
    <x v="1"/>
    <s v="5167 Brown Fields Suite 989_x000a_Port Benjamin, AL 57528"/>
    <s v="scarter@example.org"/>
    <s v="001-550-843-2827"/>
    <s v="001-550-843-2827"/>
    <x v="2"/>
    <x v="533"/>
    <x v="0"/>
    <x v="580"/>
    <n v="689"/>
    <x v="0"/>
  </r>
  <r>
    <s v="Patricia Charles"/>
    <n v="28"/>
    <x v="1"/>
    <s v="22095 Rowland Garden Suite 036_x000a_Dawsonport, WY 64614"/>
    <s v="pauljones@example.net"/>
    <s v="565-849-2638-689"/>
    <s v="565-849-2638-689"/>
    <x v="0"/>
    <x v="533"/>
    <x v="117"/>
    <x v="407"/>
    <n v="35"/>
    <x v="1"/>
  </r>
  <r>
    <s v="Robert Keller"/>
    <n v="49"/>
    <x v="1"/>
    <s v="8397 Guzman Common_x000a_South Michaelborough, ME 10626"/>
    <s v="xpacheco@example.com"/>
    <s v="(908)768-7052"/>
    <s v="(908)768-7052"/>
    <x v="3"/>
    <x v="534"/>
    <x v="0"/>
    <x v="581"/>
    <n v="688"/>
    <x v="0"/>
  </r>
  <r>
    <s v="Norman Davila"/>
    <n v="25"/>
    <x v="0"/>
    <s v="Unit 7842 Box 6296_x000a_DPO AA 14058"/>
    <s v="rachelhowe@example.net"/>
    <s v="001-447-996-5541-9233"/>
    <s v="001-447-996-5541-9233"/>
    <x v="0"/>
    <x v="535"/>
    <x v="0"/>
    <x v="23"/>
    <n v="686"/>
    <x v="0"/>
  </r>
  <r>
    <s v="Melissa Trevino"/>
    <n v="56"/>
    <x v="0"/>
    <s v="USNS Taylor_x000a_FPO AE 28572"/>
    <s v="robertstaylor@example.com"/>
    <s v="365-723-7841-6687"/>
    <s v="365-723-7841-6687"/>
    <x v="0"/>
    <x v="536"/>
    <x v="0"/>
    <x v="370"/>
    <n v="685"/>
    <x v="0"/>
  </r>
  <r>
    <s v="Shawn Cooke"/>
    <n v="35"/>
    <x v="1"/>
    <s v="19941 James Via Apt. 296_x000a_Lake Anthonyfurt, LA 95416"/>
    <s v="courtney55@example.com"/>
    <s v="+1-607-607-6816-3182"/>
    <s v="+1-607-607-6816-3182"/>
    <x v="2"/>
    <x v="537"/>
    <x v="0"/>
    <x v="582"/>
    <n v="681"/>
    <x v="0"/>
  </r>
  <r>
    <s v="Christopher Williams"/>
    <n v="37"/>
    <x v="1"/>
    <s v="0282 Thomas Land_x000a_Whiteheadmouth, MA 17713"/>
    <s v="craigtiffany@example.net"/>
    <n v="-1742"/>
    <s v="1742"/>
    <x v="2"/>
    <x v="538"/>
    <x v="0"/>
    <x v="583"/>
    <n v="680"/>
    <x v="0"/>
  </r>
  <r>
    <s v="Stephen Williamson"/>
    <n v="27"/>
    <x v="1"/>
    <s v="USNV White_x000a_FPO AE 47802"/>
    <s v="glen34@example.com"/>
    <s v="(869)386-9738-03806"/>
    <s v="(869)386-9738-03806"/>
    <x v="1"/>
    <x v="539"/>
    <x v="0"/>
    <x v="584"/>
    <n v="679"/>
    <x v="0"/>
  </r>
  <r>
    <s v="Kimberly Gonzalez"/>
    <n v="53"/>
    <x v="1"/>
    <s v="018 Gloria Shores Apt. 853_x000a_West Donna, MA 30659"/>
    <s v="kennethwilliams@example.com"/>
    <n v="8388596505"/>
    <n v="8388596505"/>
    <x v="0"/>
    <x v="540"/>
    <x v="0"/>
    <x v="585"/>
    <n v="678"/>
    <x v="0"/>
  </r>
  <r>
    <s v="Jennifer Ford"/>
    <n v="39"/>
    <x v="0"/>
    <s v="065 Kim Parkways Suite 362_x000a_South Elizabeth, NY 92354"/>
    <s v="weaverchristopher@example.com"/>
    <s v="(567)912-2891"/>
    <s v="(567)912-2891"/>
    <x v="1"/>
    <x v="541"/>
    <x v="0"/>
    <x v="586"/>
    <n v="675"/>
    <x v="0"/>
  </r>
  <r>
    <s v="Maurice Gutierrez"/>
    <n v="43"/>
    <x v="1"/>
    <s v="21394 Mckee Village Apt. 833_x000a_Snyderland, PA 23925"/>
    <s v="paulcampbell@example.org"/>
    <s v="918-922-5379"/>
    <s v="918-922-5379"/>
    <x v="3"/>
    <x v="541"/>
    <x v="0"/>
    <x v="586"/>
    <n v="675"/>
    <x v="0"/>
  </r>
  <r>
    <s v="Travis Crawford"/>
    <n v="43"/>
    <x v="1"/>
    <s v="0930 Adams Trail Apt. 330_x000a_New Dustinfort, IN 06617"/>
    <s v="juliejackson@example.com"/>
    <s v="+1-807-239-6928-94923"/>
    <s v="+1-807-239-6928-94923"/>
    <x v="2"/>
    <x v="542"/>
    <x v="0"/>
    <x v="328"/>
    <n v="674"/>
    <x v="0"/>
  </r>
  <r>
    <s v="Jeremy Perkins"/>
    <n v="18"/>
    <x v="1"/>
    <s v="24735 Brian Grove Suite 905_x000a_North Andrew, NV 38250"/>
    <s v="jeffrey59@example.org"/>
    <s v="(654)965-6048"/>
    <s v="(654)965-6048"/>
    <x v="3"/>
    <x v="543"/>
    <x v="0"/>
    <x v="587"/>
    <n v="673"/>
    <x v="0"/>
  </r>
  <r>
    <s v="Kelly White"/>
    <n v="59"/>
    <x v="1"/>
    <s v="716 Warren Loaf Apt. 987_x000a_New Williammouth, PA 93326"/>
    <s v="blester@example.net"/>
    <s v="001-353-423-3534-316"/>
    <s v="001-353-423-3534-316"/>
    <x v="3"/>
    <x v="544"/>
    <x v="0"/>
    <x v="588"/>
    <n v="670"/>
    <x v="0"/>
  </r>
  <r>
    <s v="Mary Mccoy"/>
    <n v="23"/>
    <x v="0"/>
    <s v="5557 Paul Ferry Suite 964_x000a_Schultzfort, WA 46824"/>
    <s v="edwardnorman@example.net"/>
    <s v="(672)883-3866"/>
    <s v="(672)883-3866"/>
    <x v="2"/>
    <x v="545"/>
    <x v="0"/>
    <x v="589"/>
    <n v="669"/>
    <x v="0"/>
  </r>
  <r>
    <s v="Steven Walls"/>
    <n v="34"/>
    <x v="1"/>
    <s v="513 Lindsey Fall Suite 248_x000a_Stevensside, OR 36395"/>
    <s v="denisemccoy@example.net"/>
    <s v="702-268-2518-149"/>
    <s v="702-268-2518-149"/>
    <x v="3"/>
    <x v="545"/>
    <x v="0"/>
    <x v="589"/>
    <n v="669"/>
    <x v="0"/>
  </r>
  <r>
    <s v="Stephen Christian"/>
    <n v="43"/>
    <x v="1"/>
    <s v="042 Bradley Fields Suite 091_x000a_Jessicaton, ME 27074"/>
    <s v="tammy96@example.net"/>
    <s v="683-512-2572-8778"/>
    <s v="683-512-2572-8778"/>
    <x v="1"/>
    <x v="546"/>
    <x v="0"/>
    <x v="590"/>
    <n v="668"/>
    <x v="0"/>
  </r>
  <r>
    <s v="Antonio Wright"/>
    <n v="37"/>
    <x v="0"/>
    <s v="USCGC Rivas_x000a_FPO AA 42740"/>
    <s v="whopkins@example.org"/>
    <s v="(442)286-5392-958"/>
    <s v="(442)286-5392-958"/>
    <x v="1"/>
    <x v="547"/>
    <x v="118"/>
    <x v="591"/>
    <n v="290"/>
    <x v="1"/>
  </r>
  <r>
    <s v="Emily Daniels"/>
    <n v="40"/>
    <x v="1"/>
    <s v="3163 James View_x000a_South Lauraport, MH 44195"/>
    <s v="jonesemily@example.org"/>
    <s v="788-537-6859-05516"/>
    <s v="788-537-6859-05516"/>
    <x v="1"/>
    <x v="547"/>
    <x v="0"/>
    <x v="592"/>
    <n v="667"/>
    <x v="0"/>
  </r>
  <r>
    <s v="Susan Jones"/>
    <n v="31"/>
    <x v="1"/>
    <s v="620 Jessica Via Suite 470_x000a_Anitaville, PR 13166"/>
    <s v="ericcarpenter@example.com"/>
    <s v="001-916-809-5103-62108"/>
    <s v="001-916-809-5103-62108"/>
    <x v="2"/>
    <x v="548"/>
    <x v="0"/>
    <x v="593"/>
    <n v="666"/>
    <x v="0"/>
  </r>
  <r>
    <s v="Beth Arnold"/>
    <n v="43"/>
    <x v="1"/>
    <s v="33037 Kyle Springs Apt. 454_x000a_Joeton, MA 48275"/>
    <s v="sabrinahernandez@example.net"/>
    <s v="648-757-8657-84486"/>
    <s v="648-757-8657-84486"/>
    <x v="3"/>
    <x v="549"/>
    <x v="0"/>
    <x v="594"/>
    <n v="664"/>
    <x v="0"/>
  </r>
  <r>
    <s v="Barbara Jones"/>
    <n v="45"/>
    <x v="1"/>
    <s v="507 Carpenter Village_x000a_Lake Heidi, CT 25892"/>
    <s v="arellanoelijah@example.com"/>
    <s v="790-872-2761-26041"/>
    <s v="790-872-2761-26041"/>
    <x v="3"/>
    <x v="550"/>
    <x v="0"/>
    <x v="595"/>
    <n v="663"/>
    <x v="0"/>
  </r>
  <r>
    <s v="Kevin Jenkins"/>
    <n v="35"/>
    <x v="0"/>
    <s v="0727 Hughes Underpass Suite 792_x000a_North Lisamouth, PW 06482"/>
    <s v="pmurphy@example.com"/>
    <s v="+1-819-630-6445-687"/>
    <s v="+1-819-630-6445-687"/>
    <x v="0"/>
    <x v="550"/>
    <x v="0"/>
    <x v="595"/>
    <n v="663"/>
    <x v="0"/>
  </r>
  <r>
    <s v="Madison Whitehead PhD"/>
    <n v="37"/>
    <x v="0"/>
    <s v="2786 Melendez Squares Suite 715_x000a_South James, RI 29125"/>
    <s v="urice@example.net"/>
    <s v="880-744-2407"/>
    <s v="880-744-2407"/>
    <x v="1"/>
    <x v="551"/>
    <x v="0"/>
    <x v="596"/>
    <n v="661"/>
    <x v="0"/>
  </r>
  <r>
    <s v="Alyssa Johnson"/>
    <n v="47"/>
    <x v="1"/>
    <s v="196 Stephanie Tunnel_x000a_South Sharon, WI 55127"/>
    <s v="atkinsondaniel@example.net"/>
    <s v="001-936-757-2094"/>
    <s v="001-936-757-2094"/>
    <x v="3"/>
    <x v="552"/>
    <x v="0"/>
    <x v="597"/>
    <n v="659"/>
    <x v="0"/>
  </r>
  <r>
    <s v="Natalie Lowery"/>
    <n v="44"/>
    <x v="0"/>
    <s v="03751 Mayer Spring_x000a_New Sierra, AL 31840"/>
    <s v="brianwong@example.net"/>
    <s v="708-227-9321-154"/>
    <s v="708-227-9321-154"/>
    <x v="1"/>
    <x v="552"/>
    <x v="0"/>
    <x v="597"/>
    <n v="659"/>
    <x v="0"/>
  </r>
  <r>
    <s v="Christina Wade"/>
    <n v="23"/>
    <x v="1"/>
    <s v="509 Daniel Plains_x000a_Copelandfort, OK 79196"/>
    <s v="james81@example.net"/>
    <s v="265-869-7848-15601"/>
    <s v="265-869-7848-15601"/>
    <x v="1"/>
    <x v="552"/>
    <x v="0"/>
    <x v="597"/>
    <n v="659"/>
    <x v="0"/>
  </r>
  <r>
    <s v="Tracy Robertson"/>
    <n v="38"/>
    <x v="0"/>
    <s v="164 Jorge Ramp Apt. 322_x000a_Johnland, WV 27727"/>
    <s v="walvarez@example.com"/>
    <s v="436-490-3826-93785"/>
    <s v="436-490-3826-93785"/>
    <x v="2"/>
    <x v="553"/>
    <x v="0"/>
    <x v="598"/>
    <n v="657"/>
    <x v="0"/>
  </r>
  <r>
    <s v="Debbie Coleman"/>
    <n v="52"/>
    <x v="1"/>
    <s v="48017 Gina Cape_x000a_Alanland, MH 04943"/>
    <s v="russellharris@example.net"/>
    <s v="699-449-5862"/>
    <s v="699-449-5862"/>
    <x v="3"/>
    <x v="554"/>
    <x v="0"/>
    <x v="599"/>
    <n v="655"/>
    <x v="0"/>
  </r>
  <r>
    <s v="Barbara Rogers"/>
    <n v="25"/>
    <x v="0"/>
    <s v="2057 Matthew Point_x000a_Lake Rebeccastad, VI 36202"/>
    <s v="carl76@example.net"/>
    <s v="299-714-2230-72409"/>
    <s v="299-714-2230-72409"/>
    <x v="0"/>
    <x v="555"/>
    <x v="119"/>
    <x v="600"/>
    <n v="34"/>
    <x v="1"/>
  </r>
  <r>
    <s v="Maria Snyder"/>
    <n v="50"/>
    <x v="0"/>
    <s v="2449 Roger Mountain_x000a_Port Walterburgh, LA 80946"/>
    <s v="roy59@example.net"/>
    <s v="370-829-9881-81497"/>
    <s v="370-829-9881-81497"/>
    <x v="1"/>
    <x v="556"/>
    <x v="0"/>
    <x v="413"/>
    <n v="653"/>
    <x v="0"/>
  </r>
  <r>
    <s v="Jackie Fleming"/>
    <n v="47"/>
    <x v="1"/>
    <s v="384 Amy Radial Suite 866_x000a_West Robinton, PR 00873"/>
    <s v="jenkinsmercedes@example.net"/>
    <s v="749-489-5997-363"/>
    <s v="749-489-5997-363"/>
    <x v="3"/>
    <x v="557"/>
    <x v="0"/>
    <x v="601"/>
    <n v="652"/>
    <x v="0"/>
  </r>
  <r>
    <s v="Thomas Williams"/>
    <n v="40"/>
    <x v="1"/>
    <s v="54271 Ward Lodge Apt. 182_x000a_Millerville, ME 04431"/>
    <s v="larry05@example.net"/>
    <s v="001-286-807-7390"/>
    <s v="001-286-807-7390"/>
    <x v="0"/>
    <x v="557"/>
    <x v="0"/>
    <x v="601"/>
    <n v="652"/>
    <x v="0"/>
  </r>
  <r>
    <s v="Caitlin Lynch"/>
    <n v="44"/>
    <x v="1"/>
    <s v="9024 Thomas Ports_x000a_Port Patrick, MI 22883"/>
    <s v="andrea95@example.org"/>
    <s v="001-276-257-7848-941"/>
    <s v="001-276-257-7848-941"/>
    <x v="2"/>
    <x v="558"/>
    <x v="0"/>
    <x v="602"/>
    <n v="650"/>
    <x v="0"/>
  </r>
  <r>
    <s v="Keith Silva"/>
    <n v="29"/>
    <x v="1"/>
    <s v="720 Schaefer Mission Apt. 512_x000a_Reevesland, FM 04539"/>
    <s v="thomasruiz@example.org"/>
    <s v="664-562-2107"/>
    <s v="664-562-2107"/>
    <x v="0"/>
    <x v="558"/>
    <x v="0"/>
    <x v="602"/>
    <n v="650"/>
    <x v="0"/>
  </r>
  <r>
    <s v="Katie Thomas"/>
    <n v="52"/>
    <x v="1"/>
    <s v="618 Crystal Square Apt. 261_x000a_Watkinsburgh, ME 82225"/>
    <s v="gstewart@example.net"/>
    <s v="001-816-651-2295-7441"/>
    <s v="001-816-651-2295-7441"/>
    <x v="2"/>
    <x v="559"/>
    <x v="0"/>
    <x v="603"/>
    <n v="644"/>
    <x v="0"/>
  </r>
  <r>
    <s v="Wendy Cline"/>
    <n v="23"/>
    <x v="0"/>
    <s v="419 Jeremy Pine_x000a_Mooreville, UT 85509"/>
    <s v="mccarthymatthew@example.org"/>
    <s v="+1-546-786-6118-023"/>
    <s v="+1-546-786-6118-023"/>
    <x v="3"/>
    <x v="559"/>
    <x v="120"/>
    <x v="604"/>
    <n v="206"/>
    <x v="1"/>
  </r>
  <r>
    <s v="Amy Barnett"/>
    <n v="48"/>
    <x v="1"/>
    <s v="303 Christopher Park_x000a_New Cheyenneberg, MD 49675"/>
    <s v="rachelgarcia@example.org"/>
    <s v="442-684-3497-8299"/>
    <s v="442-684-3497-8299"/>
    <x v="3"/>
    <x v="560"/>
    <x v="0"/>
    <x v="605"/>
    <n v="643"/>
    <x v="0"/>
  </r>
  <r>
    <s v="Alexis Deleon"/>
    <n v="31"/>
    <x v="1"/>
    <s v="792 Joseph Stravenue_x000a_New Catherinechester, UT 51035"/>
    <s v="qchavez@example.com"/>
    <s v="421-566-7679"/>
    <s v="421-566-7679"/>
    <x v="1"/>
    <x v="561"/>
    <x v="0"/>
    <x v="606"/>
    <n v="642"/>
    <x v="0"/>
  </r>
  <r>
    <s v="Eddie Lopez"/>
    <n v="30"/>
    <x v="1"/>
    <s v="2276 Julia Plaza Apt. 318_x000a_Ricardoview, FL 66759"/>
    <s v="anthony87@example.net"/>
    <s v="001-834-582-6393-7454"/>
    <s v="001-834-582-6393-7454"/>
    <x v="1"/>
    <x v="562"/>
    <x v="0"/>
    <x v="607"/>
    <n v="641"/>
    <x v="0"/>
  </r>
  <r>
    <s v="Alexander Nguyen"/>
    <n v="32"/>
    <x v="0"/>
    <s v="94700 Michael Locks Apt. 513_x000a_South Deanna, SC 30654"/>
    <s v="renee96@example.net"/>
    <s v="001-854-495-1931-068"/>
    <s v="001-854-495-1931-068"/>
    <x v="2"/>
    <x v="563"/>
    <x v="0"/>
    <x v="608"/>
    <n v="639"/>
    <x v="0"/>
  </r>
  <r>
    <s v="Melinda Brown"/>
    <n v="60"/>
    <x v="0"/>
    <s v="USCGC Goodwin_x000a_FPO AA 47889"/>
    <s v="ortegamorgan@example.net"/>
    <s v="001-873-412-7865-8684"/>
    <s v="001-873-412-7865-8684"/>
    <x v="1"/>
    <x v="563"/>
    <x v="121"/>
    <x v="609"/>
    <n v="82"/>
    <x v="1"/>
  </r>
  <r>
    <s v="Hannah Graham"/>
    <n v="55"/>
    <x v="1"/>
    <s v="92511 Watts Camp_x000a_Johnsonview, NC 93236"/>
    <s v="patrickjennifer@example.com"/>
    <s v="(606)569-1990-707"/>
    <s v="(606)569-1990-707"/>
    <x v="3"/>
    <x v="563"/>
    <x v="122"/>
    <x v="610"/>
    <n v="17"/>
    <x v="1"/>
  </r>
  <r>
    <s v="Timothy Proctor"/>
    <n v="57"/>
    <x v="1"/>
    <s v="433 Luke Dale Suite 713_x000a_Lake Nicholas, DE 39599"/>
    <s v="michaelthompson@example.com"/>
    <s v="549-262-1702"/>
    <s v="549-262-1702"/>
    <x v="2"/>
    <x v="564"/>
    <x v="0"/>
    <x v="611"/>
    <n v="636"/>
    <x v="0"/>
  </r>
  <r>
    <s v="Ellen Brown"/>
    <n v="27"/>
    <x v="0"/>
    <s v="30409 Reginald Summit_x000a_Carterville, AZ 79290"/>
    <s v="paula85@example.com"/>
    <s v="709-568-3950-143"/>
    <s v="709-568-3950-143"/>
    <x v="0"/>
    <x v="565"/>
    <x v="0"/>
    <x v="612"/>
    <n v="635"/>
    <x v="0"/>
  </r>
  <r>
    <s v="Joseph Gonzalez"/>
    <n v="54"/>
    <x v="1"/>
    <s v="66260 Daniel Curve_x000a_Ericshire, UT 28999"/>
    <s v="opaul@example.net"/>
    <s v="696-945-6556-976"/>
    <s v="696-945-6556-976"/>
    <x v="0"/>
    <x v="566"/>
    <x v="0"/>
    <x v="613"/>
    <n v="633"/>
    <x v="0"/>
  </r>
  <r>
    <s v="James Dickerson"/>
    <n v="42"/>
    <x v="0"/>
    <s v="215 Bentley Plaza_x000a_Floresstad, MN 36288"/>
    <s v="burnettbridget@example.com"/>
    <s v="001-206-739-1652-48957"/>
    <s v="001-206-739-1652-48957"/>
    <x v="0"/>
    <x v="566"/>
    <x v="123"/>
    <x v="614"/>
    <n v="246"/>
    <x v="1"/>
  </r>
  <r>
    <s v="Aaron Parker"/>
    <n v="20"/>
    <x v="0"/>
    <s v="890 Smith Corners Suite 808_x000a_South Adrienne, IN 29497"/>
    <s v="bnelson@example.org"/>
    <s v="516-922-4444-6458"/>
    <s v="516-922-4444-6458"/>
    <x v="0"/>
    <x v="567"/>
    <x v="124"/>
    <x v="615"/>
    <n v="64"/>
    <x v="1"/>
  </r>
  <r>
    <s v="Todd Gonzalez"/>
    <n v="48"/>
    <x v="0"/>
    <s v="980 Marcus Junction Apt. 001_x000a_Tanyaville, MN 60064"/>
    <s v="keithmatthew@example.org"/>
    <s v="001-422-937-1922-541"/>
    <s v="001-422-937-1922-541"/>
    <x v="1"/>
    <x v="568"/>
    <x v="0"/>
    <x v="616"/>
    <n v="631"/>
    <x v="0"/>
  </r>
  <r>
    <s v="Kyle Brown"/>
    <n v="20"/>
    <x v="0"/>
    <s v="90292 Bethany Courts_x000a_Lake Monique, CO 47601"/>
    <s v="shawnsmith@example.org"/>
    <n v="3695773835"/>
    <n v="3695773835"/>
    <x v="3"/>
    <x v="569"/>
    <x v="0"/>
    <x v="617"/>
    <n v="628"/>
    <x v="0"/>
  </r>
  <r>
    <s v="Brian Simmons"/>
    <n v="21"/>
    <x v="0"/>
    <s v="99508 Ward Locks_x000a_Rickystad, NY 43791"/>
    <s v="tylerfigueroa@example.net"/>
    <s v="001-210-728-7364"/>
    <s v="001-210-728-7364"/>
    <x v="2"/>
    <x v="570"/>
    <x v="125"/>
    <x v="618"/>
    <n v="55"/>
    <x v="1"/>
  </r>
  <r>
    <s v="Angela Wilcox"/>
    <n v="58"/>
    <x v="1"/>
    <s v="23566 Perry Stravenue_x000a_Lake Gregoryfort, MI 39198"/>
    <s v="dylanjames@example.org"/>
    <s v="415-354-4152-812"/>
    <s v="415-354-4152-812"/>
    <x v="2"/>
    <x v="570"/>
    <x v="0"/>
    <x v="296"/>
    <n v="627"/>
    <x v="0"/>
  </r>
  <r>
    <s v="Laurie Martin"/>
    <n v="57"/>
    <x v="0"/>
    <s v="938 Adams Landing Apt. 074_x000a_Nicolefort, AS 68478"/>
    <s v="mcdowelljoseph@example.org"/>
    <s v="965-296-9202"/>
    <s v="965-296-9202"/>
    <x v="3"/>
    <x v="570"/>
    <x v="0"/>
    <x v="296"/>
    <n v="627"/>
    <x v="0"/>
  </r>
  <r>
    <s v="Alicia Mcdowell"/>
    <n v="40"/>
    <x v="0"/>
    <s v="005 Brian Orchard Suite 609_x000a_West Briannaside, ME 56765"/>
    <s v="montgomeryjacob@example.org"/>
    <s v="218-651-1582-442"/>
    <s v="218-651-1582-442"/>
    <x v="3"/>
    <x v="571"/>
    <x v="52"/>
    <x v="619"/>
    <n v="13"/>
    <x v="1"/>
  </r>
  <r>
    <s v="Cody Hurley"/>
    <n v="18"/>
    <x v="0"/>
    <s v="060 Hamilton Street_x000a_New Aprilburgh, MO 99580"/>
    <s v="smithchristie@example.net"/>
    <s v="(613)755-4033"/>
    <s v="(613)755-4033"/>
    <x v="0"/>
    <x v="572"/>
    <x v="0"/>
    <x v="620"/>
    <n v="612"/>
    <x v="0"/>
  </r>
  <r>
    <s v="Danny Farrell"/>
    <n v="54"/>
    <x v="1"/>
    <s v="753 Ferguson Summit_x000a_Coryside, ME 90670"/>
    <s v="seth24@example.org"/>
    <s v="274-671-3809-9533"/>
    <s v="274-671-3809-9533"/>
    <x v="0"/>
    <x v="572"/>
    <x v="126"/>
    <x v="621"/>
    <n v="236"/>
    <x v="1"/>
  </r>
  <r>
    <s v="Joshua Serrano"/>
    <n v="51"/>
    <x v="0"/>
    <s v="85550 Long Key_x000a_Gutierrezborough, PA 83695"/>
    <s v="bmitchell@example.org"/>
    <s v="(272)372-5520-626"/>
    <s v="(272)372-5520-626"/>
    <x v="1"/>
    <x v="573"/>
    <x v="60"/>
    <x v="622"/>
    <n v="263"/>
    <x v="1"/>
  </r>
  <r>
    <s v="Donna Norman"/>
    <n v="49"/>
    <x v="1"/>
    <s v="87332 Warren Creek_x000a_Taylorshire, GA 28991"/>
    <s v="brookssamuel@example.net"/>
    <s v="792-207-2229-6655"/>
    <s v="792-207-2229-6655"/>
    <x v="3"/>
    <x v="574"/>
    <x v="127"/>
    <x v="623"/>
    <n v="112"/>
    <x v="1"/>
  </r>
  <r>
    <s v="Sarah Oconnor"/>
    <n v="40"/>
    <x v="1"/>
    <s v="447 Sandra Underpass_x000a_Allisonport, RI 60520"/>
    <s v="michael85@example.net"/>
    <s v="(490)596-7241-72486"/>
    <s v="(490)596-7241-72486"/>
    <x v="0"/>
    <x v="575"/>
    <x v="0"/>
    <x v="624"/>
    <n v="607"/>
    <x v="0"/>
  </r>
  <r>
    <s v="Betty Pierce"/>
    <n v="53"/>
    <x v="0"/>
    <s v="569 Johns Forest Apt. 913_x000a_West Vanessa, NJ 50630"/>
    <s v="johnsonjustin@example.org"/>
    <s v="380-791-5683-4429"/>
    <s v="380-791-5683-4429"/>
    <x v="2"/>
    <x v="576"/>
    <x v="0"/>
    <x v="625"/>
    <n v="604"/>
    <x v="0"/>
  </r>
  <r>
    <s v="Ryan White"/>
    <n v="57"/>
    <x v="1"/>
    <s v="3178 Allen Center_x000a_Tannerview, OH 50113"/>
    <s v="jonathan01@example.net"/>
    <s v="773-539-8533"/>
    <s v="773-539-8533"/>
    <x v="3"/>
    <x v="577"/>
    <x v="0"/>
    <x v="626"/>
    <n v="601"/>
    <x v="0"/>
  </r>
  <r>
    <s v="Ashley Foster"/>
    <n v="23"/>
    <x v="0"/>
    <s v="5765 Seth Circles_x000a_Lake Rebekah, CA 48703"/>
    <s v="qmurphy@example.net"/>
    <s v="866-865-4241"/>
    <s v="866-865-4241"/>
    <x v="2"/>
    <x v="578"/>
    <x v="128"/>
    <x v="614"/>
    <n v="246"/>
    <x v="1"/>
  </r>
  <r>
    <s v="Steven Thomas"/>
    <n v="47"/>
    <x v="0"/>
    <s v="2821 Courtney Isle Suite 594_x000a_Kristaborough, MO 57642"/>
    <s v="nathangarrison@example.org"/>
    <s v="001-625-839-6333"/>
    <s v="001-625-839-6333"/>
    <x v="2"/>
    <x v="579"/>
    <x v="0"/>
    <x v="627"/>
    <n v="597"/>
    <x v="0"/>
  </r>
  <r>
    <s v="Michael Wright"/>
    <n v="38"/>
    <x v="1"/>
    <s v="4626 Ian Corners_x000a_New Sarahmouth, UT 37518"/>
    <s v="bboyd@example.net"/>
    <s v="497-874-3036-62458"/>
    <s v="497-874-3036-62458"/>
    <x v="3"/>
    <x v="579"/>
    <x v="129"/>
    <x v="628"/>
    <n v="182"/>
    <x v="1"/>
  </r>
  <r>
    <s v="Jonathan Nguyen"/>
    <n v="22"/>
    <x v="0"/>
    <s v="81503 Betty Plains Apt. 253_x000a_North Jose, ID 76595"/>
    <s v="laurenadams@example.com"/>
    <s v="+1-412-559-6573-8000"/>
    <s v="+1-412-559-6573-8000"/>
    <x v="3"/>
    <x v="579"/>
    <x v="130"/>
    <x v="629"/>
    <n v="150"/>
    <x v="1"/>
  </r>
  <r>
    <s v="Amber Ruiz"/>
    <n v="30"/>
    <x v="1"/>
    <s v="83799 Jeffrey Island Suite 924_x000a_Schwartzbury, MN 32416"/>
    <s v="nathan86@example.org"/>
    <s v="547-869-9488-682"/>
    <s v="547-869-9488-682"/>
    <x v="3"/>
    <x v="580"/>
    <x v="131"/>
    <x v="630"/>
    <n v="244"/>
    <x v="1"/>
  </r>
  <r>
    <s v="Robert Roth"/>
    <n v="36"/>
    <x v="0"/>
    <s v="220 Katherine Cape_x000a_South Beverlyhaven, SC 20016"/>
    <s v="williamsonjohn@example.net"/>
    <s v="877-500-6789-35559"/>
    <s v="877-500-6789-35559"/>
    <x v="1"/>
    <x v="580"/>
    <x v="0"/>
    <x v="631"/>
    <n v="595"/>
    <x v="0"/>
  </r>
  <r>
    <s v="Alexis Smith"/>
    <n v="22"/>
    <x v="0"/>
    <s v="658 Alexandria Drive Apt. 778_x000a_Lopezport, MA 49531"/>
    <s v="tina32@example.net"/>
    <s v="(350)347-6977"/>
    <s v="(350)347-6977"/>
    <x v="3"/>
    <x v="581"/>
    <x v="0"/>
    <x v="31"/>
    <n v="592"/>
    <x v="0"/>
  </r>
  <r>
    <s v="Charles Welch"/>
    <n v="56"/>
    <x v="1"/>
    <s v="7291 Barbara Flats_x000a_Jenniferport, OH 48597"/>
    <s v="antoniobyrd@example.org"/>
    <s v="001-616-704-8876-90129"/>
    <s v="001-616-704-8876-90129"/>
    <x v="1"/>
    <x v="582"/>
    <x v="132"/>
    <x v="632"/>
    <n v="133"/>
    <x v="1"/>
  </r>
  <r>
    <s v="Patrick Kirby"/>
    <n v="60"/>
    <x v="0"/>
    <s v="4279 Clay Path Apt. 398_x000a_New Michael, ND 30106"/>
    <s v="marshalljames@example.org"/>
    <s v="+1-477-822-2579-38767"/>
    <s v="+1-477-822-2579-38767"/>
    <x v="3"/>
    <x v="583"/>
    <x v="0"/>
    <x v="633"/>
    <n v="590"/>
    <x v="0"/>
  </r>
  <r>
    <s v="Amanda Baird"/>
    <n v="47"/>
    <x v="0"/>
    <s v="35750 Erica Walk Suite 250_x000a_Domingueztown, TX 03695"/>
    <s v="moliver@example.net"/>
    <s v="(715)976-2175"/>
    <s v="(715)976-2175"/>
    <x v="2"/>
    <x v="584"/>
    <x v="0"/>
    <x v="634"/>
    <n v="587"/>
    <x v="0"/>
  </r>
  <r>
    <s v="Christina Woods"/>
    <n v="36"/>
    <x v="1"/>
    <s v="80315 Dean Island_x000a_Jessemouth, TN 33060"/>
    <s v="zunigazachary@example.org"/>
    <s v="+1-392-917-8542-573"/>
    <s v="+1-392-917-8542-573"/>
    <x v="2"/>
    <x v="585"/>
    <x v="112"/>
    <x v="635"/>
    <n v="167"/>
    <x v="1"/>
  </r>
  <r>
    <s v="Beverly Wise"/>
    <n v="47"/>
    <x v="1"/>
    <s v="690 Tiffany Center_x000a_Harrisshire, NC 93661"/>
    <s v="kristysimpson@example.com"/>
    <s v="762-819-9097"/>
    <s v="762-819-9097"/>
    <x v="1"/>
    <x v="586"/>
    <x v="0"/>
    <x v="636"/>
    <n v="583"/>
    <x v="0"/>
  </r>
  <r>
    <s v="Robert Figueroa"/>
    <n v="29"/>
    <x v="1"/>
    <s v="13080 Lauren Ports Suite 810_x000a_Crystalstad, MA 48673"/>
    <s v="charlesparker@example.net"/>
    <s v="(585)696-9450-756"/>
    <s v="(585)696-9450-756"/>
    <x v="1"/>
    <x v="587"/>
    <x v="0"/>
    <x v="637"/>
    <n v="581"/>
    <x v="0"/>
  </r>
  <r>
    <s v="Debra Flynn"/>
    <n v="47"/>
    <x v="0"/>
    <s v="080 Alexander Keys_x000a_Christopherton, DC 88033"/>
    <s v="hernandezkelsey@example.com"/>
    <s v="438-718-0406"/>
    <s v="438-718-0406"/>
    <x v="0"/>
    <x v="588"/>
    <x v="0"/>
    <x v="638"/>
    <n v="580"/>
    <x v="0"/>
  </r>
  <r>
    <s v="Cindy Love"/>
    <n v="20"/>
    <x v="1"/>
    <s v="805 Michael Course Suite 480_x000a_Catherinestad, OH 68123"/>
    <s v="jeffreyfoster@example.com"/>
    <s v="400-833-8262-3302"/>
    <s v="400-833-8262-3302"/>
    <x v="1"/>
    <x v="588"/>
    <x v="0"/>
    <x v="638"/>
    <n v="580"/>
    <x v="0"/>
  </r>
  <r>
    <s v="Stephanie Wagner"/>
    <n v="26"/>
    <x v="1"/>
    <s v="11993 Santos Fall Suite 116_x000a_South Ashley, MI 04731"/>
    <s v="brandy98@example.org"/>
    <s v="001-652-472-5293"/>
    <s v="001-652-472-5293"/>
    <x v="0"/>
    <x v="589"/>
    <x v="0"/>
    <x v="639"/>
    <n v="578"/>
    <x v="0"/>
  </r>
  <r>
    <s v="Ryan Riley"/>
    <n v="38"/>
    <x v="0"/>
    <s v="3641 Joshua Mews Apt. 927_x000a_East Derricktown, NC 11350"/>
    <s v="westwilliam@example.com"/>
    <n v="-6579"/>
    <s v="6579"/>
    <x v="1"/>
    <x v="590"/>
    <x v="88"/>
    <x v="640"/>
    <n v="83"/>
    <x v="1"/>
  </r>
  <r>
    <s v="Michael Hernandez"/>
    <n v="54"/>
    <x v="1"/>
    <s v="752 Donna Glens_x000a_East Brianmouth, NC 82688"/>
    <s v="johnmiller@example.com"/>
    <s v="239-223-6709"/>
    <s v="239-223-6709"/>
    <x v="2"/>
    <x v="591"/>
    <x v="0"/>
    <x v="641"/>
    <n v="574"/>
    <x v="0"/>
  </r>
  <r>
    <s v="Alexander Gonzales"/>
    <n v="23"/>
    <x v="0"/>
    <s v="Unit 5987 Box 6406_x000a_DPO AA 21026"/>
    <s v="hughesallison@example.com"/>
    <s v="205-350-0441-602"/>
    <s v="205-350-0441-602"/>
    <x v="3"/>
    <x v="592"/>
    <x v="0"/>
    <x v="642"/>
    <n v="573"/>
    <x v="0"/>
  </r>
  <r>
    <s v="Alan Adams"/>
    <n v="59"/>
    <x v="1"/>
    <s v="25818 Anne Spurs Apt. 582_x000a_Denisemouth, MA 94251"/>
    <s v="cynthia68@example.com"/>
    <s v="(800)775-2775"/>
    <s v="(800)775-2775"/>
    <x v="3"/>
    <x v="593"/>
    <x v="0"/>
    <x v="643"/>
    <n v="572"/>
    <x v="0"/>
  </r>
  <r>
    <s v="Diamond Chavez"/>
    <n v="51"/>
    <x v="0"/>
    <s v="06901 Webster Dam Suite 780_x000a_Port Oscar, IL 72825"/>
    <s v="sandy86@example.com"/>
    <s v="001-792-970-3899-597"/>
    <s v="001-792-970-3899-597"/>
    <x v="2"/>
    <x v="593"/>
    <x v="0"/>
    <x v="643"/>
    <n v="572"/>
    <x v="0"/>
  </r>
  <r>
    <s v="Kevin Parker"/>
    <n v="28"/>
    <x v="1"/>
    <s v="0967 Michael Flat Suite 439_x000a_Turnertown, WY 23875"/>
    <s v="woodsleah@example.net"/>
    <s v="(235)942-2282"/>
    <s v="(235)942-2282"/>
    <x v="2"/>
    <x v="594"/>
    <x v="0"/>
    <x v="644"/>
    <n v="569"/>
    <x v="0"/>
  </r>
  <r>
    <s v="Richard Smith"/>
    <n v="32"/>
    <x v="0"/>
    <s v="660 King Unions_x000a_Anthonyport, SC 59775"/>
    <s v="lauraodom@example.org"/>
    <s v="(689)209-5002"/>
    <s v="(689)209-5002"/>
    <x v="1"/>
    <x v="594"/>
    <x v="0"/>
    <x v="644"/>
    <n v="569"/>
    <x v="0"/>
  </r>
  <r>
    <s v="Ryan Harrison"/>
    <n v="55"/>
    <x v="1"/>
    <s v="083 Arias Dale Apt. 899_x000a_East Elizabethbury, IL 33567"/>
    <s v="joshua69@example.net"/>
    <s v="869-262-6304-6055"/>
    <s v="869-262-6304-6055"/>
    <x v="0"/>
    <x v="595"/>
    <x v="0"/>
    <x v="645"/>
    <n v="568"/>
    <x v="0"/>
  </r>
  <r>
    <s v="Wendy Miller"/>
    <n v="39"/>
    <x v="0"/>
    <s v="48924 Martha Creek Apt. 432_x000a_North Christopher, CA 46707"/>
    <s v="millerashley@example.net"/>
    <s v="488-503-5015-40664"/>
    <s v="488-503-5015-40664"/>
    <x v="3"/>
    <x v="596"/>
    <x v="0"/>
    <x v="646"/>
    <n v="566"/>
    <x v="0"/>
  </r>
  <r>
    <s v="John Mccoy"/>
    <n v="59"/>
    <x v="1"/>
    <s v="978 Jones Road Suite 250_x000a_West Benjaminborough, OR 33137"/>
    <s v="annanicholson@example.org"/>
    <s v="(898)443-1431-688"/>
    <s v="(898)443-1431-688"/>
    <x v="0"/>
    <x v="597"/>
    <x v="0"/>
    <x v="430"/>
    <n v="565"/>
    <x v="0"/>
  </r>
  <r>
    <s v="Christopher Martinez"/>
    <n v="25"/>
    <x v="1"/>
    <s v="44483 Peter Lakes_x000a_Jamesfort, NM 80997"/>
    <s v="samantha89@example.com"/>
    <s v="(618)501-4582-15164"/>
    <s v="(618)501-4582-15164"/>
    <x v="3"/>
    <x v="598"/>
    <x v="133"/>
    <x v="102"/>
    <n v="51"/>
    <x v="1"/>
  </r>
  <r>
    <s v="Christopher Mcdonald"/>
    <n v="30"/>
    <x v="0"/>
    <s v="USCGC Middleton_x000a_FPO AE 35848"/>
    <s v="dylanpatel@example.net"/>
    <s v="(431)888-2996-4840"/>
    <s v="(431)888-2996-4840"/>
    <x v="0"/>
    <x v="599"/>
    <x v="0"/>
    <x v="647"/>
    <n v="560"/>
    <x v="0"/>
  </r>
  <r>
    <s v="Mike Burch"/>
    <n v="52"/>
    <x v="1"/>
    <s v="105 Richard Park_x000a_Williambury, WA 88498"/>
    <s v="carrielynch@example.com"/>
    <n v="8923228116"/>
    <n v="8923228116"/>
    <x v="2"/>
    <x v="599"/>
    <x v="0"/>
    <x v="647"/>
    <n v="560"/>
    <x v="0"/>
  </r>
  <r>
    <s v="Melanie Murphy"/>
    <n v="33"/>
    <x v="0"/>
    <s v="USS Alexander_x000a_FPO AE 32556"/>
    <s v="billyfernandez@example.com"/>
    <n v="5045168348"/>
    <n v="5045168348"/>
    <x v="2"/>
    <x v="600"/>
    <x v="0"/>
    <x v="648"/>
    <n v="559"/>
    <x v="0"/>
  </r>
  <r>
    <s v="Lindsay Wolf"/>
    <n v="22"/>
    <x v="1"/>
    <s v="972 Ian Harbor_x000a_New Trevormouth, CT 72689"/>
    <s v="lisa63@example.net"/>
    <s v="(996)709-0077"/>
    <s v="(996)709-0077"/>
    <x v="3"/>
    <x v="601"/>
    <x v="134"/>
    <x v="435"/>
    <n v="2"/>
    <x v="1"/>
  </r>
  <r>
    <s v="Catherine Ramirez"/>
    <n v="41"/>
    <x v="1"/>
    <s v="PSC 7495, Box 6059_x000a_APO AE 72757"/>
    <s v="carla58@example.org"/>
    <s v="382-632-6829"/>
    <s v="382-632-6829"/>
    <x v="2"/>
    <x v="602"/>
    <x v="0"/>
    <x v="649"/>
    <n v="554"/>
    <x v="0"/>
  </r>
  <r>
    <s v="Jennifer Nguyen"/>
    <n v="21"/>
    <x v="0"/>
    <s v="8865 Johnson Island Apt. 541_x000a_Scottborough, WI 13695"/>
    <s v="kjackson@example.com"/>
    <s v="(442)525-8001-03257"/>
    <s v="(442)525-8001-03257"/>
    <x v="0"/>
    <x v="603"/>
    <x v="0"/>
    <x v="472"/>
    <n v="546"/>
    <x v="0"/>
  </r>
  <r>
    <s v="Jessica Reese"/>
    <n v="27"/>
    <x v="1"/>
    <s v="3246 Kevin Mountains Apt. 413_x000a_Lake Jessicachester, MO 91549"/>
    <s v="sharon89@example.com"/>
    <s v="398-402-9766-54721"/>
    <s v="398-402-9766-54721"/>
    <x v="3"/>
    <x v="604"/>
    <x v="0"/>
    <x v="650"/>
    <n v="545"/>
    <x v="0"/>
  </r>
  <r>
    <s v="Brianna Taylor"/>
    <n v="36"/>
    <x v="0"/>
    <s v="777 Kimberly Springs_x000a_North Nicholas, CT 59894"/>
    <s v="gayadam@example.net"/>
    <s v="599-523-2901-8937"/>
    <s v="599-523-2901-8937"/>
    <x v="0"/>
    <x v="605"/>
    <x v="0"/>
    <x v="170"/>
    <n v="544"/>
    <x v="0"/>
  </r>
  <r>
    <s v="Lisa Brown"/>
    <n v="58"/>
    <x v="0"/>
    <s v="2469 Tyler Crossroad_x000a_Courtneyborough, SD 56047"/>
    <s v="christopher43@example.net"/>
    <s v="001-385-672-3990-55734"/>
    <s v="001-385-672-3990-55734"/>
    <x v="0"/>
    <x v="606"/>
    <x v="0"/>
    <x v="651"/>
    <n v="542"/>
    <x v="0"/>
  </r>
  <r>
    <s v="Madeline Barnes"/>
    <n v="36"/>
    <x v="0"/>
    <s v="072 Smith Tunnel_x000a_Paulaville, VI 46806"/>
    <s v="joshua27@example.net"/>
    <s v="255-994-1443"/>
    <s v="255-994-1443"/>
    <x v="1"/>
    <x v="607"/>
    <x v="135"/>
    <x v="652"/>
    <n v="200"/>
    <x v="1"/>
  </r>
  <r>
    <s v="Justin Hammond"/>
    <n v="38"/>
    <x v="1"/>
    <s v="813 Lynch Flats Apt. 971_x000a_Briggsport, CO 77582"/>
    <s v="jeffrey46@example.org"/>
    <n v="9713098890"/>
    <n v="9713098890"/>
    <x v="0"/>
    <x v="607"/>
    <x v="136"/>
    <x v="653"/>
    <n v="53"/>
    <x v="1"/>
  </r>
  <r>
    <s v="Mandy Zamora"/>
    <n v="23"/>
    <x v="0"/>
    <s v="213 Scott Streets Apt. 089_x000a_West Amandabury, NE 87965"/>
    <s v="fdaniel@example.com"/>
    <s v="(492)345-9898-79862"/>
    <s v="(492)345-9898-79862"/>
    <x v="2"/>
    <x v="608"/>
    <x v="0"/>
    <x v="654"/>
    <n v="537"/>
    <x v="0"/>
  </r>
  <r>
    <s v="Daniel Johnson"/>
    <n v="21"/>
    <x v="0"/>
    <s v="0067 Stephanie Crossing Apt. 226_x000a_West Kimberlyshire, NE 10107"/>
    <s v="rallen@example.org"/>
    <s v="(590)988-0001"/>
    <s v="(590)988-0001"/>
    <x v="0"/>
    <x v="609"/>
    <x v="0"/>
    <x v="655"/>
    <n v="536"/>
    <x v="0"/>
  </r>
  <r>
    <s v="Christopher Buchanan"/>
    <n v="41"/>
    <x v="0"/>
    <s v="26283 Ruiz Turnpike Suite 419_x000a_New Brendafurt, NE 88491"/>
    <s v="scott76@example.org"/>
    <s v="511-676-8337"/>
    <s v="511-676-8337"/>
    <x v="2"/>
    <x v="610"/>
    <x v="0"/>
    <x v="656"/>
    <n v="534"/>
    <x v="0"/>
  </r>
  <r>
    <s v="Aaron Merritt"/>
    <n v="49"/>
    <x v="1"/>
    <s v="201 Michael Forest_x000a_Rodriguezview, RI 00823"/>
    <s v="williamsjasmine@example.net"/>
    <s v="813-620-8948-970"/>
    <s v="813-620-8948-970"/>
    <x v="1"/>
    <x v="611"/>
    <x v="0"/>
    <x v="657"/>
    <n v="533"/>
    <x v="0"/>
  </r>
  <r>
    <s v="Joseph George"/>
    <n v="51"/>
    <x v="0"/>
    <s v="358 Jensen Crest_x000a_East Cherylberg, SD 89267"/>
    <s v="fisherwilliam@example.com"/>
    <s v="(371)427-0782-494"/>
    <s v="(371)427-0782-494"/>
    <x v="2"/>
    <x v="612"/>
    <x v="0"/>
    <x v="658"/>
    <n v="532"/>
    <x v="0"/>
  </r>
  <r>
    <s v="Crystal Frederick"/>
    <n v="44"/>
    <x v="1"/>
    <s v="23806 Stephanie Ways Suite 280_x000a_Tiffanyland, AK 88079"/>
    <s v="taylorpatrick@example.org"/>
    <s v="(371)811-9236-5102"/>
    <s v="(371)811-9236-5102"/>
    <x v="2"/>
    <x v="613"/>
    <x v="0"/>
    <x v="659"/>
    <n v="531"/>
    <x v="0"/>
  </r>
  <r>
    <s v="Angela Wheeler"/>
    <n v="44"/>
    <x v="0"/>
    <s v="23567 Erica Vista Apt. 740_x000a_New Tonya, KS 06051"/>
    <s v="matthewhunter@example.org"/>
    <s v="503-379-2918-4970"/>
    <s v="503-379-2918-4970"/>
    <x v="2"/>
    <x v="614"/>
    <x v="0"/>
    <x v="660"/>
    <n v="530"/>
    <x v="0"/>
  </r>
  <r>
    <s v="Derek Brown"/>
    <n v="41"/>
    <x v="0"/>
    <s v="3609 Julie Shoal Apt. 842_x000a_Farmerburgh, VT 33256"/>
    <s v="jamie28@example.com"/>
    <s v="(912)314-5752-46460"/>
    <s v="(912)314-5752-46460"/>
    <x v="2"/>
    <x v="615"/>
    <x v="0"/>
    <x v="337"/>
    <n v="525"/>
    <x v="0"/>
  </r>
  <r>
    <s v="Ryan Payne"/>
    <n v="54"/>
    <x v="0"/>
    <s v="350 Calvin Ranch Apt. 165_x000a_West Amanda, RI 52251"/>
    <s v="shannonclark@example.org"/>
    <s v="291-984-2412-8277"/>
    <s v="291-984-2412-8277"/>
    <x v="2"/>
    <x v="616"/>
    <x v="0"/>
    <x v="661"/>
    <n v="523"/>
    <x v="0"/>
  </r>
  <r>
    <s v="Stephen Huber"/>
    <n v="44"/>
    <x v="1"/>
    <s v="5870 Grace Forest_x000a_Debraborough, SD 91644"/>
    <s v="dhaney@example.net"/>
    <s v="+1-695-556-4901-01994"/>
    <s v="+1-695-556-4901-01994"/>
    <x v="3"/>
    <x v="616"/>
    <x v="67"/>
    <x v="662"/>
    <n v="145"/>
    <x v="1"/>
  </r>
  <r>
    <s v="Rachel Ross"/>
    <n v="60"/>
    <x v="0"/>
    <s v="57770 Robert Camp Suite 832_x000a_Rodriguezside, MP 86710"/>
    <s v="xaguirre@example.net"/>
    <s v="001-321-889-6896-21673"/>
    <s v="001-321-889-6896-21673"/>
    <x v="0"/>
    <x v="617"/>
    <x v="0"/>
    <x v="663"/>
    <n v="521"/>
    <x v="0"/>
  </r>
  <r>
    <s v="Jacqueline Johnson"/>
    <n v="57"/>
    <x v="0"/>
    <s v="USS Brewer_x000a_FPO AA 16598"/>
    <s v="juliecraig@example.org"/>
    <s v="(865)549-2840"/>
    <s v="(865)549-2840"/>
    <x v="0"/>
    <x v="618"/>
    <x v="0"/>
    <x v="664"/>
    <n v="512"/>
    <x v="0"/>
  </r>
  <r>
    <s v="Michael Wang"/>
    <n v="46"/>
    <x v="0"/>
    <s v="1828 Wilson Stream Suite 385_x000a_Singhmouth, GA 44906"/>
    <s v="cortezhannah@example.net"/>
    <s v="(650)211-9476"/>
    <s v="(650)211-9476"/>
    <x v="3"/>
    <x v="619"/>
    <x v="0"/>
    <x v="665"/>
    <n v="509"/>
    <x v="0"/>
  </r>
  <r>
    <s v="Thomas Patterson"/>
    <n v="24"/>
    <x v="1"/>
    <s v="5213 Angela Place Suite 292_x000a_Saraville, IA 68262"/>
    <s v="christopherolson@example.com"/>
    <s v="(400)954-8830"/>
    <s v="(400)954-8830"/>
    <x v="1"/>
    <x v="620"/>
    <x v="137"/>
    <x v="666"/>
    <n v="111"/>
    <x v="1"/>
  </r>
  <r>
    <s v="George Kelly"/>
    <n v="20"/>
    <x v="0"/>
    <s v="3864 Davis Views Suite 715_x000a_Laneville, OR 18956"/>
    <s v="davismary@example.com"/>
    <s v="+1-377-818-4572-18740"/>
    <s v="+1-377-818-4572-18740"/>
    <x v="2"/>
    <x v="621"/>
    <x v="0"/>
    <x v="256"/>
    <n v="503"/>
    <x v="0"/>
  </r>
  <r>
    <s v="Mary Robertson"/>
    <n v="26"/>
    <x v="0"/>
    <s v="985 Omar Landing_x000a_West Chelsea, NE 39164"/>
    <s v="perezjohn@example.org"/>
    <s v="382-231-7350"/>
    <s v="382-231-7350"/>
    <x v="3"/>
    <x v="622"/>
    <x v="0"/>
    <x v="667"/>
    <n v="502"/>
    <x v="0"/>
  </r>
  <r>
    <s v="Eric Scott"/>
    <n v="56"/>
    <x v="0"/>
    <s v="516 Amanda Shores Suite 321_x000a_Littleburgh, ID 31533"/>
    <s v="nicoleleon@example.net"/>
    <s v="727-325-9467"/>
    <s v="727-325-9467"/>
    <x v="0"/>
    <x v="623"/>
    <x v="74"/>
    <x v="668"/>
    <n v="119"/>
    <x v="1"/>
  </r>
  <r>
    <s v="Richard Chang"/>
    <n v="21"/>
    <x v="1"/>
    <s v="81056 Martinez Expressway_x000a_Gailstad, NH 93915"/>
    <s v="douglas54@example.net"/>
    <s v="(654)605-2418-02185"/>
    <s v="(654)605-2418-02185"/>
    <x v="0"/>
    <x v="623"/>
    <x v="0"/>
    <x v="669"/>
    <n v="500"/>
    <x v="0"/>
  </r>
  <r>
    <s v="Jacob Howell"/>
    <n v="58"/>
    <x v="0"/>
    <s v="4257 Hernandez Circle Suite 194_x000a_Sarahfort, IA 99897"/>
    <s v="tina20@example.com"/>
    <s v="(389)410-8719-662"/>
    <s v="(389)410-8719-662"/>
    <x v="0"/>
    <x v="624"/>
    <x v="0"/>
    <x v="670"/>
    <n v="498"/>
    <x v="0"/>
  </r>
  <r>
    <s v="Michael Bentley"/>
    <n v="46"/>
    <x v="0"/>
    <s v="6090 Smith Parkways_x000a_Larrymouth, TN 23118"/>
    <s v="keith95@example.net"/>
    <s v="(935)612-0873-6984"/>
    <s v="(935)612-0873-6984"/>
    <x v="2"/>
    <x v="624"/>
    <x v="0"/>
    <x v="670"/>
    <n v="498"/>
    <x v="0"/>
  </r>
  <r>
    <s v="Jon Simpson"/>
    <n v="50"/>
    <x v="0"/>
    <s v="74942 Theresa Extension_x000a_Jimeneztown, MN 91880"/>
    <s v="matthew57@example.com"/>
    <s v="(639)530-8870-017"/>
    <s v="(639)530-8870-017"/>
    <x v="1"/>
    <x v="625"/>
    <x v="0"/>
    <x v="671"/>
    <n v="497"/>
    <x v="0"/>
  </r>
  <r>
    <s v="Rita Beard"/>
    <n v="25"/>
    <x v="0"/>
    <s v="33749 Hayden Field Apt. 004_x000a_North Paul, IL 31212"/>
    <s v="aberg@example.net"/>
    <s v="001-598-570-6249"/>
    <s v="001-598-570-6249"/>
    <x v="0"/>
    <x v="625"/>
    <x v="0"/>
    <x v="671"/>
    <n v="497"/>
    <x v="0"/>
  </r>
  <r>
    <s v="Jason Nguyen"/>
    <n v="39"/>
    <x v="1"/>
    <s v="603 Emily Row Apt. 397_x000a_Greenchester, VT 12370"/>
    <s v="jeffreybyrd@example.org"/>
    <s v="001-641-237-9349-745"/>
    <s v="001-641-237-9349-745"/>
    <x v="2"/>
    <x v="625"/>
    <x v="0"/>
    <x v="671"/>
    <n v="497"/>
    <x v="0"/>
  </r>
  <r>
    <s v="Joseph Garcia"/>
    <n v="33"/>
    <x v="0"/>
    <s v="USS Gray_x000a_FPO AE 87977"/>
    <s v="edwardhartman@example.org"/>
    <n v="-4549"/>
    <s v="4549"/>
    <x v="2"/>
    <x v="625"/>
    <x v="0"/>
    <x v="671"/>
    <n v="497"/>
    <x v="0"/>
  </r>
  <r>
    <s v="Anna Allen"/>
    <n v="34"/>
    <x v="1"/>
    <s v="21971 Matthew Coves Suite 143_x000a_Austinmouth, CT 66740"/>
    <s v="singhdennis@example.com"/>
    <s v="238-951-1086-391"/>
    <s v="238-951-1086-391"/>
    <x v="0"/>
    <x v="626"/>
    <x v="0"/>
    <x v="672"/>
    <n v="495"/>
    <x v="0"/>
  </r>
  <r>
    <s v="Joshua Christensen"/>
    <n v="37"/>
    <x v="1"/>
    <s v="82949 Carolyn Underpass Apt. 767_x000a_Thomasmouth, MP 27763"/>
    <s v="deborah28@example.org"/>
    <s v="(680)582-9931-63472"/>
    <s v="(680)582-9931-63472"/>
    <x v="2"/>
    <x v="627"/>
    <x v="0"/>
    <x v="382"/>
    <n v="492"/>
    <x v="0"/>
  </r>
  <r>
    <s v="Michael Stanton"/>
    <n v="38"/>
    <x v="1"/>
    <s v="935 Rose Locks_x000a_West Barbaratown, NE 48336"/>
    <s v="toddcarroll@example.com"/>
    <s v="001-842-985-9307-47942"/>
    <s v="001-842-985-9307-47942"/>
    <x v="0"/>
    <x v="627"/>
    <x v="0"/>
    <x v="382"/>
    <n v="492"/>
    <x v="0"/>
  </r>
  <r>
    <s v="Michael Daniel"/>
    <n v="18"/>
    <x v="1"/>
    <s v="762 Christina Spurs Suite 919_x000a_West Patricia, TN 45474"/>
    <s v="fosterjoseph@example.net"/>
    <s v="+1-286-924-8864-5989"/>
    <s v="+1-286-924-8864-5989"/>
    <x v="3"/>
    <x v="628"/>
    <x v="0"/>
    <x v="673"/>
    <n v="491"/>
    <x v="0"/>
  </r>
  <r>
    <s v="Charles Bush"/>
    <n v="53"/>
    <x v="0"/>
    <s v="468 Tracy Village Suite 555_x000a_Port Antonio, IN 18642"/>
    <s v="markbrandt@example.net"/>
    <s v="001-441-310-4290"/>
    <s v="001-441-310-4290"/>
    <x v="0"/>
    <x v="628"/>
    <x v="0"/>
    <x v="673"/>
    <n v="491"/>
    <x v="0"/>
  </r>
  <r>
    <s v="Caitlin Rivera"/>
    <n v="35"/>
    <x v="1"/>
    <s v="8357 Gary Glen_x000a_Smithside, CA 58865"/>
    <s v="vhernandez@example.com"/>
    <s v="350-874-4582-0397"/>
    <s v="350-874-4582-0397"/>
    <x v="1"/>
    <x v="629"/>
    <x v="0"/>
    <x v="418"/>
    <n v="490"/>
    <x v="0"/>
  </r>
  <r>
    <s v="Stephanie Scott"/>
    <n v="46"/>
    <x v="1"/>
    <s v="367 Harrison Hills_x000a_Robinsonburgh, VT 16292"/>
    <s v="jbenson@example.org"/>
    <n v="-4682"/>
    <s v="4682"/>
    <x v="3"/>
    <x v="629"/>
    <x v="0"/>
    <x v="418"/>
    <n v="490"/>
    <x v="0"/>
  </r>
  <r>
    <s v="Nathan Lawrence"/>
    <n v="20"/>
    <x v="1"/>
    <s v="76339 Laura Run Suite 486_x000a_North Alyssabury, UT 96470"/>
    <s v="angelapatel@example.org"/>
    <s v="+1-774-287-3051-53317"/>
    <s v="+1-774-287-3051-53317"/>
    <x v="1"/>
    <x v="630"/>
    <x v="103"/>
    <x v="674"/>
    <n v="156"/>
    <x v="1"/>
  </r>
  <r>
    <s v="Norma Baker"/>
    <n v="41"/>
    <x v="0"/>
    <s v="0104 Amanda Heights Suite 676_x000a_Michelleview, FM 74982"/>
    <s v="benitezamy@example.com"/>
    <s v="527-812-3348-86002"/>
    <s v="527-812-3348-86002"/>
    <x v="3"/>
    <x v="631"/>
    <x v="138"/>
    <x v="675"/>
    <n v="18"/>
    <x v="1"/>
  </r>
  <r>
    <s v="Francisco Valencia"/>
    <n v="28"/>
    <x v="1"/>
    <s v="44751 Walker Mill_x000a_North Calvinside, WA 16958"/>
    <s v="pamela53@example.org"/>
    <s v="(733)347-6730-668"/>
    <s v="(733)347-6730-668"/>
    <x v="1"/>
    <x v="632"/>
    <x v="0"/>
    <x v="676"/>
    <n v="481"/>
    <x v="0"/>
  </r>
  <r>
    <s v="Todd Harris"/>
    <n v="45"/>
    <x v="1"/>
    <s v="235 Beasley Fields Suite 790_x000a_Port Thomashaven, UT 49938"/>
    <s v="qherrera@example.org"/>
    <s v="463-554-3219"/>
    <s v="463-554-3219"/>
    <x v="0"/>
    <x v="633"/>
    <x v="0"/>
    <x v="677"/>
    <n v="479"/>
    <x v="0"/>
  </r>
  <r>
    <s v="Tonya Carter"/>
    <n v="57"/>
    <x v="0"/>
    <s v="27458 Neal Rapids Suite 464_x000a_Contrerasfurt, MT 63168"/>
    <s v="connie24@example.net"/>
    <s v="+1-309-819-8233-384"/>
    <s v="+1-309-819-8233-384"/>
    <x v="1"/>
    <x v="634"/>
    <x v="0"/>
    <x v="678"/>
    <n v="477"/>
    <x v="0"/>
  </r>
  <r>
    <s v="Curtis Smith"/>
    <n v="20"/>
    <x v="1"/>
    <s v="4747 Gray Estate_x000a_East Davidberg, TX 25775"/>
    <s v="dannyjohnson@example.com"/>
    <s v="587-457-4215-8925"/>
    <s v="587-457-4215-8925"/>
    <x v="3"/>
    <x v="635"/>
    <x v="0"/>
    <x v="679"/>
    <n v="474"/>
    <x v="0"/>
  </r>
  <r>
    <s v="Rhonda Baker"/>
    <n v="45"/>
    <x v="0"/>
    <s v="616 Pena Corners_x000a_West Elizabethside, OK 22654"/>
    <s v="bhoward@example.com"/>
    <s v="001-888-311-9576-5309"/>
    <s v="001-888-311-9576-5309"/>
    <x v="1"/>
    <x v="636"/>
    <x v="0"/>
    <x v="680"/>
    <n v="473"/>
    <x v="0"/>
  </r>
  <r>
    <s v="Rebecca Morris"/>
    <n v="31"/>
    <x v="0"/>
    <s v="46701 Fernandez Well Apt. 269_x000a_Contrerasburgh, SD 76227"/>
    <s v="james15@example.com"/>
    <n v="7276429062"/>
    <n v="7276429062"/>
    <x v="2"/>
    <x v="637"/>
    <x v="0"/>
    <x v="681"/>
    <n v="472"/>
    <x v="0"/>
  </r>
  <r>
    <s v="Terry Holden"/>
    <n v="32"/>
    <x v="1"/>
    <s v="149 Carr Rapid_x000a_Jenniferburgh, WI 26421"/>
    <s v="roberttrujillo@example.org"/>
    <n v="6269329203"/>
    <n v="6269329203"/>
    <x v="3"/>
    <x v="638"/>
    <x v="0"/>
    <x v="114"/>
    <n v="471"/>
    <x v="0"/>
  </r>
  <r>
    <s v="Aaron Luna"/>
    <n v="48"/>
    <x v="1"/>
    <s v="7570 Zachary Ferry_x000a_Port Joseph, IA 44845"/>
    <s v="thompsonelizabeth@example.org"/>
    <s v="883-553-5842-8359"/>
    <s v="883-553-5842-8359"/>
    <x v="2"/>
    <x v="639"/>
    <x v="0"/>
    <x v="682"/>
    <n v="469"/>
    <x v="0"/>
  </r>
  <r>
    <s v="Erica Bates"/>
    <n v="22"/>
    <x v="0"/>
    <s v="27574 Bridges Burg Apt. 013_x000a_Alyssabury, AK 81663"/>
    <s v="masoncynthia@example.org"/>
    <s v="(514)435-3254"/>
    <s v="(514)435-3254"/>
    <x v="2"/>
    <x v="640"/>
    <x v="0"/>
    <x v="683"/>
    <n v="467"/>
    <x v="0"/>
  </r>
  <r>
    <s v="Danielle Ortega"/>
    <n v="53"/>
    <x v="0"/>
    <s v="281 Pamela Plains Apt. 012_x000a_Terriside, HI 87333"/>
    <s v="riveraerica@example.net"/>
    <s v="404-731-6078-514"/>
    <s v="404-731-6078-514"/>
    <x v="3"/>
    <x v="640"/>
    <x v="139"/>
    <x v="684"/>
    <n v="50"/>
    <x v="1"/>
  </r>
  <r>
    <s v="Gregory Collins"/>
    <n v="46"/>
    <x v="0"/>
    <s v="051 Williams Burgs_x000a_Domingueztown, ID 04895"/>
    <s v="smithaaron@example.com"/>
    <s v="774-432-7202"/>
    <s v="774-432-7202"/>
    <x v="3"/>
    <x v="640"/>
    <x v="0"/>
    <x v="683"/>
    <n v="467"/>
    <x v="0"/>
  </r>
  <r>
    <s v="Taylor Cabrera"/>
    <n v="27"/>
    <x v="1"/>
    <s v="79959 Carol Groves_x000a_Murphytown, SC 11917"/>
    <s v="robertjohnson@example.net"/>
    <s v="975-824-6061-290"/>
    <s v="975-824-6061-290"/>
    <x v="0"/>
    <x v="640"/>
    <x v="140"/>
    <x v="600"/>
    <n v="34"/>
    <x v="1"/>
  </r>
  <r>
    <s v="Brian Green"/>
    <n v="28"/>
    <x v="0"/>
    <s v="491 Valentine Street_x000a_Tiffanyshire, ID 66748"/>
    <s v="qedwards@example.com"/>
    <s v="368-857-2807"/>
    <s v="368-857-2807"/>
    <x v="1"/>
    <x v="641"/>
    <x v="0"/>
    <x v="282"/>
    <n v="460"/>
    <x v="0"/>
  </r>
  <r>
    <s v="Gary Burke"/>
    <n v="28"/>
    <x v="1"/>
    <s v="8938 Meyer Extension Suite 767_x000a_Mcneilville, IL 98326"/>
    <s v="ohoffman@example.org"/>
    <s v="+1-871-239-9218-72683"/>
    <s v="+1-871-239-9218-72683"/>
    <x v="2"/>
    <x v="642"/>
    <x v="0"/>
    <x v="685"/>
    <n v="459"/>
    <x v="0"/>
  </r>
  <r>
    <s v="Anthony Robinson"/>
    <n v="39"/>
    <x v="1"/>
    <s v="95299 Anderson Garden_x000a_East Jeff, AZ 25244"/>
    <s v="smithheather@example.com"/>
    <s v="892-820-8991-984"/>
    <s v="892-820-8991-984"/>
    <x v="3"/>
    <x v="643"/>
    <x v="0"/>
    <x v="686"/>
    <n v="458"/>
    <x v="0"/>
  </r>
  <r>
    <s v="Erin Ross"/>
    <n v="47"/>
    <x v="0"/>
    <s v="195 Christopher Walk Suite 991_x000a_South Stephanieport, WA 03635"/>
    <s v="portersteve@example.com"/>
    <s v="+1-720-382-7295-88728"/>
    <s v="+1-720-382-7295-88728"/>
    <x v="0"/>
    <x v="643"/>
    <x v="0"/>
    <x v="686"/>
    <n v="458"/>
    <x v="0"/>
  </r>
  <r>
    <s v="Heather Thomas"/>
    <n v="21"/>
    <x v="0"/>
    <s v="36190 Melvin Bypass Apt. 691_x000a_Goodmantown, VA 25639"/>
    <s v="craighoward@example.org"/>
    <s v="001-989-821-3919-33810"/>
    <s v="001-989-821-3919-33810"/>
    <x v="0"/>
    <x v="644"/>
    <x v="141"/>
    <x v="609"/>
    <n v="82"/>
    <x v="1"/>
  </r>
  <r>
    <s v="Dr. Miranda Donaldson"/>
    <n v="38"/>
    <x v="1"/>
    <s v="PSC 8075, Box 4242_x000a_APO AA 56376"/>
    <s v="paula04@example.org"/>
    <s v="(282)787-7383"/>
    <s v="(282)787-7383"/>
    <x v="0"/>
    <x v="644"/>
    <x v="120"/>
    <x v="501"/>
    <n v="19"/>
    <x v="1"/>
  </r>
  <r>
    <s v="Jessica Herrera"/>
    <n v="50"/>
    <x v="0"/>
    <s v="Unit 2896 Box 0030_x000a_DPO AA 23201"/>
    <s v="rhodeslisa@example.com"/>
    <s v="+1-938-458-2494-34114"/>
    <s v="+1-938-458-2494-34114"/>
    <x v="1"/>
    <x v="644"/>
    <x v="0"/>
    <x v="687"/>
    <n v="457"/>
    <x v="0"/>
  </r>
  <r>
    <s v="Regina Hicks"/>
    <n v="51"/>
    <x v="1"/>
    <s v="0002 Williams Harbor_x000a_Joshuaborough, AR 99311"/>
    <s v="james19@example.com"/>
    <n v="-5002"/>
    <s v="5002"/>
    <x v="2"/>
    <x v="645"/>
    <x v="97"/>
    <x v="688"/>
    <n v="11"/>
    <x v="1"/>
  </r>
  <r>
    <s v="Bradley Parker"/>
    <n v="18"/>
    <x v="0"/>
    <s v="524 Walters Junction_x000a_Harrisonfort, GA 94621"/>
    <s v="frazierkenneth@example.com"/>
    <s v="(447)342-0018"/>
    <s v="(447)342-0018"/>
    <x v="3"/>
    <x v="646"/>
    <x v="0"/>
    <x v="522"/>
    <n v="455"/>
    <x v="0"/>
  </r>
  <r>
    <s v="Gary Patel"/>
    <n v="41"/>
    <x v="1"/>
    <s v="60259 Pamela Rue_x000a_North Marcia, SC 65078"/>
    <s v="boothwilliam@example.net"/>
    <s v="616-962-1637-5148"/>
    <s v="616-962-1637-5148"/>
    <x v="3"/>
    <x v="647"/>
    <x v="142"/>
    <x v="689"/>
    <n v="27"/>
    <x v="1"/>
  </r>
  <r>
    <s v="Jason Duffy"/>
    <n v="58"/>
    <x v="0"/>
    <s v="6696 Laura Flats_x000a_West Danny, AR 72117"/>
    <s v="raymond28@example.com"/>
    <s v="(811)701-8076-918"/>
    <s v="(811)701-8076-918"/>
    <x v="3"/>
    <x v="648"/>
    <x v="0"/>
    <x v="690"/>
    <n v="451"/>
    <x v="0"/>
  </r>
  <r>
    <s v="Daniel Davis"/>
    <n v="32"/>
    <x v="0"/>
    <s v="441 Scott Village_x000a_East Elizabethbury, IL 80484"/>
    <s v="sanchezdaniel@example.com"/>
    <s v="734-718-5824-6034"/>
    <s v="734-718-5824-6034"/>
    <x v="3"/>
    <x v="649"/>
    <x v="137"/>
    <x v="653"/>
    <n v="53"/>
    <x v="1"/>
  </r>
  <r>
    <s v="Kimberly Bowman"/>
    <n v="25"/>
    <x v="1"/>
    <s v="11193 Timothy Forge Suite 179_x000a_South Johnshire, FM 58753"/>
    <s v="gonzalezrickey@example.net"/>
    <s v="(816)967-1689-9985"/>
    <s v="(816)967-1689-9985"/>
    <x v="0"/>
    <x v="650"/>
    <x v="0"/>
    <x v="691"/>
    <n v="448"/>
    <x v="0"/>
  </r>
  <r>
    <s v="Rhonda Gates"/>
    <n v="53"/>
    <x v="1"/>
    <s v="9666 Ian Stream Suite 052_x000a_Donnabury, MP 92349"/>
    <s v="reynoldsshannon@example.net"/>
    <s v="566-439-4630-32962"/>
    <s v="566-439-4630-32962"/>
    <x v="1"/>
    <x v="650"/>
    <x v="143"/>
    <x v="692"/>
    <n v="45"/>
    <x v="1"/>
  </r>
  <r>
    <s v="Juan Smith"/>
    <n v="44"/>
    <x v="0"/>
    <s v="231 Gonzales Land Suite 019_x000a_Port Brian, TX 49561"/>
    <s v="zavalascott@example.net"/>
    <s v="726-577-4906"/>
    <s v="726-577-4906"/>
    <x v="2"/>
    <x v="651"/>
    <x v="0"/>
    <x v="693"/>
    <n v="447"/>
    <x v="0"/>
  </r>
  <r>
    <s v="Brandi Fowler"/>
    <n v="36"/>
    <x v="1"/>
    <s v="84794 Dougherty Glens_x000a_East Jamesfurt, PA 96936"/>
    <s v="ballmatthew@example.com"/>
    <n v="-8681"/>
    <s v="8681"/>
    <x v="3"/>
    <x v="652"/>
    <x v="0"/>
    <x v="694"/>
    <n v="443"/>
    <x v="0"/>
  </r>
  <r>
    <s v="Edward Freeman"/>
    <n v="60"/>
    <x v="0"/>
    <s v="1296 Johnathan Point Suite 033_x000a_Millertown, VA 66005"/>
    <s v="jonathanjacobs@example.net"/>
    <s v="569-436-3540-19725"/>
    <s v="569-436-3540-19725"/>
    <x v="1"/>
    <x v="652"/>
    <x v="0"/>
    <x v="694"/>
    <n v="443"/>
    <x v="0"/>
  </r>
  <r>
    <s v="Anthony Fox Jr."/>
    <n v="49"/>
    <x v="0"/>
    <s v="0401 Russell Ranch_x000a_South Alexander, CT 91718"/>
    <s v="brenda90@example.com"/>
    <s v="001-265-453-9183-95866"/>
    <s v="001-265-453-9183-95866"/>
    <x v="0"/>
    <x v="652"/>
    <x v="0"/>
    <x v="694"/>
    <n v="443"/>
    <x v="0"/>
  </r>
  <r>
    <s v="Brianna Marshall"/>
    <n v="29"/>
    <x v="1"/>
    <s v="2654 Hamilton Club Apt. 330_x000a_Port Melissatown, IN 83232"/>
    <s v="michaela05@example.org"/>
    <s v="+1-890-955-0890-14316"/>
    <s v="+1-890-955-0890-14316"/>
    <x v="3"/>
    <x v="653"/>
    <x v="144"/>
    <x v="695"/>
    <n v="58"/>
    <x v="1"/>
  </r>
  <r>
    <s v="Diane Young"/>
    <n v="36"/>
    <x v="1"/>
    <s v="23564 Maria Pine Suite 348_x000a_South Denise, VI 28791"/>
    <s v="marcmendoza@example.net"/>
    <n v="-1756"/>
    <s v="1756"/>
    <x v="2"/>
    <x v="653"/>
    <x v="145"/>
    <x v="696"/>
    <n v="21"/>
    <x v="1"/>
  </r>
  <r>
    <s v="Connie Drake"/>
    <n v="36"/>
    <x v="1"/>
    <s v="32722 Roberts Brooks_x000a_Lake Lisa, MN 70455"/>
    <s v="westdebra@example.org"/>
    <n v="7175460332"/>
    <n v="7175460332"/>
    <x v="3"/>
    <x v="653"/>
    <x v="0"/>
    <x v="697"/>
    <n v="442"/>
    <x v="0"/>
  </r>
  <r>
    <s v="Curtis Contreras"/>
    <n v="56"/>
    <x v="0"/>
    <s v="34943 Meyers Square Apt. 050_x000a_Campbellport, MP 49433"/>
    <s v="michael32@example.org"/>
    <s v="352-784-2624"/>
    <s v="352-784-2624"/>
    <x v="1"/>
    <x v="654"/>
    <x v="0"/>
    <x v="698"/>
    <n v="441"/>
    <x v="0"/>
  </r>
  <r>
    <s v="Maurice Kelley"/>
    <n v="56"/>
    <x v="0"/>
    <s v="1597 Jennifer Throughway_x000a_Reynoldsbury, IA 79389"/>
    <s v="eric82@example.com"/>
    <s v="(230)489-3869"/>
    <s v="(230)489-3869"/>
    <x v="3"/>
    <x v="655"/>
    <x v="0"/>
    <x v="699"/>
    <n v="440"/>
    <x v="0"/>
  </r>
  <r>
    <s v="Dawn Ortega"/>
    <n v="47"/>
    <x v="0"/>
    <s v="9956 Erika Road_x000a_South Meganport, NY 34915"/>
    <s v="nconway@example.net"/>
    <s v="668-229-6728-95671"/>
    <s v="668-229-6728-95671"/>
    <x v="0"/>
    <x v="656"/>
    <x v="0"/>
    <x v="700"/>
    <n v="434"/>
    <x v="0"/>
  </r>
  <r>
    <s v="Anthony Jordan"/>
    <n v="54"/>
    <x v="0"/>
    <s v="USNS Gray_x000a_FPO AE 59586"/>
    <s v="sarahuffman@example.com"/>
    <s v="+1-533-806-3898-35408"/>
    <s v="+1-533-806-3898-35408"/>
    <x v="1"/>
    <x v="657"/>
    <x v="0"/>
    <x v="701"/>
    <n v="433"/>
    <x v="0"/>
  </r>
  <r>
    <s v="Stacy Hunt"/>
    <n v="49"/>
    <x v="1"/>
    <s v="96576 Dominguez Shore Suite 502_x000a_Lake Marioberg, NY 43735"/>
    <s v="clarkelizabeth@example.com"/>
    <n v="-9213"/>
    <s v="9213"/>
    <x v="3"/>
    <x v="657"/>
    <x v="0"/>
    <x v="701"/>
    <n v="433"/>
    <x v="0"/>
  </r>
  <r>
    <s v="Wesley Smith"/>
    <n v="24"/>
    <x v="0"/>
    <s v="122 Benjamin Freeway_x000a_Hernandezfurt, ND 01424"/>
    <s v="michelevargas@example.com"/>
    <n v="6644313283"/>
    <n v="6644313283"/>
    <x v="0"/>
    <x v="658"/>
    <x v="0"/>
    <x v="702"/>
    <n v="432"/>
    <x v="0"/>
  </r>
  <r>
    <s v="Bobby Black"/>
    <n v="25"/>
    <x v="0"/>
    <s v="8066 Carrillo Trace Apt. 264_x000a_New Jasminestad, MT 63665"/>
    <s v="jennaevans@example.org"/>
    <s v="001-510-694-2480-261"/>
    <s v="001-510-694-2480-261"/>
    <x v="3"/>
    <x v="659"/>
    <x v="60"/>
    <x v="487"/>
    <n v="79"/>
    <x v="1"/>
  </r>
  <r>
    <s v="Gary Wright"/>
    <n v="54"/>
    <x v="0"/>
    <s v="836 Fuller Shores Apt. 453_x000a_Crystalhaven, AR 52690"/>
    <s v="shorthayden@example.net"/>
    <s v="967-666-0624-94562"/>
    <s v="967-666-0624-94562"/>
    <x v="3"/>
    <x v="659"/>
    <x v="146"/>
    <x v="703"/>
    <n v="31"/>
    <x v="1"/>
  </r>
  <r>
    <s v="William Martinez"/>
    <n v="31"/>
    <x v="1"/>
    <s v="Unit 7675 Box 4459_x000a_DPO AE 57835"/>
    <s v="villathomas@example.net"/>
    <n v="3902675857"/>
    <n v="3902675857"/>
    <x v="3"/>
    <x v="660"/>
    <x v="0"/>
    <x v="704"/>
    <n v="426"/>
    <x v="0"/>
  </r>
  <r>
    <s v="Jacob Cardenas"/>
    <n v="29"/>
    <x v="0"/>
    <s v="4211 Zuniga Pine_x000a_East Lawrencebury, MT 43523"/>
    <s v="tinascott@example.com"/>
    <n v="4022335247"/>
    <n v="4022335247"/>
    <x v="1"/>
    <x v="661"/>
    <x v="0"/>
    <x v="705"/>
    <n v="425"/>
    <x v="0"/>
  </r>
  <r>
    <s v="Kristi Miller"/>
    <n v="26"/>
    <x v="1"/>
    <s v="20184 James Island Suite 511_x000a_Port Stephanie, KY 76750"/>
    <s v="thomasjoshua@example.net"/>
    <s v="(797)940-0053"/>
    <s v="(797)940-0053"/>
    <x v="0"/>
    <x v="661"/>
    <x v="0"/>
    <x v="705"/>
    <n v="425"/>
    <x v="0"/>
  </r>
  <r>
    <s v="Peter Trujillo"/>
    <n v="51"/>
    <x v="1"/>
    <s v="500 Stout Loop Suite 381_x000a_Bakerside, UT 57727"/>
    <s v="stephenchambers@example.com"/>
    <s v="642-365-8431"/>
    <s v="642-365-8431"/>
    <x v="2"/>
    <x v="662"/>
    <x v="0"/>
    <x v="706"/>
    <n v="422"/>
    <x v="0"/>
  </r>
  <r>
    <s v="Desiree Koch"/>
    <n v="32"/>
    <x v="1"/>
    <s v="26908 Walker Drives_x000a_West Daniel, LA 55601"/>
    <s v="daniel83@example.org"/>
    <n v="6056791515"/>
    <n v="6056791515"/>
    <x v="1"/>
    <x v="663"/>
    <x v="0"/>
    <x v="707"/>
    <n v="421"/>
    <x v="0"/>
  </r>
  <r>
    <s v="Andre Simmons"/>
    <n v="38"/>
    <x v="1"/>
    <s v="843 Nicholson Prairie_x000a_Jonathanshire, PR 17024"/>
    <s v="martinezharold@example.com"/>
    <s v="001-424-206-5688-38765"/>
    <s v="001-424-206-5688-38765"/>
    <x v="3"/>
    <x v="664"/>
    <x v="0"/>
    <x v="708"/>
    <n v="420"/>
    <x v="0"/>
  </r>
  <r>
    <s v="Erica Galvan"/>
    <n v="30"/>
    <x v="1"/>
    <s v="374 Shannon Spring_x000a_Natalieland, NY 13880"/>
    <s v="frostalicia@example.com"/>
    <s v="(565)549-9056-93591"/>
    <s v="(565)549-9056-93591"/>
    <x v="1"/>
    <x v="665"/>
    <x v="0"/>
    <x v="91"/>
    <n v="418"/>
    <x v="0"/>
  </r>
  <r>
    <s v="Mr. Phillip Brown"/>
    <n v="54"/>
    <x v="1"/>
    <s v="33732 Ayers Isle_x000a_East Nathanchester, MT 50662"/>
    <s v="elynch@example.com"/>
    <s v="607-703-8075"/>
    <s v="607-703-8075"/>
    <x v="2"/>
    <x v="666"/>
    <x v="0"/>
    <x v="709"/>
    <n v="416"/>
    <x v="0"/>
  </r>
  <r>
    <s v="Pamela Tucker"/>
    <n v="24"/>
    <x v="1"/>
    <s v="46153 Miller Plaza Suite 656_x000a_Sierrafurt, TX 33338"/>
    <s v="kiddjoshua@example.org"/>
    <s v="398-855-5237"/>
    <s v="398-855-5237"/>
    <x v="1"/>
    <x v="666"/>
    <x v="103"/>
    <x v="710"/>
    <n v="87"/>
    <x v="1"/>
  </r>
  <r>
    <s v="Nancy Pham"/>
    <n v="36"/>
    <x v="1"/>
    <s v="354 Zachary Islands Suite 243_x000a_Lake Daniel, IN 52441"/>
    <s v="donna17@example.com"/>
    <s v="735-538-1069"/>
    <s v="735-538-1069"/>
    <x v="0"/>
    <x v="667"/>
    <x v="147"/>
    <x v="711"/>
    <n v="85"/>
    <x v="1"/>
  </r>
  <r>
    <s v="Jeffrey Hart MD"/>
    <n v="57"/>
    <x v="1"/>
    <s v="USS Reed_x000a_FPO AA 60290"/>
    <s v="angela96@example.org"/>
    <s v="745-363-1658"/>
    <s v="745-363-1658"/>
    <x v="2"/>
    <x v="668"/>
    <x v="0"/>
    <x v="712"/>
    <n v="413"/>
    <x v="0"/>
  </r>
  <r>
    <s v="Joseph Solis"/>
    <n v="43"/>
    <x v="1"/>
    <s v="614 Whitehead Ports_x000a_South Maliktown, IA 21671"/>
    <s v="jill36@example.org"/>
    <s v="350-724-1638"/>
    <s v="350-724-1638"/>
    <x v="0"/>
    <x v="669"/>
    <x v="0"/>
    <x v="713"/>
    <n v="410"/>
    <x v="0"/>
  </r>
  <r>
    <s v="Brian Rojas"/>
    <n v="39"/>
    <x v="1"/>
    <s v="8522 Miller Rapids Suite 873_x000a_Frederickview, NC 10911"/>
    <s v="christybass@example.com"/>
    <s v="+1-231-614-5491-100"/>
    <s v="+1-231-614-5491-100"/>
    <x v="2"/>
    <x v="670"/>
    <x v="0"/>
    <x v="714"/>
    <n v="409"/>
    <x v="0"/>
  </r>
  <r>
    <s v="Mary Lewis"/>
    <n v="20"/>
    <x v="0"/>
    <s v="5544 Justin Locks Apt. 449_x000a_Gomezfort, PA 72561"/>
    <s v="jonesbrittany@example.net"/>
    <s v="(966)658-9899"/>
    <s v="(966)658-9899"/>
    <x v="0"/>
    <x v="670"/>
    <x v="148"/>
    <x v="136"/>
    <n v="4"/>
    <x v="1"/>
  </r>
  <r>
    <s v="Teresa Daniels"/>
    <n v="48"/>
    <x v="1"/>
    <s v="3045 Burnett Forks_x000a_Lake Alanview, MH 65181"/>
    <s v="taylorflores@example.org"/>
    <s v="001-799-572-5604-99762"/>
    <s v="001-799-572-5604-99762"/>
    <x v="3"/>
    <x v="670"/>
    <x v="0"/>
    <x v="714"/>
    <n v="409"/>
    <x v="0"/>
  </r>
  <r>
    <s v="Laurie Rodriguez"/>
    <n v="36"/>
    <x v="1"/>
    <s v="08940 Chavez Field_x000a_South Mary, WY 67627"/>
    <s v="sally89@example.org"/>
    <s v="+1-624-670-0390-1574"/>
    <s v="+1-624-670-0390-1574"/>
    <x v="0"/>
    <x v="671"/>
    <x v="0"/>
    <x v="715"/>
    <n v="407"/>
    <x v="0"/>
  </r>
  <r>
    <s v="Ryan Martinez"/>
    <n v="31"/>
    <x v="0"/>
    <s v="61133 Frank Hill Apt. 986_x000a_Osborneton, KY 24951"/>
    <s v="lwhite@example.com"/>
    <s v="(702)699-6767"/>
    <s v="(702)699-6767"/>
    <x v="1"/>
    <x v="672"/>
    <x v="149"/>
    <x v="716"/>
    <n v="14"/>
    <x v="1"/>
  </r>
  <r>
    <s v="Beth Copeland"/>
    <n v="20"/>
    <x v="0"/>
    <s v="75657 Clark Overpass Apt. 398_x000a_East Lesliefort, WV 11866"/>
    <s v="greenalexis@example.org"/>
    <s v="(507)263-2682"/>
    <s v="(507)263-2682"/>
    <x v="3"/>
    <x v="673"/>
    <x v="0"/>
    <x v="717"/>
    <n v="404"/>
    <x v="0"/>
  </r>
  <r>
    <s v="Kim Wallace"/>
    <n v="32"/>
    <x v="1"/>
    <s v="PSC 3754, Box 5232_x000a_APO AE 27980"/>
    <s v="corey75@example.net"/>
    <s v="453-423-5446-4557"/>
    <s v="453-423-5446-4557"/>
    <x v="2"/>
    <x v="673"/>
    <x v="9"/>
    <x v="718"/>
    <n v="40"/>
    <x v="1"/>
  </r>
  <r>
    <s v="David Jones"/>
    <n v="49"/>
    <x v="0"/>
    <s v="8290 Christine Green Suite 692_x000a_Tuckershire, MD 08454"/>
    <s v="pgonzalez@example.com"/>
    <s v="(972)850-3859-04717"/>
    <s v="(972)850-3859-04717"/>
    <x v="0"/>
    <x v="674"/>
    <x v="150"/>
    <x v="719"/>
    <n v="38"/>
    <x v="1"/>
  </r>
  <r>
    <s v="Leah Hicks"/>
    <n v="58"/>
    <x v="0"/>
    <s v="2217 Anthony Fall Suite 186_x000a_Lake Tyler, MH 78865"/>
    <s v="wdiaz@example.org"/>
    <s v="478-671-3936-97962"/>
    <s v="478-671-3936-97962"/>
    <x v="3"/>
    <x v="675"/>
    <x v="0"/>
    <x v="720"/>
    <n v="402"/>
    <x v="0"/>
  </r>
  <r>
    <s v="Derrick Mcdowell"/>
    <n v="51"/>
    <x v="0"/>
    <s v="0830 Garza Rest Suite 554_x000a_South Teresastad, AK 87574"/>
    <s v="shawheather@example.org"/>
    <s v="+1-474-523-3381-96057"/>
    <s v="+1-474-523-3381-96057"/>
    <x v="0"/>
    <x v="675"/>
    <x v="0"/>
    <x v="720"/>
    <n v="402"/>
    <x v="0"/>
  </r>
  <r>
    <s v="Paula Thompson"/>
    <n v="59"/>
    <x v="0"/>
    <s v="984 Shaun Station_x000a_Carlashire, SC 17207"/>
    <s v="brendabush@example.net"/>
    <s v="(819)298-7473-79452"/>
    <s v="(819)298-7473-79452"/>
    <x v="3"/>
    <x v="675"/>
    <x v="0"/>
    <x v="720"/>
    <n v="402"/>
    <x v="0"/>
  </r>
  <r>
    <s v="Maria Romero"/>
    <n v="20"/>
    <x v="1"/>
    <s v="5499 Amanda Ways_x000a_South Nancymouth, KS 17272"/>
    <s v="amandacampbell@example.org"/>
    <n v="7962669082"/>
    <n v="7962669082"/>
    <x v="2"/>
    <x v="676"/>
    <x v="126"/>
    <x v="721"/>
    <n v="25"/>
    <x v="1"/>
  </r>
  <r>
    <s v="Katherine Jones"/>
    <n v="26"/>
    <x v="0"/>
    <s v="75168 Christy Grove_x000a_Lake Raymondfort, MN 76571"/>
    <s v="lisaburke@example.com"/>
    <s v="798-334-1594-6422"/>
    <s v="798-334-1594-6422"/>
    <x v="1"/>
    <x v="677"/>
    <x v="0"/>
    <x v="722"/>
    <n v="400"/>
    <x v="0"/>
  </r>
  <r>
    <s v="Michael Castro"/>
    <n v="58"/>
    <x v="0"/>
    <s v="245 Denise Ranch Apt. 114_x000a_South Meaganland, OR 36306"/>
    <s v="williamhahn@example.org"/>
    <s v="001-475-229-3270-57545"/>
    <s v="001-475-229-3270-57545"/>
    <x v="1"/>
    <x v="677"/>
    <x v="0"/>
    <x v="722"/>
    <n v="400"/>
    <x v="0"/>
  </r>
  <r>
    <s v="Jared Bell"/>
    <n v="58"/>
    <x v="0"/>
    <s v="11160 Claire Roads Apt. 643_x000a_Lake Josefort, TN 10810"/>
    <s v="wsharp@example.net"/>
    <s v="411-697-6358-6773"/>
    <s v="411-697-6358-6773"/>
    <x v="1"/>
    <x v="678"/>
    <x v="0"/>
    <x v="723"/>
    <n v="398"/>
    <x v="0"/>
  </r>
  <r>
    <s v="Tonya Reynolds"/>
    <n v="52"/>
    <x v="1"/>
    <s v="848 Brittany Mountains_x000a_Murphyfurt, MA 80951"/>
    <s v="lindataylor@example.net"/>
    <s v="(212)973-5875-06234"/>
    <s v="(212)973-5875-06234"/>
    <x v="1"/>
    <x v="678"/>
    <x v="0"/>
    <x v="723"/>
    <n v="398"/>
    <x v="0"/>
  </r>
  <r>
    <s v="Laurie Baker"/>
    <n v="27"/>
    <x v="0"/>
    <s v="96116 Zachary Lock Apt. 533_x000a_Lake Cynthiaburgh, OH 46510"/>
    <s v="rosscory@example.org"/>
    <s v="(263)356-8338-46515"/>
    <s v="(263)356-8338-46515"/>
    <x v="1"/>
    <x v="679"/>
    <x v="0"/>
    <x v="724"/>
    <n v="397"/>
    <x v="0"/>
  </r>
  <r>
    <s v="Christopher Oliver DDS"/>
    <n v="47"/>
    <x v="1"/>
    <s v="7484 Matthew Port Suite 519_x000a_Lake Jennifertown, LA 18977"/>
    <s v="nicholasstanton@example.net"/>
    <n v="8974998419"/>
    <n v="8974998419"/>
    <x v="2"/>
    <x v="680"/>
    <x v="0"/>
    <x v="725"/>
    <n v="394"/>
    <x v="0"/>
  </r>
  <r>
    <s v="Elizabeth Levine"/>
    <n v="35"/>
    <x v="1"/>
    <s v="861 Williams Vista_x000a_Port Tammie, CT 25920"/>
    <s v="brenda18@example.net"/>
    <s v="820-288-9914-847"/>
    <s v="820-288-9914-847"/>
    <x v="1"/>
    <x v="681"/>
    <x v="0"/>
    <x v="726"/>
    <n v="393"/>
    <x v="0"/>
  </r>
  <r>
    <s v="Vanessa Meyers"/>
    <n v="48"/>
    <x v="1"/>
    <s v="59185 Stephenson Creek_x000a_Deniseside, MA 56838"/>
    <s v="vosborne@example.net"/>
    <s v="(328)473-6946-7634"/>
    <s v="(328)473-6946-7634"/>
    <x v="1"/>
    <x v="682"/>
    <x v="0"/>
    <x v="727"/>
    <n v="391"/>
    <x v="0"/>
  </r>
  <r>
    <s v="Ronald Stanton"/>
    <n v="51"/>
    <x v="0"/>
    <s v="8455 Jacqueline Glen_x000a_Sheilamouth, DE 45721"/>
    <s v="stacey38@example.com"/>
    <s v="+1-851-584-2335-579"/>
    <s v="+1-851-584-2335-579"/>
    <x v="2"/>
    <x v="683"/>
    <x v="0"/>
    <x v="454"/>
    <n v="389"/>
    <x v="0"/>
  </r>
  <r>
    <s v="Jessica Clark"/>
    <n v="43"/>
    <x v="1"/>
    <s v="9017 Acevedo Estates Suite 532_x000a_Herreraside, NC 83865"/>
    <s v="clarkcorey@example.org"/>
    <s v="+1-732-932-1212-58390"/>
    <s v="+1-732-932-1212-58390"/>
    <x v="1"/>
    <x v="684"/>
    <x v="0"/>
    <x v="728"/>
    <n v="388"/>
    <x v="0"/>
  </r>
  <r>
    <s v="Laura Moss"/>
    <n v="34"/>
    <x v="0"/>
    <s v="664 Lisa Squares Apt. 572_x000a_South Josehaven, FL 74643"/>
    <s v="powerstyler@example.com"/>
    <s v="001-723-658-3910-3861"/>
    <s v="001-723-658-3910-3861"/>
    <x v="3"/>
    <x v="685"/>
    <x v="0"/>
    <x v="729"/>
    <n v="387"/>
    <x v="0"/>
  </r>
  <r>
    <s v="Dawn Kane"/>
    <n v="46"/>
    <x v="0"/>
    <s v="267 Mary Plains Apt. 329_x000a_Chadhaven, MT 36047"/>
    <s v="alexis29@example.com"/>
    <s v="001-214-925-0175-402"/>
    <s v="001-214-925-0175-402"/>
    <x v="2"/>
    <x v="685"/>
    <x v="0"/>
    <x v="729"/>
    <n v="387"/>
    <x v="0"/>
  </r>
  <r>
    <s v="David Owen"/>
    <n v="27"/>
    <x v="1"/>
    <s v="Unit 7453 Box 9013_x000a_DPO AA 90776"/>
    <s v="christine63@example.com"/>
    <s v="(459)453-0520"/>
    <s v="(459)453-0520"/>
    <x v="3"/>
    <x v="686"/>
    <x v="0"/>
    <x v="730"/>
    <n v="386"/>
    <x v="0"/>
  </r>
  <r>
    <s v="Jared Johnson"/>
    <n v="31"/>
    <x v="1"/>
    <s v="6503 Guzman Circle_x000a_Williamshaven, RI 67355"/>
    <s v="yboyd@example.org"/>
    <s v="213-868-1665"/>
    <s v="213-868-1665"/>
    <x v="3"/>
    <x v="687"/>
    <x v="0"/>
    <x v="398"/>
    <n v="384"/>
    <x v="0"/>
  </r>
  <r>
    <s v="Jackie Hughes"/>
    <n v="21"/>
    <x v="0"/>
    <s v="595 Stein Prairie Apt. 828_x000a_West Felicialand, ND 52427"/>
    <s v="meganaguilar@example.org"/>
    <n v="-4289"/>
    <s v="4289"/>
    <x v="2"/>
    <x v="687"/>
    <x v="0"/>
    <x v="398"/>
    <n v="384"/>
    <x v="0"/>
  </r>
  <r>
    <s v="Stephen White"/>
    <n v="55"/>
    <x v="1"/>
    <s v="53255 Natalie Terrace Suite 766_x000a_Jeanfort, DC 00546"/>
    <s v="kimberlyelliott@example.com"/>
    <s v="648-491-2395"/>
    <s v="648-491-2395"/>
    <x v="0"/>
    <x v="687"/>
    <x v="0"/>
    <x v="398"/>
    <n v="384"/>
    <x v="0"/>
  </r>
  <r>
    <s v="Rhonda Anderson"/>
    <n v="32"/>
    <x v="0"/>
    <s v="29565 Nicholas Trail_x000a_Oscarfurt, ND 84162"/>
    <s v="annanorton@example.com"/>
    <s v="(501)242-7985-53009"/>
    <s v="(501)242-7985-53009"/>
    <x v="1"/>
    <x v="688"/>
    <x v="0"/>
    <x v="731"/>
    <n v="381"/>
    <x v="0"/>
  </r>
  <r>
    <s v="Allison Nguyen"/>
    <n v="45"/>
    <x v="1"/>
    <s v="11153 Ann Branch_x000a_Lucaston, AS 87166"/>
    <s v="gainesjoanne@example.com"/>
    <s v="+1-454-455-0684-4027"/>
    <s v="+1-454-455-0684-4027"/>
    <x v="1"/>
    <x v="689"/>
    <x v="0"/>
    <x v="732"/>
    <n v="380"/>
    <x v="0"/>
  </r>
  <r>
    <s v="Jamie Jackson"/>
    <n v="26"/>
    <x v="1"/>
    <s v="Unit 2590 Box 2742_x000a_DPO AA 04139"/>
    <s v="fwilliams@example.net"/>
    <n v="9925042530"/>
    <n v="9925042530"/>
    <x v="1"/>
    <x v="690"/>
    <x v="0"/>
    <x v="24"/>
    <n v="378"/>
    <x v="0"/>
  </r>
  <r>
    <s v="Marie Sellers"/>
    <n v="60"/>
    <x v="0"/>
    <s v="7818 Ann Knolls Suite 924_x000a_Lake Chelseashire, OH 54697"/>
    <s v="jeffery49@example.com"/>
    <n v="-6267"/>
    <s v="6267"/>
    <x v="2"/>
    <x v="691"/>
    <x v="0"/>
    <x v="733"/>
    <n v="375"/>
    <x v="0"/>
  </r>
  <r>
    <s v="Ashley Rose"/>
    <n v="42"/>
    <x v="0"/>
    <s v="PSC 0518, Box 7557_x000a_APO AP 40385"/>
    <s v="jdavis@example.net"/>
    <s v="934-497-5136"/>
    <s v="934-497-5136"/>
    <x v="3"/>
    <x v="692"/>
    <x v="0"/>
    <x v="734"/>
    <n v="374"/>
    <x v="0"/>
  </r>
  <r>
    <s v="Ryan Clark"/>
    <n v="37"/>
    <x v="0"/>
    <s v="62143 Williams Shore_x000a_Joannaberg, VA 24467"/>
    <s v="iwalls@example.net"/>
    <s v="001-414-545-6272"/>
    <s v="001-414-545-6272"/>
    <x v="0"/>
    <x v="693"/>
    <x v="0"/>
    <x v="735"/>
    <n v="373"/>
    <x v="0"/>
  </r>
  <r>
    <s v="Mary Dillon"/>
    <n v="27"/>
    <x v="1"/>
    <s v="2714 Estrada Row_x000a_Millerville, IA 42346"/>
    <s v="vkelly@example.com"/>
    <s v="001-789-813-6247"/>
    <s v="001-789-813-6247"/>
    <x v="0"/>
    <x v="694"/>
    <x v="0"/>
    <x v="736"/>
    <n v="372"/>
    <x v="0"/>
  </r>
  <r>
    <s v="Tammy Walter"/>
    <n v="24"/>
    <x v="1"/>
    <s v="370 Zachary Alley_x000a_Port Steven, DC 20901"/>
    <s v="amanda74@example.net"/>
    <s v="244-690-1868-468"/>
    <s v="244-690-1868-468"/>
    <x v="1"/>
    <x v="695"/>
    <x v="151"/>
    <x v="737"/>
    <n v="22"/>
    <x v="1"/>
  </r>
  <r>
    <s v="Brian Romero"/>
    <n v="21"/>
    <x v="1"/>
    <s v="USNS Tucker_x000a_FPO AP 22894"/>
    <s v="davidsmith@example.net"/>
    <s v="+1-314-525-6261-054"/>
    <s v="+1-314-525-6261-054"/>
    <x v="3"/>
    <x v="695"/>
    <x v="103"/>
    <x v="718"/>
    <n v="40"/>
    <x v="1"/>
  </r>
  <r>
    <s v="Ronald Thompson"/>
    <n v="25"/>
    <x v="1"/>
    <s v="79434 Matthew Dale Apt. 652_x000a_New Michelle, VI 72752"/>
    <s v="nicolewagner@example.net"/>
    <s v="971-729-5399-734"/>
    <s v="971-729-5399-734"/>
    <x v="3"/>
    <x v="696"/>
    <x v="0"/>
    <x v="738"/>
    <n v="367"/>
    <x v="0"/>
  </r>
  <r>
    <s v="Brett Clark"/>
    <n v="49"/>
    <x v="1"/>
    <s v="86189 Kaitlyn Burg_x000a_North Nicholaston, NM 95782"/>
    <s v="chensandra@example.org"/>
    <s v="(689)243-4100-5219"/>
    <s v="(689)243-4100-5219"/>
    <x v="3"/>
    <x v="697"/>
    <x v="0"/>
    <x v="739"/>
    <n v="366"/>
    <x v="0"/>
  </r>
  <r>
    <s v="Lauren Lopez"/>
    <n v="48"/>
    <x v="0"/>
    <s v="48698 Brianna Crescent_x000a_West Kimberly, MS 56699"/>
    <s v="nsmith@example.com"/>
    <s v="(902)395-9273"/>
    <s v="(902)395-9273"/>
    <x v="1"/>
    <x v="698"/>
    <x v="0"/>
    <x v="740"/>
    <n v="364"/>
    <x v="0"/>
  </r>
  <r>
    <s v="James Davis"/>
    <n v="26"/>
    <x v="1"/>
    <s v="USNS Morris_x000a_FPO AA 28568"/>
    <s v="lwelch@example.org"/>
    <s v="(849)640-2652-07528"/>
    <s v="(849)640-2652-07528"/>
    <x v="3"/>
    <x v="698"/>
    <x v="0"/>
    <x v="740"/>
    <n v="364"/>
    <x v="0"/>
  </r>
  <r>
    <s v="Mr. Edwin Ryan"/>
    <n v="21"/>
    <x v="0"/>
    <s v="86572 Fowler Station_x000a_East Annaside, UT 16872"/>
    <s v="shaun89@example.com"/>
    <s v="(227)986-3339"/>
    <s v="(227)986-3339"/>
    <x v="2"/>
    <x v="699"/>
    <x v="0"/>
    <x v="741"/>
    <n v="362"/>
    <x v="0"/>
  </r>
  <r>
    <s v="Mary Juarez"/>
    <n v="39"/>
    <x v="1"/>
    <s v="9828 Lisa Inlet Suite 137_x000a_Aarontown, PA 34046"/>
    <s v="burchwilliam@example.net"/>
    <s v="+1-597-480-7714-02171"/>
    <s v="+1-597-480-7714-02171"/>
    <x v="3"/>
    <x v="700"/>
    <x v="0"/>
    <x v="742"/>
    <n v="358"/>
    <x v="0"/>
  </r>
  <r>
    <s v="Michael Taylor"/>
    <n v="60"/>
    <x v="0"/>
    <s v="812 Everett Dale_x000a_Lake Bernard, NJ 54211"/>
    <s v="jessebush@example.com"/>
    <s v="(497)932-6729-1860"/>
    <s v="(497)932-6729-1860"/>
    <x v="1"/>
    <x v="700"/>
    <x v="0"/>
    <x v="742"/>
    <n v="358"/>
    <x v="0"/>
  </r>
  <r>
    <s v="Paul Vasquez"/>
    <n v="43"/>
    <x v="0"/>
    <s v="863 Stanley Parkways_x000a_West Jacob, KY 81865"/>
    <s v="isaac06@example.org"/>
    <s v="641-437-9280-9096"/>
    <s v="641-437-9280-9096"/>
    <x v="2"/>
    <x v="700"/>
    <x v="0"/>
    <x v="742"/>
    <n v="358"/>
    <x v="0"/>
  </r>
  <r>
    <s v="Martin Carter"/>
    <n v="20"/>
    <x v="0"/>
    <s v="70614 Adriana Point_x000a_Baileyberg, OK 15139"/>
    <s v="carterheather@example.com"/>
    <s v="001-958-224-5927-1356"/>
    <s v="001-958-224-5927-1356"/>
    <x v="1"/>
    <x v="700"/>
    <x v="152"/>
    <x v="200"/>
    <n v="24"/>
    <x v="1"/>
  </r>
  <r>
    <s v="John Stevens"/>
    <n v="57"/>
    <x v="1"/>
    <s v="PSC 7752, Box 0789_x000a_APO AE 12022"/>
    <s v="matthewrivera@example.com"/>
    <s v="498-677-1500-5605"/>
    <s v="498-677-1500-5605"/>
    <x v="1"/>
    <x v="701"/>
    <x v="0"/>
    <x v="743"/>
    <n v="353"/>
    <x v="0"/>
  </r>
  <r>
    <s v="Tiffany Velasquez"/>
    <n v="38"/>
    <x v="0"/>
    <s v="68155 Wells Ridges_x000a_South Veronica, IL 69865"/>
    <s v="roberta60@example.org"/>
    <s v="+1-318-410-4905-0557"/>
    <s v="+1-318-410-4905-0557"/>
    <x v="1"/>
    <x v="702"/>
    <x v="0"/>
    <x v="744"/>
    <n v="352"/>
    <x v="0"/>
  </r>
  <r>
    <s v="Heather Ortiz"/>
    <n v="26"/>
    <x v="1"/>
    <s v="92357 Lambert Corner Apt. 984_x000a_Jameschester, SC 92251"/>
    <s v="dgardner@example.com"/>
    <s v="482-515-3023"/>
    <s v="482-515-3023"/>
    <x v="0"/>
    <x v="703"/>
    <x v="153"/>
    <x v="745"/>
    <n v="16"/>
    <x v="1"/>
  </r>
  <r>
    <s v="Nicholas Schultz"/>
    <n v="18"/>
    <x v="1"/>
    <s v="18002 Chavez Ranch Apt. 981_x000a_Heathershire, RI 87849"/>
    <s v="awarner@example.org"/>
    <s v="001-225-702-9405"/>
    <s v="001-225-702-9405"/>
    <x v="3"/>
    <x v="704"/>
    <x v="154"/>
    <x v="746"/>
    <n v="9"/>
    <x v="1"/>
  </r>
  <r>
    <s v="Megan Perez"/>
    <n v="60"/>
    <x v="1"/>
    <s v="8851 Jessica Orchard Suite 060_x000a_Whiteside, WY 43656"/>
    <s v="gabriel37@example.net"/>
    <s v="(218)737-0204-92872"/>
    <s v="(218)737-0204-92872"/>
    <x v="3"/>
    <x v="705"/>
    <x v="0"/>
    <x v="747"/>
    <n v="348"/>
    <x v="0"/>
  </r>
  <r>
    <s v="Terry Diaz"/>
    <n v="28"/>
    <x v="1"/>
    <s v="4288 David Bridge_x000a_Marshallside, VT 97168"/>
    <s v="michael11@example.com"/>
    <s v="001-220-634-9890-807"/>
    <s v="001-220-634-9890-807"/>
    <x v="1"/>
    <x v="706"/>
    <x v="0"/>
    <x v="748"/>
    <n v="346"/>
    <x v="0"/>
  </r>
  <r>
    <s v="Jeremy Smith"/>
    <n v="41"/>
    <x v="0"/>
    <s v="310 Lisa Shore Suite 195_x000a_Wendymouth, FM 30690"/>
    <s v="kelleyjulie@example.com"/>
    <s v="(610)869-4940-9752"/>
    <s v="(610)869-4940-9752"/>
    <x v="2"/>
    <x v="707"/>
    <x v="0"/>
    <x v="749"/>
    <n v="343"/>
    <x v="0"/>
  </r>
  <r>
    <s v="Suzanne Smith"/>
    <n v="35"/>
    <x v="1"/>
    <s v="40496 Jill Garden_x000a_Torresfort, ID 52593"/>
    <s v="joshua08@example.net"/>
    <s v="+1-304-388-4195-5471"/>
    <s v="+1-304-388-4195-5471"/>
    <x v="1"/>
    <x v="708"/>
    <x v="0"/>
    <x v="750"/>
    <n v="342"/>
    <x v="0"/>
  </r>
  <r>
    <s v="Richard Petersen"/>
    <n v="49"/>
    <x v="0"/>
    <s v="702 Webster Springs_x000a_North Susanview, IA 47693"/>
    <s v="nhuang@example.com"/>
    <s v="001-226-956-4023-27745"/>
    <s v="001-226-956-4023-27745"/>
    <x v="2"/>
    <x v="709"/>
    <x v="0"/>
    <x v="751"/>
    <n v="341"/>
    <x v="0"/>
  </r>
  <r>
    <s v="Dustin Williams"/>
    <n v="48"/>
    <x v="1"/>
    <s v="65026 Brandon Ranch_x000a_Nguyenport, VI 42324"/>
    <s v="melanieelliott@example.com"/>
    <s v="001-453-820-0872"/>
    <s v="001-453-820-0872"/>
    <x v="2"/>
    <x v="710"/>
    <x v="0"/>
    <x v="752"/>
    <n v="340"/>
    <x v="0"/>
  </r>
  <r>
    <s v="Eric Smith"/>
    <n v="46"/>
    <x v="1"/>
    <s v="USCGC Fisher_x000a_FPO AP 94985"/>
    <s v="tiffany08@example.org"/>
    <s v="(960)226-3717-217"/>
    <s v="(960)226-3717-217"/>
    <x v="1"/>
    <x v="711"/>
    <x v="0"/>
    <x v="753"/>
    <n v="338"/>
    <x v="0"/>
  </r>
  <r>
    <s v="Christopher Collins"/>
    <n v="56"/>
    <x v="0"/>
    <s v="08405 Dennis Forks Suite 166_x000a_Kennethberg, MP 45403"/>
    <s v="wbridges@example.net"/>
    <s v="718-865-8367"/>
    <s v="718-865-8367"/>
    <x v="3"/>
    <x v="711"/>
    <x v="0"/>
    <x v="753"/>
    <n v="338"/>
    <x v="0"/>
  </r>
  <r>
    <s v="Bethany Chavez"/>
    <n v="56"/>
    <x v="0"/>
    <s v="07899 Elizabeth Courts Apt. 470_x000a_Robertshire, WV 17448"/>
    <s v="davilafred@example.com"/>
    <s v="667-297-3722"/>
    <s v="667-297-3722"/>
    <x v="3"/>
    <x v="711"/>
    <x v="0"/>
    <x v="753"/>
    <n v="338"/>
    <x v="0"/>
  </r>
  <r>
    <s v="Carrie Wilson"/>
    <n v="30"/>
    <x v="0"/>
    <s v="219 Pope Squares_x000a_Nealmouth, MT 24536"/>
    <s v="gomeztravis@example.com"/>
    <s v="001-279-701-8154-330"/>
    <s v="001-279-701-8154-330"/>
    <x v="3"/>
    <x v="712"/>
    <x v="0"/>
    <x v="754"/>
    <n v="337"/>
    <x v="0"/>
  </r>
  <r>
    <s v="Derek Vance"/>
    <n v="26"/>
    <x v="1"/>
    <s v="577 Timothy Cove Suite 859_x000a_North Jerryville, DC 22010"/>
    <s v="fletcherscott@example.com"/>
    <s v="562-524-5985-175"/>
    <s v="562-524-5985-175"/>
    <x v="0"/>
    <x v="713"/>
    <x v="0"/>
    <x v="72"/>
    <n v="336"/>
    <x v="0"/>
  </r>
  <r>
    <s v="Sylvia Burns"/>
    <n v="37"/>
    <x v="0"/>
    <s v="3428 Stone Terrace Suite 547_x000a_New Jessicaborough, AK 53504"/>
    <s v="vmontgomery@example.net"/>
    <s v="944-830-9595-5333"/>
    <s v="944-830-9595-5333"/>
    <x v="0"/>
    <x v="714"/>
    <x v="0"/>
    <x v="755"/>
    <n v="335"/>
    <x v="0"/>
  </r>
  <r>
    <s v="Mrs. Amy Perez"/>
    <n v="40"/>
    <x v="1"/>
    <s v="72097 Leon Motorway Suite 530_x000a_Port Ashley, SD 83843"/>
    <s v="benjamin98@example.net"/>
    <s v="001-936-731-3915-80235"/>
    <s v="001-936-731-3915-80235"/>
    <x v="2"/>
    <x v="715"/>
    <x v="0"/>
    <x v="756"/>
    <n v="332"/>
    <x v="0"/>
  </r>
  <r>
    <s v="Alice Ryan"/>
    <n v="47"/>
    <x v="0"/>
    <s v="9903 Carl Valley Apt. 886_x000a_Anthonymouth, NM 26162"/>
    <s v="aking@example.org"/>
    <s v="001-922-335-6901-07843"/>
    <s v="001-922-335-6901-07843"/>
    <x v="1"/>
    <x v="716"/>
    <x v="0"/>
    <x v="757"/>
    <n v="3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55A11-A692-4B79-BF48-541B75AF4E8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D8" firstHeaderRow="0" firstDataRow="1" firstDataCol="1"/>
  <pivotFields count="17">
    <pivotField showAll="0"/>
    <pivotField dataField="1" showAll="0"/>
    <pivotField showAll="0"/>
    <pivotField showAll="0"/>
    <pivotField dataField="1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Age" fld="1" subtotal="average" baseField="7" baseItem="0" numFmtId="1"/>
    <dataField name="Employees" fld="4" subtotal="count" baseField="0" baseItem="0"/>
    <dataField name="Average Service Duration (Days)" fld="11" subtotal="average" baseField="7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E8B8A-4E37-4AE4-BDF8-1917FF5BBBB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Department" colHeaderCaption="Gender Filter">
  <location ref="T28:U33" firstHeaderRow="1" firstDataRow="1" firstDataCol="1" rowPageCount="1" colPageCount="1"/>
  <pivotFields count="17"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59">
        <item x="535"/>
        <item x="688"/>
        <item x="619"/>
        <item x="716"/>
        <item x="745"/>
        <item x="610"/>
        <item x="675"/>
        <item x="501"/>
        <item x="435"/>
        <item x="696"/>
        <item x="737"/>
        <item x="200"/>
        <item x="721"/>
        <item x="689"/>
        <item x="703"/>
        <item x="136"/>
        <item x="746"/>
        <item x="475"/>
        <item x="591"/>
        <item x="70"/>
        <item x="90"/>
        <item x="422"/>
        <item x="557"/>
        <item x="757"/>
        <item x="33"/>
        <item x="519"/>
        <item x="756"/>
        <item x="755"/>
        <item x="515"/>
        <item x="72"/>
        <item x="748"/>
        <item x="565"/>
        <item x="747"/>
        <item x="744"/>
        <item x="743"/>
        <item x="511"/>
        <item x="754"/>
        <item x="742"/>
        <item x="741"/>
        <item x="740"/>
        <item x="753"/>
        <item x="739"/>
        <item x="752"/>
        <item x="751"/>
        <item x="750"/>
        <item x="749"/>
        <item x="547"/>
        <item x="445"/>
        <item x="523"/>
        <item x="692"/>
        <item x="684"/>
        <item x="102"/>
        <item x="539"/>
        <item x="653"/>
        <item x="618"/>
        <item x="695"/>
        <item x="457"/>
        <item x="600"/>
        <item x="407"/>
        <item x="719"/>
        <item x="718"/>
        <item x="502"/>
        <item x="487"/>
        <item x="609"/>
        <item x="640"/>
        <item x="711"/>
        <item x="710"/>
        <item x="390"/>
        <item x="615"/>
        <item x="376"/>
        <item x="14"/>
        <item x="666"/>
        <item x="623"/>
        <item x="516"/>
        <item x="577"/>
        <item x="424"/>
        <item x="668"/>
        <item x="93"/>
        <item x="244"/>
        <item x="544"/>
        <item x="542"/>
        <item x="632"/>
        <item x="517"/>
        <item x="662"/>
        <item x="145"/>
        <item x="629"/>
        <item x="508"/>
        <item x="635"/>
        <item x="94"/>
        <item x="350"/>
        <item x="628"/>
        <item x="674"/>
        <item x="35"/>
        <item x="652"/>
        <item x="434"/>
        <item x="569"/>
        <item x="357"/>
        <item x="604"/>
        <item x="65"/>
        <item x="79"/>
        <item x="336"/>
        <item x="306"/>
        <item x="343"/>
        <item x="621"/>
        <item x="78"/>
        <item x="630"/>
        <item x="74"/>
        <item x="503"/>
        <item x="552"/>
        <item x="622"/>
        <item x="614"/>
        <item x="462"/>
        <item x="361"/>
        <item x="738"/>
        <item x="385"/>
        <item x="24"/>
        <item x="732"/>
        <item x="731"/>
        <item x="398"/>
        <item x="730"/>
        <item x="729"/>
        <item x="728"/>
        <item x="454"/>
        <item x="727"/>
        <item x="726"/>
        <item x="725"/>
        <item x="724"/>
        <item x="474"/>
        <item x="736"/>
        <item x="735"/>
        <item x="734"/>
        <item x="733"/>
        <item x="253"/>
        <item x="602"/>
        <item x="601"/>
        <item x="413"/>
        <item x="599"/>
        <item x="598"/>
        <item x="607"/>
        <item x="597"/>
        <item x="596"/>
        <item x="595"/>
        <item x="594"/>
        <item x="593"/>
        <item x="592"/>
        <item x="590"/>
        <item x="606"/>
        <item x="589"/>
        <item x="588"/>
        <item x="605"/>
        <item x="603"/>
        <item x="583"/>
        <item x="582"/>
        <item x="370"/>
        <item x="23"/>
        <item x="581"/>
        <item x="580"/>
        <item x="262"/>
        <item x="579"/>
        <item x="578"/>
        <item x="576"/>
        <item x="575"/>
        <item x="587"/>
        <item x="328"/>
        <item x="586"/>
        <item x="585"/>
        <item x="584"/>
        <item x="567"/>
        <item x="566"/>
        <item x="564"/>
        <item x="563"/>
        <item x="574"/>
        <item x="562"/>
        <item x="347"/>
        <item x="308"/>
        <item x="133"/>
        <item x="561"/>
        <item x="560"/>
        <item x="559"/>
        <item x="573"/>
        <item x="572"/>
        <item x="571"/>
        <item x="570"/>
        <item x="344"/>
        <item x="568"/>
        <item x="723"/>
        <item x="715"/>
        <item x="714"/>
        <item x="713"/>
        <item x="362"/>
        <item x="712"/>
        <item x="709"/>
        <item x="91"/>
        <item x="708"/>
        <item x="707"/>
        <item x="706"/>
        <item x="705"/>
        <item x="722"/>
        <item x="720"/>
        <item x="545"/>
        <item x="717"/>
        <item x="215"/>
        <item x="39"/>
        <item x="704"/>
        <item x="247"/>
        <item x="699"/>
        <item x="698"/>
        <item x="697"/>
        <item x="694"/>
        <item x="360"/>
        <item x="693"/>
        <item x="691"/>
        <item x="690"/>
        <item x="522"/>
        <item x="227"/>
        <item x="702"/>
        <item x="701"/>
        <item x="700"/>
        <item x="687"/>
        <item x="683"/>
        <item x="682"/>
        <item x="114"/>
        <item x="681"/>
        <item x="680"/>
        <item x="679"/>
        <item x="686"/>
        <item x="678"/>
        <item x="677"/>
        <item x="359"/>
        <item x="676"/>
        <item x="685"/>
        <item x="282"/>
        <item x="671"/>
        <item x="670"/>
        <item x="669"/>
        <item x="667"/>
        <item x="256"/>
        <item x="222"/>
        <item x="665"/>
        <item x="664"/>
        <item x="418"/>
        <item x="673"/>
        <item x="382"/>
        <item x="672"/>
        <item x="2"/>
        <item x="660"/>
        <item x="659"/>
        <item x="658"/>
        <item x="657"/>
        <item x="656"/>
        <item x="655"/>
        <item x="654"/>
        <item x="651"/>
        <item x="170"/>
        <item x="650"/>
        <item x="472"/>
        <item x="260"/>
        <item x="663"/>
        <item x="661"/>
        <item x="337"/>
        <item x="648"/>
        <item x="647"/>
        <item x="430"/>
        <item x="646"/>
        <item x="645"/>
        <item x="644"/>
        <item x="643"/>
        <item x="642"/>
        <item x="641"/>
        <item x="639"/>
        <item x="649"/>
        <item x="633"/>
        <item x="31"/>
        <item x="631"/>
        <item x="627"/>
        <item x="638"/>
        <item x="626"/>
        <item x="625"/>
        <item x="624"/>
        <item x="637"/>
        <item x="636"/>
        <item x="634"/>
        <item x="288"/>
        <item x="375"/>
        <item x="296"/>
        <item x="617"/>
        <item x="616"/>
        <item x="613"/>
        <item x="612"/>
        <item x="611"/>
        <item x="620"/>
        <item x="608"/>
        <item x="553"/>
        <item x="551"/>
        <item x="550"/>
        <item x="549"/>
        <item x="548"/>
        <item x="558"/>
        <item x="546"/>
        <item x="543"/>
        <item x="541"/>
        <item x="540"/>
        <item x="556"/>
        <item x="538"/>
        <item x="555"/>
        <item x="554"/>
        <item x="51"/>
        <item x="404"/>
        <item x="403"/>
        <item x="402"/>
        <item x="401"/>
        <item x="400"/>
        <item x="399"/>
        <item x="397"/>
        <item x="396"/>
        <item x="395"/>
        <item x="394"/>
        <item x="393"/>
        <item x="392"/>
        <item x="408"/>
        <item x="391"/>
        <item x="406"/>
        <item x="405"/>
        <item x="384"/>
        <item x="383"/>
        <item x="381"/>
        <item x="380"/>
        <item x="379"/>
        <item x="389"/>
        <item x="378"/>
        <item x="377"/>
        <item x="374"/>
        <item x="373"/>
        <item x="372"/>
        <item x="371"/>
        <item x="388"/>
        <item x="387"/>
        <item x="386"/>
        <item x="369"/>
        <item x="364"/>
        <item x="363"/>
        <item x="358"/>
        <item x="368"/>
        <item x="356"/>
        <item x="355"/>
        <item x="354"/>
        <item x="353"/>
        <item x="352"/>
        <item x="351"/>
        <item x="367"/>
        <item x="366"/>
        <item x="365"/>
        <item x="531"/>
        <item x="530"/>
        <item x="529"/>
        <item x="528"/>
        <item x="527"/>
        <item x="526"/>
        <item x="525"/>
        <item x="524"/>
        <item x="537"/>
        <item x="521"/>
        <item x="520"/>
        <item x="518"/>
        <item x="536"/>
        <item x="534"/>
        <item x="533"/>
        <item x="58"/>
        <item x="532"/>
        <item x="326"/>
        <item x="510"/>
        <item x="509"/>
        <item x="507"/>
        <item x="158"/>
        <item x="506"/>
        <item x="505"/>
        <item x="504"/>
        <item x="155"/>
        <item x="500"/>
        <item x="113"/>
        <item x="30"/>
        <item x="499"/>
        <item x="498"/>
        <item x="514"/>
        <item x="513"/>
        <item x="512"/>
        <item x="497"/>
        <item x="492"/>
        <item x="491"/>
        <item x="490"/>
        <item x="489"/>
        <item x="488"/>
        <item x="486"/>
        <item x="485"/>
        <item x="484"/>
        <item x="483"/>
        <item x="121"/>
        <item x="496"/>
        <item x="495"/>
        <item x="494"/>
        <item x="493"/>
        <item x="104"/>
        <item x="477"/>
        <item x="476"/>
        <item x="473"/>
        <item x="482"/>
        <item x="237"/>
        <item x="481"/>
        <item x="480"/>
        <item x="479"/>
        <item x="478"/>
        <item x="471"/>
        <item x="469"/>
        <item x="468"/>
        <item x="467"/>
        <item x="274"/>
        <item x="466"/>
        <item x="465"/>
        <item x="464"/>
        <item x="463"/>
        <item x="461"/>
        <item x="460"/>
        <item x="459"/>
        <item x="458"/>
        <item x="456"/>
        <item x="455"/>
        <item x="279"/>
        <item x="470"/>
        <item x="64"/>
        <item x="449"/>
        <item x="448"/>
        <item x="447"/>
        <item x="446"/>
        <item x="444"/>
        <item x="453"/>
        <item x="443"/>
        <item x="442"/>
        <item x="452"/>
        <item x="451"/>
        <item x="450"/>
        <item x="436"/>
        <item x="433"/>
        <item x="432"/>
        <item x="431"/>
        <item x="429"/>
        <item x="428"/>
        <item x="427"/>
        <item x="426"/>
        <item x="441"/>
        <item x="440"/>
        <item x="439"/>
        <item x="438"/>
        <item x="437"/>
        <item x="421"/>
        <item x="420"/>
        <item x="419"/>
        <item x="130"/>
        <item x="417"/>
        <item x="416"/>
        <item x="415"/>
        <item x="414"/>
        <item x="412"/>
        <item x="411"/>
        <item x="410"/>
        <item x="425"/>
        <item x="409"/>
        <item x="423"/>
        <item x="183"/>
        <item x="345"/>
        <item x="342"/>
        <item x="341"/>
        <item x="340"/>
        <item x="339"/>
        <item x="338"/>
        <item x="335"/>
        <item x="334"/>
        <item x="333"/>
        <item x="349"/>
        <item x="348"/>
        <item x="346"/>
        <item x="209"/>
        <item x="208"/>
        <item x="207"/>
        <item x="214"/>
        <item x="206"/>
        <item x="205"/>
        <item x="204"/>
        <item x="203"/>
        <item x="202"/>
        <item x="201"/>
        <item x="199"/>
        <item x="198"/>
        <item x="213"/>
        <item x="212"/>
        <item x="211"/>
        <item x="210"/>
        <item x="191"/>
        <item x="190"/>
        <item x="189"/>
        <item x="188"/>
        <item x="187"/>
        <item x="197"/>
        <item x="186"/>
        <item x="185"/>
        <item x="184"/>
        <item x="182"/>
        <item x="196"/>
        <item x="195"/>
        <item x="194"/>
        <item x="193"/>
        <item x="192"/>
        <item x="176"/>
        <item x="175"/>
        <item x="174"/>
        <item x="173"/>
        <item x="172"/>
        <item x="171"/>
        <item x="181"/>
        <item x="169"/>
        <item x="168"/>
        <item x="167"/>
        <item x="166"/>
        <item x="165"/>
        <item x="164"/>
        <item x="180"/>
        <item x="163"/>
        <item x="179"/>
        <item x="178"/>
        <item x="177"/>
        <item x="332"/>
        <item x="327"/>
        <item x="325"/>
        <item x="324"/>
        <item x="323"/>
        <item x="322"/>
        <item x="321"/>
        <item x="320"/>
        <item x="319"/>
        <item x="331"/>
        <item x="330"/>
        <item x="329"/>
        <item x="318"/>
        <item x="314"/>
        <item x="313"/>
        <item x="312"/>
        <item x="311"/>
        <item x="310"/>
        <item x="86"/>
        <item x="309"/>
        <item x="307"/>
        <item x="305"/>
        <item x="317"/>
        <item x="316"/>
        <item x="315"/>
        <item x="302"/>
        <item x="301"/>
        <item x="300"/>
        <item x="299"/>
        <item x="298"/>
        <item x="297"/>
        <item x="304"/>
        <item x="295"/>
        <item x="45"/>
        <item x="303"/>
        <item x="291"/>
        <item x="290"/>
        <item x="289"/>
        <item x="287"/>
        <item x="286"/>
        <item x="285"/>
        <item x="284"/>
        <item x="283"/>
        <item x="62"/>
        <item x="281"/>
        <item x="294"/>
        <item x="293"/>
        <item x="292"/>
        <item x="276"/>
        <item x="275"/>
        <item x="273"/>
        <item x="66"/>
        <item x="272"/>
        <item x="271"/>
        <item x="270"/>
        <item x="280"/>
        <item x="278"/>
        <item x="77"/>
        <item x="277"/>
        <item x="266"/>
        <item x="265"/>
        <item x="264"/>
        <item x="263"/>
        <item x="261"/>
        <item x="259"/>
        <item x="258"/>
        <item x="257"/>
        <item x="255"/>
        <item x="254"/>
        <item x="252"/>
        <item x="269"/>
        <item x="268"/>
        <item x="267"/>
        <item x="246"/>
        <item x="245"/>
        <item x="243"/>
        <item x="242"/>
        <item x="241"/>
        <item x="251"/>
        <item x="240"/>
        <item x="239"/>
        <item x="238"/>
        <item x="236"/>
        <item x="235"/>
        <item x="234"/>
        <item x="233"/>
        <item x="232"/>
        <item x="231"/>
        <item x="250"/>
        <item x="249"/>
        <item x="248"/>
        <item x="230"/>
        <item x="225"/>
        <item x="224"/>
        <item x="223"/>
        <item x="36"/>
        <item x="229"/>
        <item x="221"/>
        <item x="220"/>
        <item x="219"/>
        <item x="218"/>
        <item x="217"/>
        <item x="228"/>
        <item x="216"/>
        <item x="226"/>
        <item x="159"/>
        <item x="157"/>
        <item x="156"/>
        <item x="154"/>
        <item x="153"/>
        <item x="152"/>
        <item x="151"/>
        <item x="150"/>
        <item x="149"/>
        <item x="148"/>
        <item x="147"/>
        <item x="162"/>
        <item x="146"/>
        <item x="144"/>
        <item x="161"/>
        <item x="160"/>
        <item x="19"/>
        <item x="18"/>
        <item x="17"/>
        <item x="16"/>
        <item x="15"/>
        <item x="13"/>
        <item x="12"/>
        <item x="11"/>
        <item x="10"/>
        <item x="9"/>
        <item x="8"/>
        <item x="7"/>
        <item x="6"/>
        <item x="22"/>
        <item x="21"/>
        <item x="20"/>
        <item x="3"/>
        <item x="1"/>
        <item x="0"/>
        <item x="5"/>
        <item x="4"/>
        <item x="143"/>
        <item x="139"/>
        <item x="138"/>
        <item x="137"/>
        <item x="135"/>
        <item x="134"/>
        <item x="132"/>
        <item x="131"/>
        <item x="129"/>
        <item x="128"/>
        <item x="142"/>
        <item x="141"/>
        <item x="140"/>
        <item x="124"/>
        <item x="123"/>
        <item x="122"/>
        <item x="127"/>
        <item x="120"/>
        <item x="119"/>
        <item x="118"/>
        <item x="117"/>
        <item x="126"/>
        <item x="125"/>
        <item x="116"/>
        <item x="110"/>
        <item x="109"/>
        <item x="115"/>
        <item x="108"/>
        <item x="107"/>
        <item x="106"/>
        <item x="112"/>
        <item x="111"/>
        <item x="105"/>
        <item x="101"/>
        <item x="100"/>
        <item x="99"/>
        <item x="98"/>
        <item x="97"/>
        <item x="96"/>
        <item x="95"/>
        <item x="92"/>
        <item x="89"/>
        <item x="88"/>
        <item x="87"/>
        <item x="103"/>
        <item x="80"/>
        <item x="76"/>
        <item x="75"/>
        <item x="85"/>
        <item x="73"/>
        <item x="71"/>
        <item x="84"/>
        <item x="83"/>
        <item x="82"/>
        <item x="81"/>
        <item x="69"/>
        <item x="61"/>
        <item x="60"/>
        <item x="59"/>
        <item x="57"/>
        <item x="56"/>
        <item x="55"/>
        <item x="54"/>
        <item x="53"/>
        <item x="52"/>
        <item x="68"/>
        <item x="67"/>
        <item x="63"/>
        <item x="46"/>
        <item x="50"/>
        <item x="44"/>
        <item x="43"/>
        <item x="42"/>
        <item x="41"/>
        <item x="40"/>
        <item x="49"/>
        <item x="48"/>
        <item x="47"/>
        <item x="34"/>
        <item x="32"/>
        <item x="38"/>
        <item x="29"/>
        <item x="28"/>
        <item x="27"/>
        <item x="26"/>
        <item x="25"/>
        <item x="37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axis="axisRow"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14"/>
    <field x="13"/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2" item="1" hier="-1"/>
  </pageFields>
  <dataFields count="1">
    <dataField name="Count of Status" fld="12" subtotal="count" baseField="0" baseItem="0"/>
  </dataFields>
  <formats count="1">
    <format dxfId="1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11DCC-EF0D-4645-80E3-70423A3FC781}" name="PivotTable9" cacheId="0" applyNumberFormats="0" applyBorderFormats="0" applyFontFormats="0" applyPatternFormats="0" applyAlignmentFormats="0" applyWidthHeightFormats="1" dataCaption="Values" grandTotalCaption="Total Emp" updatedVersion="8" minRefreshableVersion="3" useAutoFormatting="1" itemPrintTitles="1" createdVersion="8" indent="0" outline="1" outlineData="1" multipleFieldFilters="0" chartFormat="4" rowHeaderCaption="Year" colHeaderCaption="Status Filter">
  <location ref="E51:G68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3">
        <item x="0"/>
        <item n="Turnover"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formats count="1">
    <format dxfId="2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8E55C-F7C8-4587-AAD1-2965CCF1B1D9}" name="PivotTable8" cacheId="0" applyNumberFormats="0" applyBorderFormats="0" applyFontFormats="0" applyPatternFormats="0" applyAlignmentFormats="0" applyWidthHeightFormats="1" dataCaption="Values" grandTotalCaption="Total Emp" updatedVersion="8" minRefreshableVersion="3" useAutoFormatting="1" itemPrintTitles="1" createdVersion="8" indent="0" outline="1" outlineData="1" multipleFieldFilters="0" rowHeaderCaption="Department" colHeaderCaption="Status Filter">
  <location ref="F3:I9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Emp Status" fld="12" subtotal="count" baseField="0" baseItem="0"/>
  </dataFields>
  <formats count="1">
    <format dxfId="3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A706F-6080-419E-B39D-0EF44B807C7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epartment" colHeaderCaption="Gender Filter">
  <location ref="A13:D19" firstHeaderRow="1" firstDataRow="2" firstDataCol="1"/>
  <pivotFields count="17"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Gender Dist" fld="2" subtotal="count" baseField="0" baseItem="0"/>
  </dataFields>
  <formats count="1">
    <format dxfId="4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F5463-3E61-447D-9E6C-BBAA256BD9A0}" name="Table2" displayName="Table2" ref="A1:M987" totalsRowShown="0" headerRowDxfId="19" dataDxfId="18">
  <autoFilter ref="A1:M987" xr:uid="{2C6F5463-3E61-447D-9E6C-BBAA256BD9A0}"/>
  <sortState xmlns:xlrd2="http://schemas.microsoft.com/office/spreadsheetml/2017/richdata2" ref="A2:L987">
    <sortCondition ref="I1:I987"/>
  </sortState>
  <tableColumns count="13">
    <tableColumn id="1" xr3:uid="{CCAB6C10-1549-4B57-835A-D789A34AFE5E}" name="Name" dataDxfId="17"/>
    <tableColumn id="2" xr3:uid="{16BE4FC0-32A7-4562-88EF-7C0AC37FB9A3}" name="Age" dataDxfId="16"/>
    <tableColumn id="3" xr3:uid="{2D963BEA-CE6D-444F-8A5F-238172636FAE}" name="Gender" dataDxfId="15"/>
    <tableColumn id="4" xr3:uid="{5D823675-87F3-4886-BE4B-74365D327AC2}" name="Address" dataDxfId="14"/>
    <tableColumn id="5" xr3:uid="{6AD906BC-5092-45DE-A6ED-8A2CAE902087}" name="Email" dataDxfId="13"/>
    <tableColumn id="6" xr3:uid="{EFAA8C8E-6453-4479-9EA5-7D680A46EFBE}" name="Phone Number" dataDxfId="12"/>
    <tableColumn id="13" xr3:uid="{3AF67D21-561D-446B-B204-3AE4399A1F5C}" name="Cleaned Phone Number" dataDxfId="11">
      <calculatedColumnFormula>IF(LEFT(Table2[[#This Row],[Phone Number]], 1)="-", MID(Table2[[#This Row],[Phone Number]], 2, LEN(Table2[[#This Row],[Phone Number]])-1), Table2[[#This Row],[Phone Number]])</calculatedColumnFormula>
    </tableColumn>
    <tableColumn id="7" xr3:uid="{23E3715A-5A05-47F7-B441-0E4AE7104D5A}" name="Department" dataDxfId="10"/>
    <tableColumn id="8" xr3:uid="{358E2CBB-5946-4FD0-841A-EA76583C0420}" name="Join Date" dataDxfId="9"/>
    <tableColumn id="9" xr3:uid="{833829B8-B8C9-4DD4-973D-947D60960025}" name="Exit Date" dataDxfId="8"/>
    <tableColumn id="11" xr3:uid="{8690F2CB-459B-4312-877E-8FCEC6B63CD0}" name="Year Service" dataDxfId="7">
      <calculatedColumnFormula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calculatedColumnFormula>
    </tableColumn>
    <tableColumn id="14" xr3:uid="{F5BDC675-3CFB-4E39-BCDD-84ED67A7FC3A}" name="Days Service" dataDxfId="6">
      <calculatedColumnFormula>IF(ISBLANK(Table2[[#This Row],[Exit Date]]),0,Table2[[#This Row],[Exit Date]]-Table2[[#This Row],[Join Date]])</calculatedColumnFormula>
    </tableColumn>
    <tableColumn id="15" xr3:uid="{589E0717-CA34-46D8-BF06-561F2853556A}" name="Status" dataDxfId="5">
      <calculatedColumnFormula>IF(Table2[[#This Row],[Exit Date]]&lt;TODAY(),"Out of Service","Active Employee")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225735-0F4A-4B9B-AACB-403792F2D2D2}" name="Table1" displayName="Table1" ref="A2:B988" totalsRowShown="0">
  <autoFilter ref="A2:B988" xr:uid="{0F225735-0F4A-4B9B-AACB-403792F2D2D2}"/>
  <tableColumns count="2">
    <tableColumn id="1" xr3:uid="{9D29CB70-9E7F-4F11-B2F0-EEDE6D108B80}" name="Name2"/>
    <tableColumn id="2" xr3:uid="{5C987DE4-F01B-4E58-A88D-92B5E5B62A2A}" name="Year Service Corr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7"/>
  <sheetViews>
    <sheetView tabSelected="1" zoomScale="70" zoomScaleNormal="70" workbookViewId="0">
      <selection activeCell="G14" sqref="G14"/>
    </sheetView>
  </sheetViews>
  <sheetFormatPr defaultRowHeight="14.5" x14ac:dyDescent="0.35"/>
  <cols>
    <col min="1" max="1" width="24.6328125" bestFit="1" customWidth="1"/>
    <col min="2" max="2" width="9.26953125" bestFit="1" customWidth="1"/>
    <col min="3" max="3" width="12.90625" bestFit="1" customWidth="1"/>
    <col min="4" max="4" width="60" bestFit="1" customWidth="1"/>
    <col min="5" max="5" width="35" bestFit="1" customWidth="1"/>
    <col min="6" max="6" width="26.453125" bestFit="1" customWidth="1"/>
    <col min="7" max="7" width="30.90625" bestFit="1" customWidth="1"/>
    <col min="8" max="8" width="17.453125" bestFit="1" customWidth="1"/>
    <col min="9" max="9" width="15.08984375" bestFit="1" customWidth="1"/>
    <col min="10" max="10" width="14.54296875" style="1" bestFit="1" customWidth="1"/>
    <col min="11" max="11" width="25.6328125" bestFit="1" customWidth="1"/>
    <col min="12" max="12" width="19.1796875" bestFit="1" customWidth="1"/>
    <col min="13" max="13" width="16.3632812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3845</v>
      </c>
      <c r="H1" s="2" t="s">
        <v>6</v>
      </c>
      <c r="I1" s="2" t="s">
        <v>7</v>
      </c>
      <c r="J1" s="3" t="s">
        <v>8</v>
      </c>
      <c r="K1" s="2" t="s">
        <v>3180</v>
      </c>
      <c r="L1" s="2" t="s">
        <v>3848</v>
      </c>
      <c r="M1" s="2" t="s">
        <v>3851</v>
      </c>
    </row>
    <row r="2" spans="1:13" ht="14.5" customHeight="1" x14ac:dyDescent="0.35">
      <c r="A2" s="2" t="s">
        <v>2870</v>
      </c>
      <c r="B2" s="2">
        <v>54</v>
      </c>
      <c r="C2" s="2" t="s">
        <v>10</v>
      </c>
      <c r="D2" s="2" t="s">
        <v>2871</v>
      </c>
      <c r="E2" s="2" t="s">
        <v>2872</v>
      </c>
      <c r="F2" s="2" t="s">
        <v>3608</v>
      </c>
      <c r="G2" s="5" t="str">
        <f>IF(LEFT(Table2[[#This Row],[Phone Number]], 1)="-", MID(Table2[[#This Row],[Phone Number]], 2, LEN(Table2[[#This Row],[Phone Number]])-1), Table2[[#This Row],[Phone Number]])</f>
        <v>(613)252-9620-33048</v>
      </c>
      <c r="H2" s="2" t="s">
        <v>19</v>
      </c>
      <c r="I2" s="3">
        <v>43466</v>
      </c>
      <c r="J2" s="3">
        <f ca="1">TODAY()</f>
        <v>45252</v>
      </c>
      <c r="K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10 Months 21 Days</v>
      </c>
      <c r="L2" s="4">
        <f ca="1">IF(ISBLANK(Table2[[#This Row],[Exit Date]]),0,Table2[[#This Row],[Exit Date]]-Table2[[#This Row],[Join Date]])</f>
        <v>1786</v>
      </c>
      <c r="M2" s="2" t="str">
        <f ca="1">IF(Table2[[#This Row],[Exit Date]]&lt;TODAY(),"Out of Service","Active Employee")</f>
        <v>Active Employee</v>
      </c>
    </row>
    <row r="3" spans="1:13" ht="14.5" customHeight="1" x14ac:dyDescent="0.35">
      <c r="A3" s="2" t="s">
        <v>2786</v>
      </c>
      <c r="B3" s="2">
        <v>52</v>
      </c>
      <c r="C3" s="2" t="s">
        <v>21</v>
      </c>
      <c r="D3" s="2" t="s">
        <v>2787</v>
      </c>
      <c r="E3" s="2" t="s">
        <v>2788</v>
      </c>
      <c r="F3" s="2" t="s">
        <v>3596</v>
      </c>
      <c r="G3" s="5" t="str">
        <f>IF(LEFT(Table2[[#This Row],[Phone Number]], 1)="-", MID(Table2[[#This Row],[Phone Number]], 2, LEN(Table2[[#This Row],[Phone Number]])-1), Table2[[#This Row],[Phone Number]])</f>
        <v>001-878-999-2437-26457</v>
      </c>
      <c r="H3" s="2" t="s">
        <v>19</v>
      </c>
      <c r="I3" s="3">
        <v>43470</v>
      </c>
      <c r="J3" s="3">
        <f ca="1">TODAY()</f>
        <v>45252</v>
      </c>
      <c r="K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10 Months 17 Days</v>
      </c>
      <c r="L3" s="4">
        <f ca="1">IF(ISBLANK(Table2[[#This Row],[Exit Date]]),0,Table2[[#This Row],[Exit Date]]-Table2[[#This Row],[Join Date]])</f>
        <v>1782</v>
      </c>
      <c r="M3" s="2" t="str">
        <f ca="1">IF(Table2[[#This Row],[Exit Date]]&lt;TODAY(),"Out of Service","Active Employee")</f>
        <v>Active Employee</v>
      </c>
    </row>
    <row r="4" spans="1:13" ht="14.5" customHeight="1" x14ac:dyDescent="0.35">
      <c r="A4" s="2" t="s">
        <v>63</v>
      </c>
      <c r="B4" s="2">
        <v>28</v>
      </c>
      <c r="C4" s="2" t="s">
        <v>10</v>
      </c>
      <c r="D4" s="2" t="s">
        <v>64</v>
      </c>
      <c r="E4" s="2" t="s">
        <v>65</v>
      </c>
      <c r="F4" s="2" t="s">
        <v>66</v>
      </c>
      <c r="G4" s="5" t="str">
        <f>IF(LEFT(Table2[[#This Row],[Phone Number]], 1)="-", MID(Table2[[#This Row],[Phone Number]], 2, LEN(Table2[[#This Row],[Phone Number]])-1), Table2[[#This Row],[Phone Number]])</f>
        <v>599-715-8920</v>
      </c>
      <c r="H4" s="2" t="s">
        <v>14</v>
      </c>
      <c r="I4" s="3">
        <v>43473</v>
      </c>
      <c r="J4" s="3">
        <v>43991</v>
      </c>
      <c r="K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1 Days</v>
      </c>
      <c r="L4" s="4">
        <f>IF(ISBLANK(Table2[[#This Row],[Exit Date]]),0,Table2[[#This Row],[Exit Date]]-Table2[[#This Row],[Join Date]])</f>
        <v>518</v>
      </c>
      <c r="M4" s="2" t="str">
        <f ca="1">IF(Table2[[#This Row],[Exit Date]]&lt;TODAY(),"Out of Service","Active Employee")</f>
        <v>Out of Service</v>
      </c>
    </row>
    <row r="5" spans="1:13" ht="14.5" customHeight="1" x14ac:dyDescent="0.35">
      <c r="A5" s="2" t="s">
        <v>386</v>
      </c>
      <c r="B5" s="2">
        <v>21</v>
      </c>
      <c r="C5" s="2" t="s">
        <v>21</v>
      </c>
      <c r="D5" s="2" t="s">
        <v>387</v>
      </c>
      <c r="E5" s="2" t="s">
        <v>388</v>
      </c>
      <c r="F5" s="2" t="s">
        <v>389</v>
      </c>
      <c r="G5" s="5" t="str">
        <f>IF(LEFT(Table2[[#This Row],[Phone Number]], 1)="-", MID(Table2[[#This Row],[Phone Number]], 2, LEN(Table2[[#This Row],[Phone Number]])-1), Table2[[#This Row],[Phone Number]])</f>
        <v>801-838-1147</v>
      </c>
      <c r="H5" s="2" t="s">
        <v>19</v>
      </c>
      <c r="I5" s="3">
        <v>43473</v>
      </c>
      <c r="J5" s="3">
        <f t="shared" ref="J5:J17" ca="1" si="0">TODAY()</f>
        <v>45252</v>
      </c>
      <c r="K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10 Months 14 Days</v>
      </c>
      <c r="L5" s="4">
        <f ca="1">IF(ISBLANK(Table2[[#This Row],[Exit Date]]),0,Table2[[#This Row],[Exit Date]]-Table2[[#This Row],[Join Date]])</f>
        <v>1779</v>
      </c>
      <c r="M5" s="2" t="str">
        <f ca="1">IF(Table2[[#This Row],[Exit Date]]&lt;TODAY(),"Out of Service","Active Employee")</f>
        <v>Active Employee</v>
      </c>
    </row>
    <row r="6" spans="1:13" ht="14.5" customHeight="1" x14ac:dyDescent="0.35">
      <c r="A6" s="2" t="s">
        <v>3126</v>
      </c>
      <c r="B6" s="2">
        <v>43</v>
      </c>
      <c r="C6" s="2" t="s">
        <v>21</v>
      </c>
      <c r="D6" s="2" t="s">
        <v>3127</v>
      </c>
      <c r="E6" s="2" t="s">
        <v>3128</v>
      </c>
      <c r="F6" s="2">
        <f>1-931-311-4556</f>
        <v>-5797</v>
      </c>
      <c r="G6" s="5" t="str">
        <f>IF(LEFT(Table2[[#This Row],[Phone Number]], 1)="-", MID(Table2[[#This Row],[Phone Number]], 2, LEN(Table2[[#This Row],[Phone Number]])-1), Table2[[#This Row],[Phone Number]])</f>
        <v>5797</v>
      </c>
      <c r="H6" s="2" t="s">
        <v>14</v>
      </c>
      <c r="I6" s="3">
        <v>43473</v>
      </c>
      <c r="J6" s="3">
        <f t="shared" ca="1" si="0"/>
        <v>45252</v>
      </c>
      <c r="K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10 Months 14 Days</v>
      </c>
      <c r="L6" s="4">
        <f ca="1">IF(ISBLANK(Table2[[#This Row],[Exit Date]]),0,Table2[[#This Row],[Exit Date]]-Table2[[#This Row],[Join Date]])</f>
        <v>1779</v>
      </c>
      <c r="M6" s="2" t="str">
        <f ca="1">IF(Table2[[#This Row],[Exit Date]]&lt;TODAY(),"Out of Service","Active Employee")</f>
        <v>Active Employee</v>
      </c>
    </row>
    <row r="7" spans="1:13" ht="14.5" customHeight="1" x14ac:dyDescent="0.35">
      <c r="A7" s="2" t="s">
        <v>2028</v>
      </c>
      <c r="B7" s="2">
        <v>49</v>
      </c>
      <c r="C7" s="2" t="s">
        <v>10</v>
      </c>
      <c r="D7" s="2" t="s">
        <v>2029</v>
      </c>
      <c r="E7" s="2" t="s">
        <v>2030</v>
      </c>
      <c r="F7" s="2" t="s">
        <v>3781</v>
      </c>
      <c r="G7" s="5" t="str">
        <f>IF(LEFT(Table2[[#This Row],[Phone Number]], 1)="-", MID(Table2[[#This Row],[Phone Number]], 2, LEN(Table2[[#This Row],[Phone Number]])-1), Table2[[#This Row],[Phone Number]])</f>
        <v>622-597-9374-65302</v>
      </c>
      <c r="H7" s="2" t="s">
        <v>19</v>
      </c>
      <c r="I7" s="3">
        <v>43479</v>
      </c>
      <c r="J7" s="3">
        <f t="shared" ca="1" si="0"/>
        <v>45252</v>
      </c>
      <c r="K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10 Months 8 Days</v>
      </c>
      <c r="L7" s="4">
        <f ca="1">IF(ISBLANK(Table2[[#This Row],[Exit Date]]),0,Table2[[#This Row],[Exit Date]]-Table2[[#This Row],[Join Date]])</f>
        <v>1773</v>
      </c>
      <c r="M7" s="2" t="str">
        <f ca="1">IF(Table2[[#This Row],[Exit Date]]&lt;TODAY(),"Out of Service","Active Employee")</f>
        <v>Active Employee</v>
      </c>
    </row>
    <row r="8" spans="1:13" ht="14.5" customHeight="1" x14ac:dyDescent="0.35">
      <c r="A8" s="2" t="s">
        <v>1778</v>
      </c>
      <c r="B8" s="2">
        <v>47</v>
      </c>
      <c r="C8" s="2" t="s">
        <v>10</v>
      </c>
      <c r="D8" s="2" t="s">
        <v>1779</v>
      </c>
      <c r="E8" s="2" t="s">
        <v>1780</v>
      </c>
      <c r="F8" s="2">
        <v>5632294649</v>
      </c>
      <c r="G8" s="5">
        <f>IF(LEFT(Table2[[#This Row],[Phone Number]], 1)="-", MID(Table2[[#This Row],[Phone Number]], 2, LEN(Table2[[#This Row],[Phone Number]])-1), Table2[[#This Row],[Phone Number]])</f>
        <v>5632294649</v>
      </c>
      <c r="H8" s="2" t="s">
        <v>19</v>
      </c>
      <c r="I8" s="3">
        <v>43480</v>
      </c>
      <c r="J8" s="3">
        <f t="shared" ca="1" si="0"/>
        <v>45252</v>
      </c>
      <c r="K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10 Months 7 Days</v>
      </c>
      <c r="L8" s="4">
        <f ca="1">IF(ISBLANK(Table2[[#This Row],[Exit Date]]),0,Table2[[#This Row],[Exit Date]]-Table2[[#This Row],[Join Date]])</f>
        <v>1772</v>
      </c>
      <c r="M8" s="2" t="str">
        <f ca="1">IF(Table2[[#This Row],[Exit Date]]&lt;TODAY(),"Out of Service","Active Employee")</f>
        <v>Active Employee</v>
      </c>
    </row>
    <row r="9" spans="1:13" ht="14.5" customHeight="1" x14ac:dyDescent="0.35">
      <c r="A9" s="2" t="s">
        <v>3119</v>
      </c>
      <c r="B9" s="2">
        <v>41</v>
      </c>
      <c r="C9" s="2" t="s">
        <v>21</v>
      </c>
      <c r="D9" s="2" t="s">
        <v>3120</v>
      </c>
      <c r="E9" s="2" t="s">
        <v>3121</v>
      </c>
      <c r="F9" s="2" t="s">
        <v>3653</v>
      </c>
      <c r="G9" s="5" t="str">
        <f>IF(LEFT(Table2[[#This Row],[Phone Number]], 1)="-", MID(Table2[[#This Row],[Phone Number]], 2, LEN(Table2[[#This Row],[Phone Number]])-1), Table2[[#This Row],[Phone Number]])</f>
        <v>(904)867-8546-9117</v>
      </c>
      <c r="H9" s="2" t="s">
        <v>14</v>
      </c>
      <c r="I9" s="3">
        <v>43485</v>
      </c>
      <c r="J9" s="3">
        <f t="shared" ca="1" si="0"/>
        <v>45252</v>
      </c>
      <c r="K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10 Months 2 Days</v>
      </c>
      <c r="L9" s="4">
        <f ca="1">IF(ISBLANK(Table2[[#This Row],[Exit Date]]),0,Table2[[#This Row],[Exit Date]]-Table2[[#This Row],[Join Date]])</f>
        <v>1767</v>
      </c>
      <c r="M9" s="2" t="str">
        <f ca="1">IF(Table2[[#This Row],[Exit Date]]&lt;TODAY(),"Out of Service","Active Employee")</f>
        <v>Active Employee</v>
      </c>
    </row>
    <row r="10" spans="1:13" ht="14.5" customHeight="1" x14ac:dyDescent="0.35">
      <c r="A10" s="2" t="s">
        <v>2235</v>
      </c>
      <c r="B10" s="2">
        <v>58</v>
      </c>
      <c r="C10" s="2" t="s">
        <v>10</v>
      </c>
      <c r="D10" s="2" t="s">
        <v>2236</v>
      </c>
      <c r="E10" s="2" t="s">
        <v>2237</v>
      </c>
      <c r="F10" s="2" t="s">
        <v>3187</v>
      </c>
      <c r="G10" s="5" t="str">
        <f>IF(LEFT(Table2[[#This Row],[Phone Number]], 1)="-", MID(Table2[[#This Row],[Phone Number]], 2, LEN(Table2[[#This Row],[Phone Number]])-1), Table2[[#This Row],[Phone Number]])</f>
        <v>+1-900-358-7386-50955</v>
      </c>
      <c r="H10" s="2" t="s">
        <v>40</v>
      </c>
      <c r="I10" s="3">
        <v>43486</v>
      </c>
      <c r="J10" s="3">
        <f t="shared" ca="1" si="0"/>
        <v>45252</v>
      </c>
      <c r="K1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10 Months 1 Days</v>
      </c>
      <c r="L10" s="4">
        <f ca="1">IF(ISBLANK(Table2[[#This Row],[Exit Date]]),0,Table2[[#This Row],[Exit Date]]-Table2[[#This Row],[Join Date]])</f>
        <v>1766</v>
      </c>
      <c r="M10" s="2" t="str">
        <f ca="1">IF(Table2[[#This Row],[Exit Date]]&lt;TODAY(),"Out of Service","Active Employee")</f>
        <v>Active Employee</v>
      </c>
    </row>
    <row r="11" spans="1:13" ht="14.5" customHeight="1" x14ac:dyDescent="0.35">
      <c r="A11" s="2" t="s">
        <v>1025</v>
      </c>
      <c r="B11" s="2">
        <v>41</v>
      </c>
      <c r="C11" s="2" t="s">
        <v>10</v>
      </c>
      <c r="D11" s="2" t="s">
        <v>1026</v>
      </c>
      <c r="E11" s="2" t="s">
        <v>1027</v>
      </c>
      <c r="F11" s="2" t="s">
        <v>1028</v>
      </c>
      <c r="G11" s="5" t="str">
        <f>IF(LEFT(Table2[[#This Row],[Phone Number]], 1)="-", MID(Table2[[#This Row],[Phone Number]], 2, LEN(Table2[[#This Row],[Phone Number]])-1), Table2[[#This Row],[Phone Number]])</f>
        <v>001-289-564-7935</v>
      </c>
      <c r="H11" s="2" t="s">
        <v>24</v>
      </c>
      <c r="I11" s="3">
        <v>43486</v>
      </c>
      <c r="J11" s="3">
        <f t="shared" ca="1" si="0"/>
        <v>45252</v>
      </c>
      <c r="K1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10 Months 1 Days</v>
      </c>
      <c r="L11" s="4">
        <f ca="1">IF(ISBLANK(Table2[[#This Row],[Exit Date]]),0,Table2[[#This Row],[Exit Date]]-Table2[[#This Row],[Join Date]])</f>
        <v>1766</v>
      </c>
      <c r="M11" s="2" t="str">
        <f ca="1">IF(Table2[[#This Row],[Exit Date]]&lt;TODAY(),"Out of Service","Active Employee")</f>
        <v>Active Employee</v>
      </c>
    </row>
    <row r="12" spans="1:13" x14ac:dyDescent="0.35">
      <c r="A12" s="2" t="s">
        <v>2394</v>
      </c>
      <c r="B12" s="2">
        <v>25</v>
      </c>
      <c r="C12" s="2" t="s">
        <v>21</v>
      </c>
      <c r="D12" s="2" t="s">
        <v>2395</v>
      </c>
      <c r="E12" s="2" t="s">
        <v>2396</v>
      </c>
      <c r="F12" s="2">
        <v>3598954181</v>
      </c>
      <c r="G12" s="5">
        <f>IF(LEFT(Table2[[#This Row],[Phone Number]], 1)="-", MID(Table2[[#This Row],[Phone Number]], 2, LEN(Table2[[#This Row],[Phone Number]])-1), Table2[[#This Row],[Phone Number]])</f>
        <v>3598954181</v>
      </c>
      <c r="H12" s="2" t="s">
        <v>19</v>
      </c>
      <c r="I12" s="3">
        <v>43490</v>
      </c>
      <c r="J12" s="3">
        <f t="shared" ca="1" si="0"/>
        <v>45252</v>
      </c>
      <c r="K1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28 Days</v>
      </c>
      <c r="L12" s="4">
        <f ca="1">IF(ISBLANK(Table2[[#This Row],[Exit Date]]),0,Table2[[#This Row],[Exit Date]]-Table2[[#This Row],[Join Date]])</f>
        <v>1762</v>
      </c>
      <c r="M12" s="2" t="str">
        <f ca="1">IF(Table2[[#This Row],[Exit Date]]&lt;TODAY(),"Out of Service","Active Employee")</f>
        <v>Active Employee</v>
      </c>
    </row>
    <row r="13" spans="1:13" x14ac:dyDescent="0.35">
      <c r="A13" s="2" t="s">
        <v>557</v>
      </c>
      <c r="B13" s="2">
        <v>58</v>
      </c>
      <c r="C13" s="2" t="s">
        <v>21</v>
      </c>
      <c r="D13" s="2" t="s">
        <v>558</v>
      </c>
      <c r="E13" s="2" t="s">
        <v>559</v>
      </c>
      <c r="F13" s="2" t="s">
        <v>560</v>
      </c>
      <c r="G13" s="5" t="str">
        <f>IF(LEFT(Table2[[#This Row],[Phone Number]], 1)="-", MID(Table2[[#This Row],[Phone Number]], 2, LEN(Table2[[#This Row],[Phone Number]])-1), Table2[[#This Row],[Phone Number]])</f>
        <v>987-671-8762</v>
      </c>
      <c r="H13" s="2" t="s">
        <v>24</v>
      </c>
      <c r="I13" s="3">
        <v>43491</v>
      </c>
      <c r="J13" s="3">
        <f t="shared" ca="1" si="0"/>
        <v>45252</v>
      </c>
      <c r="K1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27 Days</v>
      </c>
      <c r="L13" s="4">
        <f ca="1">IF(ISBLANK(Table2[[#This Row],[Exit Date]]),0,Table2[[#This Row],[Exit Date]]-Table2[[#This Row],[Join Date]])</f>
        <v>1761</v>
      </c>
      <c r="M13" s="2" t="str">
        <f ca="1">IF(Table2[[#This Row],[Exit Date]]&lt;TODAY(),"Out of Service","Active Employee")</f>
        <v>Active Employee</v>
      </c>
    </row>
    <row r="14" spans="1:13" x14ac:dyDescent="0.35">
      <c r="A14" s="2" t="s">
        <v>1569</v>
      </c>
      <c r="B14" s="2">
        <v>42</v>
      </c>
      <c r="C14" s="2" t="s">
        <v>10</v>
      </c>
      <c r="D14" s="2" t="s">
        <v>1570</v>
      </c>
      <c r="E14" s="2" t="s">
        <v>1571</v>
      </c>
      <c r="F14" s="2" t="s">
        <v>3411</v>
      </c>
      <c r="G14" s="5" t="str">
        <f>IF(LEFT(Table2[[#This Row],[Phone Number]], 1)="-", MID(Table2[[#This Row],[Phone Number]], 2, LEN(Table2[[#This Row],[Phone Number]])-1), Table2[[#This Row],[Phone Number]])</f>
        <v>001-523-864-3766-5424</v>
      </c>
      <c r="H14" s="2" t="s">
        <v>19</v>
      </c>
      <c r="I14" s="3">
        <v>43493</v>
      </c>
      <c r="J14" s="3">
        <f t="shared" ca="1" si="0"/>
        <v>45252</v>
      </c>
      <c r="K1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25 Days</v>
      </c>
      <c r="L14" s="4">
        <f ca="1">IF(ISBLANK(Table2[[#This Row],[Exit Date]]),0,Table2[[#This Row],[Exit Date]]-Table2[[#This Row],[Join Date]])</f>
        <v>1759</v>
      </c>
      <c r="M14" s="2" t="str">
        <f ca="1">IF(Table2[[#This Row],[Exit Date]]&lt;TODAY(),"Out of Service","Active Employee")</f>
        <v>Active Employee</v>
      </c>
    </row>
    <row r="15" spans="1:13" x14ac:dyDescent="0.35">
      <c r="A15" s="2" t="s">
        <v>1134</v>
      </c>
      <c r="B15" s="2">
        <v>47</v>
      </c>
      <c r="C15" s="2" t="s">
        <v>21</v>
      </c>
      <c r="D15" s="2" t="s">
        <v>1135</v>
      </c>
      <c r="E15" s="2" t="s">
        <v>1136</v>
      </c>
      <c r="F15" s="2" t="s">
        <v>3348</v>
      </c>
      <c r="G15" s="5" t="str">
        <f>IF(LEFT(Table2[[#This Row],[Phone Number]], 1)="-", MID(Table2[[#This Row],[Phone Number]], 2, LEN(Table2[[#This Row],[Phone Number]])-1), Table2[[#This Row],[Phone Number]])</f>
        <v>904-539-1900-16546</v>
      </c>
      <c r="H15" s="2" t="s">
        <v>40</v>
      </c>
      <c r="I15" s="3">
        <v>43494</v>
      </c>
      <c r="J15" s="3">
        <f t="shared" ca="1" si="0"/>
        <v>45252</v>
      </c>
      <c r="K1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24 Days</v>
      </c>
      <c r="L15" s="4">
        <f ca="1">IF(ISBLANK(Table2[[#This Row],[Exit Date]]),0,Table2[[#This Row],[Exit Date]]-Table2[[#This Row],[Join Date]])</f>
        <v>1758</v>
      </c>
      <c r="M15" s="2" t="str">
        <f ca="1">IF(Table2[[#This Row],[Exit Date]]&lt;TODAY(),"Out of Service","Active Employee")</f>
        <v>Active Employee</v>
      </c>
    </row>
    <row r="16" spans="1:13" x14ac:dyDescent="0.35">
      <c r="A16" s="2" t="s">
        <v>2710</v>
      </c>
      <c r="B16" s="2">
        <v>24</v>
      </c>
      <c r="C16" s="2" t="s">
        <v>10</v>
      </c>
      <c r="D16" s="2" t="s">
        <v>2711</v>
      </c>
      <c r="E16" s="2" t="s">
        <v>2712</v>
      </c>
      <c r="F16" s="2" t="s">
        <v>3580</v>
      </c>
      <c r="G16" s="5" t="str">
        <f>IF(LEFT(Table2[[#This Row],[Phone Number]], 1)="-", MID(Table2[[#This Row],[Phone Number]], 2, LEN(Table2[[#This Row],[Phone Number]])-1), Table2[[#This Row],[Phone Number]])</f>
        <v>001-540-662-3319-2177</v>
      </c>
      <c r="H16" s="2" t="s">
        <v>14</v>
      </c>
      <c r="I16" s="3">
        <v>43496</v>
      </c>
      <c r="J16" s="3">
        <f t="shared" ca="1" si="0"/>
        <v>45252</v>
      </c>
      <c r="K1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22 Days</v>
      </c>
      <c r="L16" s="4">
        <f ca="1">IF(ISBLANK(Table2[[#This Row],[Exit Date]]),0,Table2[[#This Row],[Exit Date]]-Table2[[#This Row],[Join Date]])</f>
        <v>1756</v>
      </c>
      <c r="M16" s="2" t="str">
        <f ca="1">IF(Table2[[#This Row],[Exit Date]]&lt;TODAY(),"Out of Service","Active Employee")</f>
        <v>Active Employee</v>
      </c>
    </row>
    <row r="17" spans="1:13" x14ac:dyDescent="0.35">
      <c r="A17" s="2" t="s">
        <v>2448</v>
      </c>
      <c r="B17" s="2">
        <v>55</v>
      </c>
      <c r="C17" s="2" t="s">
        <v>10</v>
      </c>
      <c r="D17" s="2" t="s">
        <v>2449</v>
      </c>
      <c r="E17" s="2" t="s">
        <v>2450</v>
      </c>
      <c r="F17" s="2">
        <v>5015689538</v>
      </c>
      <c r="G17" s="5">
        <f>IF(LEFT(Table2[[#This Row],[Phone Number]], 1)="-", MID(Table2[[#This Row],[Phone Number]], 2, LEN(Table2[[#This Row],[Phone Number]])-1), Table2[[#This Row],[Phone Number]])</f>
        <v>5015689538</v>
      </c>
      <c r="H17" s="2" t="s">
        <v>40</v>
      </c>
      <c r="I17" s="3">
        <v>43497</v>
      </c>
      <c r="J17" s="3">
        <f t="shared" ca="1" si="0"/>
        <v>45252</v>
      </c>
      <c r="K1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21 Days</v>
      </c>
      <c r="L17" s="4">
        <f ca="1">IF(ISBLANK(Table2[[#This Row],[Exit Date]]),0,Table2[[#This Row],[Exit Date]]-Table2[[#This Row],[Join Date]])</f>
        <v>1755</v>
      </c>
      <c r="M17" s="2" t="str">
        <f ca="1">IF(Table2[[#This Row],[Exit Date]]&lt;TODAY(),"Out of Service","Active Employee")</f>
        <v>Active Employee</v>
      </c>
    </row>
    <row r="18" spans="1:13" x14ac:dyDescent="0.35">
      <c r="A18" s="2" t="s">
        <v>2195</v>
      </c>
      <c r="B18" s="2">
        <v>33</v>
      </c>
      <c r="C18" s="2" t="s">
        <v>10</v>
      </c>
      <c r="D18" s="2" t="s">
        <v>2196</v>
      </c>
      <c r="E18" s="2" t="s">
        <v>2197</v>
      </c>
      <c r="F18" s="2" t="s">
        <v>3504</v>
      </c>
      <c r="G18" s="5" t="str">
        <f>IF(LEFT(Table2[[#This Row],[Phone Number]], 1)="-", MID(Table2[[#This Row],[Phone Number]], 2, LEN(Table2[[#This Row],[Phone Number]])-1), Table2[[#This Row],[Phone Number]])</f>
        <v>(224)240-7470-292</v>
      </c>
      <c r="H18" s="2" t="s">
        <v>19</v>
      </c>
      <c r="I18" s="3">
        <v>43498</v>
      </c>
      <c r="J18" s="3">
        <v>43608</v>
      </c>
      <c r="K1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3 Months 21 Days</v>
      </c>
      <c r="L18" s="4">
        <f>IF(ISBLANK(Table2[[#This Row],[Exit Date]]),0,Table2[[#This Row],[Exit Date]]-Table2[[#This Row],[Join Date]])</f>
        <v>110</v>
      </c>
      <c r="M18" s="2" t="str">
        <f ca="1">IF(Table2[[#This Row],[Exit Date]]&lt;TODAY(),"Out of Service","Active Employee")</f>
        <v>Out of Service</v>
      </c>
    </row>
    <row r="19" spans="1:13" x14ac:dyDescent="0.35">
      <c r="A19" s="2" t="s">
        <v>269</v>
      </c>
      <c r="B19" s="2">
        <v>31</v>
      </c>
      <c r="C19" s="2" t="s">
        <v>21</v>
      </c>
      <c r="D19" s="2" t="s">
        <v>270</v>
      </c>
      <c r="E19" s="2" t="s">
        <v>271</v>
      </c>
      <c r="F19" s="2" t="s">
        <v>272</v>
      </c>
      <c r="G19" s="5" t="str">
        <f>IF(LEFT(Table2[[#This Row],[Phone Number]], 1)="-", MID(Table2[[#This Row],[Phone Number]], 2, LEN(Table2[[#This Row],[Phone Number]])-1), Table2[[#This Row],[Phone Number]])</f>
        <v>001-673-754-9662</v>
      </c>
      <c r="H19" s="2" t="s">
        <v>40</v>
      </c>
      <c r="I19" s="3">
        <v>43499</v>
      </c>
      <c r="J19" s="3">
        <f t="shared" ref="J19:J29" ca="1" si="1">TODAY()</f>
        <v>45252</v>
      </c>
      <c r="K1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19 Days</v>
      </c>
      <c r="L19" s="4">
        <f ca="1">IF(ISBLANK(Table2[[#This Row],[Exit Date]]),0,Table2[[#This Row],[Exit Date]]-Table2[[#This Row],[Join Date]])</f>
        <v>1753</v>
      </c>
      <c r="M19" s="2" t="str">
        <f ca="1">IF(Table2[[#This Row],[Exit Date]]&lt;TODAY(),"Out of Service","Active Employee")</f>
        <v>Active Employee</v>
      </c>
    </row>
    <row r="20" spans="1:13" x14ac:dyDescent="0.35">
      <c r="A20" s="2" t="s">
        <v>2265</v>
      </c>
      <c r="B20" s="2">
        <v>26</v>
      </c>
      <c r="C20" s="2" t="s">
        <v>10</v>
      </c>
      <c r="D20" s="2" t="s">
        <v>2266</v>
      </c>
      <c r="E20" s="2" t="s">
        <v>2267</v>
      </c>
      <c r="F20" s="2">
        <v>5814248096</v>
      </c>
      <c r="G20" s="5">
        <f>IF(LEFT(Table2[[#This Row],[Phone Number]], 1)="-", MID(Table2[[#This Row],[Phone Number]], 2, LEN(Table2[[#This Row],[Phone Number]])-1), Table2[[#This Row],[Phone Number]])</f>
        <v>5814248096</v>
      </c>
      <c r="H20" s="2" t="s">
        <v>19</v>
      </c>
      <c r="I20" s="3">
        <v>43499</v>
      </c>
      <c r="J20" s="3">
        <f t="shared" ca="1" si="1"/>
        <v>45252</v>
      </c>
      <c r="K2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19 Days</v>
      </c>
      <c r="L20" s="4">
        <f ca="1">IF(ISBLANK(Table2[[#This Row],[Exit Date]]),0,Table2[[#This Row],[Exit Date]]-Table2[[#This Row],[Join Date]])</f>
        <v>1753</v>
      </c>
      <c r="M20" s="2" t="str">
        <f ca="1">IF(Table2[[#This Row],[Exit Date]]&lt;TODAY(),"Out of Service","Active Employee")</f>
        <v>Active Employee</v>
      </c>
    </row>
    <row r="21" spans="1:13" x14ac:dyDescent="0.35">
      <c r="A21" s="2" t="s">
        <v>308</v>
      </c>
      <c r="B21" s="2">
        <v>54</v>
      </c>
      <c r="C21" s="2" t="s">
        <v>10</v>
      </c>
      <c r="D21" s="2" t="s">
        <v>309</v>
      </c>
      <c r="E21" s="2" t="s">
        <v>310</v>
      </c>
      <c r="F21" s="2" t="s">
        <v>311</v>
      </c>
      <c r="G21" s="5" t="str">
        <f>IF(LEFT(Table2[[#This Row],[Phone Number]], 1)="-", MID(Table2[[#This Row],[Phone Number]], 2, LEN(Table2[[#This Row],[Phone Number]])-1), Table2[[#This Row],[Phone Number]])</f>
        <v>(615)491-0268</v>
      </c>
      <c r="H21" s="2" t="s">
        <v>24</v>
      </c>
      <c r="I21" s="3">
        <v>43500</v>
      </c>
      <c r="J21" s="3">
        <f t="shared" ca="1" si="1"/>
        <v>45252</v>
      </c>
      <c r="K2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18 Days</v>
      </c>
      <c r="L21" s="4">
        <f ca="1">IF(ISBLANK(Table2[[#This Row],[Exit Date]]),0,Table2[[#This Row],[Exit Date]]-Table2[[#This Row],[Join Date]])</f>
        <v>1752</v>
      </c>
      <c r="M21" s="2" t="str">
        <f ca="1">IF(Table2[[#This Row],[Exit Date]]&lt;TODAY(),"Out of Service","Active Employee")</f>
        <v>Active Employee</v>
      </c>
    </row>
    <row r="22" spans="1:13" x14ac:dyDescent="0.35">
      <c r="A22" s="2" t="s">
        <v>1206</v>
      </c>
      <c r="B22" s="2">
        <v>32</v>
      </c>
      <c r="C22" s="2" t="s">
        <v>21</v>
      </c>
      <c r="D22" s="2" t="s">
        <v>1207</v>
      </c>
      <c r="E22" s="2" t="s">
        <v>1208</v>
      </c>
      <c r="F22" s="2" t="s">
        <v>3732</v>
      </c>
      <c r="G22" s="5" t="str">
        <f>IF(LEFT(Table2[[#This Row],[Phone Number]], 1)="-", MID(Table2[[#This Row],[Phone Number]], 2, LEN(Table2[[#This Row],[Phone Number]])-1), Table2[[#This Row],[Phone Number]])</f>
        <v>602-685-6697</v>
      </c>
      <c r="H22" s="2" t="s">
        <v>14</v>
      </c>
      <c r="I22" s="3">
        <v>43500</v>
      </c>
      <c r="J22" s="3">
        <f t="shared" ca="1" si="1"/>
        <v>45252</v>
      </c>
      <c r="K2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18 Days</v>
      </c>
      <c r="L22" s="4">
        <f ca="1">IF(ISBLANK(Table2[[#This Row],[Exit Date]]),0,Table2[[#This Row],[Exit Date]]-Table2[[#This Row],[Join Date]])</f>
        <v>1752</v>
      </c>
      <c r="M22" s="2" t="str">
        <f ca="1">IF(Table2[[#This Row],[Exit Date]]&lt;TODAY(),"Out of Service","Active Employee")</f>
        <v>Active Employee</v>
      </c>
    </row>
    <row r="23" spans="1:13" x14ac:dyDescent="0.35">
      <c r="A23" s="2" t="s">
        <v>1104</v>
      </c>
      <c r="B23" s="2">
        <v>50</v>
      </c>
      <c r="C23" s="2" t="s">
        <v>21</v>
      </c>
      <c r="D23" s="2" t="s">
        <v>1105</v>
      </c>
      <c r="E23" s="2" t="s">
        <v>1106</v>
      </c>
      <c r="F23" s="2" t="s">
        <v>3343</v>
      </c>
      <c r="G23" s="5" t="str">
        <f>IF(LEFT(Table2[[#This Row],[Phone Number]], 1)="-", MID(Table2[[#This Row],[Phone Number]], 2, LEN(Table2[[#This Row],[Phone Number]])-1), Table2[[#This Row],[Phone Number]])</f>
        <v>001-616-658-7886-67064</v>
      </c>
      <c r="H23" s="2" t="s">
        <v>40</v>
      </c>
      <c r="I23" s="3">
        <v>43501</v>
      </c>
      <c r="J23" s="3">
        <f t="shared" ca="1" si="1"/>
        <v>45252</v>
      </c>
      <c r="K2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17 Days</v>
      </c>
      <c r="L23" s="4">
        <f ca="1">IF(ISBLANK(Table2[[#This Row],[Exit Date]]),0,Table2[[#This Row],[Exit Date]]-Table2[[#This Row],[Join Date]])</f>
        <v>1751</v>
      </c>
      <c r="M23" s="2" t="str">
        <f ca="1">IF(Table2[[#This Row],[Exit Date]]&lt;TODAY(),"Out of Service","Active Employee")</f>
        <v>Active Employee</v>
      </c>
    </row>
    <row r="24" spans="1:13" x14ac:dyDescent="0.35">
      <c r="A24" s="2" t="s">
        <v>2221</v>
      </c>
      <c r="B24" s="2">
        <v>32</v>
      </c>
      <c r="C24" s="2" t="s">
        <v>10</v>
      </c>
      <c r="D24" s="2" t="s">
        <v>2222</v>
      </c>
      <c r="E24" s="2" t="s">
        <v>2223</v>
      </c>
      <c r="F24" s="2" t="s">
        <v>2224</v>
      </c>
      <c r="G24" s="5" t="str">
        <f>IF(LEFT(Table2[[#This Row],[Phone Number]], 1)="-", MID(Table2[[#This Row],[Phone Number]], 2, LEN(Table2[[#This Row],[Phone Number]])-1), Table2[[#This Row],[Phone Number]])</f>
        <v>330-346-5417</v>
      </c>
      <c r="H24" s="2" t="s">
        <v>14</v>
      </c>
      <c r="I24" s="3">
        <v>43503</v>
      </c>
      <c r="J24" s="3">
        <f t="shared" ca="1" si="1"/>
        <v>45252</v>
      </c>
      <c r="K2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15 Days</v>
      </c>
      <c r="L24" s="4">
        <f ca="1">IF(ISBLANK(Table2[[#This Row],[Exit Date]]),0,Table2[[#This Row],[Exit Date]]-Table2[[#This Row],[Join Date]])</f>
        <v>1749</v>
      </c>
      <c r="M24" s="2" t="str">
        <f ca="1">IF(Table2[[#This Row],[Exit Date]]&lt;TODAY(),"Out of Service","Active Employee")</f>
        <v>Active Employee</v>
      </c>
    </row>
    <row r="25" spans="1:13" x14ac:dyDescent="0.35">
      <c r="A25" s="2" t="s">
        <v>748</v>
      </c>
      <c r="B25" s="2">
        <v>26</v>
      </c>
      <c r="C25" s="2" t="s">
        <v>10</v>
      </c>
      <c r="D25" s="2" t="s">
        <v>749</v>
      </c>
      <c r="E25" s="2" t="s">
        <v>750</v>
      </c>
      <c r="F25" s="2" t="s">
        <v>3295</v>
      </c>
      <c r="G25" s="5" t="str">
        <f>IF(LEFT(Table2[[#This Row],[Phone Number]], 1)="-", MID(Table2[[#This Row],[Phone Number]], 2, LEN(Table2[[#This Row],[Phone Number]])-1), Table2[[#This Row],[Phone Number]])</f>
        <v>+1-817-392-6076-827</v>
      </c>
      <c r="H25" s="2" t="s">
        <v>14</v>
      </c>
      <c r="I25" s="3">
        <v>43504</v>
      </c>
      <c r="J25" s="3">
        <f t="shared" ca="1" si="1"/>
        <v>45252</v>
      </c>
      <c r="K2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14 Days</v>
      </c>
      <c r="L25" s="4">
        <f ca="1">IF(ISBLANK(Table2[[#This Row],[Exit Date]]),0,Table2[[#This Row],[Exit Date]]-Table2[[#This Row],[Join Date]])</f>
        <v>1748</v>
      </c>
      <c r="M25" s="2" t="str">
        <f ca="1">IF(Table2[[#This Row],[Exit Date]]&lt;TODAY(),"Out of Service","Active Employee")</f>
        <v>Active Employee</v>
      </c>
    </row>
    <row r="26" spans="1:13" x14ac:dyDescent="0.35">
      <c r="A26" s="2" t="s">
        <v>1513</v>
      </c>
      <c r="B26" s="2">
        <v>57</v>
      </c>
      <c r="C26" s="2" t="s">
        <v>10</v>
      </c>
      <c r="D26" s="2" t="s">
        <v>1514</v>
      </c>
      <c r="E26" s="2" t="s">
        <v>1515</v>
      </c>
      <c r="F26" s="2" t="s">
        <v>3753</v>
      </c>
      <c r="G26" s="5" t="str">
        <f>IF(LEFT(Table2[[#This Row],[Phone Number]], 1)="-", MID(Table2[[#This Row],[Phone Number]], 2, LEN(Table2[[#This Row],[Phone Number]])-1), Table2[[#This Row],[Phone Number]])</f>
        <v>642-949-6035-078</v>
      </c>
      <c r="H26" s="2" t="s">
        <v>19</v>
      </c>
      <c r="I26" s="3">
        <v>43506</v>
      </c>
      <c r="J26" s="3">
        <f t="shared" ca="1" si="1"/>
        <v>45252</v>
      </c>
      <c r="K2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12 Days</v>
      </c>
      <c r="L26" s="4">
        <f ca="1">IF(ISBLANK(Table2[[#This Row],[Exit Date]]),0,Table2[[#This Row],[Exit Date]]-Table2[[#This Row],[Join Date]])</f>
        <v>1746</v>
      </c>
      <c r="M26" s="2" t="str">
        <f ca="1">IF(Table2[[#This Row],[Exit Date]]&lt;TODAY(),"Out of Service","Active Employee")</f>
        <v>Active Employee</v>
      </c>
    </row>
    <row r="27" spans="1:13" x14ac:dyDescent="0.35">
      <c r="A27" s="2" t="s">
        <v>2893</v>
      </c>
      <c r="B27" s="2">
        <v>19</v>
      </c>
      <c r="C27" s="2" t="s">
        <v>21</v>
      </c>
      <c r="D27" s="2" t="s">
        <v>2894</v>
      </c>
      <c r="E27" s="2" t="s">
        <v>2895</v>
      </c>
      <c r="F27" s="2" t="s">
        <v>3612</v>
      </c>
      <c r="G27" s="5" t="str">
        <f>IF(LEFT(Table2[[#This Row],[Phone Number]], 1)="-", MID(Table2[[#This Row],[Phone Number]], 2, LEN(Table2[[#This Row],[Phone Number]])-1), Table2[[#This Row],[Phone Number]])</f>
        <v>362-855-6639-16067</v>
      </c>
      <c r="H27" s="2" t="s">
        <v>19</v>
      </c>
      <c r="I27" s="3">
        <v>43509</v>
      </c>
      <c r="J27" s="3">
        <f t="shared" ca="1" si="1"/>
        <v>45252</v>
      </c>
      <c r="K2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9 Days</v>
      </c>
      <c r="L27" s="4">
        <f ca="1">IF(ISBLANK(Table2[[#This Row],[Exit Date]]),0,Table2[[#This Row],[Exit Date]]-Table2[[#This Row],[Join Date]])</f>
        <v>1743</v>
      </c>
      <c r="M27" s="2" t="str">
        <f ca="1">IF(Table2[[#This Row],[Exit Date]]&lt;TODAY(),"Out of Service","Active Employee")</f>
        <v>Active Employee</v>
      </c>
    </row>
    <row r="28" spans="1:13" x14ac:dyDescent="0.35">
      <c r="A28" s="2" t="s">
        <v>779</v>
      </c>
      <c r="B28" s="2">
        <v>58</v>
      </c>
      <c r="C28" s="2" t="s">
        <v>21</v>
      </c>
      <c r="D28" s="2" t="s">
        <v>780</v>
      </c>
      <c r="E28" s="2" t="s">
        <v>781</v>
      </c>
      <c r="F28" s="2" t="s">
        <v>3706</v>
      </c>
      <c r="G28" s="5" t="str">
        <f>IF(LEFT(Table2[[#This Row],[Phone Number]], 1)="-", MID(Table2[[#This Row],[Phone Number]], 2, LEN(Table2[[#This Row],[Phone Number]])-1), Table2[[#This Row],[Phone Number]])</f>
        <v>548-677-0669</v>
      </c>
      <c r="H28" s="2" t="s">
        <v>14</v>
      </c>
      <c r="I28" s="3">
        <v>43511</v>
      </c>
      <c r="J28" s="3">
        <f t="shared" ca="1" si="1"/>
        <v>45252</v>
      </c>
      <c r="K2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7 Days</v>
      </c>
      <c r="L28" s="4">
        <f ca="1">IF(ISBLANK(Table2[[#This Row],[Exit Date]]),0,Table2[[#This Row],[Exit Date]]-Table2[[#This Row],[Join Date]])</f>
        <v>1741</v>
      </c>
      <c r="M28" s="2" t="str">
        <f ca="1">IF(Table2[[#This Row],[Exit Date]]&lt;TODAY(),"Out of Service","Active Employee")</f>
        <v>Active Employee</v>
      </c>
    </row>
    <row r="29" spans="1:13" x14ac:dyDescent="0.35">
      <c r="A29" s="2" t="s">
        <v>1119</v>
      </c>
      <c r="B29" s="2">
        <v>19</v>
      </c>
      <c r="C29" s="2" t="s">
        <v>21</v>
      </c>
      <c r="D29" s="2" t="s">
        <v>1120</v>
      </c>
      <c r="E29" s="2" t="s">
        <v>1121</v>
      </c>
      <c r="F29" s="2" t="s">
        <v>3345</v>
      </c>
      <c r="G29" s="5" t="str">
        <f>IF(LEFT(Table2[[#This Row],[Phone Number]], 1)="-", MID(Table2[[#This Row],[Phone Number]], 2, LEN(Table2[[#This Row],[Phone Number]])-1), Table2[[#This Row],[Phone Number]])</f>
        <v>(742)478-1921-947</v>
      </c>
      <c r="H29" s="2" t="s">
        <v>40</v>
      </c>
      <c r="I29" s="3">
        <v>43511</v>
      </c>
      <c r="J29" s="3">
        <f t="shared" ca="1" si="1"/>
        <v>45252</v>
      </c>
      <c r="K2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7 Days</v>
      </c>
      <c r="L29" s="4">
        <f ca="1">IF(ISBLANK(Table2[[#This Row],[Exit Date]]),0,Table2[[#This Row],[Exit Date]]-Table2[[#This Row],[Join Date]])</f>
        <v>1741</v>
      </c>
      <c r="M29" s="2" t="str">
        <f ca="1">IF(Table2[[#This Row],[Exit Date]]&lt;TODAY(),"Out of Service","Active Employee")</f>
        <v>Active Employee</v>
      </c>
    </row>
    <row r="30" spans="1:13" x14ac:dyDescent="0.35">
      <c r="A30" s="2" t="s">
        <v>135</v>
      </c>
      <c r="B30" s="2">
        <v>43</v>
      </c>
      <c r="C30" s="2" t="s">
        <v>10</v>
      </c>
      <c r="D30" s="2" t="s">
        <v>136</v>
      </c>
      <c r="E30" s="2" t="s">
        <v>137</v>
      </c>
      <c r="F30" s="2" t="s">
        <v>3674</v>
      </c>
      <c r="G30" s="5" t="str">
        <f>IF(LEFT(Table2[[#This Row],[Phone Number]], 1)="-", MID(Table2[[#This Row],[Phone Number]], 2, LEN(Table2[[#This Row],[Phone Number]])-1), Table2[[#This Row],[Phone Number]])</f>
        <v>927-557-5735-791</v>
      </c>
      <c r="H30" s="2" t="s">
        <v>14</v>
      </c>
      <c r="I30" s="3">
        <v>43513</v>
      </c>
      <c r="J30" s="3">
        <v>44199</v>
      </c>
      <c r="K3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17 Days</v>
      </c>
      <c r="L30" s="4">
        <f>IF(ISBLANK(Table2[[#This Row],[Exit Date]]),0,Table2[[#This Row],[Exit Date]]-Table2[[#This Row],[Join Date]])</f>
        <v>686</v>
      </c>
      <c r="M30" s="2" t="str">
        <f ca="1">IF(Table2[[#This Row],[Exit Date]]&lt;TODAY(),"Out of Service","Active Employee")</f>
        <v>Out of Service</v>
      </c>
    </row>
    <row r="31" spans="1:13" x14ac:dyDescent="0.35">
      <c r="A31" s="2" t="s">
        <v>2202</v>
      </c>
      <c r="B31" s="2">
        <v>26</v>
      </c>
      <c r="C31" s="2" t="s">
        <v>10</v>
      </c>
      <c r="D31" s="2" t="s">
        <v>2203</v>
      </c>
      <c r="E31" s="2" t="s">
        <v>2204</v>
      </c>
      <c r="F31" s="2" t="s">
        <v>3505</v>
      </c>
      <c r="G31" s="5" t="str">
        <f>IF(LEFT(Table2[[#This Row],[Phone Number]], 1)="-", MID(Table2[[#This Row],[Phone Number]], 2, LEN(Table2[[#This Row],[Phone Number]])-1), Table2[[#This Row],[Phone Number]])</f>
        <v>+1-645-627-9479-2691</v>
      </c>
      <c r="H31" s="2" t="s">
        <v>24</v>
      </c>
      <c r="I31" s="3">
        <v>43513</v>
      </c>
      <c r="J31" s="3">
        <v>43891</v>
      </c>
      <c r="K3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13 Days</v>
      </c>
      <c r="L31" s="4">
        <f>IF(ISBLANK(Table2[[#This Row],[Exit Date]]),0,Table2[[#This Row],[Exit Date]]-Table2[[#This Row],[Join Date]])</f>
        <v>378</v>
      </c>
      <c r="M31" s="2" t="str">
        <f ca="1">IF(Table2[[#This Row],[Exit Date]]&lt;TODAY(),"Out of Service","Active Employee")</f>
        <v>Out of Service</v>
      </c>
    </row>
    <row r="32" spans="1:13" x14ac:dyDescent="0.35">
      <c r="A32" s="2" t="s">
        <v>2433</v>
      </c>
      <c r="B32" s="2">
        <v>32</v>
      </c>
      <c r="C32" s="2" t="s">
        <v>21</v>
      </c>
      <c r="D32" s="2" t="s">
        <v>2434</v>
      </c>
      <c r="E32" s="2" t="s">
        <v>2435</v>
      </c>
      <c r="F32" s="2" t="s">
        <v>3533</v>
      </c>
      <c r="G32" s="5" t="str">
        <f>IF(LEFT(Table2[[#This Row],[Phone Number]], 1)="-", MID(Table2[[#This Row],[Phone Number]], 2, LEN(Table2[[#This Row],[Phone Number]])-1), Table2[[#This Row],[Phone Number]])</f>
        <v>(817)582-7082-2348</v>
      </c>
      <c r="H32" s="2" t="s">
        <v>14</v>
      </c>
      <c r="I32" s="3">
        <v>43516</v>
      </c>
      <c r="J32" s="3">
        <f t="shared" ref="J32:J38" ca="1" si="2">TODAY()</f>
        <v>45252</v>
      </c>
      <c r="K3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2 Days</v>
      </c>
      <c r="L32" s="4">
        <f ca="1">IF(ISBLANK(Table2[[#This Row],[Exit Date]]),0,Table2[[#This Row],[Exit Date]]-Table2[[#This Row],[Join Date]])</f>
        <v>1736</v>
      </c>
      <c r="M32" s="2" t="str">
        <f ca="1">IF(Table2[[#This Row],[Exit Date]]&lt;TODAY(),"Out of Service","Active Employee")</f>
        <v>Active Employee</v>
      </c>
    </row>
    <row r="33" spans="1:13" x14ac:dyDescent="0.35">
      <c r="A33" s="2" t="s">
        <v>109</v>
      </c>
      <c r="B33" s="2">
        <v>18</v>
      </c>
      <c r="C33" s="2" t="s">
        <v>21</v>
      </c>
      <c r="D33" s="2" t="s">
        <v>110</v>
      </c>
      <c r="E33" s="2" t="s">
        <v>111</v>
      </c>
      <c r="F33" s="2" t="s">
        <v>3201</v>
      </c>
      <c r="G33" s="5" t="str">
        <f>IF(LEFT(Table2[[#This Row],[Phone Number]], 1)="-", MID(Table2[[#This Row],[Phone Number]], 2, LEN(Table2[[#This Row],[Phone Number]])-1), Table2[[#This Row],[Phone Number]])</f>
        <v>(853)426-8377-5327</v>
      </c>
      <c r="H33" s="2" t="s">
        <v>40</v>
      </c>
      <c r="I33" s="3">
        <v>43517</v>
      </c>
      <c r="J33" s="3">
        <f t="shared" ca="1" si="2"/>
        <v>45252</v>
      </c>
      <c r="K3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9 Months 1 Days</v>
      </c>
      <c r="L33" s="4">
        <f ca="1">IF(ISBLANK(Table2[[#This Row],[Exit Date]]),0,Table2[[#This Row],[Exit Date]]-Table2[[#This Row],[Join Date]])</f>
        <v>1735</v>
      </c>
      <c r="M33" s="2" t="str">
        <f ca="1">IF(Table2[[#This Row],[Exit Date]]&lt;TODAY(),"Out of Service","Active Employee")</f>
        <v>Active Employee</v>
      </c>
    </row>
    <row r="34" spans="1:13" x14ac:dyDescent="0.35">
      <c r="A34" s="2" t="s">
        <v>2860</v>
      </c>
      <c r="B34" s="2">
        <v>45</v>
      </c>
      <c r="C34" s="2" t="s">
        <v>21</v>
      </c>
      <c r="D34" s="2" t="s">
        <v>2861</v>
      </c>
      <c r="E34" s="2" t="s">
        <v>2862</v>
      </c>
      <c r="F34" s="2" t="s">
        <v>3606</v>
      </c>
      <c r="G34" s="5" t="str">
        <f>IF(LEFT(Table2[[#This Row],[Phone Number]], 1)="-", MID(Table2[[#This Row],[Phone Number]], 2, LEN(Table2[[#This Row],[Phone Number]])-1), Table2[[#This Row],[Phone Number]])</f>
        <v>001-460-842-5093-356</v>
      </c>
      <c r="H34" s="2" t="s">
        <v>24</v>
      </c>
      <c r="I34" s="3">
        <v>43519</v>
      </c>
      <c r="J34" s="3">
        <f t="shared" ca="1" si="2"/>
        <v>45252</v>
      </c>
      <c r="K3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30 Days</v>
      </c>
      <c r="L34" s="4">
        <f ca="1">IF(ISBLANK(Table2[[#This Row],[Exit Date]]),0,Table2[[#This Row],[Exit Date]]-Table2[[#This Row],[Join Date]])</f>
        <v>1733</v>
      </c>
      <c r="M34" s="2" t="str">
        <f ca="1">IF(Table2[[#This Row],[Exit Date]]&lt;TODAY(),"Out of Service","Active Employee")</f>
        <v>Active Employee</v>
      </c>
    </row>
    <row r="35" spans="1:13" x14ac:dyDescent="0.35">
      <c r="A35" s="2" t="s">
        <v>614</v>
      </c>
      <c r="B35" s="2">
        <v>60</v>
      </c>
      <c r="C35" s="2" t="s">
        <v>21</v>
      </c>
      <c r="D35" s="2" t="s">
        <v>615</v>
      </c>
      <c r="E35" s="2" t="s">
        <v>616</v>
      </c>
      <c r="F35" s="2" t="s">
        <v>617</v>
      </c>
      <c r="G35" s="5" t="str">
        <f>IF(LEFT(Table2[[#This Row],[Phone Number]], 1)="-", MID(Table2[[#This Row],[Phone Number]], 2, LEN(Table2[[#This Row],[Phone Number]])-1), Table2[[#This Row],[Phone Number]])</f>
        <v>397-870-0964</v>
      </c>
      <c r="H35" s="2" t="s">
        <v>14</v>
      </c>
      <c r="I35" s="3">
        <v>43521</v>
      </c>
      <c r="J35" s="3">
        <f t="shared" ca="1" si="2"/>
        <v>45252</v>
      </c>
      <c r="K3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28 Days</v>
      </c>
      <c r="L35" s="4">
        <f ca="1">IF(ISBLANK(Table2[[#This Row],[Exit Date]]),0,Table2[[#This Row],[Exit Date]]-Table2[[#This Row],[Join Date]])</f>
        <v>1731</v>
      </c>
      <c r="M35" s="2" t="str">
        <f ca="1">IF(Table2[[#This Row],[Exit Date]]&lt;TODAY(),"Out of Service","Active Employee")</f>
        <v>Active Employee</v>
      </c>
    </row>
    <row r="36" spans="1:13" x14ac:dyDescent="0.35">
      <c r="A36" s="2" t="s">
        <v>1249</v>
      </c>
      <c r="B36" s="2">
        <v>48</v>
      </c>
      <c r="C36" s="2" t="s">
        <v>21</v>
      </c>
      <c r="D36" s="2" t="s">
        <v>1250</v>
      </c>
      <c r="E36" s="2" t="s">
        <v>1251</v>
      </c>
      <c r="F36" s="2" t="s">
        <v>3364</v>
      </c>
      <c r="G36" s="5" t="str">
        <f>IF(LEFT(Table2[[#This Row],[Phone Number]], 1)="-", MID(Table2[[#This Row],[Phone Number]], 2, LEN(Table2[[#This Row],[Phone Number]])-1), Table2[[#This Row],[Phone Number]])</f>
        <v>(502)831-0565-250</v>
      </c>
      <c r="H36" s="2" t="s">
        <v>24</v>
      </c>
      <c r="I36" s="3">
        <v>43521</v>
      </c>
      <c r="J36" s="3">
        <f t="shared" ca="1" si="2"/>
        <v>45252</v>
      </c>
      <c r="K3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28 Days</v>
      </c>
      <c r="L36" s="4">
        <f ca="1">IF(ISBLANK(Table2[[#This Row],[Exit Date]]),0,Table2[[#This Row],[Exit Date]]-Table2[[#This Row],[Join Date]])</f>
        <v>1731</v>
      </c>
      <c r="M36" s="2" t="str">
        <f ca="1">IF(Table2[[#This Row],[Exit Date]]&lt;TODAY(),"Out of Service","Active Employee")</f>
        <v>Active Employee</v>
      </c>
    </row>
    <row r="37" spans="1:13" x14ac:dyDescent="0.35">
      <c r="A37" s="2" t="s">
        <v>2525</v>
      </c>
      <c r="B37" s="2">
        <v>57</v>
      </c>
      <c r="C37" s="2" t="s">
        <v>21</v>
      </c>
      <c r="D37" s="2" t="s">
        <v>2526</v>
      </c>
      <c r="E37" s="2" t="s">
        <v>2527</v>
      </c>
      <c r="F37" s="2" t="s">
        <v>3552</v>
      </c>
      <c r="G37" s="5" t="str">
        <f>IF(LEFT(Table2[[#This Row],[Phone Number]], 1)="-", MID(Table2[[#This Row],[Phone Number]], 2, LEN(Table2[[#This Row],[Phone Number]])-1), Table2[[#This Row],[Phone Number]])</f>
        <v>+1-321-986-4763-62007</v>
      </c>
      <c r="H37" s="2" t="s">
        <v>19</v>
      </c>
      <c r="I37" s="3">
        <v>43521</v>
      </c>
      <c r="J37" s="3">
        <f t="shared" ca="1" si="2"/>
        <v>45252</v>
      </c>
      <c r="K3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28 Days</v>
      </c>
      <c r="L37" s="4">
        <f ca="1">IF(ISBLANK(Table2[[#This Row],[Exit Date]]),0,Table2[[#This Row],[Exit Date]]-Table2[[#This Row],[Join Date]])</f>
        <v>1731</v>
      </c>
      <c r="M37" s="2" t="str">
        <f ca="1">IF(Table2[[#This Row],[Exit Date]]&lt;TODAY(),"Out of Service","Active Employee")</f>
        <v>Active Employee</v>
      </c>
    </row>
    <row r="38" spans="1:13" x14ac:dyDescent="0.35">
      <c r="A38" s="2" t="s">
        <v>1974</v>
      </c>
      <c r="B38" s="2">
        <v>39</v>
      </c>
      <c r="C38" s="2" t="s">
        <v>10</v>
      </c>
      <c r="D38" s="2" t="s">
        <v>1975</v>
      </c>
      <c r="E38" s="2" t="s">
        <v>1976</v>
      </c>
      <c r="F38" s="2" t="s">
        <v>1977</v>
      </c>
      <c r="G38" s="5" t="str">
        <f>IF(LEFT(Table2[[#This Row],[Phone Number]], 1)="-", MID(Table2[[#This Row],[Phone Number]], 2, LEN(Table2[[#This Row],[Phone Number]])-1), Table2[[#This Row],[Phone Number]])</f>
        <v>(591)637-9182</v>
      </c>
      <c r="H38" s="2" t="s">
        <v>24</v>
      </c>
      <c r="I38" s="3">
        <v>43522</v>
      </c>
      <c r="J38" s="3">
        <f t="shared" ca="1" si="2"/>
        <v>45252</v>
      </c>
      <c r="K3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27 Days</v>
      </c>
      <c r="L38" s="4">
        <f ca="1">IF(ISBLANK(Table2[[#This Row],[Exit Date]]),0,Table2[[#This Row],[Exit Date]]-Table2[[#This Row],[Join Date]])</f>
        <v>1730</v>
      </c>
      <c r="M38" s="2" t="str">
        <f ca="1">IF(Table2[[#This Row],[Exit Date]]&lt;TODAY(),"Out of Service","Active Employee")</f>
        <v>Active Employee</v>
      </c>
    </row>
    <row r="39" spans="1:13" x14ac:dyDescent="0.35">
      <c r="A39" s="2" t="s">
        <v>2294</v>
      </c>
      <c r="B39" s="2">
        <v>26</v>
      </c>
      <c r="C39" s="2" t="s">
        <v>21</v>
      </c>
      <c r="D39" s="2" t="s">
        <v>2295</v>
      </c>
      <c r="E39" s="2" t="s">
        <v>2296</v>
      </c>
      <c r="F39" s="2" t="s">
        <v>3796</v>
      </c>
      <c r="G39" s="5" t="str">
        <f>IF(LEFT(Table2[[#This Row],[Phone Number]], 1)="-", MID(Table2[[#This Row],[Phone Number]], 2, LEN(Table2[[#This Row],[Phone Number]])-1), Table2[[#This Row],[Phone Number]])</f>
        <v>747-691-9068-3077</v>
      </c>
      <c r="H39" s="2" t="s">
        <v>24</v>
      </c>
      <c r="I39" s="3">
        <v>43524</v>
      </c>
      <c r="J39" s="3">
        <v>44339</v>
      </c>
      <c r="K3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25 Days</v>
      </c>
      <c r="L39" s="4">
        <f>IF(ISBLANK(Table2[[#This Row],[Exit Date]]),0,Table2[[#This Row],[Exit Date]]-Table2[[#This Row],[Join Date]])</f>
        <v>815</v>
      </c>
      <c r="M39" s="2" t="str">
        <f ca="1">IF(Table2[[#This Row],[Exit Date]]&lt;TODAY(),"Out of Service","Active Employee")</f>
        <v>Out of Service</v>
      </c>
    </row>
    <row r="40" spans="1:13" x14ac:dyDescent="0.35">
      <c r="A40" s="2" t="s">
        <v>2377</v>
      </c>
      <c r="B40" s="2">
        <v>52</v>
      </c>
      <c r="C40" s="2" t="s">
        <v>10</v>
      </c>
      <c r="D40" s="2" t="s">
        <v>2378</v>
      </c>
      <c r="E40" s="2" t="s">
        <v>2379</v>
      </c>
      <c r="F40" s="2" t="s">
        <v>3526</v>
      </c>
      <c r="G40" s="5" t="str">
        <f>IF(LEFT(Table2[[#This Row],[Phone Number]], 1)="-", MID(Table2[[#This Row],[Phone Number]], 2, LEN(Table2[[#This Row],[Phone Number]])-1), Table2[[#This Row],[Phone Number]])</f>
        <v>001-417-412-4396-62258</v>
      </c>
      <c r="H40" s="2" t="s">
        <v>19</v>
      </c>
      <c r="I40" s="3">
        <v>43524</v>
      </c>
      <c r="J40" s="3">
        <v>44116</v>
      </c>
      <c r="K4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14 Days</v>
      </c>
      <c r="L40" s="4">
        <f>IF(ISBLANK(Table2[[#This Row],[Exit Date]]),0,Table2[[#This Row],[Exit Date]]-Table2[[#This Row],[Join Date]])</f>
        <v>592</v>
      </c>
      <c r="M40" s="2" t="str">
        <f ca="1">IF(Table2[[#This Row],[Exit Date]]&lt;TODAY(),"Out of Service","Active Employee")</f>
        <v>Out of Service</v>
      </c>
    </row>
    <row r="41" spans="1:13" x14ac:dyDescent="0.35">
      <c r="A41" s="2" t="s">
        <v>1423</v>
      </c>
      <c r="B41" s="2">
        <v>18</v>
      </c>
      <c r="C41" s="2" t="s">
        <v>10</v>
      </c>
      <c r="D41" s="2" t="s">
        <v>1424</v>
      </c>
      <c r="E41" s="2" t="s">
        <v>1425</v>
      </c>
      <c r="F41" s="2" t="s">
        <v>1426</v>
      </c>
      <c r="G41" s="5" t="str">
        <f>IF(LEFT(Table2[[#This Row],[Phone Number]], 1)="-", MID(Table2[[#This Row],[Phone Number]], 2, LEN(Table2[[#This Row],[Phone Number]])-1), Table2[[#This Row],[Phone Number]])</f>
        <v>001-587-315-7652</v>
      </c>
      <c r="H41" s="2" t="s">
        <v>19</v>
      </c>
      <c r="I41" s="3">
        <v>43526</v>
      </c>
      <c r="J41" s="3">
        <f ca="1">TODAY()</f>
        <v>45252</v>
      </c>
      <c r="K4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20 Days</v>
      </c>
      <c r="L41" s="4">
        <f ca="1">IF(ISBLANK(Table2[[#This Row],[Exit Date]]),0,Table2[[#This Row],[Exit Date]]-Table2[[#This Row],[Join Date]])</f>
        <v>1726</v>
      </c>
      <c r="M41" s="2" t="str">
        <f ca="1">IF(Table2[[#This Row],[Exit Date]]&lt;TODAY(),"Out of Service","Active Employee")</f>
        <v>Active Employee</v>
      </c>
    </row>
    <row r="42" spans="1:13" x14ac:dyDescent="0.35">
      <c r="A42" s="2" t="s">
        <v>827</v>
      </c>
      <c r="B42" s="2">
        <v>45</v>
      </c>
      <c r="C42" s="2" t="s">
        <v>21</v>
      </c>
      <c r="D42" s="2" t="s">
        <v>828</v>
      </c>
      <c r="E42" s="2" t="s">
        <v>829</v>
      </c>
      <c r="F42" s="2" t="s">
        <v>3182</v>
      </c>
      <c r="G42" s="5" t="str">
        <f>IF(LEFT(Table2[[#This Row],[Phone Number]], 1)="-", MID(Table2[[#This Row],[Phone Number]], 2, LEN(Table2[[#This Row],[Phone Number]])-1), Table2[[#This Row],[Phone Number]])</f>
        <v>001-619-337-4076-3527</v>
      </c>
      <c r="H42" s="2" t="s">
        <v>14</v>
      </c>
      <c r="I42" s="3">
        <v>43527</v>
      </c>
      <c r="J42" s="3">
        <v>43854</v>
      </c>
      <c r="K4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10 Months 21 Days</v>
      </c>
      <c r="L42" s="4">
        <f>IF(ISBLANK(Table2[[#This Row],[Exit Date]]),0,Table2[[#This Row],[Exit Date]]-Table2[[#This Row],[Join Date]])</f>
        <v>327</v>
      </c>
      <c r="M42" s="2" t="str">
        <f ca="1">IF(Table2[[#This Row],[Exit Date]]&lt;TODAY(),"Out of Service","Active Employee")</f>
        <v>Out of Service</v>
      </c>
    </row>
    <row r="43" spans="1:13" x14ac:dyDescent="0.35">
      <c r="A43" s="2" t="s">
        <v>712</v>
      </c>
      <c r="B43" s="2">
        <v>24</v>
      </c>
      <c r="C43" s="2" t="s">
        <v>10</v>
      </c>
      <c r="D43" s="2" t="s">
        <v>713</v>
      </c>
      <c r="E43" s="2" t="s">
        <v>714</v>
      </c>
      <c r="F43" s="2" t="s">
        <v>3288</v>
      </c>
      <c r="G43" s="5" t="str">
        <f>IF(LEFT(Table2[[#This Row],[Phone Number]], 1)="-", MID(Table2[[#This Row],[Phone Number]], 2, LEN(Table2[[#This Row],[Phone Number]])-1), Table2[[#This Row],[Phone Number]])</f>
        <v>001-280-486-4297-515</v>
      </c>
      <c r="H43" s="2" t="s">
        <v>14</v>
      </c>
      <c r="I43" s="3">
        <v>43527</v>
      </c>
      <c r="J43" s="3">
        <f ca="1">TODAY()</f>
        <v>45252</v>
      </c>
      <c r="K4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19 Days</v>
      </c>
      <c r="L43" s="4">
        <f ca="1">IF(ISBLANK(Table2[[#This Row],[Exit Date]]),0,Table2[[#This Row],[Exit Date]]-Table2[[#This Row],[Join Date]])</f>
        <v>1725</v>
      </c>
      <c r="M43" s="2" t="str">
        <f ca="1">IF(Table2[[#This Row],[Exit Date]]&lt;TODAY(),"Out of Service","Active Employee")</f>
        <v>Active Employee</v>
      </c>
    </row>
    <row r="44" spans="1:13" x14ac:dyDescent="0.35">
      <c r="A44" s="2" t="s">
        <v>1832</v>
      </c>
      <c r="B44" s="2">
        <v>37</v>
      </c>
      <c r="C44" s="2" t="s">
        <v>10</v>
      </c>
      <c r="D44" s="2" t="s">
        <v>1833</v>
      </c>
      <c r="E44" s="2" t="s">
        <v>1834</v>
      </c>
      <c r="F44" s="2" t="s">
        <v>3452</v>
      </c>
      <c r="G44" s="5" t="str">
        <f>IF(LEFT(Table2[[#This Row],[Phone Number]], 1)="-", MID(Table2[[#This Row],[Phone Number]], 2, LEN(Table2[[#This Row],[Phone Number]])-1), Table2[[#This Row],[Phone Number]])</f>
        <v>(520)748-2126-0600</v>
      </c>
      <c r="H44" s="2" t="s">
        <v>14</v>
      </c>
      <c r="I44" s="3">
        <v>43527</v>
      </c>
      <c r="J44" s="3">
        <f ca="1">TODAY()</f>
        <v>45252</v>
      </c>
      <c r="K4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19 Days</v>
      </c>
      <c r="L44" s="4">
        <f ca="1">IF(ISBLANK(Table2[[#This Row],[Exit Date]]),0,Table2[[#This Row],[Exit Date]]-Table2[[#This Row],[Join Date]])</f>
        <v>1725</v>
      </c>
      <c r="M44" s="2" t="str">
        <f ca="1">IF(Table2[[#This Row],[Exit Date]]&lt;TODAY(),"Out of Service","Active Employee")</f>
        <v>Active Employee</v>
      </c>
    </row>
    <row r="45" spans="1:13" x14ac:dyDescent="0.35">
      <c r="A45" s="2" t="s">
        <v>2208</v>
      </c>
      <c r="B45" s="2">
        <v>52</v>
      </c>
      <c r="C45" s="2" t="s">
        <v>21</v>
      </c>
      <c r="D45" s="2" t="s">
        <v>2209</v>
      </c>
      <c r="E45" s="2" t="s">
        <v>2210</v>
      </c>
      <c r="F45" s="2" t="s">
        <v>2211</v>
      </c>
      <c r="G45" s="5" t="str">
        <f>IF(LEFT(Table2[[#This Row],[Phone Number]], 1)="-", MID(Table2[[#This Row],[Phone Number]], 2, LEN(Table2[[#This Row],[Phone Number]])-1), Table2[[#This Row],[Phone Number]])</f>
        <v>465-955-2882</v>
      </c>
      <c r="H45" s="2" t="s">
        <v>40</v>
      </c>
      <c r="I45" s="3">
        <v>43530</v>
      </c>
      <c r="J45" s="3">
        <v>43713</v>
      </c>
      <c r="K4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5 Months 30 Days</v>
      </c>
      <c r="L45" s="4">
        <f>IF(ISBLANK(Table2[[#This Row],[Exit Date]]),0,Table2[[#This Row],[Exit Date]]-Table2[[#This Row],[Join Date]])</f>
        <v>183</v>
      </c>
      <c r="M45" s="2" t="str">
        <f ca="1">IF(Table2[[#This Row],[Exit Date]]&lt;TODAY(),"Out of Service","Active Employee")</f>
        <v>Out of Service</v>
      </c>
    </row>
    <row r="46" spans="1:13" x14ac:dyDescent="0.35">
      <c r="A46" s="2" t="s">
        <v>946</v>
      </c>
      <c r="B46" s="2">
        <v>40</v>
      </c>
      <c r="C46" s="2" t="s">
        <v>21</v>
      </c>
      <c r="D46" s="2" t="s">
        <v>947</v>
      </c>
      <c r="E46" s="2" t="s">
        <v>948</v>
      </c>
      <c r="F46" s="2" t="s">
        <v>3322</v>
      </c>
      <c r="G46" s="5" t="str">
        <f>IF(LEFT(Table2[[#This Row],[Phone Number]], 1)="-", MID(Table2[[#This Row],[Phone Number]], 2, LEN(Table2[[#This Row],[Phone Number]])-1), Table2[[#This Row],[Phone Number]])</f>
        <v>+1-767-358-9520-586</v>
      </c>
      <c r="H46" s="2" t="s">
        <v>19</v>
      </c>
      <c r="I46" s="3">
        <v>43532</v>
      </c>
      <c r="J46" s="3">
        <v>44886</v>
      </c>
      <c r="K4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13 Days</v>
      </c>
      <c r="L46" s="4">
        <f>IF(ISBLANK(Table2[[#This Row],[Exit Date]]),0,Table2[[#This Row],[Exit Date]]-Table2[[#This Row],[Join Date]])</f>
        <v>1354</v>
      </c>
      <c r="M46" s="2" t="str">
        <f ca="1">IF(Table2[[#This Row],[Exit Date]]&lt;TODAY(),"Out of Service","Active Employee")</f>
        <v>Out of Service</v>
      </c>
    </row>
    <row r="47" spans="1:13" x14ac:dyDescent="0.35">
      <c r="A47" s="2" t="s">
        <v>961</v>
      </c>
      <c r="B47" s="2">
        <v>23</v>
      </c>
      <c r="C47" s="2" t="s">
        <v>21</v>
      </c>
      <c r="D47" s="2" t="s">
        <v>962</v>
      </c>
      <c r="E47" s="2" t="s">
        <v>963</v>
      </c>
      <c r="F47" s="2" t="s">
        <v>964</v>
      </c>
      <c r="G47" s="5" t="str">
        <f>IF(LEFT(Table2[[#This Row],[Phone Number]], 1)="-", MID(Table2[[#This Row],[Phone Number]], 2, LEN(Table2[[#This Row],[Phone Number]])-1), Table2[[#This Row],[Phone Number]])</f>
        <v>596-733-4946</v>
      </c>
      <c r="H47" s="2" t="s">
        <v>24</v>
      </c>
      <c r="I47" s="3">
        <v>43541</v>
      </c>
      <c r="J47" s="3">
        <f ca="1">TODAY()</f>
        <v>45252</v>
      </c>
      <c r="K4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5 Days</v>
      </c>
      <c r="L47" s="4">
        <f ca="1">IF(ISBLANK(Table2[[#This Row],[Exit Date]]),0,Table2[[#This Row],[Exit Date]]-Table2[[#This Row],[Join Date]])</f>
        <v>1711</v>
      </c>
      <c r="M47" s="2" t="str">
        <f ca="1">IF(Table2[[#This Row],[Exit Date]]&lt;TODAY(),"Out of Service","Active Employee")</f>
        <v>Active Employee</v>
      </c>
    </row>
    <row r="48" spans="1:13" x14ac:dyDescent="0.35">
      <c r="A48" s="2" t="s">
        <v>994</v>
      </c>
      <c r="B48" s="2">
        <v>52</v>
      </c>
      <c r="C48" s="2" t="s">
        <v>10</v>
      </c>
      <c r="D48" s="2" t="s">
        <v>995</v>
      </c>
      <c r="E48" s="2" t="s">
        <v>996</v>
      </c>
      <c r="F48" s="2">
        <v>8158857356</v>
      </c>
      <c r="G48" s="5">
        <f>IF(LEFT(Table2[[#This Row],[Phone Number]], 1)="-", MID(Table2[[#This Row],[Phone Number]], 2, LEN(Table2[[#This Row],[Phone Number]])-1), Table2[[#This Row],[Phone Number]])</f>
        <v>8158857356</v>
      </c>
      <c r="H48" s="2" t="s">
        <v>19</v>
      </c>
      <c r="I48" s="3">
        <v>43541</v>
      </c>
      <c r="J48" s="3">
        <f ca="1">TODAY()</f>
        <v>45252</v>
      </c>
      <c r="K4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5 Days</v>
      </c>
      <c r="L48" s="4">
        <f ca="1">IF(ISBLANK(Table2[[#This Row],[Exit Date]]),0,Table2[[#This Row],[Exit Date]]-Table2[[#This Row],[Join Date]])</f>
        <v>1711</v>
      </c>
      <c r="M48" s="2" t="str">
        <f ca="1">IF(Table2[[#This Row],[Exit Date]]&lt;TODAY(),"Out of Service","Active Employee")</f>
        <v>Active Employee</v>
      </c>
    </row>
    <row r="49" spans="1:13" x14ac:dyDescent="0.35">
      <c r="A49" s="2" t="s">
        <v>2873</v>
      </c>
      <c r="B49" s="2">
        <v>18</v>
      </c>
      <c r="C49" s="2" t="s">
        <v>10</v>
      </c>
      <c r="D49" s="2" t="s">
        <v>2874</v>
      </c>
      <c r="E49" s="2" t="s">
        <v>2875</v>
      </c>
      <c r="F49" s="2" t="s">
        <v>2876</v>
      </c>
      <c r="G49" s="5" t="str">
        <f>IF(LEFT(Table2[[#This Row],[Phone Number]], 1)="-", MID(Table2[[#This Row],[Phone Number]], 2, LEN(Table2[[#This Row],[Phone Number]])-1), Table2[[#This Row],[Phone Number]])</f>
        <v>(963)341-4880</v>
      </c>
      <c r="H49" s="2" t="s">
        <v>24</v>
      </c>
      <c r="I49" s="3">
        <v>43541</v>
      </c>
      <c r="J49" s="3">
        <f ca="1">TODAY()</f>
        <v>45252</v>
      </c>
      <c r="K4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5 Days</v>
      </c>
      <c r="L49" s="4">
        <f ca="1">IF(ISBLANK(Table2[[#This Row],[Exit Date]]),0,Table2[[#This Row],[Exit Date]]-Table2[[#This Row],[Join Date]])</f>
        <v>1711</v>
      </c>
      <c r="M49" s="2" t="str">
        <f ca="1">IF(Table2[[#This Row],[Exit Date]]&lt;TODAY(),"Out of Service","Active Employee")</f>
        <v>Active Employee</v>
      </c>
    </row>
    <row r="50" spans="1:13" x14ac:dyDescent="0.35">
      <c r="A50" s="2" t="s">
        <v>1914</v>
      </c>
      <c r="B50" s="2">
        <v>52</v>
      </c>
      <c r="C50" s="2" t="s">
        <v>21</v>
      </c>
      <c r="D50" s="2" t="s">
        <v>1915</v>
      </c>
      <c r="E50" s="2" t="s">
        <v>1916</v>
      </c>
      <c r="F50" s="2" t="s">
        <v>3467</v>
      </c>
      <c r="G50" s="5" t="str">
        <f>IF(LEFT(Table2[[#This Row],[Phone Number]], 1)="-", MID(Table2[[#This Row],[Phone Number]], 2, LEN(Table2[[#This Row],[Phone Number]])-1), Table2[[#This Row],[Phone Number]])</f>
        <v>795-924-4035-7599</v>
      </c>
      <c r="H50" s="2" t="s">
        <v>24</v>
      </c>
      <c r="I50" s="3">
        <v>43543</v>
      </c>
      <c r="J50" s="3">
        <f ca="1">TODAY()</f>
        <v>45252</v>
      </c>
      <c r="K5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3 Days</v>
      </c>
      <c r="L50" s="4">
        <f ca="1">IF(ISBLANK(Table2[[#This Row],[Exit Date]]),0,Table2[[#This Row],[Exit Date]]-Table2[[#This Row],[Join Date]])</f>
        <v>1709</v>
      </c>
      <c r="M50" s="2" t="str">
        <f ca="1">IF(Table2[[#This Row],[Exit Date]]&lt;TODAY(),"Out of Service","Active Employee")</f>
        <v>Active Employee</v>
      </c>
    </row>
    <row r="51" spans="1:13" x14ac:dyDescent="0.35">
      <c r="A51" s="2" t="s">
        <v>1967</v>
      </c>
      <c r="B51" s="2">
        <v>20</v>
      </c>
      <c r="C51" s="2" t="s">
        <v>21</v>
      </c>
      <c r="D51" s="2" t="s">
        <v>1968</v>
      </c>
      <c r="E51" s="2" t="s">
        <v>1969</v>
      </c>
      <c r="F51" s="2" t="s">
        <v>3778</v>
      </c>
      <c r="G51" s="5" t="str">
        <f>IF(LEFT(Table2[[#This Row],[Phone Number]], 1)="-", MID(Table2[[#This Row],[Phone Number]], 2, LEN(Table2[[#This Row],[Phone Number]])-1), Table2[[#This Row],[Phone Number]])</f>
        <v>269-296-6124-72916</v>
      </c>
      <c r="H51" s="2" t="s">
        <v>14</v>
      </c>
      <c r="I51" s="3">
        <v>43545</v>
      </c>
      <c r="J51" s="3">
        <v>43951</v>
      </c>
      <c r="K5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9 Days</v>
      </c>
      <c r="L51" s="4">
        <f>IF(ISBLANK(Table2[[#This Row],[Exit Date]]),0,Table2[[#This Row],[Exit Date]]-Table2[[#This Row],[Join Date]])</f>
        <v>406</v>
      </c>
      <c r="M51" s="2" t="str">
        <f ca="1">IF(Table2[[#This Row],[Exit Date]]&lt;TODAY(),"Out of Service","Active Employee")</f>
        <v>Out of Service</v>
      </c>
    </row>
    <row r="52" spans="1:13" x14ac:dyDescent="0.35">
      <c r="A52" s="2" t="s">
        <v>509</v>
      </c>
      <c r="B52" s="2">
        <v>31</v>
      </c>
      <c r="C52" s="2" t="s">
        <v>10</v>
      </c>
      <c r="D52" s="2" t="s">
        <v>510</v>
      </c>
      <c r="E52" s="2" t="s">
        <v>511</v>
      </c>
      <c r="F52" s="2" t="s">
        <v>3262</v>
      </c>
      <c r="G52" s="5" t="str">
        <f>IF(LEFT(Table2[[#This Row],[Phone Number]], 1)="-", MID(Table2[[#This Row],[Phone Number]], 2, LEN(Table2[[#This Row],[Phone Number]])-1), Table2[[#This Row],[Phone Number]])</f>
        <v>347-463-7985-9284</v>
      </c>
      <c r="H52" s="2" t="s">
        <v>19</v>
      </c>
      <c r="I52" s="3">
        <v>43546</v>
      </c>
      <c r="J52" s="3">
        <f ca="1">TODAY()</f>
        <v>45252</v>
      </c>
      <c r="K5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8 Months 0 Days</v>
      </c>
      <c r="L52" s="4">
        <f ca="1">IF(ISBLANK(Table2[[#This Row],[Exit Date]]),0,Table2[[#This Row],[Exit Date]]-Table2[[#This Row],[Join Date]])</f>
        <v>1706</v>
      </c>
      <c r="M52" s="2" t="str">
        <f ca="1">IF(Table2[[#This Row],[Exit Date]]&lt;TODAY(),"Out of Service","Active Employee")</f>
        <v>Active Employee</v>
      </c>
    </row>
    <row r="53" spans="1:13" x14ac:dyDescent="0.35">
      <c r="A53" s="2" t="s">
        <v>1920</v>
      </c>
      <c r="B53" s="2">
        <v>38</v>
      </c>
      <c r="C53" s="2" t="s">
        <v>21</v>
      </c>
      <c r="D53" s="2" t="s">
        <v>1921</v>
      </c>
      <c r="E53" s="2" t="s">
        <v>1922</v>
      </c>
      <c r="F53" s="2" t="s">
        <v>3776</v>
      </c>
      <c r="G53" s="5" t="str">
        <f>IF(LEFT(Table2[[#This Row],[Phone Number]], 1)="-", MID(Table2[[#This Row],[Phone Number]], 2, LEN(Table2[[#This Row],[Phone Number]])-1), Table2[[#This Row],[Phone Number]])</f>
        <v>969-858-8429</v>
      </c>
      <c r="H53" s="2" t="s">
        <v>14</v>
      </c>
      <c r="I53" s="3">
        <v>43549</v>
      </c>
      <c r="J53" s="3">
        <f ca="1">TODAY()</f>
        <v>45252</v>
      </c>
      <c r="K5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28 Days</v>
      </c>
      <c r="L53" s="4">
        <f ca="1">IF(ISBLANK(Table2[[#This Row],[Exit Date]]),0,Table2[[#This Row],[Exit Date]]-Table2[[#This Row],[Join Date]])</f>
        <v>1703</v>
      </c>
      <c r="M53" s="2" t="str">
        <f ca="1">IF(Table2[[#This Row],[Exit Date]]&lt;TODAY(),"Out of Service","Active Employee")</f>
        <v>Active Employee</v>
      </c>
    </row>
    <row r="54" spans="1:13" x14ac:dyDescent="0.35">
      <c r="A54" s="2" t="s">
        <v>1128</v>
      </c>
      <c r="B54" s="2">
        <v>35</v>
      </c>
      <c r="C54" s="2" t="s">
        <v>21</v>
      </c>
      <c r="D54" s="2" t="s">
        <v>1129</v>
      </c>
      <c r="E54" s="2" t="s">
        <v>1130</v>
      </c>
      <c r="F54" s="2" t="s">
        <v>3347</v>
      </c>
      <c r="G54" s="5" t="str">
        <f>IF(LEFT(Table2[[#This Row],[Phone Number]], 1)="-", MID(Table2[[#This Row],[Phone Number]], 2, LEN(Table2[[#This Row],[Phone Number]])-1), Table2[[#This Row],[Phone Number]])</f>
        <v>+1-611-627-1616-0970</v>
      </c>
      <c r="H54" s="2" t="s">
        <v>19</v>
      </c>
      <c r="I54" s="3">
        <v>43550</v>
      </c>
      <c r="J54" s="3">
        <f ca="1">TODAY()</f>
        <v>45252</v>
      </c>
      <c r="K5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27 Days</v>
      </c>
      <c r="L54" s="4">
        <f ca="1">IF(ISBLANK(Table2[[#This Row],[Exit Date]]),0,Table2[[#This Row],[Exit Date]]-Table2[[#This Row],[Join Date]])</f>
        <v>1702</v>
      </c>
      <c r="M54" s="2" t="str">
        <f ca="1">IF(Table2[[#This Row],[Exit Date]]&lt;TODAY(),"Out of Service","Active Employee")</f>
        <v>Active Employee</v>
      </c>
    </row>
    <row r="55" spans="1:13" x14ac:dyDescent="0.35">
      <c r="A55" s="2" t="s">
        <v>3173</v>
      </c>
      <c r="B55" s="2">
        <v>48</v>
      </c>
      <c r="C55" s="2" t="s">
        <v>10</v>
      </c>
      <c r="D55" s="2" t="s">
        <v>3174</v>
      </c>
      <c r="E55" s="2" t="s">
        <v>3175</v>
      </c>
      <c r="F55" s="2" t="s">
        <v>3176</v>
      </c>
      <c r="G55" s="5" t="str">
        <f>IF(LEFT(Table2[[#This Row],[Phone Number]], 1)="-", MID(Table2[[#This Row],[Phone Number]], 2, LEN(Table2[[#This Row],[Phone Number]])-1), Table2[[#This Row],[Phone Number]])</f>
        <v>368-832-5095</v>
      </c>
      <c r="H55" s="2" t="s">
        <v>14</v>
      </c>
      <c r="I55" s="3">
        <v>43553</v>
      </c>
      <c r="J55" s="3">
        <f ca="1">TODAY()</f>
        <v>45252</v>
      </c>
      <c r="K5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24 Days</v>
      </c>
      <c r="L55" s="4">
        <f ca="1">IF(ISBLANK(Table2[[#This Row],[Exit Date]]),0,Table2[[#This Row],[Exit Date]]-Table2[[#This Row],[Join Date]])</f>
        <v>1699</v>
      </c>
      <c r="M55" s="2" t="str">
        <f ca="1">IF(Table2[[#This Row],[Exit Date]]&lt;TODAY(),"Out of Service","Active Employee")</f>
        <v>Active Employee</v>
      </c>
    </row>
    <row r="56" spans="1:13" x14ac:dyDescent="0.35">
      <c r="A56" s="2" t="s">
        <v>718</v>
      </c>
      <c r="B56" s="2">
        <v>54</v>
      </c>
      <c r="C56" s="2" t="s">
        <v>10</v>
      </c>
      <c r="D56" s="2" t="s">
        <v>719</v>
      </c>
      <c r="E56" s="2" t="s">
        <v>720</v>
      </c>
      <c r="F56" s="2" t="s">
        <v>3704</v>
      </c>
      <c r="G56" s="5" t="str">
        <f>IF(LEFT(Table2[[#This Row],[Phone Number]], 1)="-", MID(Table2[[#This Row],[Phone Number]], 2, LEN(Table2[[#This Row],[Phone Number]])-1), Table2[[#This Row],[Phone Number]])</f>
        <v>334-277-9027-7255</v>
      </c>
      <c r="H56" s="2" t="s">
        <v>40</v>
      </c>
      <c r="I56" s="3">
        <v>43554</v>
      </c>
      <c r="J56" s="3">
        <f ca="1">TODAY()</f>
        <v>45252</v>
      </c>
      <c r="K5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23 Days</v>
      </c>
      <c r="L56" s="4">
        <f ca="1">IF(ISBLANK(Table2[[#This Row],[Exit Date]]),0,Table2[[#This Row],[Exit Date]]-Table2[[#This Row],[Join Date]])</f>
        <v>1698</v>
      </c>
      <c r="M56" s="2" t="str">
        <f ca="1">IF(Table2[[#This Row],[Exit Date]]&lt;TODAY(),"Out of Service","Active Employee")</f>
        <v>Active Employee</v>
      </c>
    </row>
    <row r="57" spans="1:13" x14ac:dyDescent="0.35">
      <c r="A57" s="2" t="s">
        <v>1607</v>
      </c>
      <c r="B57" s="2">
        <v>19</v>
      </c>
      <c r="C57" s="2" t="s">
        <v>10</v>
      </c>
      <c r="D57" s="2" t="s">
        <v>1608</v>
      </c>
      <c r="E57" s="2" t="s">
        <v>1609</v>
      </c>
      <c r="F57" s="2" t="s">
        <v>1610</v>
      </c>
      <c r="G57" s="5" t="str">
        <f>IF(LEFT(Table2[[#This Row],[Phone Number]], 1)="-", MID(Table2[[#This Row],[Phone Number]], 2, LEN(Table2[[#This Row],[Phone Number]])-1), Table2[[#This Row],[Phone Number]])</f>
        <v>(552)319-6806</v>
      </c>
      <c r="H57" s="2" t="s">
        <v>24</v>
      </c>
      <c r="I57" s="3">
        <v>43554</v>
      </c>
      <c r="J57" s="3">
        <v>44747</v>
      </c>
      <c r="K5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5 Days</v>
      </c>
      <c r="L57" s="4">
        <f>IF(ISBLANK(Table2[[#This Row],[Exit Date]]),0,Table2[[#This Row],[Exit Date]]-Table2[[#This Row],[Join Date]])</f>
        <v>1193</v>
      </c>
      <c r="M57" s="2" t="str">
        <f ca="1">IF(Table2[[#This Row],[Exit Date]]&lt;TODAY(),"Out of Service","Active Employee")</f>
        <v>Out of Service</v>
      </c>
    </row>
    <row r="58" spans="1:13" x14ac:dyDescent="0.35">
      <c r="A58" s="2" t="s">
        <v>1304</v>
      </c>
      <c r="B58" s="2">
        <v>60</v>
      </c>
      <c r="C58" s="2" t="s">
        <v>10</v>
      </c>
      <c r="D58" s="2" t="s">
        <v>1305</v>
      </c>
      <c r="E58" s="2" t="s">
        <v>1306</v>
      </c>
      <c r="F58" s="2" t="s">
        <v>3372</v>
      </c>
      <c r="G58" s="5" t="str">
        <f>IF(LEFT(Table2[[#This Row],[Phone Number]], 1)="-", MID(Table2[[#This Row],[Phone Number]], 2, LEN(Table2[[#This Row],[Phone Number]])-1), Table2[[#This Row],[Phone Number]])</f>
        <v>001-544-385-7625-5790</v>
      </c>
      <c r="H58" s="2" t="s">
        <v>40</v>
      </c>
      <c r="I58" s="3">
        <v>43559</v>
      </c>
      <c r="J58" s="3">
        <f t="shared" ref="J58:J64" ca="1" si="3">TODAY()</f>
        <v>45252</v>
      </c>
      <c r="K5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18 Days</v>
      </c>
      <c r="L58" s="4">
        <f ca="1">IF(ISBLANK(Table2[[#This Row],[Exit Date]]),0,Table2[[#This Row],[Exit Date]]-Table2[[#This Row],[Join Date]])</f>
        <v>1693</v>
      </c>
      <c r="M58" s="2" t="str">
        <f ca="1">IF(Table2[[#This Row],[Exit Date]]&lt;TODAY(),"Out of Service","Active Employee")</f>
        <v>Active Employee</v>
      </c>
    </row>
    <row r="59" spans="1:13" x14ac:dyDescent="0.35">
      <c r="A59" s="2" t="s">
        <v>1927</v>
      </c>
      <c r="B59" s="2">
        <v>46</v>
      </c>
      <c r="C59" s="2" t="s">
        <v>10</v>
      </c>
      <c r="D59" s="2" t="s">
        <v>1928</v>
      </c>
      <c r="E59" s="2" t="s">
        <v>1929</v>
      </c>
      <c r="F59" s="2" t="s">
        <v>3469</v>
      </c>
      <c r="G59" s="5" t="str">
        <f>IF(LEFT(Table2[[#This Row],[Phone Number]], 1)="-", MID(Table2[[#This Row],[Phone Number]], 2, LEN(Table2[[#This Row],[Phone Number]])-1), Table2[[#This Row],[Phone Number]])</f>
        <v>+1-646-484-0149-831</v>
      </c>
      <c r="H59" s="2" t="s">
        <v>40</v>
      </c>
      <c r="I59" s="3">
        <v>43568</v>
      </c>
      <c r="J59" s="3">
        <f t="shared" ca="1" si="3"/>
        <v>45252</v>
      </c>
      <c r="K5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9 Days</v>
      </c>
      <c r="L59" s="4">
        <f ca="1">IF(ISBLANK(Table2[[#This Row],[Exit Date]]),0,Table2[[#This Row],[Exit Date]]-Table2[[#This Row],[Join Date]])</f>
        <v>1684</v>
      </c>
      <c r="M59" s="2" t="str">
        <f ca="1">IF(Table2[[#This Row],[Exit Date]]&lt;TODAY(),"Out of Service","Active Employee")</f>
        <v>Active Employee</v>
      </c>
    </row>
    <row r="60" spans="1:13" x14ac:dyDescent="0.35">
      <c r="A60" s="2" t="s">
        <v>1185</v>
      </c>
      <c r="B60" s="2">
        <v>26</v>
      </c>
      <c r="C60" s="2" t="s">
        <v>21</v>
      </c>
      <c r="D60" s="2" t="s">
        <v>1186</v>
      </c>
      <c r="E60" s="2" t="s">
        <v>1187</v>
      </c>
      <c r="F60" s="2" t="s">
        <v>3729</v>
      </c>
      <c r="G60" s="5" t="str">
        <f>IF(LEFT(Table2[[#This Row],[Phone Number]], 1)="-", MID(Table2[[#This Row],[Phone Number]], 2, LEN(Table2[[#This Row],[Phone Number]])-1), Table2[[#This Row],[Phone Number]])</f>
        <v>803-679-7711-33192</v>
      </c>
      <c r="H60" s="2" t="s">
        <v>19</v>
      </c>
      <c r="I60" s="3">
        <v>43569</v>
      </c>
      <c r="J60" s="3">
        <f t="shared" ca="1" si="3"/>
        <v>45252</v>
      </c>
      <c r="K6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8 Days</v>
      </c>
      <c r="L60" s="4">
        <f ca="1">IF(ISBLANK(Table2[[#This Row],[Exit Date]]),0,Table2[[#This Row],[Exit Date]]-Table2[[#This Row],[Join Date]])</f>
        <v>1683</v>
      </c>
      <c r="M60" s="2" t="str">
        <f ca="1">IF(Table2[[#This Row],[Exit Date]]&lt;TODAY(),"Out of Service","Active Employee")</f>
        <v>Active Employee</v>
      </c>
    </row>
    <row r="61" spans="1:13" x14ac:dyDescent="0.35">
      <c r="A61" s="2" t="s">
        <v>188</v>
      </c>
      <c r="B61" s="2">
        <v>18</v>
      </c>
      <c r="C61" s="2" t="s">
        <v>21</v>
      </c>
      <c r="D61" s="2" t="s">
        <v>189</v>
      </c>
      <c r="E61" s="2" t="s">
        <v>190</v>
      </c>
      <c r="F61" s="2">
        <v>7985920067</v>
      </c>
      <c r="G61" s="5">
        <f>IF(LEFT(Table2[[#This Row],[Phone Number]], 1)="-", MID(Table2[[#This Row],[Phone Number]], 2, LEN(Table2[[#This Row],[Phone Number]])-1), Table2[[#This Row],[Phone Number]])</f>
        <v>7985920067</v>
      </c>
      <c r="H61" s="2" t="s">
        <v>14</v>
      </c>
      <c r="I61" s="3">
        <v>43571</v>
      </c>
      <c r="J61" s="3">
        <f t="shared" ca="1" si="3"/>
        <v>45252</v>
      </c>
      <c r="K6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6 Days</v>
      </c>
      <c r="L61" s="4">
        <f ca="1">IF(ISBLANK(Table2[[#This Row],[Exit Date]]),0,Table2[[#This Row],[Exit Date]]-Table2[[#This Row],[Join Date]])</f>
        <v>1681</v>
      </c>
      <c r="M61" s="2" t="str">
        <f ca="1">IF(Table2[[#This Row],[Exit Date]]&lt;TODAY(),"Out of Service","Active Employee")</f>
        <v>Active Employee</v>
      </c>
    </row>
    <row r="62" spans="1:13" x14ac:dyDescent="0.35">
      <c r="A62" s="2" t="s">
        <v>2282</v>
      </c>
      <c r="B62" s="2">
        <v>33</v>
      </c>
      <c r="C62" s="2" t="s">
        <v>21</v>
      </c>
      <c r="D62" s="2" t="s">
        <v>2283</v>
      </c>
      <c r="E62" s="2" t="s">
        <v>2284</v>
      </c>
      <c r="F62" s="2" t="s">
        <v>3512</v>
      </c>
      <c r="G62" s="5" t="str">
        <f>IF(LEFT(Table2[[#This Row],[Phone Number]], 1)="-", MID(Table2[[#This Row],[Phone Number]], 2, LEN(Table2[[#This Row],[Phone Number]])-1), Table2[[#This Row],[Phone Number]])</f>
        <v>996-677-1035-48626</v>
      </c>
      <c r="H62" s="2" t="s">
        <v>14</v>
      </c>
      <c r="I62" s="3">
        <v>43571</v>
      </c>
      <c r="J62" s="3">
        <f t="shared" ca="1" si="3"/>
        <v>45252</v>
      </c>
      <c r="K6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6 Days</v>
      </c>
      <c r="L62" s="4">
        <f ca="1">IF(ISBLANK(Table2[[#This Row],[Exit Date]]),0,Table2[[#This Row],[Exit Date]]-Table2[[#This Row],[Join Date]])</f>
        <v>1681</v>
      </c>
      <c r="M62" s="2" t="str">
        <f ca="1">IF(Table2[[#This Row],[Exit Date]]&lt;TODAY(),"Out of Service","Active Employee")</f>
        <v>Active Employee</v>
      </c>
    </row>
    <row r="63" spans="1:13" x14ac:dyDescent="0.35">
      <c r="A63" s="2" t="s">
        <v>480</v>
      </c>
      <c r="B63" s="2">
        <v>19</v>
      </c>
      <c r="C63" s="2" t="s">
        <v>21</v>
      </c>
      <c r="D63" s="2" t="s">
        <v>481</v>
      </c>
      <c r="E63" s="2" t="s">
        <v>482</v>
      </c>
      <c r="F63" s="2" t="s">
        <v>3691</v>
      </c>
      <c r="G63" s="5" t="str">
        <f>IF(LEFT(Table2[[#This Row],[Phone Number]], 1)="-", MID(Table2[[#This Row],[Phone Number]], 2, LEN(Table2[[#This Row],[Phone Number]])-1), Table2[[#This Row],[Phone Number]])</f>
        <v>528-482-6151-86585</v>
      </c>
      <c r="H63" s="2" t="s">
        <v>24</v>
      </c>
      <c r="I63" s="3">
        <v>43574</v>
      </c>
      <c r="J63" s="3">
        <f t="shared" ca="1" si="3"/>
        <v>45252</v>
      </c>
      <c r="K6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3 Days</v>
      </c>
      <c r="L63" s="4">
        <f ca="1">IF(ISBLANK(Table2[[#This Row],[Exit Date]]),0,Table2[[#This Row],[Exit Date]]-Table2[[#This Row],[Join Date]])</f>
        <v>1678</v>
      </c>
      <c r="M63" s="2" t="str">
        <f ca="1">IF(Table2[[#This Row],[Exit Date]]&lt;TODAY(),"Out of Service","Active Employee")</f>
        <v>Active Employee</v>
      </c>
    </row>
    <row r="64" spans="1:13" x14ac:dyDescent="0.35">
      <c r="A64" s="2" t="s">
        <v>1655</v>
      </c>
      <c r="B64" s="2">
        <v>18</v>
      </c>
      <c r="C64" s="2" t="s">
        <v>21</v>
      </c>
      <c r="D64" s="2" t="s">
        <v>1656</v>
      </c>
      <c r="E64" s="2" t="s">
        <v>1657</v>
      </c>
      <c r="F64" s="2">
        <f>1-873-476-7097</f>
        <v>-8445</v>
      </c>
      <c r="G64" s="5" t="str">
        <f>IF(LEFT(Table2[[#This Row],[Phone Number]], 1)="-", MID(Table2[[#This Row],[Phone Number]], 2, LEN(Table2[[#This Row],[Phone Number]])-1), Table2[[#This Row],[Phone Number]])</f>
        <v>8445</v>
      </c>
      <c r="H64" s="2" t="s">
        <v>24</v>
      </c>
      <c r="I64" s="3">
        <v>43574</v>
      </c>
      <c r="J64" s="3">
        <f t="shared" ca="1" si="3"/>
        <v>45252</v>
      </c>
      <c r="K6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3 Days</v>
      </c>
      <c r="L64" s="4">
        <f ca="1">IF(ISBLANK(Table2[[#This Row],[Exit Date]]),0,Table2[[#This Row],[Exit Date]]-Table2[[#This Row],[Join Date]])</f>
        <v>1678</v>
      </c>
      <c r="M64" s="2" t="str">
        <f ca="1">IF(Table2[[#This Row],[Exit Date]]&lt;TODAY(),"Out of Service","Active Employee")</f>
        <v>Active Employee</v>
      </c>
    </row>
    <row r="65" spans="1:13" x14ac:dyDescent="0.35">
      <c r="A65" s="2" t="s">
        <v>1755</v>
      </c>
      <c r="B65" s="2">
        <v>22</v>
      </c>
      <c r="C65" s="2" t="s">
        <v>21</v>
      </c>
      <c r="D65" s="2" t="s">
        <v>1756</v>
      </c>
      <c r="E65" s="2" t="s">
        <v>1757</v>
      </c>
      <c r="F65" s="2" t="s">
        <v>3439</v>
      </c>
      <c r="G65" s="5" t="str">
        <f>IF(LEFT(Table2[[#This Row],[Phone Number]], 1)="-", MID(Table2[[#This Row],[Phone Number]], 2, LEN(Table2[[#This Row],[Phone Number]])-1), Table2[[#This Row],[Phone Number]])</f>
        <v>+1-222-568-6608-25773</v>
      </c>
      <c r="H65" s="2" t="s">
        <v>24</v>
      </c>
      <c r="I65" s="3">
        <v>43575</v>
      </c>
      <c r="J65" s="3">
        <v>44580</v>
      </c>
      <c r="K6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30 Days</v>
      </c>
      <c r="L65" s="4">
        <f>IF(ISBLANK(Table2[[#This Row],[Exit Date]]),0,Table2[[#This Row],[Exit Date]]-Table2[[#This Row],[Join Date]])</f>
        <v>1005</v>
      </c>
      <c r="M65" s="2" t="str">
        <f ca="1">IF(Table2[[#This Row],[Exit Date]]&lt;TODAY(),"Out of Service","Active Employee")</f>
        <v>Out of Service</v>
      </c>
    </row>
    <row r="66" spans="1:13" x14ac:dyDescent="0.35">
      <c r="A66" s="2" t="s">
        <v>2104</v>
      </c>
      <c r="B66" s="2">
        <v>37</v>
      </c>
      <c r="C66" s="2" t="s">
        <v>21</v>
      </c>
      <c r="D66" s="2" t="s">
        <v>2105</v>
      </c>
      <c r="E66" s="2" t="s">
        <v>2106</v>
      </c>
      <c r="F66" s="2" t="s">
        <v>3489</v>
      </c>
      <c r="G66" s="5" t="str">
        <f>IF(LEFT(Table2[[#This Row],[Phone Number]], 1)="-", MID(Table2[[#This Row],[Phone Number]], 2, LEN(Table2[[#This Row],[Phone Number]])-1), Table2[[#This Row],[Phone Number]])</f>
        <v>001-697-846-9735-8613</v>
      </c>
      <c r="H66" s="2" t="s">
        <v>14</v>
      </c>
      <c r="I66" s="3">
        <v>43576</v>
      </c>
      <c r="J66" s="3">
        <f t="shared" ref="J66:J71" ca="1" si="4">TODAY()</f>
        <v>45252</v>
      </c>
      <c r="K6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7 Months 1 Days</v>
      </c>
      <c r="L66" s="4">
        <f ca="1">IF(ISBLANK(Table2[[#This Row],[Exit Date]]),0,Table2[[#This Row],[Exit Date]]-Table2[[#This Row],[Join Date]])</f>
        <v>1676</v>
      </c>
      <c r="M66" s="2" t="str">
        <f ca="1">IF(Table2[[#This Row],[Exit Date]]&lt;TODAY(),"Out of Service","Active Employee")</f>
        <v>Active Employee</v>
      </c>
    </row>
    <row r="67" spans="1:13" x14ac:dyDescent="0.35">
      <c r="A67" s="2" t="s">
        <v>1113</v>
      </c>
      <c r="B67" s="2">
        <v>53</v>
      </c>
      <c r="C67" s="2" t="s">
        <v>10</v>
      </c>
      <c r="D67" s="2" t="s">
        <v>1114</v>
      </c>
      <c r="E67" s="2" t="s">
        <v>1115</v>
      </c>
      <c r="F67" s="2" t="s">
        <v>3727</v>
      </c>
      <c r="G67" s="5" t="str">
        <f>IF(LEFT(Table2[[#This Row],[Phone Number]], 1)="-", MID(Table2[[#This Row],[Phone Number]], 2, LEN(Table2[[#This Row],[Phone Number]])-1), Table2[[#This Row],[Phone Number]])</f>
        <v>283-623-2949</v>
      </c>
      <c r="H67" s="2" t="s">
        <v>24</v>
      </c>
      <c r="I67" s="3">
        <v>43578</v>
      </c>
      <c r="J67" s="3">
        <f t="shared" ca="1" si="4"/>
        <v>45252</v>
      </c>
      <c r="K6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30 Days</v>
      </c>
      <c r="L67" s="4">
        <f ca="1">IF(ISBLANK(Table2[[#This Row],[Exit Date]]),0,Table2[[#This Row],[Exit Date]]-Table2[[#This Row],[Join Date]])</f>
        <v>1674</v>
      </c>
      <c r="M67" s="2" t="str">
        <f ca="1">IF(Table2[[#This Row],[Exit Date]]&lt;TODAY(),"Out of Service","Active Employee")</f>
        <v>Active Employee</v>
      </c>
    </row>
    <row r="68" spans="1:13" x14ac:dyDescent="0.35">
      <c r="A68" s="2" t="s">
        <v>184</v>
      </c>
      <c r="B68" s="2">
        <v>33</v>
      </c>
      <c r="C68" s="2" t="s">
        <v>21</v>
      </c>
      <c r="D68" s="2" t="s">
        <v>185</v>
      </c>
      <c r="E68" s="2" t="s">
        <v>186</v>
      </c>
      <c r="F68" s="2" t="s">
        <v>187</v>
      </c>
      <c r="G68" s="5" t="str">
        <f>IF(LEFT(Table2[[#This Row],[Phone Number]], 1)="-", MID(Table2[[#This Row],[Phone Number]], 2, LEN(Table2[[#This Row],[Phone Number]])-1), Table2[[#This Row],[Phone Number]])</f>
        <v>001-523-735-4023</v>
      </c>
      <c r="H68" s="2" t="s">
        <v>19</v>
      </c>
      <c r="I68" s="3">
        <v>43580</v>
      </c>
      <c r="J68" s="3">
        <f t="shared" ca="1" si="4"/>
        <v>45252</v>
      </c>
      <c r="K6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28 Days</v>
      </c>
      <c r="L68" s="4">
        <f ca="1">IF(ISBLANK(Table2[[#This Row],[Exit Date]]),0,Table2[[#This Row],[Exit Date]]-Table2[[#This Row],[Join Date]])</f>
        <v>1672</v>
      </c>
      <c r="M68" s="2" t="str">
        <f ca="1">IF(Table2[[#This Row],[Exit Date]]&lt;TODAY(),"Out of Service","Active Employee")</f>
        <v>Active Employee</v>
      </c>
    </row>
    <row r="69" spans="1:13" x14ac:dyDescent="0.35">
      <c r="A69" s="2" t="s">
        <v>3107</v>
      </c>
      <c r="B69" s="2">
        <v>46</v>
      </c>
      <c r="C69" s="2" t="s">
        <v>10</v>
      </c>
      <c r="D69" s="2" t="s">
        <v>3108</v>
      </c>
      <c r="E69" s="2" t="s">
        <v>3109</v>
      </c>
      <c r="F69" s="2" t="s">
        <v>3839</v>
      </c>
      <c r="G69" s="5" t="str">
        <f>IF(LEFT(Table2[[#This Row],[Phone Number]], 1)="-", MID(Table2[[#This Row],[Phone Number]], 2, LEN(Table2[[#This Row],[Phone Number]])-1), Table2[[#This Row],[Phone Number]])</f>
        <v>424-511-6200-4800</v>
      </c>
      <c r="H69" s="2" t="s">
        <v>19</v>
      </c>
      <c r="I69" s="3">
        <v>43581</v>
      </c>
      <c r="J69" s="3">
        <f t="shared" ca="1" si="4"/>
        <v>45252</v>
      </c>
      <c r="K6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27 Days</v>
      </c>
      <c r="L69" s="4">
        <f ca="1">IF(ISBLANK(Table2[[#This Row],[Exit Date]]),0,Table2[[#This Row],[Exit Date]]-Table2[[#This Row],[Join Date]])</f>
        <v>1671</v>
      </c>
      <c r="M69" s="2" t="str">
        <f ca="1">IF(Table2[[#This Row],[Exit Date]]&lt;TODAY(),"Out of Service","Active Employee")</f>
        <v>Active Employee</v>
      </c>
    </row>
    <row r="70" spans="1:13" x14ac:dyDescent="0.35">
      <c r="A70" s="2" t="s">
        <v>2642</v>
      </c>
      <c r="B70" s="2">
        <v>33</v>
      </c>
      <c r="C70" s="2" t="s">
        <v>10</v>
      </c>
      <c r="D70" s="2" t="s">
        <v>2643</v>
      </c>
      <c r="E70" s="2" t="s">
        <v>2644</v>
      </c>
      <c r="F70" s="2" t="s">
        <v>3566</v>
      </c>
      <c r="G70" s="5" t="str">
        <f>IF(LEFT(Table2[[#This Row],[Phone Number]], 1)="-", MID(Table2[[#This Row],[Phone Number]], 2, LEN(Table2[[#This Row],[Phone Number]])-1), Table2[[#This Row],[Phone Number]])</f>
        <v>(428)428-0444-8625</v>
      </c>
      <c r="H70" s="2" t="s">
        <v>14</v>
      </c>
      <c r="I70" s="3">
        <v>43584</v>
      </c>
      <c r="J70" s="3">
        <f t="shared" ca="1" si="4"/>
        <v>45252</v>
      </c>
      <c r="K7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24 Days</v>
      </c>
      <c r="L70" s="4">
        <f ca="1">IF(ISBLANK(Table2[[#This Row],[Exit Date]]),0,Table2[[#This Row],[Exit Date]]-Table2[[#This Row],[Join Date]])</f>
        <v>1668</v>
      </c>
      <c r="M70" s="2" t="str">
        <f ca="1">IF(Table2[[#This Row],[Exit Date]]&lt;TODAY(),"Out of Service","Active Employee")</f>
        <v>Active Employee</v>
      </c>
    </row>
    <row r="71" spans="1:13" x14ac:dyDescent="0.35">
      <c r="A71" s="2" t="s">
        <v>97</v>
      </c>
      <c r="B71" s="2">
        <v>50</v>
      </c>
      <c r="C71" s="2" t="s">
        <v>10</v>
      </c>
      <c r="D71" s="2" t="s">
        <v>98</v>
      </c>
      <c r="E71" s="2" t="s">
        <v>99</v>
      </c>
      <c r="F71" s="2" t="s">
        <v>3198</v>
      </c>
      <c r="G71" s="5" t="str">
        <f>IF(LEFT(Table2[[#This Row],[Phone Number]], 1)="-", MID(Table2[[#This Row],[Phone Number]], 2, LEN(Table2[[#This Row],[Phone Number]])-1), Table2[[#This Row],[Phone Number]])</f>
        <v>961-762-6989-3723</v>
      </c>
      <c r="H71" s="2" t="s">
        <v>14</v>
      </c>
      <c r="I71" s="3">
        <v>43585</v>
      </c>
      <c r="J71" s="3">
        <f t="shared" ca="1" si="4"/>
        <v>45252</v>
      </c>
      <c r="K7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23 Days</v>
      </c>
      <c r="L71" s="4">
        <f ca="1">IF(ISBLANK(Table2[[#This Row],[Exit Date]]),0,Table2[[#This Row],[Exit Date]]-Table2[[#This Row],[Join Date]])</f>
        <v>1667</v>
      </c>
      <c r="M71" s="2" t="str">
        <f ca="1">IF(Table2[[#This Row],[Exit Date]]&lt;TODAY(),"Out of Service","Active Employee")</f>
        <v>Active Employee</v>
      </c>
    </row>
    <row r="72" spans="1:13" x14ac:dyDescent="0.35">
      <c r="A72" s="2" t="s">
        <v>1029</v>
      </c>
      <c r="B72" s="2">
        <v>39</v>
      </c>
      <c r="C72" s="2" t="s">
        <v>21</v>
      </c>
      <c r="D72" s="2" t="s">
        <v>1030</v>
      </c>
      <c r="E72" s="2" t="s">
        <v>1031</v>
      </c>
      <c r="F72" s="2" t="s">
        <v>3334</v>
      </c>
      <c r="G72" s="5" t="str">
        <f>IF(LEFT(Table2[[#This Row],[Phone Number]], 1)="-", MID(Table2[[#This Row],[Phone Number]], 2, LEN(Table2[[#This Row],[Phone Number]])-1), Table2[[#This Row],[Phone Number]])</f>
        <v>(429)847-9830-019</v>
      </c>
      <c r="H72" s="2" t="s">
        <v>40</v>
      </c>
      <c r="I72" s="3">
        <v>43588</v>
      </c>
      <c r="J72" s="3">
        <v>44356</v>
      </c>
      <c r="K7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6 Days</v>
      </c>
      <c r="L72" s="4">
        <f>IF(ISBLANK(Table2[[#This Row],[Exit Date]]),0,Table2[[#This Row],[Exit Date]]-Table2[[#This Row],[Join Date]])</f>
        <v>768</v>
      </c>
      <c r="M72" s="2" t="str">
        <f ca="1">IF(Table2[[#This Row],[Exit Date]]&lt;TODAY(),"Out of Service","Active Employee")</f>
        <v>Out of Service</v>
      </c>
    </row>
    <row r="73" spans="1:13" x14ac:dyDescent="0.35">
      <c r="A73" s="2" t="s">
        <v>2504</v>
      </c>
      <c r="B73" s="2">
        <v>40</v>
      </c>
      <c r="C73" s="2" t="s">
        <v>10</v>
      </c>
      <c r="D73" s="2" t="s">
        <v>2505</v>
      </c>
      <c r="E73" s="2" t="s">
        <v>2506</v>
      </c>
      <c r="F73" s="2" t="s">
        <v>3548</v>
      </c>
      <c r="G73" s="5" t="str">
        <f>IF(LEFT(Table2[[#This Row],[Phone Number]], 1)="-", MID(Table2[[#This Row],[Phone Number]], 2, LEN(Table2[[#This Row],[Phone Number]])-1), Table2[[#This Row],[Phone Number]])</f>
        <v>001-591-424-4250-37843</v>
      </c>
      <c r="H73" s="2" t="s">
        <v>14</v>
      </c>
      <c r="I73" s="3">
        <v>43588</v>
      </c>
      <c r="J73" s="3">
        <f ca="1">TODAY()</f>
        <v>45252</v>
      </c>
      <c r="K7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19 Days</v>
      </c>
      <c r="L73" s="4">
        <f ca="1">IF(ISBLANK(Table2[[#This Row],[Exit Date]]),0,Table2[[#This Row],[Exit Date]]-Table2[[#This Row],[Join Date]])</f>
        <v>1664</v>
      </c>
      <c r="M73" s="2" t="str">
        <f ca="1">IF(Table2[[#This Row],[Exit Date]]&lt;TODAY(),"Out of Service","Active Employee")</f>
        <v>Active Employee</v>
      </c>
    </row>
    <row r="74" spans="1:13" x14ac:dyDescent="0.35">
      <c r="A74" s="2" t="s">
        <v>2173</v>
      </c>
      <c r="B74" s="2">
        <v>40</v>
      </c>
      <c r="C74" s="2" t="s">
        <v>21</v>
      </c>
      <c r="D74" s="2" t="s">
        <v>2174</v>
      </c>
      <c r="E74" s="2" t="s">
        <v>2175</v>
      </c>
      <c r="F74" s="2" t="s">
        <v>3790</v>
      </c>
      <c r="G74" s="5" t="str">
        <f>IF(LEFT(Table2[[#This Row],[Phone Number]], 1)="-", MID(Table2[[#This Row],[Phone Number]], 2, LEN(Table2[[#This Row],[Phone Number]])-1), Table2[[#This Row],[Phone Number]])</f>
        <v>995-636-1004</v>
      </c>
      <c r="H74" s="2" t="s">
        <v>40</v>
      </c>
      <c r="I74" s="3">
        <v>43589</v>
      </c>
      <c r="J74" s="3">
        <f ca="1">TODAY()</f>
        <v>45252</v>
      </c>
      <c r="K7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18 Days</v>
      </c>
      <c r="L74" s="4">
        <f ca="1">IF(ISBLANK(Table2[[#This Row],[Exit Date]]),0,Table2[[#This Row],[Exit Date]]-Table2[[#This Row],[Join Date]])</f>
        <v>1663</v>
      </c>
      <c r="M74" s="2" t="str">
        <f ca="1">IF(Table2[[#This Row],[Exit Date]]&lt;TODAY(),"Out of Service","Active Employee")</f>
        <v>Active Employee</v>
      </c>
    </row>
    <row r="75" spans="1:13" x14ac:dyDescent="0.35">
      <c r="A75" s="2" t="s">
        <v>2587</v>
      </c>
      <c r="B75" s="2">
        <v>40</v>
      </c>
      <c r="C75" s="2" t="s">
        <v>10</v>
      </c>
      <c r="D75" s="2" t="s">
        <v>2588</v>
      </c>
      <c r="E75" s="2" t="s">
        <v>2589</v>
      </c>
      <c r="F75" s="2" t="s">
        <v>3813</v>
      </c>
      <c r="G75" s="5" t="str">
        <f>IF(LEFT(Table2[[#This Row],[Phone Number]], 1)="-", MID(Table2[[#This Row],[Phone Number]], 2, LEN(Table2[[#This Row],[Phone Number]])-1), Table2[[#This Row],[Phone Number]])</f>
        <v>834-589-6529-4935</v>
      </c>
      <c r="H75" s="2" t="s">
        <v>14</v>
      </c>
      <c r="I75" s="3">
        <v>43590</v>
      </c>
      <c r="J75" s="3">
        <f ca="1">TODAY()</f>
        <v>45252</v>
      </c>
      <c r="K7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17 Days</v>
      </c>
      <c r="L75" s="4">
        <f ca="1">IF(ISBLANK(Table2[[#This Row],[Exit Date]]),0,Table2[[#This Row],[Exit Date]]-Table2[[#This Row],[Join Date]])</f>
        <v>1662</v>
      </c>
      <c r="M75" s="2" t="str">
        <f ca="1">IF(Table2[[#This Row],[Exit Date]]&lt;TODAY(),"Out of Service","Active Employee")</f>
        <v>Active Employee</v>
      </c>
    </row>
    <row r="76" spans="1:13" x14ac:dyDescent="0.35">
      <c r="A76" s="2" t="s">
        <v>37</v>
      </c>
      <c r="B76" s="2">
        <v>50</v>
      </c>
      <c r="C76" s="2" t="s">
        <v>10</v>
      </c>
      <c r="D76" s="2" t="s">
        <v>38</v>
      </c>
      <c r="E76" s="2" t="s">
        <v>39</v>
      </c>
      <c r="F76" s="2" t="s">
        <v>3191</v>
      </c>
      <c r="G76" s="5" t="str">
        <f>IF(LEFT(Table2[[#This Row],[Phone Number]], 1)="-", MID(Table2[[#This Row],[Phone Number]], 2, LEN(Table2[[#This Row],[Phone Number]])-1), Table2[[#This Row],[Phone Number]])</f>
        <v>001-726-398-7560-2025</v>
      </c>
      <c r="H76" s="2" t="s">
        <v>40</v>
      </c>
      <c r="I76" s="3">
        <v>43595</v>
      </c>
      <c r="J76" s="3">
        <v>44840</v>
      </c>
      <c r="K7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26 Days</v>
      </c>
      <c r="L76" s="4">
        <f>IF(ISBLANK(Table2[[#This Row],[Exit Date]]),0,Table2[[#This Row],[Exit Date]]-Table2[[#This Row],[Join Date]])</f>
        <v>1245</v>
      </c>
      <c r="M76" s="2" t="str">
        <f ca="1">IF(Table2[[#This Row],[Exit Date]]&lt;TODAY(),"Out of Service","Active Employee")</f>
        <v>Out of Service</v>
      </c>
    </row>
    <row r="77" spans="1:13" x14ac:dyDescent="0.35">
      <c r="A77" s="2" t="s">
        <v>1161</v>
      </c>
      <c r="B77" s="2">
        <v>50</v>
      </c>
      <c r="C77" s="2" t="s">
        <v>21</v>
      </c>
      <c r="D77" s="2" t="s">
        <v>1162</v>
      </c>
      <c r="E77" s="2" t="s">
        <v>1163</v>
      </c>
      <c r="F77" s="2" t="s">
        <v>1164</v>
      </c>
      <c r="G77" s="5" t="str">
        <f>IF(LEFT(Table2[[#This Row],[Phone Number]], 1)="-", MID(Table2[[#This Row],[Phone Number]], 2, LEN(Table2[[#This Row],[Phone Number]])-1), Table2[[#This Row],[Phone Number]])</f>
        <v>(651)394-8118</v>
      </c>
      <c r="H77" s="2" t="s">
        <v>19</v>
      </c>
      <c r="I77" s="3">
        <v>43598</v>
      </c>
      <c r="J77" s="3">
        <f ca="1">TODAY()</f>
        <v>45252</v>
      </c>
      <c r="K7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9 Days</v>
      </c>
      <c r="L77" s="4">
        <f ca="1">IF(ISBLANK(Table2[[#This Row],[Exit Date]]),0,Table2[[#This Row],[Exit Date]]-Table2[[#This Row],[Join Date]])</f>
        <v>1654</v>
      </c>
      <c r="M77" s="2" t="str">
        <f ca="1">IF(Table2[[#This Row],[Exit Date]]&lt;TODAY(),"Out of Service","Active Employee")</f>
        <v>Active Employee</v>
      </c>
    </row>
    <row r="78" spans="1:13" x14ac:dyDescent="0.35">
      <c r="A78" s="2" t="s">
        <v>1667</v>
      </c>
      <c r="B78" s="2">
        <v>36</v>
      </c>
      <c r="C78" s="2" t="s">
        <v>10</v>
      </c>
      <c r="D78" s="2" t="s">
        <v>1668</v>
      </c>
      <c r="E78" s="2" t="s">
        <v>1669</v>
      </c>
      <c r="F78" s="2" t="s">
        <v>3428</v>
      </c>
      <c r="G78" s="5" t="str">
        <f>IF(LEFT(Table2[[#This Row],[Phone Number]], 1)="-", MID(Table2[[#This Row],[Phone Number]], 2, LEN(Table2[[#This Row],[Phone Number]])-1), Table2[[#This Row],[Phone Number]])</f>
        <v>(414)546-1841-92246</v>
      </c>
      <c r="H78" s="2" t="s">
        <v>24</v>
      </c>
      <c r="I78" s="3">
        <v>43598</v>
      </c>
      <c r="J78" s="3">
        <f ca="1">TODAY()</f>
        <v>45252</v>
      </c>
      <c r="K7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9 Days</v>
      </c>
      <c r="L78" s="4">
        <f ca="1">IF(ISBLANK(Table2[[#This Row],[Exit Date]]),0,Table2[[#This Row],[Exit Date]]-Table2[[#This Row],[Join Date]])</f>
        <v>1654</v>
      </c>
      <c r="M78" s="2" t="str">
        <f ca="1">IF(Table2[[#This Row],[Exit Date]]&lt;TODAY(),"Out of Service","Active Employee")</f>
        <v>Active Employee</v>
      </c>
    </row>
    <row r="79" spans="1:13" x14ac:dyDescent="0.35">
      <c r="A79" s="2" t="s">
        <v>2915</v>
      </c>
      <c r="B79" s="2">
        <v>44</v>
      </c>
      <c r="C79" s="2" t="s">
        <v>10</v>
      </c>
      <c r="D79" s="2" t="s">
        <v>2916</v>
      </c>
      <c r="E79" s="2" t="s">
        <v>2917</v>
      </c>
      <c r="F79" s="2" t="s">
        <v>3615</v>
      </c>
      <c r="G79" s="5" t="str">
        <f>IF(LEFT(Table2[[#This Row],[Phone Number]], 1)="-", MID(Table2[[#This Row],[Phone Number]], 2, LEN(Table2[[#This Row],[Phone Number]])-1), Table2[[#This Row],[Phone Number]])</f>
        <v>(748)796-4216-1021</v>
      </c>
      <c r="H79" s="2" t="s">
        <v>14</v>
      </c>
      <c r="I79" s="3">
        <v>43599</v>
      </c>
      <c r="J79" s="3">
        <v>44488</v>
      </c>
      <c r="K7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5 Days</v>
      </c>
      <c r="L79" s="4">
        <f>IF(ISBLANK(Table2[[#This Row],[Exit Date]]),0,Table2[[#This Row],[Exit Date]]-Table2[[#This Row],[Join Date]])</f>
        <v>889</v>
      </c>
      <c r="M79" s="2" t="str">
        <f ca="1">IF(Table2[[#This Row],[Exit Date]]&lt;TODAY(),"Out of Service","Active Employee")</f>
        <v>Out of Service</v>
      </c>
    </row>
    <row r="80" spans="1:13" x14ac:dyDescent="0.35">
      <c r="A80" s="2" t="s">
        <v>2936</v>
      </c>
      <c r="B80" s="2">
        <v>38</v>
      </c>
      <c r="C80" s="2" t="s">
        <v>10</v>
      </c>
      <c r="D80" s="2" t="s">
        <v>2937</v>
      </c>
      <c r="E80" s="2" t="s">
        <v>2938</v>
      </c>
      <c r="F80" s="2" t="s">
        <v>3619</v>
      </c>
      <c r="G80" s="5" t="str">
        <f>IF(LEFT(Table2[[#This Row],[Phone Number]], 1)="-", MID(Table2[[#This Row],[Phone Number]], 2, LEN(Table2[[#This Row],[Phone Number]])-1), Table2[[#This Row],[Phone Number]])</f>
        <v>+1-888-664-3849-051</v>
      </c>
      <c r="H80" s="2" t="s">
        <v>40</v>
      </c>
      <c r="I80" s="3">
        <v>43599</v>
      </c>
      <c r="J80" s="3">
        <v>43806</v>
      </c>
      <c r="K8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6 Months 23 Days</v>
      </c>
      <c r="L80" s="4">
        <f>IF(ISBLANK(Table2[[#This Row],[Exit Date]]),0,Table2[[#This Row],[Exit Date]]-Table2[[#This Row],[Join Date]])</f>
        <v>207</v>
      </c>
      <c r="M80" s="2" t="str">
        <f ca="1">IF(Table2[[#This Row],[Exit Date]]&lt;TODAY(),"Out of Service","Active Employee")</f>
        <v>Out of Service</v>
      </c>
    </row>
    <row r="81" spans="1:13" x14ac:dyDescent="0.35">
      <c r="A81" s="2" t="s">
        <v>178</v>
      </c>
      <c r="B81" s="2">
        <v>46</v>
      </c>
      <c r="C81" s="2" t="s">
        <v>10</v>
      </c>
      <c r="D81" s="2" t="s">
        <v>179</v>
      </c>
      <c r="E81" s="2" t="s">
        <v>180</v>
      </c>
      <c r="F81" s="2" t="s">
        <v>3210</v>
      </c>
      <c r="G81" s="5" t="str">
        <f>IF(LEFT(Table2[[#This Row],[Phone Number]], 1)="-", MID(Table2[[#This Row],[Phone Number]], 2, LEN(Table2[[#This Row],[Phone Number]])-1), Table2[[#This Row],[Phone Number]])</f>
        <v>229-305-0097-0115</v>
      </c>
      <c r="H81" s="2" t="s">
        <v>19</v>
      </c>
      <c r="I81" s="3">
        <v>43600</v>
      </c>
      <c r="J81" s="3">
        <v>44871</v>
      </c>
      <c r="K8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22 Days</v>
      </c>
      <c r="L81" s="4">
        <f>IF(ISBLANK(Table2[[#This Row],[Exit Date]]),0,Table2[[#This Row],[Exit Date]]-Table2[[#This Row],[Join Date]])</f>
        <v>1271</v>
      </c>
      <c r="M81" s="2" t="str">
        <f ca="1">IF(Table2[[#This Row],[Exit Date]]&lt;TODAY(),"Out of Service","Active Employee")</f>
        <v>Out of Service</v>
      </c>
    </row>
    <row r="82" spans="1:13" x14ac:dyDescent="0.35">
      <c r="A82" s="2" t="s">
        <v>1581</v>
      </c>
      <c r="B82" s="2">
        <v>48</v>
      </c>
      <c r="C82" s="2" t="s">
        <v>10</v>
      </c>
      <c r="D82" s="2" t="s">
        <v>1582</v>
      </c>
      <c r="E82" s="2" t="s">
        <v>1583</v>
      </c>
      <c r="F82" s="2" t="s">
        <v>3757</v>
      </c>
      <c r="G82" s="5" t="str">
        <f>IF(LEFT(Table2[[#This Row],[Phone Number]], 1)="-", MID(Table2[[#This Row],[Phone Number]], 2, LEN(Table2[[#This Row],[Phone Number]])-1), Table2[[#This Row],[Phone Number]])</f>
        <v>445-683-7215-55257</v>
      </c>
      <c r="H82" s="2" t="s">
        <v>14</v>
      </c>
      <c r="I82" s="3">
        <v>43600</v>
      </c>
      <c r="J82" s="3">
        <f ca="1">TODAY()</f>
        <v>45252</v>
      </c>
      <c r="K8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7 Days</v>
      </c>
      <c r="L82" s="4">
        <f ca="1">IF(ISBLANK(Table2[[#This Row],[Exit Date]]),0,Table2[[#This Row],[Exit Date]]-Table2[[#This Row],[Join Date]])</f>
        <v>1652</v>
      </c>
      <c r="M82" s="2" t="str">
        <f ca="1">IF(Table2[[#This Row],[Exit Date]]&lt;TODAY(),"Out of Service","Active Employee")</f>
        <v>Active Employee</v>
      </c>
    </row>
    <row r="83" spans="1:13" x14ac:dyDescent="0.35">
      <c r="A83" s="2" t="s">
        <v>2470</v>
      </c>
      <c r="B83" s="2">
        <v>44</v>
      </c>
      <c r="C83" s="2" t="s">
        <v>10</v>
      </c>
      <c r="D83" s="2" t="s">
        <v>2471</v>
      </c>
      <c r="E83" s="2" t="s">
        <v>2472</v>
      </c>
      <c r="F83" s="2" t="s">
        <v>3540</v>
      </c>
      <c r="G83" s="5" t="str">
        <f>IF(LEFT(Table2[[#This Row],[Phone Number]], 1)="-", MID(Table2[[#This Row],[Phone Number]], 2, LEN(Table2[[#This Row],[Phone Number]])-1), Table2[[#This Row],[Phone Number]])</f>
        <v>347-729-5051-901</v>
      </c>
      <c r="H83" s="2" t="s">
        <v>24</v>
      </c>
      <c r="I83" s="3">
        <v>43602</v>
      </c>
      <c r="J83" s="3">
        <f ca="1">TODAY()</f>
        <v>45252</v>
      </c>
      <c r="K8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5 Days</v>
      </c>
      <c r="L83" s="4">
        <f ca="1">IF(ISBLANK(Table2[[#This Row],[Exit Date]]),0,Table2[[#This Row],[Exit Date]]-Table2[[#This Row],[Join Date]])</f>
        <v>1650</v>
      </c>
      <c r="M83" s="2" t="str">
        <f ca="1">IF(Table2[[#This Row],[Exit Date]]&lt;TODAY(),"Out of Service","Active Employee")</f>
        <v>Active Employee</v>
      </c>
    </row>
    <row r="84" spans="1:13" x14ac:dyDescent="0.35">
      <c r="A84" s="2" t="s">
        <v>3021</v>
      </c>
      <c r="B84" s="2">
        <v>33</v>
      </c>
      <c r="C84" s="2" t="s">
        <v>21</v>
      </c>
      <c r="D84" s="2" t="s">
        <v>3022</v>
      </c>
      <c r="E84" s="2" t="s">
        <v>3023</v>
      </c>
      <c r="F84" s="2" t="s">
        <v>3637</v>
      </c>
      <c r="G84" s="5" t="str">
        <f>IF(LEFT(Table2[[#This Row],[Phone Number]], 1)="-", MID(Table2[[#This Row],[Phone Number]], 2, LEN(Table2[[#This Row],[Phone Number]])-1), Table2[[#This Row],[Phone Number]])</f>
        <v>(910)948-8560-43526</v>
      </c>
      <c r="H84" s="2" t="s">
        <v>24</v>
      </c>
      <c r="I84" s="3">
        <v>43602</v>
      </c>
      <c r="J84" s="3">
        <f ca="1">TODAY()</f>
        <v>45252</v>
      </c>
      <c r="K8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5 Days</v>
      </c>
      <c r="L84" s="4">
        <f ca="1">IF(ISBLANK(Table2[[#This Row],[Exit Date]]),0,Table2[[#This Row],[Exit Date]]-Table2[[#This Row],[Join Date]])</f>
        <v>1650</v>
      </c>
      <c r="M84" s="2" t="str">
        <f ca="1">IF(Table2[[#This Row],[Exit Date]]&lt;TODAY(),"Out of Service","Active Employee")</f>
        <v>Active Employee</v>
      </c>
    </row>
    <row r="85" spans="1:13" x14ac:dyDescent="0.35">
      <c r="A85" s="2" t="s">
        <v>1758</v>
      </c>
      <c r="B85" s="2">
        <v>45</v>
      </c>
      <c r="C85" s="2" t="s">
        <v>10</v>
      </c>
      <c r="D85" s="2" t="s">
        <v>1759</v>
      </c>
      <c r="E85" s="2" t="s">
        <v>1760</v>
      </c>
      <c r="F85" s="2" t="s">
        <v>3766</v>
      </c>
      <c r="G85" s="5" t="str">
        <f>IF(LEFT(Table2[[#This Row],[Phone Number]], 1)="-", MID(Table2[[#This Row],[Phone Number]], 2, LEN(Table2[[#This Row],[Phone Number]])-1), Table2[[#This Row],[Phone Number]])</f>
        <v>650-314-4142-7132</v>
      </c>
      <c r="H85" s="2" t="s">
        <v>40</v>
      </c>
      <c r="I85" s="3">
        <v>43606</v>
      </c>
      <c r="J85" s="3">
        <f ca="1">TODAY()</f>
        <v>45252</v>
      </c>
      <c r="K8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6 Months 1 Days</v>
      </c>
      <c r="L85" s="4">
        <f ca="1">IF(ISBLANK(Table2[[#This Row],[Exit Date]]),0,Table2[[#This Row],[Exit Date]]-Table2[[#This Row],[Join Date]])</f>
        <v>1646</v>
      </c>
      <c r="M85" s="2" t="str">
        <f ca="1">IF(Table2[[#This Row],[Exit Date]]&lt;TODAY(),"Out of Service","Active Employee")</f>
        <v>Active Employee</v>
      </c>
    </row>
    <row r="86" spans="1:13" x14ac:dyDescent="0.35">
      <c r="A86" s="2" t="s">
        <v>858</v>
      </c>
      <c r="B86" s="2">
        <v>26</v>
      </c>
      <c r="C86" s="2" t="s">
        <v>21</v>
      </c>
      <c r="D86" s="2" t="s">
        <v>859</v>
      </c>
      <c r="E86" s="2" t="s">
        <v>860</v>
      </c>
      <c r="F86" s="2">
        <f>1-217-551-9896</f>
        <v>-10663</v>
      </c>
      <c r="G86" s="5" t="str">
        <f>IF(LEFT(Table2[[#This Row],[Phone Number]], 1)="-", MID(Table2[[#This Row],[Phone Number]], 2, LEN(Table2[[#This Row],[Phone Number]])-1), Table2[[#This Row],[Phone Number]])</f>
        <v>10663</v>
      </c>
      <c r="H86" s="2" t="s">
        <v>19</v>
      </c>
      <c r="I86" s="3">
        <v>43607</v>
      </c>
      <c r="J86" s="3">
        <v>43903</v>
      </c>
      <c r="K8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9 Months 20 Days</v>
      </c>
      <c r="L86" s="4">
        <f>IF(ISBLANK(Table2[[#This Row],[Exit Date]]),0,Table2[[#This Row],[Exit Date]]-Table2[[#This Row],[Join Date]])</f>
        <v>296</v>
      </c>
      <c r="M86" s="2" t="str">
        <f ca="1">IF(Table2[[#This Row],[Exit Date]]&lt;TODAY(),"Out of Service","Active Employee")</f>
        <v>Out of Service</v>
      </c>
    </row>
    <row r="87" spans="1:13" x14ac:dyDescent="0.35">
      <c r="A87" s="2" t="s">
        <v>1441</v>
      </c>
      <c r="B87" s="2">
        <v>30</v>
      </c>
      <c r="C87" s="2" t="s">
        <v>10</v>
      </c>
      <c r="D87" s="2" t="s">
        <v>1442</v>
      </c>
      <c r="E87" s="2" t="s">
        <v>1443</v>
      </c>
      <c r="F87" s="2" t="s">
        <v>3747</v>
      </c>
      <c r="G87" s="5" t="str">
        <f>IF(LEFT(Table2[[#This Row],[Phone Number]], 1)="-", MID(Table2[[#This Row],[Phone Number]], 2, LEN(Table2[[#This Row],[Phone Number]])-1), Table2[[#This Row],[Phone Number]])</f>
        <v>795-389-7085-0244</v>
      </c>
      <c r="H87" s="2" t="s">
        <v>24</v>
      </c>
      <c r="I87" s="3">
        <v>43608</v>
      </c>
      <c r="J87" s="3">
        <f ca="1">TODAY()</f>
        <v>45252</v>
      </c>
      <c r="K8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5 Months 30 Days</v>
      </c>
      <c r="L87" s="4">
        <f ca="1">IF(ISBLANK(Table2[[#This Row],[Exit Date]]),0,Table2[[#This Row],[Exit Date]]-Table2[[#This Row],[Join Date]])</f>
        <v>1644</v>
      </c>
      <c r="M87" s="2" t="str">
        <f ca="1">IF(Table2[[#This Row],[Exit Date]]&lt;TODAY(),"Out of Service","Active Employee")</f>
        <v>Active Employee</v>
      </c>
    </row>
    <row r="88" spans="1:13" x14ac:dyDescent="0.35">
      <c r="A88" s="2" t="s">
        <v>2149</v>
      </c>
      <c r="B88" s="2">
        <v>60</v>
      </c>
      <c r="C88" s="2" t="s">
        <v>10</v>
      </c>
      <c r="D88" s="2" t="s">
        <v>2150</v>
      </c>
      <c r="E88" s="2" t="s">
        <v>2151</v>
      </c>
      <c r="F88" s="2" t="s">
        <v>3499</v>
      </c>
      <c r="G88" s="5" t="str">
        <f>IF(LEFT(Table2[[#This Row],[Phone Number]], 1)="-", MID(Table2[[#This Row],[Phone Number]], 2, LEN(Table2[[#This Row],[Phone Number]])-1), Table2[[#This Row],[Phone Number]])</f>
        <v>001-876-934-2302-081</v>
      </c>
      <c r="H88" s="2" t="s">
        <v>24</v>
      </c>
      <c r="I88" s="3">
        <v>43611</v>
      </c>
      <c r="J88" s="3">
        <v>43947</v>
      </c>
      <c r="K8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0 Days</v>
      </c>
      <c r="L88" s="4">
        <f>IF(ISBLANK(Table2[[#This Row],[Exit Date]]),0,Table2[[#This Row],[Exit Date]]-Table2[[#This Row],[Join Date]])</f>
        <v>336</v>
      </c>
      <c r="M88" s="2" t="str">
        <f ca="1">IF(Table2[[#This Row],[Exit Date]]&lt;TODAY(),"Out of Service","Active Employee")</f>
        <v>Out of Service</v>
      </c>
    </row>
    <row r="89" spans="1:13" x14ac:dyDescent="0.35">
      <c r="A89" s="2" t="s">
        <v>2498</v>
      </c>
      <c r="B89" s="2">
        <v>22</v>
      </c>
      <c r="C89" s="2" t="s">
        <v>10</v>
      </c>
      <c r="D89" s="2" t="s">
        <v>2499</v>
      </c>
      <c r="E89" s="2" t="s">
        <v>2500</v>
      </c>
      <c r="F89" s="2" t="s">
        <v>3547</v>
      </c>
      <c r="G89" s="5" t="str">
        <f>IF(LEFT(Table2[[#This Row],[Phone Number]], 1)="-", MID(Table2[[#This Row],[Phone Number]], 2, LEN(Table2[[#This Row],[Phone Number]])-1), Table2[[#This Row],[Phone Number]])</f>
        <v>(470)921-7549-767</v>
      </c>
      <c r="H89" s="2" t="s">
        <v>24</v>
      </c>
      <c r="I89" s="3">
        <v>43611</v>
      </c>
      <c r="J89" s="3">
        <f ca="1">TODAY()</f>
        <v>45252</v>
      </c>
      <c r="K8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5 Months 27 Days</v>
      </c>
      <c r="L89" s="4">
        <f ca="1">IF(ISBLANK(Table2[[#This Row],[Exit Date]]),0,Table2[[#This Row],[Exit Date]]-Table2[[#This Row],[Join Date]])</f>
        <v>1641</v>
      </c>
      <c r="M89" s="2" t="str">
        <f ca="1">IF(Table2[[#This Row],[Exit Date]]&lt;TODAY(),"Out of Service","Active Employee")</f>
        <v>Active Employee</v>
      </c>
    </row>
    <row r="90" spans="1:13" x14ac:dyDescent="0.35">
      <c r="A90" s="2" t="s">
        <v>1559</v>
      </c>
      <c r="B90" s="2">
        <v>50</v>
      </c>
      <c r="C90" s="2" t="s">
        <v>10</v>
      </c>
      <c r="D90" s="2" t="s">
        <v>1560</v>
      </c>
      <c r="E90" s="2" t="s">
        <v>1561</v>
      </c>
      <c r="F90" s="2" t="s">
        <v>3409</v>
      </c>
      <c r="G90" s="5" t="str">
        <f>IF(LEFT(Table2[[#This Row],[Phone Number]], 1)="-", MID(Table2[[#This Row],[Phone Number]], 2, LEN(Table2[[#This Row],[Phone Number]])-1), Table2[[#This Row],[Phone Number]])</f>
        <v>+1-682-687-4664-75488</v>
      </c>
      <c r="H90" s="2" t="s">
        <v>14</v>
      </c>
      <c r="I90" s="3">
        <v>43616</v>
      </c>
      <c r="J90" s="3">
        <v>43836</v>
      </c>
      <c r="K9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7 Months 6 Days</v>
      </c>
      <c r="L90" s="4">
        <f>IF(ISBLANK(Table2[[#This Row],[Exit Date]]),0,Table2[[#This Row],[Exit Date]]-Table2[[#This Row],[Join Date]])</f>
        <v>220</v>
      </c>
      <c r="M90" s="2" t="str">
        <f ca="1">IF(Table2[[#This Row],[Exit Date]]&lt;TODAY(),"Out of Service","Active Employee")</f>
        <v>Out of Service</v>
      </c>
    </row>
    <row r="91" spans="1:13" x14ac:dyDescent="0.35">
      <c r="A91" s="2" t="s">
        <v>1058</v>
      </c>
      <c r="B91" s="2">
        <v>23</v>
      </c>
      <c r="C91" s="2" t="s">
        <v>10</v>
      </c>
      <c r="D91" s="2" t="s">
        <v>1059</v>
      </c>
      <c r="E91" s="2" t="s">
        <v>1060</v>
      </c>
      <c r="F91" s="2" t="s">
        <v>3339</v>
      </c>
      <c r="G91" s="5" t="str">
        <f>IF(LEFT(Table2[[#This Row],[Phone Number]], 1)="-", MID(Table2[[#This Row],[Phone Number]], 2, LEN(Table2[[#This Row],[Phone Number]])-1), Table2[[#This Row],[Phone Number]])</f>
        <v>001-451-205-1663-538</v>
      </c>
      <c r="H91" s="2" t="s">
        <v>40</v>
      </c>
      <c r="I91" s="3">
        <v>43618</v>
      </c>
      <c r="J91" s="3">
        <f ca="1">TODAY()</f>
        <v>45252</v>
      </c>
      <c r="K9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5 Months 20 Days</v>
      </c>
      <c r="L91" s="4">
        <f ca="1">IF(ISBLANK(Table2[[#This Row],[Exit Date]]),0,Table2[[#This Row],[Exit Date]]-Table2[[#This Row],[Join Date]])</f>
        <v>1634</v>
      </c>
      <c r="M91" s="2" t="str">
        <f ca="1">IF(Table2[[#This Row],[Exit Date]]&lt;TODAY(),"Out of Service","Active Employee")</f>
        <v>Active Employee</v>
      </c>
    </row>
    <row r="92" spans="1:13" x14ac:dyDescent="0.35">
      <c r="A92" s="2" t="s">
        <v>352</v>
      </c>
      <c r="B92" s="2">
        <v>56</v>
      </c>
      <c r="C92" s="2" t="s">
        <v>21</v>
      </c>
      <c r="D92" s="2" t="s">
        <v>353</v>
      </c>
      <c r="E92" s="2" t="s">
        <v>354</v>
      </c>
      <c r="F92" s="2" t="s">
        <v>3232</v>
      </c>
      <c r="G92" s="5" t="str">
        <f>IF(LEFT(Table2[[#This Row],[Phone Number]], 1)="-", MID(Table2[[#This Row],[Phone Number]], 2, LEN(Table2[[#This Row],[Phone Number]])-1), Table2[[#This Row],[Phone Number]])</f>
        <v>301-620-8097-46846</v>
      </c>
      <c r="H92" s="2" t="s">
        <v>40</v>
      </c>
      <c r="I92" s="3">
        <v>43620</v>
      </c>
      <c r="J92" s="3">
        <f ca="1">TODAY()</f>
        <v>45252</v>
      </c>
      <c r="K9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5 Months 18 Days</v>
      </c>
      <c r="L92" s="4">
        <f ca="1">IF(ISBLANK(Table2[[#This Row],[Exit Date]]),0,Table2[[#This Row],[Exit Date]]-Table2[[#This Row],[Join Date]])</f>
        <v>1632</v>
      </c>
      <c r="M92" s="2" t="str">
        <f ca="1">IF(Table2[[#This Row],[Exit Date]]&lt;TODAY(),"Out of Service","Active Employee")</f>
        <v>Active Employee</v>
      </c>
    </row>
    <row r="93" spans="1:13" x14ac:dyDescent="0.35">
      <c r="A93" s="2" t="s">
        <v>2918</v>
      </c>
      <c r="B93" s="2">
        <v>23</v>
      </c>
      <c r="C93" s="2" t="s">
        <v>21</v>
      </c>
      <c r="D93" s="2" t="s">
        <v>2919</v>
      </c>
      <c r="E93" s="2" t="s">
        <v>2920</v>
      </c>
      <c r="F93" s="2" t="s">
        <v>3616</v>
      </c>
      <c r="G93" s="5" t="str">
        <f>IF(LEFT(Table2[[#This Row],[Phone Number]], 1)="-", MID(Table2[[#This Row],[Phone Number]], 2, LEN(Table2[[#This Row],[Phone Number]])-1), Table2[[#This Row],[Phone Number]])</f>
        <v>+1-579-619-2303-979</v>
      </c>
      <c r="H93" s="2" t="s">
        <v>14</v>
      </c>
      <c r="I93" s="3">
        <v>43620</v>
      </c>
      <c r="J93" s="3">
        <f ca="1">TODAY()</f>
        <v>45252</v>
      </c>
      <c r="K9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5 Months 18 Days</v>
      </c>
      <c r="L93" s="4">
        <f ca="1">IF(ISBLANK(Table2[[#This Row],[Exit Date]]),0,Table2[[#This Row],[Exit Date]]-Table2[[#This Row],[Join Date]])</f>
        <v>1632</v>
      </c>
      <c r="M93" s="2" t="str">
        <f ca="1">IF(Table2[[#This Row],[Exit Date]]&lt;TODAY(),"Out of Service","Active Employee")</f>
        <v>Active Employee</v>
      </c>
    </row>
    <row r="94" spans="1:13" x14ac:dyDescent="0.35">
      <c r="A94" s="2" t="s">
        <v>515</v>
      </c>
      <c r="B94" s="2">
        <v>60</v>
      </c>
      <c r="C94" s="2" t="s">
        <v>21</v>
      </c>
      <c r="D94" s="2" t="s">
        <v>516</v>
      </c>
      <c r="E94" s="2" t="s">
        <v>517</v>
      </c>
      <c r="F94" s="2" t="s">
        <v>3263</v>
      </c>
      <c r="G94" s="5" t="str">
        <f>IF(LEFT(Table2[[#This Row],[Phone Number]], 1)="-", MID(Table2[[#This Row],[Phone Number]], 2, LEN(Table2[[#This Row],[Phone Number]])-1), Table2[[#This Row],[Phone Number]])</f>
        <v>(720)354-9864-0312</v>
      </c>
      <c r="H94" s="2" t="s">
        <v>19</v>
      </c>
      <c r="I94" s="3">
        <v>43624</v>
      </c>
      <c r="J94" s="3">
        <v>44878</v>
      </c>
      <c r="K9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5 Days</v>
      </c>
      <c r="L94" s="4">
        <f>IF(ISBLANK(Table2[[#This Row],[Exit Date]]),0,Table2[[#This Row],[Exit Date]]-Table2[[#This Row],[Join Date]])</f>
        <v>1254</v>
      </c>
      <c r="M94" s="2" t="str">
        <f ca="1">IF(Table2[[#This Row],[Exit Date]]&lt;TODAY(),"Out of Service","Active Employee")</f>
        <v>Out of Service</v>
      </c>
    </row>
    <row r="95" spans="1:13" x14ac:dyDescent="0.35">
      <c r="A95" s="2" t="s">
        <v>1634</v>
      </c>
      <c r="B95" s="2">
        <v>32</v>
      </c>
      <c r="C95" s="2" t="s">
        <v>10</v>
      </c>
      <c r="D95" s="2" t="s">
        <v>1635</v>
      </c>
      <c r="E95" s="2" t="s">
        <v>1636</v>
      </c>
      <c r="F95" s="2" t="s">
        <v>3421</v>
      </c>
      <c r="G95" s="5" t="str">
        <f>IF(LEFT(Table2[[#This Row],[Phone Number]], 1)="-", MID(Table2[[#This Row],[Phone Number]], 2, LEN(Table2[[#This Row],[Phone Number]])-1), Table2[[#This Row],[Phone Number]])</f>
        <v>796-823-0434-210</v>
      </c>
      <c r="H95" s="2" t="s">
        <v>40</v>
      </c>
      <c r="I95" s="3">
        <v>43624</v>
      </c>
      <c r="J95" s="3">
        <v>43864</v>
      </c>
      <c r="K9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7 Months 26 Days</v>
      </c>
      <c r="L95" s="4">
        <f>IF(ISBLANK(Table2[[#This Row],[Exit Date]]),0,Table2[[#This Row],[Exit Date]]-Table2[[#This Row],[Join Date]])</f>
        <v>240</v>
      </c>
      <c r="M95" s="2" t="str">
        <f ca="1">IF(Table2[[#This Row],[Exit Date]]&lt;TODAY(),"Out of Service","Active Employee")</f>
        <v>Out of Service</v>
      </c>
    </row>
    <row r="96" spans="1:13" x14ac:dyDescent="0.35">
      <c r="A96" s="2" t="s">
        <v>2285</v>
      </c>
      <c r="B96" s="2">
        <v>25</v>
      </c>
      <c r="C96" s="2" t="s">
        <v>21</v>
      </c>
      <c r="D96" s="2" t="s">
        <v>2286</v>
      </c>
      <c r="E96" s="2" t="s">
        <v>2287</v>
      </c>
      <c r="F96" s="2" t="s">
        <v>3513</v>
      </c>
      <c r="G96" s="5" t="str">
        <f>IF(LEFT(Table2[[#This Row],[Phone Number]], 1)="-", MID(Table2[[#This Row],[Phone Number]], 2, LEN(Table2[[#This Row],[Phone Number]])-1), Table2[[#This Row],[Phone Number]])</f>
        <v>677-678-5383-86673</v>
      </c>
      <c r="H96" s="2" t="s">
        <v>19</v>
      </c>
      <c r="I96" s="3">
        <v>43626</v>
      </c>
      <c r="J96" s="3">
        <v>43835</v>
      </c>
      <c r="K9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6 Months 26 Days</v>
      </c>
      <c r="L96" s="4">
        <f>IF(ISBLANK(Table2[[#This Row],[Exit Date]]),0,Table2[[#This Row],[Exit Date]]-Table2[[#This Row],[Join Date]])</f>
        <v>209</v>
      </c>
      <c r="M96" s="2" t="str">
        <f ca="1">IF(Table2[[#This Row],[Exit Date]]&lt;TODAY(),"Out of Service","Active Employee")</f>
        <v>Out of Service</v>
      </c>
    </row>
    <row r="97" spans="1:13" x14ac:dyDescent="0.35">
      <c r="A97" s="2" t="s">
        <v>1453</v>
      </c>
      <c r="B97" s="2">
        <v>52</v>
      </c>
      <c r="C97" s="2" t="s">
        <v>10</v>
      </c>
      <c r="D97" s="2" t="s">
        <v>1454</v>
      </c>
      <c r="E97" s="2" t="s">
        <v>1455</v>
      </c>
      <c r="F97" s="2" t="s">
        <v>1456</v>
      </c>
      <c r="G97" s="5" t="str">
        <f>IF(LEFT(Table2[[#This Row],[Phone Number]], 1)="-", MID(Table2[[#This Row],[Phone Number]], 2, LEN(Table2[[#This Row],[Phone Number]])-1), Table2[[#This Row],[Phone Number]])</f>
        <v>822-698-2908</v>
      </c>
      <c r="H97" s="2" t="s">
        <v>40</v>
      </c>
      <c r="I97" s="3">
        <v>43627</v>
      </c>
      <c r="J97" s="3">
        <f t="shared" ref="J97:J102" ca="1" si="5">TODAY()</f>
        <v>45252</v>
      </c>
      <c r="K9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5 Months 11 Days</v>
      </c>
      <c r="L97" s="4">
        <f ca="1">IF(ISBLANK(Table2[[#This Row],[Exit Date]]),0,Table2[[#This Row],[Exit Date]]-Table2[[#This Row],[Join Date]])</f>
        <v>1625</v>
      </c>
      <c r="M97" s="2" t="str">
        <f ca="1">IF(Table2[[#This Row],[Exit Date]]&lt;TODAY(),"Out of Service","Active Employee")</f>
        <v>Active Employee</v>
      </c>
    </row>
    <row r="98" spans="1:13" x14ac:dyDescent="0.35">
      <c r="A98" s="2" t="s">
        <v>3110</v>
      </c>
      <c r="B98" s="2">
        <v>59</v>
      </c>
      <c r="C98" s="2" t="s">
        <v>21</v>
      </c>
      <c r="D98" s="2" t="s">
        <v>3111</v>
      </c>
      <c r="E98" s="2" t="s">
        <v>3112</v>
      </c>
      <c r="F98" s="2" t="s">
        <v>3840</v>
      </c>
      <c r="G98" s="5" t="str">
        <f>IF(LEFT(Table2[[#This Row],[Phone Number]], 1)="-", MID(Table2[[#This Row],[Phone Number]], 2, LEN(Table2[[#This Row],[Phone Number]])-1), Table2[[#This Row],[Phone Number]])</f>
        <v>653-420-1312-379</v>
      </c>
      <c r="H98" s="2" t="s">
        <v>40</v>
      </c>
      <c r="I98" s="3">
        <v>43629</v>
      </c>
      <c r="J98" s="3">
        <f t="shared" ca="1" si="5"/>
        <v>45252</v>
      </c>
      <c r="K9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5 Months 9 Days</v>
      </c>
      <c r="L98" s="4">
        <f ca="1">IF(ISBLANK(Table2[[#This Row],[Exit Date]]),0,Table2[[#This Row],[Exit Date]]-Table2[[#This Row],[Join Date]])</f>
        <v>1623</v>
      </c>
      <c r="M98" s="2" t="str">
        <f ca="1">IF(Table2[[#This Row],[Exit Date]]&lt;TODAY(),"Out of Service","Active Employee")</f>
        <v>Active Employee</v>
      </c>
    </row>
    <row r="99" spans="1:13" x14ac:dyDescent="0.35">
      <c r="A99" s="2" t="s">
        <v>2657</v>
      </c>
      <c r="B99" s="2">
        <v>36</v>
      </c>
      <c r="C99" s="2" t="s">
        <v>21</v>
      </c>
      <c r="D99" s="2" t="s">
        <v>2658</v>
      </c>
      <c r="E99" s="2" t="s">
        <v>2659</v>
      </c>
      <c r="F99" s="2" t="s">
        <v>3571</v>
      </c>
      <c r="G99" s="5" t="str">
        <f>IF(LEFT(Table2[[#This Row],[Phone Number]], 1)="-", MID(Table2[[#This Row],[Phone Number]], 2, LEN(Table2[[#This Row],[Phone Number]])-1), Table2[[#This Row],[Phone Number]])</f>
        <v>(963)897-3959-091</v>
      </c>
      <c r="H99" s="2" t="s">
        <v>24</v>
      </c>
      <c r="I99" s="3">
        <v>43631</v>
      </c>
      <c r="J99" s="3">
        <f t="shared" ca="1" si="5"/>
        <v>45252</v>
      </c>
      <c r="K9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5 Months 7 Days</v>
      </c>
      <c r="L99" s="4">
        <f ca="1">IF(ISBLANK(Table2[[#This Row],[Exit Date]]),0,Table2[[#This Row],[Exit Date]]-Table2[[#This Row],[Join Date]])</f>
        <v>1621</v>
      </c>
      <c r="M99" s="2" t="str">
        <f ca="1">IF(Table2[[#This Row],[Exit Date]]&lt;TODAY(),"Out of Service","Active Employee")</f>
        <v>Active Employee</v>
      </c>
    </row>
    <row r="100" spans="1:13" x14ac:dyDescent="0.35">
      <c r="A100" s="2" t="s">
        <v>2912</v>
      </c>
      <c r="B100" s="2">
        <v>29</v>
      </c>
      <c r="C100" s="2" t="s">
        <v>10</v>
      </c>
      <c r="D100" s="2" t="s">
        <v>2913</v>
      </c>
      <c r="E100" s="2" t="s">
        <v>2914</v>
      </c>
      <c r="F100" s="2" t="s">
        <v>3829</v>
      </c>
      <c r="G100" s="5" t="str">
        <f>IF(LEFT(Table2[[#This Row],[Phone Number]], 1)="-", MID(Table2[[#This Row],[Phone Number]], 2, LEN(Table2[[#This Row],[Phone Number]])-1), Table2[[#This Row],[Phone Number]])</f>
        <v>298-739-5989</v>
      </c>
      <c r="H100" s="2" t="s">
        <v>24</v>
      </c>
      <c r="I100" s="3">
        <v>43632</v>
      </c>
      <c r="J100" s="3">
        <f t="shared" ca="1" si="5"/>
        <v>45252</v>
      </c>
      <c r="K10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5 Months 6 Days</v>
      </c>
      <c r="L100" s="4">
        <f ca="1">IF(ISBLANK(Table2[[#This Row],[Exit Date]]),0,Table2[[#This Row],[Exit Date]]-Table2[[#This Row],[Join Date]])</f>
        <v>1620</v>
      </c>
      <c r="M100" s="2" t="str">
        <f ca="1">IF(Table2[[#This Row],[Exit Date]]&lt;TODAY(),"Out of Service","Active Employee")</f>
        <v>Active Employee</v>
      </c>
    </row>
    <row r="101" spans="1:13" x14ac:dyDescent="0.35">
      <c r="A101" s="2" t="s">
        <v>765</v>
      </c>
      <c r="B101" s="2">
        <v>59</v>
      </c>
      <c r="C101" s="2" t="s">
        <v>21</v>
      </c>
      <c r="D101" s="2" t="s">
        <v>766</v>
      </c>
      <c r="E101" s="2" t="s">
        <v>767</v>
      </c>
      <c r="F101" s="2" t="s">
        <v>3297</v>
      </c>
      <c r="G101" s="5" t="str">
        <f>IF(LEFT(Table2[[#This Row],[Phone Number]], 1)="-", MID(Table2[[#This Row],[Phone Number]], 2, LEN(Table2[[#This Row],[Phone Number]])-1), Table2[[#This Row],[Phone Number]])</f>
        <v>+1-324-914-3284-19178</v>
      </c>
      <c r="H101" s="2" t="s">
        <v>24</v>
      </c>
      <c r="I101" s="3">
        <v>43633</v>
      </c>
      <c r="J101" s="3">
        <f t="shared" ca="1" si="5"/>
        <v>45252</v>
      </c>
      <c r="K10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5 Months 5 Days</v>
      </c>
      <c r="L101" s="4">
        <f ca="1">IF(ISBLANK(Table2[[#This Row],[Exit Date]]),0,Table2[[#This Row],[Exit Date]]-Table2[[#This Row],[Join Date]])</f>
        <v>1619</v>
      </c>
      <c r="M101" s="2" t="str">
        <f ca="1">IF(Table2[[#This Row],[Exit Date]]&lt;TODAY(),"Out of Service","Active Employee")</f>
        <v>Active Employee</v>
      </c>
    </row>
    <row r="102" spans="1:13" x14ac:dyDescent="0.35">
      <c r="A102" s="2" t="s">
        <v>2166</v>
      </c>
      <c r="B102" s="2">
        <v>56</v>
      </c>
      <c r="C102" s="2" t="s">
        <v>21</v>
      </c>
      <c r="D102" s="2" t="s">
        <v>2167</v>
      </c>
      <c r="E102" s="2" t="s">
        <v>2168</v>
      </c>
      <c r="F102" s="2" t="s">
        <v>3500</v>
      </c>
      <c r="G102" s="5" t="str">
        <f>IF(LEFT(Table2[[#This Row],[Phone Number]], 1)="-", MID(Table2[[#This Row],[Phone Number]], 2, LEN(Table2[[#This Row],[Phone Number]])-1), Table2[[#This Row],[Phone Number]])</f>
        <v>(848)735-7641-46412</v>
      </c>
      <c r="H102" s="2" t="s">
        <v>40</v>
      </c>
      <c r="I102" s="3">
        <v>43635</v>
      </c>
      <c r="J102" s="3">
        <f t="shared" ca="1" si="5"/>
        <v>45252</v>
      </c>
      <c r="K10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5 Months 3 Days</v>
      </c>
      <c r="L102" s="4">
        <f ca="1">IF(ISBLANK(Table2[[#This Row],[Exit Date]]),0,Table2[[#This Row],[Exit Date]]-Table2[[#This Row],[Join Date]])</f>
        <v>1617</v>
      </c>
      <c r="M102" s="2" t="str">
        <f ca="1">IF(Table2[[#This Row],[Exit Date]]&lt;TODAY(),"Out of Service","Active Employee")</f>
        <v>Active Employee</v>
      </c>
    </row>
    <row r="103" spans="1:13" x14ac:dyDescent="0.35">
      <c r="A103" s="2" t="s">
        <v>2777</v>
      </c>
      <c r="B103" s="2">
        <v>51</v>
      </c>
      <c r="C103" s="2" t="s">
        <v>10</v>
      </c>
      <c r="D103" s="2" t="s">
        <v>2778</v>
      </c>
      <c r="E103" s="2" t="s">
        <v>2779</v>
      </c>
      <c r="F103" s="2" t="s">
        <v>3823</v>
      </c>
      <c r="G103" s="5" t="str">
        <f>IF(LEFT(Table2[[#This Row],[Phone Number]], 1)="-", MID(Table2[[#This Row],[Phone Number]], 2, LEN(Table2[[#This Row],[Phone Number]])-1), Table2[[#This Row],[Phone Number]])</f>
        <v>623-204-3222-7706</v>
      </c>
      <c r="H103" s="2" t="s">
        <v>14</v>
      </c>
      <c r="I103" s="3">
        <v>43639</v>
      </c>
      <c r="J103" s="3">
        <v>44816</v>
      </c>
      <c r="K10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20 Days</v>
      </c>
      <c r="L103" s="4">
        <f>IF(ISBLANK(Table2[[#This Row],[Exit Date]]),0,Table2[[#This Row],[Exit Date]]-Table2[[#This Row],[Join Date]])</f>
        <v>1177</v>
      </c>
      <c r="M103" s="2" t="str">
        <f ca="1">IF(Table2[[#This Row],[Exit Date]]&lt;TODAY(),"Out of Service","Active Employee")</f>
        <v>Out of Service</v>
      </c>
    </row>
    <row r="104" spans="1:13" x14ac:dyDescent="0.35">
      <c r="A104" s="2" t="s">
        <v>3158</v>
      </c>
      <c r="B104" s="2">
        <v>50</v>
      </c>
      <c r="C104" s="2" t="s">
        <v>10</v>
      </c>
      <c r="D104" s="2" t="s">
        <v>3159</v>
      </c>
      <c r="E104" s="2" t="s">
        <v>3160</v>
      </c>
      <c r="F104" s="2" t="s">
        <v>3658</v>
      </c>
      <c r="G104" s="5" t="str">
        <f>IF(LEFT(Table2[[#This Row],[Phone Number]], 1)="-", MID(Table2[[#This Row],[Phone Number]], 2, LEN(Table2[[#This Row],[Phone Number]])-1), Table2[[#This Row],[Phone Number]])</f>
        <v>852-533-2293-462</v>
      </c>
      <c r="H104" s="2" t="s">
        <v>24</v>
      </c>
      <c r="I104" s="3">
        <v>43639</v>
      </c>
      <c r="J104" s="3">
        <f ca="1">TODAY()</f>
        <v>45252</v>
      </c>
      <c r="K10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30 Days</v>
      </c>
      <c r="L104" s="4">
        <f ca="1">IF(ISBLANK(Table2[[#This Row],[Exit Date]]),0,Table2[[#This Row],[Exit Date]]-Table2[[#This Row],[Join Date]])</f>
        <v>1613</v>
      </c>
      <c r="M104" s="2" t="str">
        <f ca="1">IF(Table2[[#This Row],[Exit Date]]&lt;TODAY(),"Out of Service","Active Employee")</f>
        <v>Active Employee</v>
      </c>
    </row>
    <row r="105" spans="1:13" x14ac:dyDescent="0.35">
      <c r="A105" s="2" t="s">
        <v>2765</v>
      </c>
      <c r="B105" s="2">
        <v>58</v>
      </c>
      <c r="C105" s="2" t="s">
        <v>10</v>
      </c>
      <c r="D105" s="2" t="s">
        <v>2766</v>
      </c>
      <c r="E105" s="2" t="s">
        <v>2767</v>
      </c>
      <c r="F105" s="2" t="s">
        <v>3590</v>
      </c>
      <c r="G105" s="5" t="str">
        <f>IF(LEFT(Table2[[#This Row],[Phone Number]], 1)="-", MID(Table2[[#This Row],[Phone Number]], 2, LEN(Table2[[#This Row],[Phone Number]])-1), Table2[[#This Row],[Phone Number]])</f>
        <v>+1-473-979-9808-580</v>
      </c>
      <c r="H105" s="2" t="s">
        <v>19</v>
      </c>
      <c r="I105" s="3">
        <v>43640</v>
      </c>
      <c r="J105" s="3">
        <f ca="1">TODAY()</f>
        <v>45252</v>
      </c>
      <c r="K10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29 Days</v>
      </c>
      <c r="L105" s="4">
        <f ca="1">IF(ISBLANK(Table2[[#This Row],[Exit Date]]),0,Table2[[#This Row],[Exit Date]]-Table2[[#This Row],[Join Date]])</f>
        <v>1612</v>
      </c>
      <c r="M105" s="2" t="str">
        <f ca="1">IF(Table2[[#This Row],[Exit Date]]&lt;TODAY(),"Out of Service","Active Employee")</f>
        <v>Active Employee</v>
      </c>
    </row>
    <row r="106" spans="1:13" x14ac:dyDescent="0.35">
      <c r="A106" s="2" t="s">
        <v>982</v>
      </c>
      <c r="B106" s="2">
        <v>39</v>
      </c>
      <c r="C106" s="2" t="s">
        <v>21</v>
      </c>
      <c r="D106" s="2" t="s">
        <v>983</v>
      </c>
      <c r="E106" s="2" t="s">
        <v>984</v>
      </c>
      <c r="F106" s="2">
        <v>5904020361</v>
      </c>
      <c r="G106" s="5">
        <f>IF(LEFT(Table2[[#This Row],[Phone Number]], 1)="-", MID(Table2[[#This Row],[Phone Number]], 2, LEN(Table2[[#This Row],[Phone Number]])-1), Table2[[#This Row],[Phone Number]])</f>
        <v>5904020361</v>
      </c>
      <c r="H106" s="2" t="s">
        <v>19</v>
      </c>
      <c r="I106" s="3">
        <v>43642</v>
      </c>
      <c r="J106" s="3">
        <f ca="1">TODAY()</f>
        <v>45252</v>
      </c>
      <c r="K10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27 Days</v>
      </c>
      <c r="L106" s="4">
        <f ca="1">IF(ISBLANK(Table2[[#This Row],[Exit Date]]),0,Table2[[#This Row],[Exit Date]]-Table2[[#This Row],[Join Date]])</f>
        <v>1610</v>
      </c>
      <c r="M106" s="2" t="str">
        <f ca="1">IF(Table2[[#This Row],[Exit Date]]&lt;TODAY(),"Out of Service","Active Employee")</f>
        <v>Active Employee</v>
      </c>
    </row>
    <row r="107" spans="1:13" x14ac:dyDescent="0.35">
      <c r="A107" s="2" t="s">
        <v>1384</v>
      </c>
      <c r="B107" s="2">
        <v>35</v>
      </c>
      <c r="C107" s="2" t="s">
        <v>21</v>
      </c>
      <c r="D107" s="2" t="s">
        <v>1385</v>
      </c>
      <c r="E107" s="2" t="s">
        <v>1386</v>
      </c>
      <c r="F107" s="2" t="s">
        <v>3744</v>
      </c>
      <c r="G107" s="5" t="str">
        <f>IF(LEFT(Table2[[#This Row],[Phone Number]], 1)="-", MID(Table2[[#This Row],[Phone Number]], 2, LEN(Table2[[#This Row],[Phone Number]])-1), Table2[[#This Row],[Phone Number]])</f>
        <v>312-542-7087-359</v>
      </c>
      <c r="H107" s="2" t="s">
        <v>19</v>
      </c>
      <c r="I107" s="3">
        <v>43642</v>
      </c>
      <c r="J107" s="3">
        <f ca="1">TODAY()</f>
        <v>45252</v>
      </c>
      <c r="K10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27 Days</v>
      </c>
      <c r="L107" s="4">
        <f ca="1">IF(ISBLANK(Table2[[#This Row],[Exit Date]]),0,Table2[[#This Row],[Exit Date]]-Table2[[#This Row],[Join Date]])</f>
        <v>1610</v>
      </c>
      <c r="M107" s="2" t="str">
        <f ca="1">IF(Table2[[#This Row],[Exit Date]]&lt;TODAY(),"Out of Service","Active Employee")</f>
        <v>Active Employee</v>
      </c>
    </row>
    <row r="108" spans="1:13" x14ac:dyDescent="0.35">
      <c r="A108" s="2" t="s">
        <v>1394</v>
      </c>
      <c r="B108" s="2">
        <v>49</v>
      </c>
      <c r="C108" s="2" t="s">
        <v>21</v>
      </c>
      <c r="D108" s="2" t="s">
        <v>1395</v>
      </c>
      <c r="E108" s="2" t="s">
        <v>1396</v>
      </c>
      <c r="F108" s="2" t="s">
        <v>3384</v>
      </c>
      <c r="G108" s="5" t="str">
        <f>IF(LEFT(Table2[[#This Row],[Phone Number]], 1)="-", MID(Table2[[#This Row],[Phone Number]], 2, LEN(Table2[[#This Row],[Phone Number]])-1), Table2[[#This Row],[Phone Number]])</f>
        <v>001-492-545-4285-575</v>
      </c>
      <c r="H108" s="2" t="s">
        <v>24</v>
      </c>
      <c r="I108" s="3">
        <v>43643</v>
      </c>
      <c r="J108" s="3">
        <v>43947</v>
      </c>
      <c r="K10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9 Months 30 Days</v>
      </c>
      <c r="L108" s="4">
        <f>IF(ISBLANK(Table2[[#This Row],[Exit Date]]),0,Table2[[#This Row],[Exit Date]]-Table2[[#This Row],[Join Date]])</f>
        <v>304</v>
      </c>
      <c r="M108" s="2" t="str">
        <f ca="1">IF(Table2[[#This Row],[Exit Date]]&lt;TODAY(),"Out of Service","Active Employee")</f>
        <v>Out of Service</v>
      </c>
    </row>
    <row r="109" spans="1:13" x14ac:dyDescent="0.35">
      <c r="A109" s="2" t="s">
        <v>1640</v>
      </c>
      <c r="B109" s="2">
        <v>35</v>
      </c>
      <c r="C109" s="2" t="s">
        <v>21</v>
      </c>
      <c r="D109" s="2" t="s">
        <v>1641</v>
      </c>
      <c r="E109" s="2" t="s">
        <v>1642</v>
      </c>
      <c r="F109" s="2" t="s">
        <v>3423</v>
      </c>
      <c r="G109" s="5" t="str">
        <f>IF(LEFT(Table2[[#This Row],[Phone Number]], 1)="-", MID(Table2[[#This Row],[Phone Number]], 2, LEN(Table2[[#This Row],[Phone Number]])-1), Table2[[#This Row],[Phone Number]])</f>
        <v>744-344-2488-89109</v>
      </c>
      <c r="H109" s="2" t="s">
        <v>40</v>
      </c>
      <c r="I109" s="3">
        <v>43643</v>
      </c>
      <c r="J109" s="3">
        <v>44061</v>
      </c>
      <c r="K10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22 Days</v>
      </c>
      <c r="L109" s="4">
        <f>IF(ISBLANK(Table2[[#This Row],[Exit Date]]),0,Table2[[#This Row],[Exit Date]]-Table2[[#This Row],[Join Date]])</f>
        <v>418</v>
      </c>
      <c r="M109" s="2" t="str">
        <f ca="1">IF(Table2[[#This Row],[Exit Date]]&lt;TODAY(),"Out of Service","Active Employee")</f>
        <v>Out of Service</v>
      </c>
    </row>
    <row r="110" spans="1:13" x14ac:dyDescent="0.35">
      <c r="A110" s="2" t="s">
        <v>1584</v>
      </c>
      <c r="B110" s="2">
        <v>24</v>
      </c>
      <c r="C110" s="2" t="s">
        <v>10</v>
      </c>
      <c r="D110" s="2" t="s">
        <v>1585</v>
      </c>
      <c r="E110" s="2" t="s">
        <v>1586</v>
      </c>
      <c r="F110" s="2" t="s">
        <v>3414</v>
      </c>
      <c r="G110" s="5" t="str">
        <f>IF(LEFT(Table2[[#This Row],[Phone Number]], 1)="-", MID(Table2[[#This Row],[Phone Number]], 2, LEN(Table2[[#This Row],[Phone Number]])-1), Table2[[#This Row],[Phone Number]])</f>
        <v>261-902-9632-0739</v>
      </c>
      <c r="H110" s="2" t="s">
        <v>19</v>
      </c>
      <c r="I110" s="3">
        <v>43645</v>
      </c>
      <c r="J110" s="3">
        <f ca="1">TODAY()</f>
        <v>45252</v>
      </c>
      <c r="K11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24 Days</v>
      </c>
      <c r="L110" s="4">
        <f ca="1">IF(ISBLANK(Table2[[#This Row],[Exit Date]]),0,Table2[[#This Row],[Exit Date]]-Table2[[#This Row],[Join Date]])</f>
        <v>1607</v>
      </c>
      <c r="M110" s="2" t="str">
        <f ca="1">IF(Table2[[#This Row],[Exit Date]]&lt;TODAY(),"Out of Service","Active Employee")</f>
        <v>Active Employee</v>
      </c>
    </row>
    <row r="111" spans="1:13" x14ac:dyDescent="0.35">
      <c r="A111" s="2" t="s">
        <v>742</v>
      </c>
      <c r="B111" s="2">
        <v>49</v>
      </c>
      <c r="C111" s="2" t="s">
        <v>10</v>
      </c>
      <c r="D111" s="2" t="s">
        <v>743</v>
      </c>
      <c r="E111" s="2" t="s">
        <v>744</v>
      </c>
      <c r="F111" s="2" t="s">
        <v>3293</v>
      </c>
      <c r="G111" s="5" t="str">
        <f>IF(LEFT(Table2[[#This Row],[Phone Number]], 1)="-", MID(Table2[[#This Row],[Phone Number]], 2, LEN(Table2[[#This Row],[Phone Number]])-1), Table2[[#This Row],[Phone Number]])</f>
        <v>(949)258-4474-809</v>
      </c>
      <c r="H111" s="2" t="s">
        <v>14</v>
      </c>
      <c r="I111" s="3">
        <v>43646</v>
      </c>
      <c r="J111" s="3">
        <v>43740</v>
      </c>
      <c r="K11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3 Months 2 Days</v>
      </c>
      <c r="L111" s="4">
        <f>IF(ISBLANK(Table2[[#This Row],[Exit Date]]),0,Table2[[#This Row],[Exit Date]]-Table2[[#This Row],[Join Date]])</f>
        <v>94</v>
      </c>
      <c r="M111" s="2" t="str">
        <f ca="1">IF(Table2[[#This Row],[Exit Date]]&lt;TODAY(),"Out of Service","Active Employee")</f>
        <v>Out of Service</v>
      </c>
    </row>
    <row r="112" spans="1:13" x14ac:dyDescent="0.35">
      <c r="A112" s="2" t="s">
        <v>873</v>
      </c>
      <c r="B112" s="2">
        <v>59</v>
      </c>
      <c r="C112" s="2" t="s">
        <v>10</v>
      </c>
      <c r="D112" s="2" t="s">
        <v>874</v>
      </c>
      <c r="E112" s="2" t="s">
        <v>875</v>
      </c>
      <c r="F112" s="2" t="s">
        <v>3313</v>
      </c>
      <c r="G112" s="5" t="str">
        <f>IF(LEFT(Table2[[#This Row],[Phone Number]], 1)="-", MID(Table2[[#This Row],[Phone Number]], 2, LEN(Table2[[#This Row],[Phone Number]])-1), Table2[[#This Row],[Phone Number]])</f>
        <v>+1-850-203-9950-654</v>
      </c>
      <c r="H112" s="2" t="s">
        <v>24</v>
      </c>
      <c r="I112" s="3">
        <v>43646</v>
      </c>
      <c r="J112" s="3">
        <v>43822</v>
      </c>
      <c r="K11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5 Months 23 Days</v>
      </c>
      <c r="L112" s="4">
        <f>IF(ISBLANK(Table2[[#This Row],[Exit Date]]),0,Table2[[#This Row],[Exit Date]]-Table2[[#This Row],[Join Date]])</f>
        <v>176</v>
      </c>
      <c r="M112" s="2" t="str">
        <f ca="1">IF(Table2[[#This Row],[Exit Date]]&lt;TODAY(),"Out of Service","Active Employee")</f>
        <v>Out of Service</v>
      </c>
    </row>
    <row r="113" spans="1:13" x14ac:dyDescent="0.35">
      <c r="A113" s="2" t="s">
        <v>2597</v>
      </c>
      <c r="B113" s="2">
        <v>50</v>
      </c>
      <c r="C113" s="2" t="s">
        <v>10</v>
      </c>
      <c r="D113" s="2" t="s">
        <v>2598</v>
      </c>
      <c r="E113" s="2" t="s">
        <v>2599</v>
      </c>
      <c r="F113" s="2" t="s">
        <v>2600</v>
      </c>
      <c r="G113" s="5" t="str">
        <f>IF(LEFT(Table2[[#This Row],[Phone Number]], 1)="-", MID(Table2[[#This Row],[Phone Number]], 2, LEN(Table2[[#This Row],[Phone Number]])-1), Table2[[#This Row],[Phone Number]])</f>
        <v>(340)910-1181</v>
      </c>
      <c r="H113" s="2" t="s">
        <v>24</v>
      </c>
      <c r="I113" s="3">
        <v>43646</v>
      </c>
      <c r="J113" s="3">
        <f t="shared" ref="J113:J118" ca="1" si="6">TODAY()</f>
        <v>45252</v>
      </c>
      <c r="K11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23 Days</v>
      </c>
      <c r="L113" s="4">
        <f ca="1">IF(ISBLANK(Table2[[#This Row],[Exit Date]]),0,Table2[[#This Row],[Exit Date]]-Table2[[#This Row],[Join Date]])</f>
        <v>1606</v>
      </c>
      <c r="M113" s="2" t="str">
        <f ca="1">IF(Table2[[#This Row],[Exit Date]]&lt;TODAY(),"Out of Service","Active Employee")</f>
        <v>Active Employee</v>
      </c>
    </row>
    <row r="114" spans="1:13" x14ac:dyDescent="0.35">
      <c r="A114" s="2" t="s">
        <v>1431</v>
      </c>
      <c r="B114" s="2">
        <v>45</v>
      </c>
      <c r="C114" s="2" t="s">
        <v>10</v>
      </c>
      <c r="D114" s="2" t="s">
        <v>1432</v>
      </c>
      <c r="E114" s="2" t="s">
        <v>1433</v>
      </c>
      <c r="F114" s="2" t="s">
        <v>3390</v>
      </c>
      <c r="G114" s="5" t="str">
        <f>IF(LEFT(Table2[[#This Row],[Phone Number]], 1)="-", MID(Table2[[#This Row],[Phone Number]], 2, LEN(Table2[[#This Row],[Phone Number]])-1), Table2[[#This Row],[Phone Number]])</f>
        <v>001-481-286-3447-9050</v>
      </c>
      <c r="H114" s="2" t="s">
        <v>40</v>
      </c>
      <c r="I114" s="3">
        <v>43648</v>
      </c>
      <c r="J114" s="3">
        <f t="shared" ca="1" si="6"/>
        <v>45252</v>
      </c>
      <c r="K11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20 Days</v>
      </c>
      <c r="L114" s="4">
        <f ca="1">IF(ISBLANK(Table2[[#This Row],[Exit Date]]),0,Table2[[#This Row],[Exit Date]]-Table2[[#This Row],[Join Date]])</f>
        <v>1604</v>
      </c>
      <c r="M114" s="2" t="str">
        <f ca="1">IF(Table2[[#This Row],[Exit Date]]&lt;TODAY(),"Out of Service","Active Employee")</f>
        <v>Active Employee</v>
      </c>
    </row>
    <row r="115" spans="1:13" x14ac:dyDescent="0.35">
      <c r="A115" s="2" t="s">
        <v>2528</v>
      </c>
      <c r="B115" s="2">
        <v>27</v>
      </c>
      <c r="C115" s="2" t="s">
        <v>21</v>
      </c>
      <c r="D115" s="2" t="s">
        <v>2529</v>
      </c>
      <c r="E115" s="2" t="s">
        <v>2530</v>
      </c>
      <c r="F115" s="2" t="s">
        <v>3808</v>
      </c>
      <c r="G115" s="5" t="str">
        <f>IF(LEFT(Table2[[#This Row],[Phone Number]], 1)="-", MID(Table2[[#This Row],[Phone Number]], 2, LEN(Table2[[#This Row],[Phone Number]])-1), Table2[[#This Row],[Phone Number]])</f>
        <v>478-757-1892-28306</v>
      </c>
      <c r="H115" s="2" t="s">
        <v>40</v>
      </c>
      <c r="I115" s="3">
        <v>43649</v>
      </c>
      <c r="J115" s="3">
        <f t="shared" ca="1" si="6"/>
        <v>45252</v>
      </c>
      <c r="K11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19 Days</v>
      </c>
      <c r="L115" s="4">
        <f ca="1">IF(ISBLANK(Table2[[#This Row],[Exit Date]]),0,Table2[[#This Row],[Exit Date]]-Table2[[#This Row],[Join Date]])</f>
        <v>1603</v>
      </c>
      <c r="M115" s="2" t="str">
        <f ca="1">IF(Table2[[#This Row],[Exit Date]]&lt;TODAY(),"Out of Service","Active Employee")</f>
        <v>Active Employee</v>
      </c>
    </row>
    <row r="116" spans="1:13" x14ac:dyDescent="0.35">
      <c r="A116" s="2" t="s">
        <v>1692</v>
      </c>
      <c r="B116" s="2">
        <v>27</v>
      </c>
      <c r="C116" s="2" t="s">
        <v>10</v>
      </c>
      <c r="D116" s="2" t="s">
        <v>1693</v>
      </c>
      <c r="E116" s="2" t="s">
        <v>1694</v>
      </c>
      <c r="F116" s="2" t="s">
        <v>3762</v>
      </c>
      <c r="G116" s="5" t="str">
        <f>IF(LEFT(Table2[[#This Row],[Phone Number]], 1)="-", MID(Table2[[#This Row],[Phone Number]], 2, LEN(Table2[[#This Row],[Phone Number]])-1), Table2[[#This Row],[Phone Number]])</f>
        <v>724-663-2750</v>
      </c>
      <c r="H116" s="2" t="s">
        <v>14</v>
      </c>
      <c r="I116" s="3">
        <v>43651</v>
      </c>
      <c r="J116" s="3">
        <f t="shared" ca="1" si="6"/>
        <v>45252</v>
      </c>
      <c r="K11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17 Days</v>
      </c>
      <c r="L116" s="4">
        <f ca="1">IF(ISBLANK(Table2[[#This Row],[Exit Date]]),0,Table2[[#This Row],[Exit Date]]-Table2[[#This Row],[Join Date]])</f>
        <v>1601</v>
      </c>
      <c r="M116" s="2" t="str">
        <f ca="1">IF(Table2[[#This Row],[Exit Date]]&lt;TODAY(),"Out of Service","Active Employee")</f>
        <v>Active Employee</v>
      </c>
    </row>
    <row r="117" spans="1:13" x14ac:dyDescent="0.35">
      <c r="A117" s="2" t="s">
        <v>2555</v>
      </c>
      <c r="B117" s="2">
        <v>21</v>
      </c>
      <c r="C117" s="2" t="s">
        <v>10</v>
      </c>
      <c r="D117" s="2" t="s">
        <v>2556</v>
      </c>
      <c r="E117" s="2" t="s">
        <v>2557</v>
      </c>
      <c r="F117" s="2" t="s">
        <v>3810</v>
      </c>
      <c r="G117" s="5" t="str">
        <f>IF(LEFT(Table2[[#This Row],[Phone Number]], 1)="-", MID(Table2[[#This Row],[Phone Number]], 2, LEN(Table2[[#This Row],[Phone Number]])-1), Table2[[#This Row],[Phone Number]])</f>
        <v>761-719-0059-17374</v>
      </c>
      <c r="H117" s="2" t="s">
        <v>40</v>
      </c>
      <c r="I117" s="3">
        <v>43651</v>
      </c>
      <c r="J117" s="3">
        <f t="shared" ca="1" si="6"/>
        <v>45252</v>
      </c>
      <c r="K11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17 Days</v>
      </c>
      <c r="L117" s="4">
        <f ca="1">IF(ISBLANK(Table2[[#This Row],[Exit Date]]),0,Table2[[#This Row],[Exit Date]]-Table2[[#This Row],[Join Date]])</f>
        <v>1601</v>
      </c>
      <c r="M117" s="2" t="str">
        <f ca="1">IF(Table2[[#This Row],[Exit Date]]&lt;TODAY(),"Out of Service","Active Employee")</f>
        <v>Active Employee</v>
      </c>
    </row>
    <row r="118" spans="1:13" x14ac:dyDescent="0.35">
      <c r="A118" s="2" t="s">
        <v>1540</v>
      </c>
      <c r="B118" s="2">
        <v>42</v>
      </c>
      <c r="C118" s="2" t="s">
        <v>10</v>
      </c>
      <c r="D118" s="2" t="s">
        <v>1541</v>
      </c>
      <c r="E118" s="2" t="s">
        <v>1542</v>
      </c>
      <c r="F118" s="2" t="s">
        <v>3755</v>
      </c>
      <c r="G118" s="5" t="str">
        <f>IF(LEFT(Table2[[#This Row],[Phone Number]], 1)="-", MID(Table2[[#This Row],[Phone Number]], 2, LEN(Table2[[#This Row],[Phone Number]])-1), Table2[[#This Row],[Phone Number]])</f>
        <v>829-638-9256-3134</v>
      </c>
      <c r="H118" s="2" t="s">
        <v>40</v>
      </c>
      <c r="I118" s="3">
        <v>43652</v>
      </c>
      <c r="J118" s="3">
        <f t="shared" ca="1" si="6"/>
        <v>45252</v>
      </c>
      <c r="K11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16 Days</v>
      </c>
      <c r="L118" s="4">
        <f ca="1">IF(ISBLANK(Table2[[#This Row],[Exit Date]]),0,Table2[[#This Row],[Exit Date]]-Table2[[#This Row],[Join Date]])</f>
        <v>1600</v>
      </c>
      <c r="M118" s="2" t="str">
        <f ca="1">IF(Table2[[#This Row],[Exit Date]]&lt;TODAY(),"Out of Service","Active Employee")</f>
        <v>Active Employee</v>
      </c>
    </row>
    <row r="119" spans="1:13" x14ac:dyDescent="0.35">
      <c r="A119" s="2" t="s">
        <v>1681</v>
      </c>
      <c r="B119" s="2">
        <v>60</v>
      </c>
      <c r="C119" s="2" t="s">
        <v>21</v>
      </c>
      <c r="D119" s="2" t="s">
        <v>1682</v>
      </c>
      <c r="E119" s="2" t="s">
        <v>1683</v>
      </c>
      <c r="F119" s="2" t="s">
        <v>1684</v>
      </c>
      <c r="G119" s="5" t="str">
        <f>IF(LEFT(Table2[[#This Row],[Phone Number]], 1)="-", MID(Table2[[#This Row],[Phone Number]], 2, LEN(Table2[[#This Row],[Phone Number]])-1), Table2[[#This Row],[Phone Number]])</f>
        <v>001-524-414-4148</v>
      </c>
      <c r="H119" s="2" t="s">
        <v>14</v>
      </c>
      <c r="I119" s="3">
        <v>43653</v>
      </c>
      <c r="J119" s="3">
        <v>44171</v>
      </c>
      <c r="K11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29 Days</v>
      </c>
      <c r="L119" s="4">
        <f>IF(ISBLANK(Table2[[#This Row],[Exit Date]]),0,Table2[[#This Row],[Exit Date]]-Table2[[#This Row],[Join Date]])</f>
        <v>518</v>
      </c>
      <c r="M119" s="2" t="str">
        <f ca="1">IF(Table2[[#This Row],[Exit Date]]&lt;TODAY(),"Out of Service","Active Employee")</f>
        <v>Out of Service</v>
      </c>
    </row>
    <row r="120" spans="1:13" x14ac:dyDescent="0.35">
      <c r="A120" s="2" t="s">
        <v>1702</v>
      </c>
      <c r="B120" s="2">
        <v>51</v>
      </c>
      <c r="C120" s="2" t="s">
        <v>10</v>
      </c>
      <c r="D120" s="2" t="s">
        <v>1703</v>
      </c>
      <c r="E120" s="2" t="s">
        <v>1704</v>
      </c>
      <c r="F120" s="2" t="s">
        <v>3432</v>
      </c>
      <c r="G120" s="5" t="str">
        <f>IF(LEFT(Table2[[#This Row],[Phone Number]], 1)="-", MID(Table2[[#This Row],[Phone Number]], 2, LEN(Table2[[#This Row],[Phone Number]])-1), Table2[[#This Row],[Phone Number]])</f>
        <v>+1-276-635-0475-343</v>
      </c>
      <c r="H120" s="2" t="s">
        <v>40</v>
      </c>
      <c r="I120" s="3">
        <v>43655</v>
      </c>
      <c r="J120" s="3">
        <f ca="1">TODAY()</f>
        <v>45252</v>
      </c>
      <c r="K12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13 Days</v>
      </c>
      <c r="L120" s="4">
        <f ca="1">IF(ISBLANK(Table2[[#This Row],[Exit Date]]),0,Table2[[#This Row],[Exit Date]]-Table2[[#This Row],[Join Date]])</f>
        <v>1597</v>
      </c>
      <c r="M120" s="2" t="str">
        <f ca="1">IF(Table2[[#This Row],[Exit Date]]&lt;TODAY(),"Out of Service","Active Employee")</f>
        <v>Active Employee</v>
      </c>
    </row>
    <row r="121" spans="1:13" x14ac:dyDescent="0.35">
      <c r="A121" s="2" t="s">
        <v>2486</v>
      </c>
      <c r="B121" s="2">
        <v>34</v>
      </c>
      <c r="C121" s="2" t="s">
        <v>10</v>
      </c>
      <c r="D121" s="2" t="s">
        <v>2487</v>
      </c>
      <c r="E121" s="2" t="s">
        <v>2488</v>
      </c>
      <c r="F121" s="2" t="s">
        <v>3543</v>
      </c>
      <c r="G121" s="5" t="str">
        <f>IF(LEFT(Table2[[#This Row],[Phone Number]], 1)="-", MID(Table2[[#This Row],[Phone Number]], 2, LEN(Table2[[#This Row],[Phone Number]])-1), Table2[[#This Row],[Phone Number]])</f>
        <v>(589)420-4661-0112</v>
      </c>
      <c r="H121" s="2" t="s">
        <v>19</v>
      </c>
      <c r="I121" s="3">
        <v>43656</v>
      </c>
      <c r="J121" s="3">
        <f ca="1">TODAY()</f>
        <v>45252</v>
      </c>
      <c r="K12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12 Days</v>
      </c>
      <c r="L121" s="4">
        <f ca="1">IF(ISBLANK(Table2[[#This Row],[Exit Date]]),0,Table2[[#This Row],[Exit Date]]-Table2[[#This Row],[Join Date]])</f>
        <v>1596</v>
      </c>
      <c r="M121" s="2" t="str">
        <f ca="1">IF(Table2[[#This Row],[Exit Date]]&lt;TODAY(),"Out of Service","Active Employee")</f>
        <v>Active Employee</v>
      </c>
    </row>
    <row r="122" spans="1:13" x14ac:dyDescent="0.35">
      <c r="A122" s="2" t="s">
        <v>3170</v>
      </c>
      <c r="B122" s="2">
        <v>32</v>
      </c>
      <c r="C122" s="2" t="s">
        <v>21</v>
      </c>
      <c r="D122" s="2" t="s">
        <v>3171</v>
      </c>
      <c r="E122" s="2" t="s">
        <v>3172</v>
      </c>
      <c r="F122" s="2">
        <f>1-835-738-772</f>
        <v>-2344</v>
      </c>
      <c r="G122" s="5" t="str">
        <f>IF(LEFT(Table2[[#This Row],[Phone Number]], 1)="-", MID(Table2[[#This Row],[Phone Number]], 2, LEN(Table2[[#This Row],[Phone Number]])-1), Table2[[#This Row],[Phone Number]])</f>
        <v>2344</v>
      </c>
      <c r="H122" s="2" t="s">
        <v>14</v>
      </c>
      <c r="I122" s="3">
        <v>43657</v>
      </c>
      <c r="J122" s="3">
        <v>43708</v>
      </c>
      <c r="K12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20 Days</v>
      </c>
      <c r="L122" s="4">
        <f>IF(ISBLANK(Table2[[#This Row],[Exit Date]]),0,Table2[[#This Row],[Exit Date]]-Table2[[#This Row],[Join Date]])</f>
        <v>51</v>
      </c>
      <c r="M122" s="2" t="str">
        <f ca="1">IF(Table2[[#This Row],[Exit Date]]&lt;TODAY(),"Out of Service","Active Employee")</f>
        <v>Out of Service</v>
      </c>
    </row>
    <row r="123" spans="1:13" x14ac:dyDescent="0.35">
      <c r="A123" s="2" t="s">
        <v>458</v>
      </c>
      <c r="B123" s="2">
        <v>19</v>
      </c>
      <c r="C123" s="2" t="s">
        <v>10</v>
      </c>
      <c r="D123" s="2" t="s">
        <v>459</v>
      </c>
      <c r="E123" s="2" t="s">
        <v>460</v>
      </c>
      <c r="F123" s="2" t="s">
        <v>3251</v>
      </c>
      <c r="G123" s="5" t="str">
        <f>IF(LEFT(Table2[[#This Row],[Phone Number]], 1)="-", MID(Table2[[#This Row],[Phone Number]], 2, LEN(Table2[[#This Row],[Phone Number]])-1), Table2[[#This Row],[Phone Number]])</f>
        <v>001-753-414-3635-0037</v>
      </c>
      <c r="H123" s="2" t="s">
        <v>24</v>
      </c>
      <c r="I123" s="3">
        <v>43659</v>
      </c>
      <c r="J123" s="3">
        <f ca="1">TODAY()</f>
        <v>45252</v>
      </c>
      <c r="K12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9 Days</v>
      </c>
      <c r="L123" s="4">
        <f ca="1">IF(ISBLANK(Table2[[#This Row],[Exit Date]]),0,Table2[[#This Row],[Exit Date]]-Table2[[#This Row],[Join Date]])</f>
        <v>1593</v>
      </c>
      <c r="M123" s="2" t="str">
        <f ca="1">IF(Table2[[#This Row],[Exit Date]]&lt;TODAY(),"Out of Service","Active Employee")</f>
        <v>Active Employee</v>
      </c>
    </row>
    <row r="124" spans="1:13" x14ac:dyDescent="0.35">
      <c r="A124" s="2" t="s">
        <v>627</v>
      </c>
      <c r="B124" s="2">
        <v>20</v>
      </c>
      <c r="C124" s="2" t="s">
        <v>21</v>
      </c>
      <c r="D124" s="2" t="s">
        <v>628</v>
      </c>
      <c r="E124" s="2" t="s">
        <v>629</v>
      </c>
      <c r="F124" s="2" t="s">
        <v>3275</v>
      </c>
      <c r="G124" s="5" t="str">
        <f>IF(LEFT(Table2[[#This Row],[Phone Number]], 1)="-", MID(Table2[[#This Row],[Phone Number]], 2, LEN(Table2[[#This Row],[Phone Number]])-1), Table2[[#This Row],[Phone Number]])</f>
        <v>+1-841-361-0456-82248</v>
      </c>
      <c r="H124" s="2" t="s">
        <v>24</v>
      </c>
      <c r="I124" s="3">
        <v>43660</v>
      </c>
      <c r="J124" s="3">
        <v>44523</v>
      </c>
      <c r="K12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9 Days</v>
      </c>
      <c r="L124" s="4">
        <f>IF(ISBLANK(Table2[[#This Row],[Exit Date]]),0,Table2[[#This Row],[Exit Date]]-Table2[[#This Row],[Join Date]])</f>
        <v>863</v>
      </c>
      <c r="M124" s="2" t="str">
        <f ca="1">IF(Table2[[#This Row],[Exit Date]]&lt;TODAY(),"Out of Service","Active Employee")</f>
        <v>Out of Service</v>
      </c>
    </row>
    <row r="125" spans="1:13" x14ac:dyDescent="0.35">
      <c r="A125" s="2" t="s">
        <v>1169</v>
      </c>
      <c r="B125" s="2">
        <v>57</v>
      </c>
      <c r="C125" s="2" t="s">
        <v>10</v>
      </c>
      <c r="D125" s="2" t="s">
        <v>1170</v>
      </c>
      <c r="E125" s="2" t="s">
        <v>1171</v>
      </c>
      <c r="F125" s="2" t="s">
        <v>3353</v>
      </c>
      <c r="G125" s="5" t="str">
        <f>IF(LEFT(Table2[[#This Row],[Phone Number]], 1)="-", MID(Table2[[#This Row],[Phone Number]], 2, LEN(Table2[[#This Row],[Phone Number]])-1), Table2[[#This Row],[Phone Number]])</f>
        <v>+1-485-359-0285-2490</v>
      </c>
      <c r="H125" s="2" t="s">
        <v>40</v>
      </c>
      <c r="I125" s="3">
        <v>43667</v>
      </c>
      <c r="J125" s="3">
        <f t="shared" ref="J125:J134" ca="1" si="7">TODAY()</f>
        <v>45252</v>
      </c>
      <c r="K12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1 Days</v>
      </c>
      <c r="L125" s="4">
        <f ca="1">IF(ISBLANK(Table2[[#This Row],[Exit Date]]),0,Table2[[#This Row],[Exit Date]]-Table2[[#This Row],[Join Date]])</f>
        <v>1585</v>
      </c>
      <c r="M125" s="2" t="str">
        <f ca="1">IF(Table2[[#This Row],[Exit Date]]&lt;TODAY(),"Out of Service","Active Employee")</f>
        <v>Active Employee</v>
      </c>
    </row>
    <row r="126" spans="1:13" x14ac:dyDescent="0.35">
      <c r="A126" s="2" t="s">
        <v>1268</v>
      </c>
      <c r="B126" s="2">
        <v>35</v>
      </c>
      <c r="C126" s="2" t="s">
        <v>21</v>
      </c>
      <c r="D126" s="2" t="s">
        <v>1269</v>
      </c>
      <c r="E126" s="2" t="s">
        <v>1270</v>
      </c>
      <c r="F126" s="2" t="s">
        <v>1271</v>
      </c>
      <c r="G126" s="5" t="str">
        <f>IF(LEFT(Table2[[#This Row],[Phone Number]], 1)="-", MID(Table2[[#This Row],[Phone Number]], 2, LEN(Table2[[#This Row],[Phone Number]])-1), Table2[[#This Row],[Phone Number]])</f>
        <v>(398)590-1814</v>
      </c>
      <c r="H126" s="2" t="s">
        <v>40</v>
      </c>
      <c r="I126" s="3">
        <v>43668</v>
      </c>
      <c r="J126" s="3">
        <f t="shared" ca="1" si="7"/>
        <v>45252</v>
      </c>
      <c r="K12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0 Days</v>
      </c>
      <c r="L126" s="4">
        <f ca="1">IF(ISBLANK(Table2[[#This Row],[Exit Date]]),0,Table2[[#This Row],[Exit Date]]-Table2[[#This Row],[Join Date]])</f>
        <v>1584</v>
      </c>
      <c r="M126" s="2" t="str">
        <f ca="1">IF(Table2[[#This Row],[Exit Date]]&lt;TODAY(),"Out of Service","Active Employee")</f>
        <v>Active Employee</v>
      </c>
    </row>
    <row r="127" spans="1:13" x14ac:dyDescent="0.35">
      <c r="A127" s="2" t="s">
        <v>2707</v>
      </c>
      <c r="B127" s="2">
        <v>45</v>
      </c>
      <c r="C127" s="2" t="s">
        <v>21</v>
      </c>
      <c r="D127" s="2" t="s">
        <v>2708</v>
      </c>
      <c r="E127" s="2" t="s">
        <v>2709</v>
      </c>
      <c r="F127" s="2" t="s">
        <v>3579</v>
      </c>
      <c r="G127" s="5" t="str">
        <f>IF(LEFT(Table2[[#This Row],[Phone Number]], 1)="-", MID(Table2[[#This Row],[Phone Number]], 2, LEN(Table2[[#This Row],[Phone Number]])-1), Table2[[#This Row],[Phone Number]])</f>
        <v>+1-867-918-4839-0880</v>
      </c>
      <c r="H127" s="2" t="s">
        <v>14</v>
      </c>
      <c r="I127" s="3">
        <v>43668</v>
      </c>
      <c r="J127" s="3">
        <f t="shared" ca="1" si="7"/>
        <v>45252</v>
      </c>
      <c r="K12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4 Months 0 Days</v>
      </c>
      <c r="L127" s="4">
        <f ca="1">IF(ISBLANK(Table2[[#This Row],[Exit Date]]),0,Table2[[#This Row],[Exit Date]]-Table2[[#This Row],[Join Date]])</f>
        <v>1584</v>
      </c>
      <c r="M127" s="2" t="str">
        <f ca="1">IF(Table2[[#This Row],[Exit Date]]&lt;TODAY(),"Out of Service","Active Employee")</f>
        <v>Active Employee</v>
      </c>
    </row>
    <row r="128" spans="1:13" x14ac:dyDescent="0.35">
      <c r="A128" s="2" t="s">
        <v>2545</v>
      </c>
      <c r="B128" s="2">
        <v>58</v>
      </c>
      <c r="C128" s="2" t="s">
        <v>21</v>
      </c>
      <c r="D128" s="2" t="s">
        <v>2546</v>
      </c>
      <c r="E128" s="2" t="s">
        <v>2547</v>
      </c>
      <c r="F128" s="2" t="s">
        <v>3554</v>
      </c>
      <c r="G128" s="5" t="str">
        <f>IF(LEFT(Table2[[#This Row],[Phone Number]], 1)="-", MID(Table2[[#This Row],[Phone Number]], 2, LEN(Table2[[#This Row],[Phone Number]])-1), Table2[[#This Row],[Phone Number]])</f>
        <v>001-583-341-9708-8496</v>
      </c>
      <c r="H128" s="2" t="s">
        <v>14</v>
      </c>
      <c r="I128" s="3">
        <v>43674</v>
      </c>
      <c r="J128" s="3">
        <f t="shared" ca="1" si="7"/>
        <v>45252</v>
      </c>
      <c r="K12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3 Months 25 Days</v>
      </c>
      <c r="L128" s="4">
        <f ca="1">IF(ISBLANK(Table2[[#This Row],[Exit Date]]),0,Table2[[#This Row],[Exit Date]]-Table2[[#This Row],[Join Date]])</f>
        <v>1578</v>
      </c>
      <c r="M128" s="2" t="str">
        <f ca="1">IF(Table2[[#This Row],[Exit Date]]&lt;TODAY(),"Out of Service","Active Employee")</f>
        <v>Active Employee</v>
      </c>
    </row>
    <row r="129" spans="1:13" x14ac:dyDescent="0.35">
      <c r="A129" s="2" t="s">
        <v>1896</v>
      </c>
      <c r="B129" s="2">
        <v>53</v>
      </c>
      <c r="C129" s="2" t="s">
        <v>21</v>
      </c>
      <c r="D129" s="2" t="s">
        <v>1897</v>
      </c>
      <c r="E129" s="2" t="s">
        <v>1898</v>
      </c>
      <c r="F129" s="2" t="s">
        <v>3463</v>
      </c>
      <c r="G129" s="5" t="str">
        <f>IF(LEFT(Table2[[#This Row],[Phone Number]], 1)="-", MID(Table2[[#This Row],[Phone Number]], 2, LEN(Table2[[#This Row],[Phone Number]])-1), Table2[[#This Row],[Phone Number]])</f>
        <v>001-328-311-3673-4623</v>
      </c>
      <c r="H129" s="2" t="s">
        <v>19</v>
      </c>
      <c r="I129" s="3">
        <v>43677</v>
      </c>
      <c r="J129" s="3">
        <f t="shared" ca="1" si="7"/>
        <v>45252</v>
      </c>
      <c r="K12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3 Months 22 Days</v>
      </c>
      <c r="L129" s="4">
        <f ca="1">IF(ISBLANK(Table2[[#This Row],[Exit Date]]),0,Table2[[#This Row],[Exit Date]]-Table2[[#This Row],[Join Date]])</f>
        <v>1575</v>
      </c>
      <c r="M129" s="2" t="str">
        <f ca="1">IF(Table2[[#This Row],[Exit Date]]&lt;TODAY(),"Out of Service","Active Employee")</f>
        <v>Active Employee</v>
      </c>
    </row>
    <row r="130" spans="1:13" x14ac:dyDescent="0.35">
      <c r="A130" s="2" t="s">
        <v>3063</v>
      </c>
      <c r="B130" s="2">
        <v>21</v>
      </c>
      <c r="C130" s="2" t="s">
        <v>10</v>
      </c>
      <c r="D130" s="2" t="s">
        <v>3064</v>
      </c>
      <c r="E130" s="2" t="s">
        <v>3065</v>
      </c>
      <c r="F130" s="2" t="s">
        <v>3645</v>
      </c>
      <c r="G130" s="5" t="str">
        <f>IF(LEFT(Table2[[#This Row],[Phone Number]], 1)="-", MID(Table2[[#This Row],[Phone Number]], 2, LEN(Table2[[#This Row],[Phone Number]])-1), Table2[[#This Row],[Phone Number]])</f>
        <v>(675)420-2289-20051</v>
      </c>
      <c r="H130" s="2" t="s">
        <v>24</v>
      </c>
      <c r="I130" s="3">
        <v>43683</v>
      </c>
      <c r="J130" s="3">
        <f t="shared" ca="1" si="7"/>
        <v>45252</v>
      </c>
      <c r="K13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3 Months 16 Days</v>
      </c>
      <c r="L130" s="4">
        <f ca="1">IF(ISBLANK(Table2[[#This Row],[Exit Date]]),0,Table2[[#This Row],[Exit Date]]-Table2[[#This Row],[Join Date]])</f>
        <v>1569</v>
      </c>
      <c r="M130" s="2" t="str">
        <f ca="1">IF(Table2[[#This Row],[Exit Date]]&lt;TODAY(),"Out of Service","Active Employee")</f>
        <v>Active Employee</v>
      </c>
    </row>
    <row r="131" spans="1:13" x14ac:dyDescent="0.35">
      <c r="A131" s="2" t="s">
        <v>2807</v>
      </c>
      <c r="B131" s="2">
        <v>36</v>
      </c>
      <c r="C131" s="2" t="s">
        <v>21</v>
      </c>
      <c r="D131" s="2" t="s">
        <v>2808</v>
      </c>
      <c r="E131" s="2" t="s">
        <v>2809</v>
      </c>
      <c r="F131" s="2" t="s">
        <v>3600</v>
      </c>
      <c r="G131" s="5" t="str">
        <f>IF(LEFT(Table2[[#This Row],[Phone Number]], 1)="-", MID(Table2[[#This Row],[Phone Number]], 2, LEN(Table2[[#This Row],[Phone Number]])-1), Table2[[#This Row],[Phone Number]])</f>
        <v>(616)666-2788-0138</v>
      </c>
      <c r="H131" s="2" t="s">
        <v>24</v>
      </c>
      <c r="I131" s="3">
        <v>43688</v>
      </c>
      <c r="J131" s="3">
        <f t="shared" ca="1" si="7"/>
        <v>45252</v>
      </c>
      <c r="K13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3 Months 11 Days</v>
      </c>
      <c r="L131" s="4">
        <f ca="1">IF(ISBLANK(Table2[[#This Row],[Exit Date]]),0,Table2[[#This Row],[Exit Date]]-Table2[[#This Row],[Join Date]])</f>
        <v>1564</v>
      </c>
      <c r="M131" s="2" t="str">
        <f ca="1">IF(Table2[[#This Row],[Exit Date]]&lt;TODAY(),"Out of Service","Active Employee")</f>
        <v>Active Employee</v>
      </c>
    </row>
    <row r="132" spans="1:13" x14ac:dyDescent="0.35">
      <c r="A132" s="2" t="s">
        <v>175</v>
      </c>
      <c r="B132" s="2">
        <v>24</v>
      </c>
      <c r="C132" s="2" t="s">
        <v>21</v>
      </c>
      <c r="D132" s="2" t="s">
        <v>176</v>
      </c>
      <c r="E132" s="2" t="s">
        <v>177</v>
      </c>
      <c r="F132" s="2" t="s">
        <v>3678</v>
      </c>
      <c r="G132" s="5" t="str">
        <f>IF(LEFT(Table2[[#This Row],[Phone Number]], 1)="-", MID(Table2[[#This Row],[Phone Number]], 2, LEN(Table2[[#This Row],[Phone Number]])-1), Table2[[#This Row],[Phone Number]])</f>
        <v>803-881-1442-09939</v>
      </c>
      <c r="H132" s="2" t="s">
        <v>24</v>
      </c>
      <c r="I132" s="3">
        <v>43692</v>
      </c>
      <c r="J132" s="3">
        <f t="shared" ca="1" si="7"/>
        <v>45252</v>
      </c>
      <c r="K13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3 Months 7 Days</v>
      </c>
      <c r="L132" s="4">
        <f ca="1">IF(ISBLANK(Table2[[#This Row],[Exit Date]]),0,Table2[[#This Row],[Exit Date]]-Table2[[#This Row],[Join Date]])</f>
        <v>1560</v>
      </c>
      <c r="M132" s="2" t="str">
        <f ca="1">IF(Table2[[#This Row],[Exit Date]]&lt;TODAY(),"Out of Service","Active Employee")</f>
        <v>Active Employee</v>
      </c>
    </row>
    <row r="133" spans="1:13" x14ac:dyDescent="0.35">
      <c r="A133" s="2" t="s">
        <v>1377</v>
      </c>
      <c r="B133" s="2">
        <v>30</v>
      </c>
      <c r="C133" s="2" t="s">
        <v>21</v>
      </c>
      <c r="D133" s="2" t="s">
        <v>1378</v>
      </c>
      <c r="E133" s="2" t="s">
        <v>1379</v>
      </c>
      <c r="F133" s="2" t="s">
        <v>3743</v>
      </c>
      <c r="G133" s="5" t="str">
        <f>IF(LEFT(Table2[[#This Row],[Phone Number]], 1)="-", MID(Table2[[#This Row],[Phone Number]], 2, LEN(Table2[[#This Row],[Phone Number]])-1), Table2[[#This Row],[Phone Number]])</f>
        <v>547-974-2957</v>
      </c>
      <c r="H133" s="2" t="s">
        <v>40</v>
      </c>
      <c r="I133" s="3">
        <v>43692</v>
      </c>
      <c r="J133" s="3">
        <f t="shared" ca="1" si="7"/>
        <v>45252</v>
      </c>
      <c r="K13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3 Months 7 Days</v>
      </c>
      <c r="L133" s="4">
        <f ca="1">IF(ISBLANK(Table2[[#This Row],[Exit Date]]),0,Table2[[#This Row],[Exit Date]]-Table2[[#This Row],[Join Date]])</f>
        <v>1560</v>
      </c>
      <c r="M133" s="2" t="str">
        <f ca="1">IF(Table2[[#This Row],[Exit Date]]&lt;TODAY(),"Out of Service","Active Employee")</f>
        <v>Active Employee</v>
      </c>
    </row>
    <row r="134" spans="1:13" x14ac:dyDescent="0.35">
      <c r="A134" s="2" t="s">
        <v>366</v>
      </c>
      <c r="B134" s="2">
        <v>33</v>
      </c>
      <c r="C134" s="2" t="s">
        <v>10</v>
      </c>
      <c r="D134" s="2" t="s">
        <v>367</v>
      </c>
      <c r="E134" s="2" t="s">
        <v>368</v>
      </c>
      <c r="F134" s="2" t="s">
        <v>3234</v>
      </c>
      <c r="G134" s="5" t="str">
        <f>IF(LEFT(Table2[[#This Row],[Phone Number]], 1)="-", MID(Table2[[#This Row],[Phone Number]], 2, LEN(Table2[[#This Row],[Phone Number]])-1), Table2[[#This Row],[Phone Number]])</f>
        <v>(925)268-2724-3614</v>
      </c>
      <c r="H134" s="2" t="s">
        <v>14</v>
      </c>
      <c r="I134" s="3">
        <v>43694</v>
      </c>
      <c r="J134" s="3">
        <f t="shared" ca="1" si="7"/>
        <v>45252</v>
      </c>
      <c r="K13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3 Months 5 Days</v>
      </c>
      <c r="L134" s="4">
        <f ca="1">IF(ISBLANK(Table2[[#This Row],[Exit Date]]),0,Table2[[#This Row],[Exit Date]]-Table2[[#This Row],[Join Date]])</f>
        <v>1558</v>
      </c>
      <c r="M134" s="2" t="str">
        <f ca="1">IF(Table2[[#This Row],[Exit Date]]&lt;TODAY(),"Out of Service","Active Employee")</f>
        <v>Active Employee</v>
      </c>
    </row>
    <row r="135" spans="1:13" x14ac:dyDescent="0.35">
      <c r="A135" s="2" t="s">
        <v>2924</v>
      </c>
      <c r="B135" s="2">
        <v>46</v>
      </c>
      <c r="C135" s="2" t="s">
        <v>10</v>
      </c>
      <c r="D135" s="2" t="s">
        <v>2925</v>
      </c>
      <c r="E135" s="2" t="s">
        <v>2926</v>
      </c>
      <c r="F135" s="2" t="s">
        <v>3830</v>
      </c>
      <c r="G135" s="5" t="str">
        <f>IF(LEFT(Table2[[#This Row],[Phone Number]], 1)="-", MID(Table2[[#This Row],[Phone Number]], 2, LEN(Table2[[#This Row],[Phone Number]])-1), Table2[[#This Row],[Phone Number]])</f>
        <v>432-492-9435-30354</v>
      </c>
      <c r="H135" s="2" t="s">
        <v>24</v>
      </c>
      <c r="I135" s="3">
        <v>43694</v>
      </c>
      <c r="J135" s="3">
        <v>44508</v>
      </c>
      <c r="K13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22 Days</v>
      </c>
      <c r="L135" s="4">
        <f>IF(ISBLANK(Table2[[#This Row],[Exit Date]]),0,Table2[[#This Row],[Exit Date]]-Table2[[#This Row],[Join Date]])</f>
        <v>814</v>
      </c>
      <c r="M135" s="2" t="str">
        <f ca="1">IF(Table2[[#This Row],[Exit Date]]&lt;TODAY(),"Out of Service","Active Employee")</f>
        <v>Out of Service</v>
      </c>
    </row>
    <row r="136" spans="1:13" x14ac:dyDescent="0.35">
      <c r="A136" s="2" t="s">
        <v>644</v>
      </c>
      <c r="B136" s="2">
        <v>20</v>
      </c>
      <c r="C136" s="2" t="s">
        <v>10</v>
      </c>
      <c r="D136" s="2" t="s">
        <v>645</v>
      </c>
      <c r="E136" s="2" t="s">
        <v>646</v>
      </c>
      <c r="F136" s="2" t="s">
        <v>647</v>
      </c>
      <c r="G136" s="5" t="str">
        <f>IF(LEFT(Table2[[#This Row],[Phone Number]], 1)="-", MID(Table2[[#This Row],[Phone Number]], 2, LEN(Table2[[#This Row],[Phone Number]])-1), Table2[[#This Row],[Phone Number]])</f>
        <v>446-918-2742</v>
      </c>
      <c r="H136" s="2" t="s">
        <v>19</v>
      </c>
      <c r="I136" s="3">
        <v>43696</v>
      </c>
      <c r="J136" s="3">
        <v>44167</v>
      </c>
      <c r="K13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13 Days</v>
      </c>
      <c r="L136" s="4">
        <f>IF(ISBLANK(Table2[[#This Row],[Exit Date]]),0,Table2[[#This Row],[Exit Date]]-Table2[[#This Row],[Join Date]])</f>
        <v>471</v>
      </c>
      <c r="M136" s="2" t="str">
        <f ca="1">IF(Table2[[#This Row],[Exit Date]]&lt;TODAY(),"Out of Service","Active Employee")</f>
        <v>Out of Service</v>
      </c>
    </row>
    <row r="137" spans="1:13" x14ac:dyDescent="0.35">
      <c r="A137" s="2" t="s">
        <v>1848</v>
      </c>
      <c r="B137" s="2">
        <v>35</v>
      </c>
      <c r="C137" s="2" t="s">
        <v>10</v>
      </c>
      <c r="D137" s="2" t="s">
        <v>1849</v>
      </c>
      <c r="E137" s="2" t="s">
        <v>1850</v>
      </c>
      <c r="F137" s="2" t="s">
        <v>3456</v>
      </c>
      <c r="G137" s="5" t="str">
        <f>IF(LEFT(Table2[[#This Row],[Phone Number]], 1)="-", MID(Table2[[#This Row],[Phone Number]], 2, LEN(Table2[[#This Row],[Phone Number]])-1), Table2[[#This Row],[Phone Number]])</f>
        <v>(586)668-2078-734</v>
      </c>
      <c r="H137" s="2" t="s">
        <v>14</v>
      </c>
      <c r="I137" s="3">
        <v>43696</v>
      </c>
      <c r="J137" s="3">
        <f t="shared" ref="J137:J147" ca="1" si="8">TODAY()</f>
        <v>45252</v>
      </c>
      <c r="K13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3 Months 3 Days</v>
      </c>
      <c r="L137" s="4">
        <f ca="1">IF(ISBLANK(Table2[[#This Row],[Exit Date]]),0,Table2[[#This Row],[Exit Date]]-Table2[[#This Row],[Join Date]])</f>
        <v>1556</v>
      </c>
      <c r="M137" s="2" t="str">
        <f ca="1">IF(Table2[[#This Row],[Exit Date]]&lt;TODAY(),"Out of Service","Active Employee")</f>
        <v>Active Employee</v>
      </c>
    </row>
    <row r="138" spans="1:13" x14ac:dyDescent="0.35">
      <c r="A138" s="2" t="s">
        <v>2427</v>
      </c>
      <c r="B138" s="2">
        <v>54</v>
      </c>
      <c r="C138" s="2" t="s">
        <v>10</v>
      </c>
      <c r="D138" s="2" t="s">
        <v>2428</v>
      </c>
      <c r="E138" s="2" t="s">
        <v>2429</v>
      </c>
      <c r="F138" s="2" t="s">
        <v>3803</v>
      </c>
      <c r="G138" s="5" t="str">
        <f>IF(LEFT(Table2[[#This Row],[Phone Number]], 1)="-", MID(Table2[[#This Row],[Phone Number]], 2, LEN(Table2[[#This Row],[Phone Number]])-1), Table2[[#This Row],[Phone Number]])</f>
        <v>380-284-2016</v>
      </c>
      <c r="H138" s="2" t="s">
        <v>24</v>
      </c>
      <c r="I138" s="3">
        <v>43697</v>
      </c>
      <c r="J138" s="3">
        <f t="shared" ca="1" si="8"/>
        <v>45252</v>
      </c>
      <c r="K13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3 Months 2 Days</v>
      </c>
      <c r="L138" s="4">
        <f ca="1">IF(ISBLANK(Table2[[#This Row],[Exit Date]]),0,Table2[[#This Row],[Exit Date]]-Table2[[#This Row],[Join Date]])</f>
        <v>1555</v>
      </c>
      <c r="M138" s="2" t="str">
        <f ca="1">IF(Table2[[#This Row],[Exit Date]]&lt;TODAY(),"Out of Service","Active Employee")</f>
        <v>Active Employee</v>
      </c>
    </row>
    <row r="139" spans="1:13" x14ac:dyDescent="0.35">
      <c r="A139" s="2" t="s">
        <v>1172</v>
      </c>
      <c r="B139" s="2">
        <v>56</v>
      </c>
      <c r="C139" s="2" t="s">
        <v>21</v>
      </c>
      <c r="D139" s="2" t="s">
        <v>1173</v>
      </c>
      <c r="E139" s="2" t="s">
        <v>1174</v>
      </c>
      <c r="F139" s="2">
        <v>5485462555</v>
      </c>
      <c r="G139" s="5">
        <f>IF(LEFT(Table2[[#This Row],[Phone Number]], 1)="-", MID(Table2[[#This Row],[Phone Number]], 2, LEN(Table2[[#This Row],[Phone Number]])-1), Table2[[#This Row],[Phone Number]])</f>
        <v>5485462555</v>
      </c>
      <c r="H139" s="2" t="s">
        <v>24</v>
      </c>
      <c r="I139" s="3">
        <v>43701</v>
      </c>
      <c r="J139" s="3">
        <f t="shared" ca="1" si="8"/>
        <v>45252</v>
      </c>
      <c r="K13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29 Days</v>
      </c>
      <c r="L139" s="4">
        <f ca="1">IF(ISBLANK(Table2[[#This Row],[Exit Date]]),0,Table2[[#This Row],[Exit Date]]-Table2[[#This Row],[Join Date]])</f>
        <v>1551</v>
      </c>
      <c r="M139" s="2" t="str">
        <f ca="1">IF(Table2[[#This Row],[Exit Date]]&lt;TODAY(),"Out of Service","Active Employee")</f>
        <v>Active Employee</v>
      </c>
    </row>
    <row r="140" spans="1:13" x14ac:dyDescent="0.35">
      <c r="A140" s="2" t="s">
        <v>1611</v>
      </c>
      <c r="B140" s="2">
        <v>21</v>
      </c>
      <c r="C140" s="2" t="s">
        <v>21</v>
      </c>
      <c r="D140" s="2" t="s">
        <v>1612</v>
      </c>
      <c r="E140" s="2" t="s">
        <v>1613</v>
      </c>
      <c r="F140" s="2" t="s">
        <v>3417</v>
      </c>
      <c r="G140" s="5" t="str">
        <f>IF(LEFT(Table2[[#This Row],[Phone Number]], 1)="-", MID(Table2[[#This Row],[Phone Number]], 2, LEN(Table2[[#This Row],[Phone Number]])-1), Table2[[#This Row],[Phone Number]])</f>
        <v>001-654-787-8388-459</v>
      </c>
      <c r="H140" s="2" t="s">
        <v>14</v>
      </c>
      <c r="I140" s="3">
        <v>43701</v>
      </c>
      <c r="J140" s="3">
        <f t="shared" ca="1" si="8"/>
        <v>45252</v>
      </c>
      <c r="K14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29 Days</v>
      </c>
      <c r="L140" s="4">
        <f ca="1">IF(ISBLANK(Table2[[#This Row],[Exit Date]]),0,Table2[[#This Row],[Exit Date]]-Table2[[#This Row],[Join Date]])</f>
        <v>1551</v>
      </c>
      <c r="M140" s="2" t="str">
        <f ca="1">IF(Table2[[#This Row],[Exit Date]]&lt;TODAY(),"Out of Service","Active Employee")</f>
        <v>Active Employee</v>
      </c>
    </row>
    <row r="141" spans="1:13" x14ac:dyDescent="0.35">
      <c r="A141" s="2" t="s">
        <v>1729</v>
      </c>
      <c r="B141" s="2">
        <v>55</v>
      </c>
      <c r="C141" s="2" t="s">
        <v>21</v>
      </c>
      <c r="D141" s="2" t="s">
        <v>1730</v>
      </c>
      <c r="E141" s="2" t="s">
        <v>1731</v>
      </c>
      <c r="F141" s="2" t="s">
        <v>1732</v>
      </c>
      <c r="G141" s="5" t="str">
        <f>IF(LEFT(Table2[[#This Row],[Phone Number]], 1)="-", MID(Table2[[#This Row],[Phone Number]], 2, LEN(Table2[[#This Row],[Phone Number]])-1), Table2[[#This Row],[Phone Number]])</f>
        <v>874-802-2812</v>
      </c>
      <c r="H141" s="2" t="s">
        <v>40</v>
      </c>
      <c r="I141" s="3">
        <v>43701</v>
      </c>
      <c r="J141" s="3">
        <f t="shared" ca="1" si="8"/>
        <v>45252</v>
      </c>
      <c r="K14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29 Days</v>
      </c>
      <c r="L141" s="4">
        <f ca="1">IF(ISBLANK(Table2[[#This Row],[Exit Date]]),0,Table2[[#This Row],[Exit Date]]-Table2[[#This Row],[Join Date]])</f>
        <v>1551</v>
      </c>
      <c r="M141" s="2" t="str">
        <f ca="1">IF(Table2[[#This Row],[Exit Date]]&lt;TODAY(),"Out of Service","Active Employee")</f>
        <v>Active Employee</v>
      </c>
    </row>
    <row r="142" spans="1:13" x14ac:dyDescent="0.35">
      <c r="A142" s="2" t="s">
        <v>2052</v>
      </c>
      <c r="B142" s="2">
        <v>31</v>
      </c>
      <c r="C142" s="2" t="s">
        <v>10</v>
      </c>
      <c r="D142" s="2" t="s">
        <v>2053</v>
      </c>
      <c r="E142" s="2" t="s">
        <v>2054</v>
      </c>
      <c r="F142" s="2">
        <f>1-699-679-2592</f>
        <v>-3969</v>
      </c>
      <c r="G142" s="5" t="str">
        <f>IF(LEFT(Table2[[#This Row],[Phone Number]], 1)="-", MID(Table2[[#This Row],[Phone Number]], 2, LEN(Table2[[#This Row],[Phone Number]])-1), Table2[[#This Row],[Phone Number]])</f>
        <v>3969</v>
      </c>
      <c r="H142" s="2" t="s">
        <v>19</v>
      </c>
      <c r="I142" s="3">
        <v>43701</v>
      </c>
      <c r="J142" s="3">
        <f t="shared" ca="1" si="8"/>
        <v>45252</v>
      </c>
      <c r="K14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29 Days</v>
      </c>
      <c r="L142" s="4">
        <f ca="1">IF(ISBLANK(Table2[[#This Row],[Exit Date]]),0,Table2[[#This Row],[Exit Date]]-Table2[[#This Row],[Join Date]])</f>
        <v>1551</v>
      </c>
      <c r="M142" s="2" t="str">
        <f ca="1">IF(Table2[[#This Row],[Exit Date]]&lt;TODAY(),"Out of Service","Active Employee")</f>
        <v>Active Employee</v>
      </c>
    </row>
    <row r="143" spans="1:13" x14ac:dyDescent="0.35">
      <c r="A143" s="2" t="s">
        <v>1010</v>
      </c>
      <c r="B143" s="2">
        <v>33</v>
      </c>
      <c r="C143" s="2" t="s">
        <v>21</v>
      </c>
      <c r="D143" s="2" t="s">
        <v>1011</v>
      </c>
      <c r="E143" s="2" t="s">
        <v>1012</v>
      </c>
      <c r="F143" s="2">
        <f>1-464-888-25</f>
        <v>-1376</v>
      </c>
      <c r="G143" s="5" t="str">
        <f>IF(LEFT(Table2[[#This Row],[Phone Number]], 1)="-", MID(Table2[[#This Row],[Phone Number]], 2, LEN(Table2[[#This Row],[Phone Number]])-1), Table2[[#This Row],[Phone Number]])</f>
        <v>1376</v>
      </c>
      <c r="H143" s="2" t="s">
        <v>19</v>
      </c>
      <c r="I143" s="3">
        <v>43703</v>
      </c>
      <c r="J143" s="3">
        <f t="shared" ca="1" si="8"/>
        <v>45252</v>
      </c>
      <c r="K14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27 Days</v>
      </c>
      <c r="L143" s="4">
        <f ca="1">IF(ISBLANK(Table2[[#This Row],[Exit Date]]),0,Table2[[#This Row],[Exit Date]]-Table2[[#This Row],[Join Date]])</f>
        <v>1549</v>
      </c>
      <c r="M143" s="2" t="str">
        <f ca="1">IF(Table2[[#This Row],[Exit Date]]&lt;TODAY(),"Out of Service","Active Employee")</f>
        <v>Active Employee</v>
      </c>
    </row>
    <row r="144" spans="1:13" x14ac:dyDescent="0.35">
      <c r="A144" s="2" t="s">
        <v>2856</v>
      </c>
      <c r="B144" s="2">
        <v>19</v>
      </c>
      <c r="C144" s="2" t="s">
        <v>21</v>
      </c>
      <c r="D144" s="2" t="s">
        <v>2857</v>
      </c>
      <c r="E144" s="2" t="s">
        <v>2858</v>
      </c>
      <c r="F144" s="2" t="s">
        <v>2859</v>
      </c>
      <c r="G144" s="5" t="str">
        <f>IF(LEFT(Table2[[#This Row],[Phone Number]], 1)="-", MID(Table2[[#This Row],[Phone Number]], 2, LEN(Table2[[#This Row],[Phone Number]])-1), Table2[[#This Row],[Phone Number]])</f>
        <v>001-366-678-8763</v>
      </c>
      <c r="H144" s="2" t="s">
        <v>19</v>
      </c>
      <c r="I144" s="3">
        <v>43703</v>
      </c>
      <c r="J144" s="3">
        <f t="shared" ca="1" si="8"/>
        <v>45252</v>
      </c>
      <c r="K14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27 Days</v>
      </c>
      <c r="L144" s="4">
        <f ca="1">IF(ISBLANK(Table2[[#This Row],[Exit Date]]),0,Table2[[#This Row],[Exit Date]]-Table2[[#This Row],[Join Date]])</f>
        <v>1549</v>
      </c>
      <c r="M144" s="2" t="str">
        <f ca="1">IF(Table2[[#This Row],[Exit Date]]&lt;TODAY(),"Out of Service","Active Employee")</f>
        <v>Active Employee</v>
      </c>
    </row>
    <row r="145" spans="1:13" x14ac:dyDescent="0.35">
      <c r="A145" s="2" t="s">
        <v>1116</v>
      </c>
      <c r="B145" s="2">
        <v>39</v>
      </c>
      <c r="C145" s="2" t="s">
        <v>21</v>
      </c>
      <c r="D145" s="2" t="s">
        <v>1117</v>
      </c>
      <c r="E145" s="2" t="s">
        <v>1118</v>
      </c>
      <c r="F145" s="2">
        <v>2316118119</v>
      </c>
      <c r="G145" s="5">
        <f>IF(LEFT(Table2[[#This Row],[Phone Number]], 1)="-", MID(Table2[[#This Row],[Phone Number]], 2, LEN(Table2[[#This Row],[Phone Number]])-1), Table2[[#This Row],[Phone Number]])</f>
        <v>2316118119</v>
      </c>
      <c r="H145" s="2" t="s">
        <v>19</v>
      </c>
      <c r="I145" s="3">
        <v>43704</v>
      </c>
      <c r="J145" s="3">
        <f t="shared" ca="1" si="8"/>
        <v>45252</v>
      </c>
      <c r="K14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26 Days</v>
      </c>
      <c r="L145" s="4">
        <f ca="1">IF(ISBLANK(Table2[[#This Row],[Exit Date]]),0,Table2[[#This Row],[Exit Date]]-Table2[[#This Row],[Join Date]])</f>
        <v>1548</v>
      </c>
      <c r="M145" s="2" t="str">
        <f ca="1">IF(Table2[[#This Row],[Exit Date]]&lt;TODAY(),"Out of Service","Active Employee")</f>
        <v>Active Employee</v>
      </c>
    </row>
    <row r="146" spans="1:13" x14ac:dyDescent="0.35">
      <c r="A146" s="2" t="s">
        <v>1179</v>
      </c>
      <c r="B146" s="2">
        <v>42</v>
      </c>
      <c r="C146" s="2" t="s">
        <v>10</v>
      </c>
      <c r="D146" s="2" t="s">
        <v>1180</v>
      </c>
      <c r="E146" s="2" t="s">
        <v>1181</v>
      </c>
      <c r="F146" s="2" t="s">
        <v>3354</v>
      </c>
      <c r="G146" s="5" t="str">
        <f>IF(LEFT(Table2[[#This Row],[Phone Number]], 1)="-", MID(Table2[[#This Row],[Phone Number]], 2, LEN(Table2[[#This Row],[Phone Number]])-1), Table2[[#This Row],[Phone Number]])</f>
        <v>(711)447-1733-85013</v>
      </c>
      <c r="H146" s="2" t="s">
        <v>19</v>
      </c>
      <c r="I146" s="3">
        <v>43707</v>
      </c>
      <c r="J146" s="3">
        <f t="shared" ca="1" si="8"/>
        <v>45252</v>
      </c>
      <c r="K14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23 Days</v>
      </c>
      <c r="L146" s="4">
        <f ca="1">IF(ISBLANK(Table2[[#This Row],[Exit Date]]),0,Table2[[#This Row],[Exit Date]]-Table2[[#This Row],[Join Date]])</f>
        <v>1545</v>
      </c>
      <c r="M146" s="2" t="str">
        <f ca="1">IF(Table2[[#This Row],[Exit Date]]&lt;TODAY(),"Out of Service","Active Employee")</f>
        <v>Active Employee</v>
      </c>
    </row>
    <row r="147" spans="1:13" x14ac:dyDescent="0.35">
      <c r="A147" s="2" t="s">
        <v>1631</v>
      </c>
      <c r="B147" s="2">
        <v>30</v>
      </c>
      <c r="C147" s="2" t="s">
        <v>10</v>
      </c>
      <c r="D147" s="2" t="s">
        <v>1632</v>
      </c>
      <c r="E147" s="2" t="s">
        <v>1633</v>
      </c>
      <c r="F147" s="2" t="s">
        <v>3420</v>
      </c>
      <c r="G147" s="5" t="str">
        <f>IF(LEFT(Table2[[#This Row],[Phone Number]], 1)="-", MID(Table2[[#This Row],[Phone Number]], 2, LEN(Table2[[#This Row],[Phone Number]])-1), Table2[[#This Row],[Phone Number]])</f>
        <v>001-331-307-0166-001</v>
      </c>
      <c r="H147" s="2" t="s">
        <v>14</v>
      </c>
      <c r="I147" s="3">
        <v>43707</v>
      </c>
      <c r="J147" s="3">
        <f t="shared" ca="1" si="8"/>
        <v>45252</v>
      </c>
      <c r="K14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23 Days</v>
      </c>
      <c r="L147" s="4">
        <f ca="1">IF(ISBLANK(Table2[[#This Row],[Exit Date]]),0,Table2[[#This Row],[Exit Date]]-Table2[[#This Row],[Join Date]])</f>
        <v>1545</v>
      </c>
      <c r="M147" s="2" t="str">
        <f ca="1">IF(Table2[[#This Row],[Exit Date]]&lt;TODAY(),"Out of Service","Active Employee")</f>
        <v>Active Employee</v>
      </c>
    </row>
    <row r="148" spans="1:13" x14ac:dyDescent="0.35">
      <c r="A148" s="2" t="s">
        <v>1879</v>
      </c>
      <c r="B148" s="2">
        <v>48</v>
      </c>
      <c r="C148" s="2" t="s">
        <v>10</v>
      </c>
      <c r="D148" s="2" t="s">
        <v>1880</v>
      </c>
      <c r="E148" s="2" t="s">
        <v>1881</v>
      </c>
      <c r="F148" s="2" t="s">
        <v>1882</v>
      </c>
      <c r="G148" s="5" t="str">
        <f>IF(LEFT(Table2[[#This Row],[Phone Number]], 1)="-", MID(Table2[[#This Row],[Phone Number]], 2, LEN(Table2[[#This Row],[Phone Number]])-1), Table2[[#This Row],[Phone Number]])</f>
        <v>001-835-428-4839</v>
      </c>
      <c r="H148" s="2" t="s">
        <v>19</v>
      </c>
      <c r="I148" s="3">
        <v>43707</v>
      </c>
      <c r="J148" s="3">
        <v>44531</v>
      </c>
      <c r="K14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1 Days</v>
      </c>
      <c r="L148" s="4">
        <f>IF(ISBLANK(Table2[[#This Row],[Exit Date]]),0,Table2[[#This Row],[Exit Date]]-Table2[[#This Row],[Join Date]])</f>
        <v>824</v>
      </c>
      <c r="M148" s="2" t="str">
        <f ca="1">IF(Table2[[#This Row],[Exit Date]]&lt;TODAY(),"Out of Service","Active Employee")</f>
        <v>Out of Service</v>
      </c>
    </row>
    <row r="149" spans="1:13" x14ac:dyDescent="0.35">
      <c r="A149" s="2" t="s">
        <v>2271</v>
      </c>
      <c r="B149" s="2">
        <v>46</v>
      </c>
      <c r="C149" s="2" t="s">
        <v>21</v>
      </c>
      <c r="D149" s="2" t="s">
        <v>2272</v>
      </c>
      <c r="E149" s="2" t="s">
        <v>2273</v>
      </c>
      <c r="F149" s="2" t="s">
        <v>3511</v>
      </c>
      <c r="G149" s="5" t="str">
        <f>IF(LEFT(Table2[[#This Row],[Phone Number]], 1)="-", MID(Table2[[#This Row],[Phone Number]], 2, LEN(Table2[[#This Row],[Phone Number]])-1), Table2[[#This Row],[Phone Number]])</f>
        <v>+1-713-998-2162-800</v>
      </c>
      <c r="H149" s="2" t="s">
        <v>40</v>
      </c>
      <c r="I149" s="3">
        <v>43707</v>
      </c>
      <c r="J149" s="3">
        <f t="shared" ref="J149:J158" ca="1" si="9">TODAY()</f>
        <v>45252</v>
      </c>
      <c r="K14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23 Days</v>
      </c>
      <c r="L149" s="4">
        <f ca="1">IF(ISBLANK(Table2[[#This Row],[Exit Date]]),0,Table2[[#This Row],[Exit Date]]-Table2[[#This Row],[Join Date]])</f>
        <v>1545</v>
      </c>
      <c r="M149" s="2" t="str">
        <f ca="1">IF(Table2[[#This Row],[Exit Date]]&lt;TODAY(),"Out of Service","Active Employee")</f>
        <v>Active Employee</v>
      </c>
    </row>
    <row r="150" spans="1:13" x14ac:dyDescent="0.35">
      <c r="A150" s="2" t="s">
        <v>2615</v>
      </c>
      <c r="B150" s="2">
        <v>33</v>
      </c>
      <c r="C150" s="2" t="s">
        <v>10</v>
      </c>
      <c r="D150" s="2" t="s">
        <v>2616</v>
      </c>
      <c r="E150" s="2" t="s">
        <v>2617</v>
      </c>
      <c r="F150" s="2" t="s">
        <v>3562</v>
      </c>
      <c r="G150" s="5" t="str">
        <f>IF(LEFT(Table2[[#This Row],[Phone Number]], 1)="-", MID(Table2[[#This Row],[Phone Number]], 2, LEN(Table2[[#This Row],[Phone Number]])-1), Table2[[#This Row],[Phone Number]])</f>
        <v>(529)402-7979-1625</v>
      </c>
      <c r="H150" s="2" t="s">
        <v>24</v>
      </c>
      <c r="I150" s="3">
        <v>43707</v>
      </c>
      <c r="J150" s="3">
        <f t="shared" ca="1" si="9"/>
        <v>45252</v>
      </c>
      <c r="K15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23 Days</v>
      </c>
      <c r="L150" s="4">
        <f ca="1">IF(ISBLANK(Table2[[#This Row],[Exit Date]]),0,Table2[[#This Row],[Exit Date]]-Table2[[#This Row],[Join Date]])</f>
        <v>1545</v>
      </c>
      <c r="M150" s="2" t="str">
        <f ca="1">IF(Table2[[#This Row],[Exit Date]]&lt;TODAY(),"Out of Service","Active Employee")</f>
        <v>Active Employee</v>
      </c>
    </row>
    <row r="151" spans="1:13" x14ac:dyDescent="0.35">
      <c r="A151" s="2" t="s">
        <v>2930</v>
      </c>
      <c r="B151" s="2">
        <v>22</v>
      </c>
      <c r="C151" s="2" t="s">
        <v>10</v>
      </c>
      <c r="D151" s="2" t="s">
        <v>2931</v>
      </c>
      <c r="E151" s="2" t="s">
        <v>2932</v>
      </c>
      <c r="F151" s="2" t="s">
        <v>3618</v>
      </c>
      <c r="G151" s="5" t="str">
        <f>IF(LEFT(Table2[[#This Row],[Phone Number]], 1)="-", MID(Table2[[#This Row],[Phone Number]], 2, LEN(Table2[[#This Row],[Phone Number]])-1), Table2[[#This Row],[Phone Number]])</f>
        <v>001-665-225-6886-09177</v>
      </c>
      <c r="H151" s="2" t="s">
        <v>19</v>
      </c>
      <c r="I151" s="3">
        <v>43710</v>
      </c>
      <c r="J151" s="3">
        <f t="shared" ca="1" si="9"/>
        <v>45252</v>
      </c>
      <c r="K15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20 Days</v>
      </c>
      <c r="L151" s="4">
        <f ca="1">IF(ISBLANK(Table2[[#This Row],[Exit Date]]),0,Table2[[#This Row],[Exit Date]]-Table2[[#This Row],[Join Date]])</f>
        <v>1542</v>
      </c>
      <c r="M151" s="2" t="str">
        <f ca="1">IF(Table2[[#This Row],[Exit Date]]&lt;TODAY(),"Out of Service","Active Employee")</f>
        <v>Active Employee</v>
      </c>
    </row>
    <row r="152" spans="1:13" x14ac:dyDescent="0.35">
      <c r="A152" s="2" t="s">
        <v>1397</v>
      </c>
      <c r="B152" s="2">
        <v>46</v>
      </c>
      <c r="C152" s="2" t="s">
        <v>10</v>
      </c>
      <c r="D152" s="2" t="s">
        <v>1398</v>
      </c>
      <c r="E152" s="2" t="s">
        <v>1399</v>
      </c>
      <c r="F152" s="2" t="s">
        <v>3385</v>
      </c>
      <c r="G152" s="5" t="str">
        <f>IF(LEFT(Table2[[#This Row],[Phone Number]], 1)="-", MID(Table2[[#This Row],[Phone Number]], 2, LEN(Table2[[#This Row],[Phone Number]])-1), Table2[[#This Row],[Phone Number]])</f>
        <v>661-207-8308-9048</v>
      </c>
      <c r="H152" s="2" t="s">
        <v>40</v>
      </c>
      <c r="I152" s="3">
        <v>43718</v>
      </c>
      <c r="J152" s="3">
        <f t="shared" ca="1" si="9"/>
        <v>45252</v>
      </c>
      <c r="K15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12 Days</v>
      </c>
      <c r="L152" s="4">
        <f ca="1">IF(ISBLANK(Table2[[#This Row],[Exit Date]]),0,Table2[[#This Row],[Exit Date]]-Table2[[#This Row],[Join Date]])</f>
        <v>1534</v>
      </c>
      <c r="M152" s="2" t="str">
        <f ca="1">IF(Table2[[#This Row],[Exit Date]]&lt;TODAY(),"Out of Service","Active Employee")</f>
        <v>Active Employee</v>
      </c>
    </row>
    <row r="153" spans="1:13" x14ac:dyDescent="0.35">
      <c r="A153" s="2" t="s">
        <v>1282</v>
      </c>
      <c r="B153" s="2">
        <v>22</v>
      </c>
      <c r="C153" s="2" t="s">
        <v>10</v>
      </c>
      <c r="D153" s="2" t="s">
        <v>1283</v>
      </c>
      <c r="E153" s="2" t="s">
        <v>1284</v>
      </c>
      <c r="F153" s="2" t="s">
        <v>1285</v>
      </c>
      <c r="G153" s="5" t="str">
        <f>IF(LEFT(Table2[[#This Row],[Phone Number]], 1)="-", MID(Table2[[#This Row],[Phone Number]], 2, LEN(Table2[[#This Row],[Phone Number]])-1), Table2[[#This Row],[Phone Number]])</f>
        <v>512-238-9928</v>
      </c>
      <c r="H153" s="2" t="s">
        <v>40</v>
      </c>
      <c r="I153" s="3">
        <v>43719</v>
      </c>
      <c r="J153" s="3">
        <f t="shared" ca="1" si="9"/>
        <v>45252</v>
      </c>
      <c r="K15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11 Days</v>
      </c>
      <c r="L153" s="4">
        <f ca="1">IF(ISBLANK(Table2[[#This Row],[Exit Date]]),0,Table2[[#This Row],[Exit Date]]-Table2[[#This Row],[Join Date]])</f>
        <v>1533</v>
      </c>
      <c r="M153" s="2" t="str">
        <f ca="1">IF(Table2[[#This Row],[Exit Date]]&lt;TODAY(),"Out of Service","Active Employee")</f>
        <v>Active Employee</v>
      </c>
    </row>
    <row r="154" spans="1:13" x14ac:dyDescent="0.35">
      <c r="A154" s="2" t="s">
        <v>821</v>
      </c>
      <c r="B154" s="2">
        <v>49</v>
      </c>
      <c r="C154" s="2" t="s">
        <v>21</v>
      </c>
      <c r="D154" s="2" t="s">
        <v>822</v>
      </c>
      <c r="E154" s="2" t="s">
        <v>823</v>
      </c>
      <c r="F154" s="2" t="s">
        <v>3306</v>
      </c>
      <c r="G154" s="5" t="str">
        <f>IF(LEFT(Table2[[#This Row],[Phone Number]], 1)="-", MID(Table2[[#This Row],[Phone Number]], 2, LEN(Table2[[#This Row],[Phone Number]])-1), Table2[[#This Row],[Phone Number]])</f>
        <v>(493)939-2838-4527</v>
      </c>
      <c r="H154" s="2" t="s">
        <v>24</v>
      </c>
      <c r="I154" s="3">
        <v>43720</v>
      </c>
      <c r="J154" s="3">
        <f t="shared" ca="1" si="9"/>
        <v>45252</v>
      </c>
      <c r="K15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10 Days</v>
      </c>
      <c r="L154" s="4">
        <f ca="1">IF(ISBLANK(Table2[[#This Row],[Exit Date]]),0,Table2[[#This Row],[Exit Date]]-Table2[[#This Row],[Join Date]])</f>
        <v>1532</v>
      </c>
      <c r="M154" s="2" t="str">
        <f ca="1">IF(Table2[[#This Row],[Exit Date]]&lt;TODAY(),"Out of Service","Active Employee")</f>
        <v>Active Employee</v>
      </c>
    </row>
    <row r="155" spans="1:13" x14ac:dyDescent="0.35">
      <c r="A155" s="2" t="s">
        <v>1519</v>
      </c>
      <c r="B155" s="2">
        <v>52</v>
      </c>
      <c r="C155" s="2" t="s">
        <v>21</v>
      </c>
      <c r="D155" s="2" t="s">
        <v>1520</v>
      </c>
      <c r="E155" s="2" t="s">
        <v>1521</v>
      </c>
      <c r="F155" s="2" t="s">
        <v>3400</v>
      </c>
      <c r="G155" s="5" t="str">
        <f>IF(LEFT(Table2[[#This Row],[Phone Number]], 1)="-", MID(Table2[[#This Row],[Phone Number]], 2, LEN(Table2[[#This Row],[Phone Number]])-1), Table2[[#This Row],[Phone Number]])</f>
        <v>707-437-9297-6526</v>
      </c>
      <c r="H155" s="2" t="s">
        <v>14</v>
      </c>
      <c r="I155" s="3">
        <v>43721</v>
      </c>
      <c r="J155" s="3">
        <f t="shared" ca="1" si="9"/>
        <v>45252</v>
      </c>
      <c r="K15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9 Days</v>
      </c>
      <c r="L155" s="4">
        <f ca="1">IF(ISBLANK(Table2[[#This Row],[Exit Date]]),0,Table2[[#This Row],[Exit Date]]-Table2[[#This Row],[Join Date]])</f>
        <v>1531</v>
      </c>
      <c r="M155" s="2" t="str">
        <f ca="1">IF(Table2[[#This Row],[Exit Date]]&lt;TODAY(),"Out of Service","Active Employee")</f>
        <v>Active Employee</v>
      </c>
    </row>
    <row r="156" spans="1:13" x14ac:dyDescent="0.35">
      <c r="A156" s="2" t="s">
        <v>1987</v>
      </c>
      <c r="B156" s="2">
        <v>33</v>
      </c>
      <c r="C156" s="2" t="s">
        <v>10</v>
      </c>
      <c r="D156" s="2" t="s">
        <v>1988</v>
      </c>
      <c r="E156" s="2" t="s">
        <v>1989</v>
      </c>
      <c r="F156" s="2">
        <v>3502769708</v>
      </c>
      <c r="G156" s="5">
        <f>IF(LEFT(Table2[[#This Row],[Phone Number]], 1)="-", MID(Table2[[#This Row],[Phone Number]], 2, LEN(Table2[[#This Row],[Phone Number]])-1), Table2[[#This Row],[Phone Number]])</f>
        <v>3502769708</v>
      </c>
      <c r="H156" s="2" t="s">
        <v>19</v>
      </c>
      <c r="I156" s="3">
        <v>43727</v>
      </c>
      <c r="J156" s="3">
        <f t="shared" ca="1" si="9"/>
        <v>45252</v>
      </c>
      <c r="K15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3 Days</v>
      </c>
      <c r="L156" s="4">
        <f ca="1">IF(ISBLANK(Table2[[#This Row],[Exit Date]]),0,Table2[[#This Row],[Exit Date]]-Table2[[#This Row],[Join Date]])</f>
        <v>1525</v>
      </c>
      <c r="M156" s="2" t="str">
        <f ca="1">IF(Table2[[#This Row],[Exit Date]]&lt;TODAY(),"Out of Service","Active Employee")</f>
        <v>Active Employee</v>
      </c>
    </row>
    <row r="157" spans="1:13" x14ac:dyDescent="0.35">
      <c r="A157" s="2" t="s">
        <v>1461</v>
      </c>
      <c r="B157" s="2">
        <v>28</v>
      </c>
      <c r="C157" s="2" t="s">
        <v>10</v>
      </c>
      <c r="D157" s="2" t="s">
        <v>1462</v>
      </c>
      <c r="E157" s="2" t="s">
        <v>1463</v>
      </c>
      <c r="F157" s="2" t="s">
        <v>3748</v>
      </c>
      <c r="G157" s="5" t="str">
        <f>IF(LEFT(Table2[[#This Row],[Phone Number]], 1)="-", MID(Table2[[#This Row],[Phone Number]], 2, LEN(Table2[[#This Row],[Phone Number]])-1), Table2[[#This Row],[Phone Number]])</f>
        <v>860-317-4224-52412</v>
      </c>
      <c r="H157" s="2" t="s">
        <v>40</v>
      </c>
      <c r="I157" s="3">
        <v>43730</v>
      </c>
      <c r="J157" s="3">
        <f t="shared" ca="1" si="9"/>
        <v>45252</v>
      </c>
      <c r="K15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2 Months 0 Days</v>
      </c>
      <c r="L157" s="4">
        <f ca="1">IF(ISBLANK(Table2[[#This Row],[Exit Date]]),0,Table2[[#This Row],[Exit Date]]-Table2[[#This Row],[Join Date]])</f>
        <v>1522</v>
      </c>
      <c r="M157" s="2" t="str">
        <f ca="1">IF(Table2[[#This Row],[Exit Date]]&lt;TODAY(),"Out of Service","Active Employee")</f>
        <v>Active Employee</v>
      </c>
    </row>
    <row r="158" spans="1:13" x14ac:dyDescent="0.35">
      <c r="A158" s="2" t="s">
        <v>1575</v>
      </c>
      <c r="B158" s="2">
        <v>51</v>
      </c>
      <c r="C158" s="2" t="s">
        <v>21</v>
      </c>
      <c r="D158" s="2" t="s">
        <v>1576</v>
      </c>
      <c r="E158" s="2" t="s">
        <v>1577</v>
      </c>
      <c r="F158" s="2" t="s">
        <v>3413</v>
      </c>
      <c r="G158" s="5" t="str">
        <f>IF(LEFT(Table2[[#This Row],[Phone Number]], 1)="-", MID(Table2[[#This Row],[Phone Number]], 2, LEN(Table2[[#This Row],[Phone Number]])-1), Table2[[#This Row],[Phone Number]])</f>
        <v>+1-453-863-7385-026</v>
      </c>
      <c r="H158" s="2" t="s">
        <v>24</v>
      </c>
      <c r="I158" s="3">
        <v>43735</v>
      </c>
      <c r="J158" s="3">
        <f t="shared" ca="1" si="9"/>
        <v>45252</v>
      </c>
      <c r="K15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26 Days</v>
      </c>
      <c r="L158" s="4">
        <f ca="1">IF(ISBLANK(Table2[[#This Row],[Exit Date]]),0,Table2[[#This Row],[Exit Date]]-Table2[[#This Row],[Join Date]])</f>
        <v>1517</v>
      </c>
      <c r="M158" s="2" t="str">
        <f ca="1">IF(Table2[[#This Row],[Exit Date]]&lt;TODAY(),"Out of Service","Active Employee")</f>
        <v>Active Employee</v>
      </c>
    </row>
    <row r="159" spans="1:13" x14ac:dyDescent="0.35">
      <c r="A159" s="2" t="s">
        <v>2513</v>
      </c>
      <c r="B159" s="2">
        <v>44</v>
      </c>
      <c r="C159" s="2" t="s">
        <v>10</v>
      </c>
      <c r="D159" s="2" t="s">
        <v>2514</v>
      </c>
      <c r="E159" s="2" t="s">
        <v>2515</v>
      </c>
      <c r="F159" s="2" t="s">
        <v>3551</v>
      </c>
      <c r="G159" s="5" t="str">
        <f>IF(LEFT(Table2[[#This Row],[Phone Number]], 1)="-", MID(Table2[[#This Row],[Phone Number]], 2, LEN(Table2[[#This Row],[Phone Number]])-1), Table2[[#This Row],[Phone Number]])</f>
        <v>001-377-360-0532-1729</v>
      </c>
      <c r="H159" s="2" t="s">
        <v>40</v>
      </c>
      <c r="I159" s="3">
        <v>43735</v>
      </c>
      <c r="J159" s="3">
        <v>44727</v>
      </c>
      <c r="K15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19 Days</v>
      </c>
      <c r="L159" s="4">
        <f>IF(ISBLANK(Table2[[#This Row],[Exit Date]]),0,Table2[[#This Row],[Exit Date]]-Table2[[#This Row],[Join Date]])</f>
        <v>992</v>
      </c>
      <c r="M159" s="2" t="str">
        <f ca="1">IF(Table2[[#This Row],[Exit Date]]&lt;TODAY(),"Out of Service","Active Employee")</f>
        <v>Out of Service</v>
      </c>
    </row>
    <row r="160" spans="1:13" x14ac:dyDescent="0.35">
      <c r="A160" s="2" t="s">
        <v>1364</v>
      </c>
      <c r="B160" s="2">
        <v>37</v>
      </c>
      <c r="C160" s="2" t="s">
        <v>10</v>
      </c>
      <c r="D160" s="2" t="s">
        <v>1365</v>
      </c>
      <c r="E160" s="2" t="s">
        <v>1366</v>
      </c>
      <c r="F160" s="2" t="s">
        <v>3381</v>
      </c>
      <c r="G160" s="5" t="str">
        <f>IF(LEFT(Table2[[#This Row],[Phone Number]], 1)="-", MID(Table2[[#This Row],[Phone Number]], 2, LEN(Table2[[#This Row],[Phone Number]])-1), Table2[[#This Row],[Phone Number]])</f>
        <v>+1-347-285-7748-83551</v>
      </c>
      <c r="H160" s="2" t="s">
        <v>19</v>
      </c>
      <c r="I160" s="3">
        <v>43737</v>
      </c>
      <c r="J160" s="3">
        <f ca="1">TODAY()</f>
        <v>45252</v>
      </c>
      <c r="K16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24 Days</v>
      </c>
      <c r="L160" s="4">
        <f ca="1">IF(ISBLANK(Table2[[#This Row],[Exit Date]]),0,Table2[[#This Row],[Exit Date]]-Table2[[#This Row],[Join Date]])</f>
        <v>1515</v>
      </c>
      <c r="M160" s="2" t="str">
        <f ca="1">IF(Table2[[#This Row],[Exit Date]]&lt;TODAY(),"Out of Service","Active Employee")</f>
        <v>Active Employee</v>
      </c>
    </row>
    <row r="161" spans="1:13" x14ac:dyDescent="0.35">
      <c r="A161" s="2" t="s">
        <v>581</v>
      </c>
      <c r="B161" s="2">
        <v>22</v>
      </c>
      <c r="C161" s="2" t="s">
        <v>21</v>
      </c>
      <c r="D161" s="2" t="s">
        <v>582</v>
      </c>
      <c r="E161" s="2" t="s">
        <v>583</v>
      </c>
      <c r="F161" s="2" t="s">
        <v>3661</v>
      </c>
      <c r="G161" s="5" t="str">
        <f>IF(LEFT(Table2[[#This Row],[Phone Number]], 1)="-", MID(Table2[[#This Row],[Phone Number]], 2, LEN(Table2[[#This Row],[Phone Number]])-1), Table2[[#This Row],[Phone Number]])</f>
        <v>744-240-3462-02852</v>
      </c>
      <c r="H161" s="2" t="s">
        <v>19</v>
      </c>
      <c r="I161" s="3">
        <v>43738</v>
      </c>
      <c r="J161" s="3">
        <f ca="1">TODAY()</f>
        <v>45252</v>
      </c>
      <c r="K16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23 Days</v>
      </c>
      <c r="L161" s="4">
        <f ca="1">IF(ISBLANK(Table2[[#This Row],[Exit Date]]),0,Table2[[#This Row],[Exit Date]]-Table2[[#This Row],[Join Date]])</f>
        <v>1514</v>
      </c>
      <c r="M161" s="2" t="str">
        <f ca="1">IF(Table2[[#This Row],[Exit Date]]&lt;TODAY(),"Out of Service","Active Employee")</f>
        <v>Active Employee</v>
      </c>
    </row>
    <row r="162" spans="1:13" x14ac:dyDescent="0.35">
      <c r="A162" s="2" t="s">
        <v>1761</v>
      </c>
      <c r="B162" s="2">
        <v>18</v>
      </c>
      <c r="C162" s="2" t="s">
        <v>10</v>
      </c>
      <c r="D162" s="2" t="s">
        <v>1762</v>
      </c>
      <c r="E162" s="2" t="s">
        <v>1763</v>
      </c>
      <c r="F162" s="2" t="s">
        <v>1764</v>
      </c>
      <c r="G162" s="5" t="str">
        <f>IF(LEFT(Table2[[#This Row],[Phone Number]], 1)="-", MID(Table2[[#This Row],[Phone Number]], 2, LEN(Table2[[#This Row],[Phone Number]])-1), Table2[[#This Row],[Phone Number]])</f>
        <v>562-666-3083</v>
      </c>
      <c r="H162" s="2" t="s">
        <v>19</v>
      </c>
      <c r="I162" s="3">
        <v>43738</v>
      </c>
      <c r="J162" s="3">
        <f ca="1">TODAY()</f>
        <v>45252</v>
      </c>
      <c r="K16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23 Days</v>
      </c>
      <c r="L162" s="4">
        <f ca="1">IF(ISBLANK(Table2[[#This Row],[Exit Date]]),0,Table2[[#This Row],[Exit Date]]-Table2[[#This Row],[Join Date]])</f>
        <v>1514</v>
      </c>
      <c r="M162" s="2" t="str">
        <f ca="1">IF(Table2[[#This Row],[Exit Date]]&lt;TODAY(),"Out of Service","Active Employee")</f>
        <v>Active Employee</v>
      </c>
    </row>
    <row r="163" spans="1:13" x14ac:dyDescent="0.35">
      <c r="A163" s="2" t="s">
        <v>2390</v>
      </c>
      <c r="B163" s="2">
        <v>53</v>
      </c>
      <c r="C163" s="2" t="s">
        <v>10</v>
      </c>
      <c r="D163" s="2" t="s">
        <v>2391</v>
      </c>
      <c r="E163" s="2" t="s">
        <v>2392</v>
      </c>
      <c r="F163" s="2" t="s">
        <v>2393</v>
      </c>
      <c r="G163" s="5" t="str">
        <f>IF(LEFT(Table2[[#This Row],[Phone Number]], 1)="-", MID(Table2[[#This Row],[Phone Number]], 2, LEN(Table2[[#This Row],[Phone Number]])-1), Table2[[#This Row],[Phone Number]])</f>
        <v>(877)482-7031</v>
      </c>
      <c r="H163" s="2" t="s">
        <v>19</v>
      </c>
      <c r="I163" s="3">
        <v>43738</v>
      </c>
      <c r="J163" s="3">
        <v>44464</v>
      </c>
      <c r="K16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26 Days</v>
      </c>
      <c r="L163" s="4">
        <f>IF(ISBLANK(Table2[[#This Row],[Exit Date]]),0,Table2[[#This Row],[Exit Date]]-Table2[[#This Row],[Join Date]])</f>
        <v>726</v>
      </c>
      <c r="M163" s="2" t="str">
        <f ca="1">IF(Table2[[#This Row],[Exit Date]]&lt;TODAY(),"Out of Service","Active Employee")</f>
        <v>Out of Service</v>
      </c>
    </row>
    <row r="164" spans="1:13" x14ac:dyDescent="0.35">
      <c r="A164" s="2" t="s">
        <v>2121</v>
      </c>
      <c r="B164" s="2">
        <v>32</v>
      </c>
      <c r="C164" s="2" t="s">
        <v>10</v>
      </c>
      <c r="D164" s="2" t="s">
        <v>2122</v>
      </c>
      <c r="E164" s="2" t="s">
        <v>2123</v>
      </c>
      <c r="F164" s="2" t="s">
        <v>3492</v>
      </c>
      <c r="G164" s="5" t="str">
        <f>IF(LEFT(Table2[[#This Row],[Phone Number]], 1)="-", MID(Table2[[#This Row],[Phone Number]], 2, LEN(Table2[[#This Row],[Phone Number]])-1), Table2[[#This Row],[Phone Number]])</f>
        <v>001-868-351-6383-0378</v>
      </c>
      <c r="H164" s="2" t="s">
        <v>14</v>
      </c>
      <c r="I164" s="3">
        <v>43739</v>
      </c>
      <c r="J164" s="3">
        <f ca="1">TODAY()</f>
        <v>45252</v>
      </c>
      <c r="K16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21 Days</v>
      </c>
      <c r="L164" s="4">
        <f ca="1">IF(ISBLANK(Table2[[#This Row],[Exit Date]]),0,Table2[[#This Row],[Exit Date]]-Table2[[#This Row],[Join Date]])</f>
        <v>1513</v>
      </c>
      <c r="M164" s="2" t="str">
        <f ca="1">IF(Table2[[#This Row],[Exit Date]]&lt;TODAY(),"Out of Service","Active Employee")</f>
        <v>Active Employee</v>
      </c>
    </row>
    <row r="165" spans="1:13" x14ac:dyDescent="0.35">
      <c r="A165" s="2" t="s">
        <v>2980</v>
      </c>
      <c r="B165" s="2">
        <v>21</v>
      </c>
      <c r="C165" s="2" t="s">
        <v>10</v>
      </c>
      <c r="D165" s="2" t="s">
        <v>2981</v>
      </c>
      <c r="E165" s="2" t="s">
        <v>2982</v>
      </c>
      <c r="F165" s="2" t="s">
        <v>2983</v>
      </c>
      <c r="G165" s="5" t="str">
        <f>IF(LEFT(Table2[[#This Row],[Phone Number]], 1)="-", MID(Table2[[#This Row],[Phone Number]], 2, LEN(Table2[[#This Row],[Phone Number]])-1), Table2[[#This Row],[Phone Number]])</f>
        <v>554-835-1137</v>
      </c>
      <c r="H165" s="2" t="s">
        <v>19</v>
      </c>
      <c r="I165" s="3">
        <v>43739</v>
      </c>
      <c r="J165" s="3">
        <f ca="1">TODAY()</f>
        <v>45252</v>
      </c>
      <c r="K16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21 Days</v>
      </c>
      <c r="L165" s="4">
        <f ca="1">IF(ISBLANK(Table2[[#This Row],[Exit Date]]),0,Table2[[#This Row],[Exit Date]]-Table2[[#This Row],[Join Date]])</f>
        <v>1513</v>
      </c>
      <c r="M165" s="2" t="str">
        <f ca="1">IF(Table2[[#This Row],[Exit Date]]&lt;TODAY(),"Out of Service","Active Employee")</f>
        <v>Active Employee</v>
      </c>
    </row>
    <row r="166" spans="1:13" x14ac:dyDescent="0.35">
      <c r="A166" s="2" t="s">
        <v>2495</v>
      </c>
      <c r="B166" s="2">
        <v>25</v>
      </c>
      <c r="C166" s="2" t="s">
        <v>21</v>
      </c>
      <c r="D166" s="2" t="s">
        <v>2496</v>
      </c>
      <c r="E166" s="2" t="s">
        <v>2497</v>
      </c>
      <c r="F166" s="2" t="s">
        <v>3546</v>
      </c>
      <c r="G166" s="5" t="str">
        <f>IF(LEFT(Table2[[#This Row],[Phone Number]], 1)="-", MID(Table2[[#This Row],[Phone Number]], 2, LEN(Table2[[#This Row],[Phone Number]])-1), Table2[[#This Row],[Phone Number]])</f>
        <v>(587)547-1298-6160</v>
      </c>
      <c r="H166" s="2" t="s">
        <v>14</v>
      </c>
      <c r="I166" s="3">
        <v>43740</v>
      </c>
      <c r="J166" s="3">
        <f ca="1">TODAY()</f>
        <v>45252</v>
      </c>
      <c r="K16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20 Days</v>
      </c>
      <c r="L166" s="4">
        <f ca="1">IF(ISBLANK(Table2[[#This Row],[Exit Date]]),0,Table2[[#This Row],[Exit Date]]-Table2[[#This Row],[Join Date]])</f>
        <v>1512</v>
      </c>
      <c r="M166" s="2" t="str">
        <f ca="1">IF(Table2[[#This Row],[Exit Date]]&lt;TODAY(),"Out of Service","Active Employee")</f>
        <v>Active Employee</v>
      </c>
    </row>
    <row r="167" spans="1:13" x14ac:dyDescent="0.35">
      <c r="A167" s="2" t="s">
        <v>2906</v>
      </c>
      <c r="B167" s="2">
        <v>44</v>
      </c>
      <c r="C167" s="2" t="s">
        <v>10</v>
      </c>
      <c r="D167" s="2" t="s">
        <v>2907</v>
      </c>
      <c r="E167" s="2" t="s">
        <v>2908</v>
      </c>
      <c r="F167" s="2" t="s">
        <v>3613</v>
      </c>
      <c r="G167" s="5" t="str">
        <f>IF(LEFT(Table2[[#This Row],[Phone Number]], 1)="-", MID(Table2[[#This Row],[Phone Number]], 2, LEN(Table2[[#This Row],[Phone Number]])-1), Table2[[#This Row],[Phone Number]])</f>
        <v>001-377-711-6904-68472</v>
      </c>
      <c r="H167" s="2" t="s">
        <v>24</v>
      </c>
      <c r="I167" s="3">
        <v>43740</v>
      </c>
      <c r="J167" s="3">
        <v>43744</v>
      </c>
      <c r="K16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4 Days</v>
      </c>
      <c r="L167" s="4">
        <f>IF(ISBLANK(Table2[[#This Row],[Exit Date]]),0,Table2[[#This Row],[Exit Date]]-Table2[[#This Row],[Join Date]])</f>
        <v>4</v>
      </c>
      <c r="M167" s="2" t="str">
        <f ca="1">IF(Table2[[#This Row],[Exit Date]]&lt;TODAY(),"Out of Service","Active Employee")</f>
        <v>Out of Service</v>
      </c>
    </row>
    <row r="168" spans="1:13" x14ac:dyDescent="0.35">
      <c r="A168" s="2" t="s">
        <v>762</v>
      </c>
      <c r="B168" s="2">
        <v>50</v>
      </c>
      <c r="C168" s="2" t="s">
        <v>10</v>
      </c>
      <c r="D168" s="2" t="s">
        <v>763</v>
      </c>
      <c r="E168" s="2" t="s">
        <v>764</v>
      </c>
      <c r="F168" s="2" t="s">
        <v>3296</v>
      </c>
      <c r="G168" s="5" t="str">
        <f>IF(LEFT(Table2[[#This Row],[Phone Number]], 1)="-", MID(Table2[[#This Row],[Phone Number]], 2, LEN(Table2[[#This Row],[Phone Number]])-1), Table2[[#This Row],[Phone Number]])</f>
        <v>(945)205-9761-72416</v>
      </c>
      <c r="H168" s="2" t="s">
        <v>24</v>
      </c>
      <c r="I168" s="3">
        <v>43741</v>
      </c>
      <c r="J168" s="3">
        <f t="shared" ref="J168:J177" ca="1" si="10">TODAY()</f>
        <v>45252</v>
      </c>
      <c r="K16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19 Days</v>
      </c>
      <c r="L168" s="4">
        <f ca="1">IF(ISBLANK(Table2[[#This Row],[Exit Date]]),0,Table2[[#This Row],[Exit Date]]-Table2[[#This Row],[Join Date]])</f>
        <v>1511</v>
      </c>
      <c r="M168" s="2" t="str">
        <f ca="1">IF(Table2[[#This Row],[Exit Date]]&lt;TODAY(),"Out of Service","Active Employee")</f>
        <v>Active Employee</v>
      </c>
    </row>
    <row r="169" spans="1:13" x14ac:dyDescent="0.35">
      <c r="A169" s="2" t="s">
        <v>1450</v>
      </c>
      <c r="B169" s="2">
        <v>54</v>
      </c>
      <c r="C169" s="2" t="s">
        <v>21</v>
      </c>
      <c r="D169" s="2" t="s">
        <v>1451</v>
      </c>
      <c r="E169" s="2" t="s">
        <v>1452</v>
      </c>
      <c r="F169" s="2" t="s">
        <v>3394</v>
      </c>
      <c r="G169" s="5" t="str">
        <f>IF(LEFT(Table2[[#This Row],[Phone Number]], 1)="-", MID(Table2[[#This Row],[Phone Number]], 2, LEN(Table2[[#This Row],[Phone Number]])-1), Table2[[#This Row],[Phone Number]])</f>
        <v>(276)393-7516-5107</v>
      </c>
      <c r="H169" s="2" t="s">
        <v>19</v>
      </c>
      <c r="I169" s="3">
        <v>43745</v>
      </c>
      <c r="J169" s="3">
        <f t="shared" ca="1" si="10"/>
        <v>45252</v>
      </c>
      <c r="K16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15 Days</v>
      </c>
      <c r="L169" s="4">
        <f ca="1">IF(ISBLANK(Table2[[#This Row],[Exit Date]]),0,Table2[[#This Row],[Exit Date]]-Table2[[#This Row],[Join Date]])</f>
        <v>1507</v>
      </c>
      <c r="M169" s="2" t="str">
        <f ca="1">IF(Table2[[#This Row],[Exit Date]]&lt;TODAY(),"Out of Service","Active Employee")</f>
        <v>Active Employee</v>
      </c>
    </row>
    <row r="170" spans="1:13" x14ac:dyDescent="0.35">
      <c r="A170" s="2" t="s">
        <v>2669</v>
      </c>
      <c r="B170" s="2">
        <v>29</v>
      </c>
      <c r="C170" s="2" t="s">
        <v>21</v>
      </c>
      <c r="D170" s="2" t="s">
        <v>2670</v>
      </c>
      <c r="E170" s="2" t="s">
        <v>2671</v>
      </c>
      <c r="F170" s="2" t="s">
        <v>3572</v>
      </c>
      <c r="G170" s="5" t="str">
        <f>IF(LEFT(Table2[[#This Row],[Phone Number]], 1)="-", MID(Table2[[#This Row],[Phone Number]], 2, LEN(Table2[[#This Row],[Phone Number]])-1), Table2[[#This Row],[Phone Number]])</f>
        <v>(244)427-6922-5689</v>
      </c>
      <c r="H170" s="2" t="s">
        <v>24</v>
      </c>
      <c r="I170" s="3">
        <v>43745</v>
      </c>
      <c r="J170" s="3">
        <f t="shared" ca="1" si="10"/>
        <v>45252</v>
      </c>
      <c r="K17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15 Days</v>
      </c>
      <c r="L170" s="4">
        <f ca="1">IF(ISBLANK(Table2[[#This Row],[Exit Date]]),0,Table2[[#This Row],[Exit Date]]-Table2[[#This Row],[Join Date]])</f>
        <v>1507</v>
      </c>
      <c r="M170" s="2" t="str">
        <f ca="1">IF(Table2[[#This Row],[Exit Date]]&lt;TODAY(),"Out of Service","Active Employee")</f>
        <v>Active Employee</v>
      </c>
    </row>
    <row r="171" spans="1:13" x14ac:dyDescent="0.35">
      <c r="A171" s="2" t="s">
        <v>213</v>
      </c>
      <c r="B171" s="2">
        <v>39</v>
      </c>
      <c r="C171" s="2" t="s">
        <v>10</v>
      </c>
      <c r="D171" s="2" t="s">
        <v>214</v>
      </c>
      <c r="E171" s="2" t="s">
        <v>215</v>
      </c>
      <c r="F171" s="2">
        <v>3837376407</v>
      </c>
      <c r="G171" s="5">
        <f>IF(LEFT(Table2[[#This Row],[Phone Number]], 1)="-", MID(Table2[[#This Row],[Phone Number]], 2, LEN(Table2[[#This Row],[Phone Number]])-1), Table2[[#This Row],[Phone Number]])</f>
        <v>3837376407</v>
      </c>
      <c r="H171" s="2" t="s">
        <v>40</v>
      </c>
      <c r="I171" s="3">
        <v>43747</v>
      </c>
      <c r="J171" s="3">
        <f t="shared" ca="1" si="10"/>
        <v>45252</v>
      </c>
      <c r="K17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13 Days</v>
      </c>
      <c r="L171" s="4">
        <f ca="1">IF(ISBLANK(Table2[[#This Row],[Exit Date]]),0,Table2[[#This Row],[Exit Date]]-Table2[[#This Row],[Join Date]])</f>
        <v>1505</v>
      </c>
      <c r="M171" s="2" t="str">
        <f ca="1">IF(Table2[[#This Row],[Exit Date]]&lt;TODAY(),"Out of Service","Active Employee")</f>
        <v>Active Employee</v>
      </c>
    </row>
    <row r="172" spans="1:13" x14ac:dyDescent="0.35">
      <c r="A172" s="2" t="s">
        <v>2632</v>
      </c>
      <c r="B172" s="2">
        <v>36</v>
      </c>
      <c r="C172" s="2" t="s">
        <v>21</v>
      </c>
      <c r="D172" s="2" t="s">
        <v>2633</v>
      </c>
      <c r="E172" s="2" t="s">
        <v>2634</v>
      </c>
      <c r="F172" s="2" t="s">
        <v>3564</v>
      </c>
      <c r="G172" s="5" t="str">
        <f>IF(LEFT(Table2[[#This Row],[Phone Number]], 1)="-", MID(Table2[[#This Row],[Phone Number]], 2, LEN(Table2[[#This Row],[Phone Number]])-1), Table2[[#This Row],[Phone Number]])</f>
        <v>001-910-811-7376-137</v>
      </c>
      <c r="H172" s="2" t="s">
        <v>24</v>
      </c>
      <c r="I172" s="3">
        <v>43749</v>
      </c>
      <c r="J172" s="3">
        <f t="shared" ca="1" si="10"/>
        <v>45252</v>
      </c>
      <c r="K17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11 Days</v>
      </c>
      <c r="L172" s="4">
        <f ca="1">IF(ISBLANK(Table2[[#This Row],[Exit Date]]),0,Table2[[#This Row],[Exit Date]]-Table2[[#This Row],[Join Date]])</f>
        <v>1503</v>
      </c>
      <c r="M172" s="2" t="str">
        <f ca="1">IF(Table2[[#This Row],[Exit Date]]&lt;TODAY(),"Out of Service","Active Employee")</f>
        <v>Active Employee</v>
      </c>
    </row>
    <row r="173" spans="1:13" x14ac:dyDescent="0.35">
      <c r="A173" s="2" t="s">
        <v>464</v>
      </c>
      <c r="B173" s="2">
        <v>43</v>
      </c>
      <c r="C173" s="2" t="s">
        <v>21</v>
      </c>
      <c r="D173" s="2" t="s">
        <v>465</v>
      </c>
      <c r="E173" s="2" t="s">
        <v>466</v>
      </c>
      <c r="F173" s="2" t="s">
        <v>3253</v>
      </c>
      <c r="G173" s="5" t="str">
        <f>IF(LEFT(Table2[[#This Row],[Phone Number]], 1)="-", MID(Table2[[#This Row],[Phone Number]], 2, LEN(Table2[[#This Row],[Phone Number]])-1), Table2[[#This Row],[Phone Number]])</f>
        <v>001-753-356-2150-6121</v>
      </c>
      <c r="H173" s="2" t="s">
        <v>14</v>
      </c>
      <c r="I173" s="3">
        <v>43752</v>
      </c>
      <c r="J173" s="3">
        <f t="shared" ca="1" si="10"/>
        <v>45252</v>
      </c>
      <c r="K17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8 Days</v>
      </c>
      <c r="L173" s="4">
        <f ca="1">IF(ISBLANK(Table2[[#This Row],[Exit Date]]),0,Table2[[#This Row],[Exit Date]]-Table2[[#This Row],[Join Date]])</f>
        <v>1500</v>
      </c>
      <c r="M173" s="2" t="str">
        <f ca="1">IF(Table2[[#This Row],[Exit Date]]&lt;TODAY(),"Out of Service","Active Employee")</f>
        <v>Active Employee</v>
      </c>
    </row>
    <row r="174" spans="1:13" x14ac:dyDescent="0.35">
      <c r="A174" s="2" t="s">
        <v>1484</v>
      </c>
      <c r="B174" s="2">
        <v>44</v>
      </c>
      <c r="C174" s="2" t="s">
        <v>21</v>
      </c>
      <c r="D174" s="2" t="s">
        <v>1485</v>
      </c>
      <c r="E174" s="2" t="s">
        <v>1486</v>
      </c>
      <c r="F174" s="2">
        <v>8787834874</v>
      </c>
      <c r="G174" s="5">
        <f>IF(LEFT(Table2[[#This Row],[Phone Number]], 1)="-", MID(Table2[[#This Row],[Phone Number]], 2, LEN(Table2[[#This Row],[Phone Number]])-1), Table2[[#This Row],[Phone Number]])</f>
        <v>8787834874</v>
      </c>
      <c r="H174" s="2" t="s">
        <v>40</v>
      </c>
      <c r="I174" s="3">
        <v>43755</v>
      </c>
      <c r="J174" s="3">
        <f t="shared" ca="1" si="10"/>
        <v>45252</v>
      </c>
      <c r="K17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5 Days</v>
      </c>
      <c r="L174" s="4">
        <f ca="1">IF(ISBLANK(Table2[[#This Row],[Exit Date]]),0,Table2[[#This Row],[Exit Date]]-Table2[[#This Row],[Join Date]])</f>
        <v>1497</v>
      </c>
      <c r="M174" s="2" t="str">
        <f ca="1">IF(Table2[[#This Row],[Exit Date]]&lt;TODAY(),"Out of Service","Active Employee")</f>
        <v>Active Employee</v>
      </c>
    </row>
    <row r="175" spans="1:13" x14ac:dyDescent="0.35">
      <c r="A175" s="2" t="s">
        <v>423</v>
      </c>
      <c r="B175" s="2">
        <v>23</v>
      </c>
      <c r="C175" s="2" t="s">
        <v>21</v>
      </c>
      <c r="D175" s="2" t="s">
        <v>424</v>
      </c>
      <c r="E175" s="2" t="s">
        <v>425</v>
      </c>
      <c r="F175" s="2" t="s">
        <v>3244</v>
      </c>
      <c r="G175" s="5" t="str">
        <f>IF(LEFT(Table2[[#This Row],[Phone Number]], 1)="-", MID(Table2[[#This Row],[Phone Number]], 2, LEN(Table2[[#This Row],[Phone Number]])-1), Table2[[#This Row],[Phone Number]])</f>
        <v>001-519-444-7690-187</v>
      </c>
      <c r="H175" s="2" t="s">
        <v>24</v>
      </c>
      <c r="I175" s="3">
        <v>43757</v>
      </c>
      <c r="J175" s="3">
        <f t="shared" ca="1" si="10"/>
        <v>45252</v>
      </c>
      <c r="K17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3 Days</v>
      </c>
      <c r="L175" s="4">
        <f ca="1">IF(ISBLANK(Table2[[#This Row],[Exit Date]]),0,Table2[[#This Row],[Exit Date]]-Table2[[#This Row],[Join Date]])</f>
        <v>1495</v>
      </c>
      <c r="M175" s="2" t="str">
        <f ca="1">IF(Table2[[#This Row],[Exit Date]]&lt;TODAY(),"Out of Service","Active Employee")</f>
        <v>Active Employee</v>
      </c>
    </row>
    <row r="176" spans="1:13" x14ac:dyDescent="0.35">
      <c r="A176" s="2" t="s">
        <v>2774</v>
      </c>
      <c r="B176" s="2">
        <v>19</v>
      </c>
      <c r="C176" s="2" t="s">
        <v>21</v>
      </c>
      <c r="D176" s="2" t="s">
        <v>2775</v>
      </c>
      <c r="E176" s="2" t="s">
        <v>2776</v>
      </c>
      <c r="F176" s="2" t="s">
        <v>3593</v>
      </c>
      <c r="G176" s="5" t="str">
        <f>IF(LEFT(Table2[[#This Row],[Phone Number]], 1)="-", MID(Table2[[#This Row],[Phone Number]], 2, LEN(Table2[[#This Row],[Phone Number]])-1), Table2[[#This Row],[Phone Number]])</f>
        <v>+1-913-233-5767-0163</v>
      </c>
      <c r="H176" s="2" t="s">
        <v>24</v>
      </c>
      <c r="I176" s="3">
        <v>43757</v>
      </c>
      <c r="J176" s="3">
        <f t="shared" ca="1" si="10"/>
        <v>45252</v>
      </c>
      <c r="K17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3 Days</v>
      </c>
      <c r="L176" s="4">
        <f ca="1">IF(ISBLANK(Table2[[#This Row],[Exit Date]]),0,Table2[[#This Row],[Exit Date]]-Table2[[#This Row],[Join Date]])</f>
        <v>1495</v>
      </c>
      <c r="M176" s="2" t="str">
        <f ca="1">IF(Table2[[#This Row],[Exit Date]]&lt;TODAY(),"Out of Service","Active Employee")</f>
        <v>Active Employee</v>
      </c>
    </row>
    <row r="177" spans="1:13" x14ac:dyDescent="0.35">
      <c r="A177" s="2" t="s">
        <v>1858</v>
      </c>
      <c r="B177" s="2">
        <v>52</v>
      </c>
      <c r="C177" s="2" t="s">
        <v>21</v>
      </c>
      <c r="D177" s="2" t="s">
        <v>1859</v>
      </c>
      <c r="E177" s="2" t="s">
        <v>1860</v>
      </c>
      <c r="F177" s="2" t="s">
        <v>3772</v>
      </c>
      <c r="G177" s="5" t="str">
        <f>IF(LEFT(Table2[[#This Row],[Phone Number]], 1)="-", MID(Table2[[#This Row],[Phone Number]], 2, LEN(Table2[[#This Row],[Phone Number]])-1), Table2[[#This Row],[Phone Number]])</f>
        <v>701-695-2821-284</v>
      </c>
      <c r="H177" s="2" t="s">
        <v>19</v>
      </c>
      <c r="I177" s="3">
        <v>43758</v>
      </c>
      <c r="J177" s="3">
        <f t="shared" ca="1" si="10"/>
        <v>45252</v>
      </c>
      <c r="K17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2 Days</v>
      </c>
      <c r="L177" s="4">
        <f ca="1">IF(ISBLANK(Table2[[#This Row],[Exit Date]]),0,Table2[[#This Row],[Exit Date]]-Table2[[#This Row],[Join Date]])</f>
        <v>1494</v>
      </c>
      <c r="M177" s="2" t="str">
        <f ca="1">IF(Table2[[#This Row],[Exit Date]]&lt;TODAY(),"Out of Service","Active Employee")</f>
        <v>Active Employee</v>
      </c>
    </row>
    <row r="178" spans="1:13" x14ac:dyDescent="0.35">
      <c r="A178" s="2" t="s">
        <v>997</v>
      </c>
      <c r="B178" s="2">
        <v>23</v>
      </c>
      <c r="C178" s="2" t="s">
        <v>10</v>
      </c>
      <c r="D178" s="2" t="s">
        <v>998</v>
      </c>
      <c r="E178" s="2" t="s">
        <v>999</v>
      </c>
      <c r="F178" s="2" t="s">
        <v>1000</v>
      </c>
      <c r="G178" s="5" t="str">
        <f>IF(LEFT(Table2[[#This Row],[Phone Number]], 1)="-", MID(Table2[[#This Row],[Phone Number]], 2, LEN(Table2[[#This Row],[Phone Number]])-1), Table2[[#This Row],[Phone Number]])</f>
        <v>001-749-881-1054</v>
      </c>
      <c r="H178" s="2" t="s">
        <v>24</v>
      </c>
      <c r="I178" s="3">
        <v>43759</v>
      </c>
      <c r="J178" s="3">
        <v>43907</v>
      </c>
      <c r="K17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4 Months 25 Days</v>
      </c>
      <c r="L178" s="4">
        <f>IF(ISBLANK(Table2[[#This Row],[Exit Date]]),0,Table2[[#This Row],[Exit Date]]-Table2[[#This Row],[Join Date]])</f>
        <v>148</v>
      </c>
      <c r="M178" s="2" t="str">
        <f ca="1">IF(Table2[[#This Row],[Exit Date]]&lt;TODAY(),"Out of Service","Active Employee")</f>
        <v>Out of Service</v>
      </c>
    </row>
    <row r="179" spans="1:13" x14ac:dyDescent="0.35">
      <c r="A179" s="2" t="s">
        <v>1970</v>
      </c>
      <c r="B179" s="2">
        <v>44</v>
      </c>
      <c r="C179" s="2" t="s">
        <v>10</v>
      </c>
      <c r="D179" s="2" t="s">
        <v>1971</v>
      </c>
      <c r="E179" s="2" t="s">
        <v>1972</v>
      </c>
      <c r="F179" s="2" t="s">
        <v>1973</v>
      </c>
      <c r="G179" s="5" t="str">
        <f>IF(LEFT(Table2[[#This Row],[Phone Number]], 1)="-", MID(Table2[[#This Row],[Phone Number]], 2, LEN(Table2[[#This Row],[Phone Number]])-1), Table2[[#This Row],[Phone Number]])</f>
        <v>(305)584-0949</v>
      </c>
      <c r="H179" s="2" t="s">
        <v>14</v>
      </c>
      <c r="I179" s="3">
        <v>43759</v>
      </c>
      <c r="J179" s="3">
        <f t="shared" ref="J179:J188" ca="1" si="11">TODAY()</f>
        <v>45252</v>
      </c>
      <c r="K17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1 Months 1 Days</v>
      </c>
      <c r="L179" s="4">
        <f ca="1">IF(ISBLANK(Table2[[#This Row],[Exit Date]]),0,Table2[[#This Row],[Exit Date]]-Table2[[#This Row],[Join Date]])</f>
        <v>1493</v>
      </c>
      <c r="M179" s="2" t="str">
        <f ca="1">IF(Table2[[#This Row],[Exit Date]]&lt;TODAY(),"Out of Service","Active Employee")</f>
        <v>Active Employee</v>
      </c>
    </row>
    <row r="180" spans="1:13" x14ac:dyDescent="0.35">
      <c r="A180" s="2" t="s">
        <v>2823</v>
      </c>
      <c r="B180" s="2">
        <v>36</v>
      </c>
      <c r="C180" s="2" t="s">
        <v>21</v>
      </c>
      <c r="D180" s="2" t="s">
        <v>2824</v>
      </c>
      <c r="E180" s="2" t="s">
        <v>2825</v>
      </c>
      <c r="F180" s="2" t="s">
        <v>3601</v>
      </c>
      <c r="G180" s="5" t="str">
        <f>IF(LEFT(Table2[[#This Row],[Phone Number]], 1)="-", MID(Table2[[#This Row],[Phone Number]], 2, LEN(Table2[[#This Row],[Phone Number]])-1), Table2[[#This Row],[Phone Number]])</f>
        <v>707-622-8463-417</v>
      </c>
      <c r="H180" s="2" t="s">
        <v>14</v>
      </c>
      <c r="I180" s="3">
        <v>43761</v>
      </c>
      <c r="J180" s="3">
        <f t="shared" ca="1" si="11"/>
        <v>45252</v>
      </c>
      <c r="K18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30 Days</v>
      </c>
      <c r="L180" s="4">
        <f ca="1">IF(ISBLANK(Table2[[#This Row],[Exit Date]]),0,Table2[[#This Row],[Exit Date]]-Table2[[#This Row],[Join Date]])</f>
        <v>1491</v>
      </c>
      <c r="M180" s="2" t="str">
        <f ca="1">IF(Table2[[#This Row],[Exit Date]]&lt;TODAY(),"Out of Service","Active Employee")</f>
        <v>Active Employee</v>
      </c>
    </row>
    <row r="181" spans="1:13" x14ac:dyDescent="0.35">
      <c r="A181" s="2" t="s">
        <v>1122</v>
      </c>
      <c r="B181" s="2">
        <v>53</v>
      </c>
      <c r="C181" s="2" t="s">
        <v>21</v>
      </c>
      <c r="D181" s="2" t="s">
        <v>1123</v>
      </c>
      <c r="E181" s="2" t="s">
        <v>1124</v>
      </c>
      <c r="F181" s="2">
        <v>8564070294</v>
      </c>
      <c r="G181" s="5">
        <f>IF(LEFT(Table2[[#This Row],[Phone Number]], 1)="-", MID(Table2[[#This Row],[Phone Number]], 2, LEN(Table2[[#This Row],[Phone Number]])-1), Table2[[#This Row],[Phone Number]])</f>
        <v>8564070294</v>
      </c>
      <c r="H181" s="2" t="s">
        <v>40</v>
      </c>
      <c r="I181" s="3">
        <v>43764</v>
      </c>
      <c r="J181" s="3">
        <f t="shared" ca="1" si="11"/>
        <v>45252</v>
      </c>
      <c r="K18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27 Days</v>
      </c>
      <c r="L181" s="4">
        <f ca="1">IF(ISBLANK(Table2[[#This Row],[Exit Date]]),0,Table2[[#This Row],[Exit Date]]-Table2[[#This Row],[Join Date]])</f>
        <v>1488</v>
      </c>
      <c r="M181" s="2" t="str">
        <f ca="1">IF(Table2[[#This Row],[Exit Date]]&lt;TODAY(),"Out of Service","Active Employee")</f>
        <v>Active Employee</v>
      </c>
    </row>
    <row r="182" spans="1:13" x14ac:dyDescent="0.35">
      <c r="A182" s="2" t="s">
        <v>651</v>
      </c>
      <c r="B182" s="2">
        <v>44</v>
      </c>
      <c r="C182" s="2" t="s">
        <v>10</v>
      </c>
      <c r="D182" s="2" t="s">
        <v>652</v>
      </c>
      <c r="E182" s="2" t="s">
        <v>653</v>
      </c>
      <c r="F182" s="2" t="s">
        <v>3700</v>
      </c>
      <c r="G182" s="5" t="str">
        <f>IF(LEFT(Table2[[#This Row],[Phone Number]], 1)="-", MID(Table2[[#This Row],[Phone Number]], 2, LEN(Table2[[#This Row],[Phone Number]])-1), Table2[[#This Row],[Phone Number]])</f>
        <v>228-742-1263-448</v>
      </c>
      <c r="H182" s="2" t="s">
        <v>19</v>
      </c>
      <c r="I182" s="3">
        <v>43765</v>
      </c>
      <c r="J182" s="3">
        <f t="shared" ca="1" si="11"/>
        <v>45252</v>
      </c>
      <c r="K18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26 Days</v>
      </c>
      <c r="L182" s="4">
        <f ca="1">IF(ISBLANK(Table2[[#This Row],[Exit Date]]),0,Table2[[#This Row],[Exit Date]]-Table2[[#This Row],[Join Date]])</f>
        <v>1487</v>
      </c>
      <c r="M182" s="2" t="str">
        <f ca="1">IF(Table2[[#This Row],[Exit Date]]&lt;TODAY(),"Out of Service","Active Employee")</f>
        <v>Active Employee</v>
      </c>
    </row>
    <row r="183" spans="1:13" x14ac:dyDescent="0.35">
      <c r="A183" s="2" t="s">
        <v>1930</v>
      </c>
      <c r="B183" s="2">
        <v>18</v>
      </c>
      <c r="C183" s="2" t="s">
        <v>21</v>
      </c>
      <c r="D183" s="2" t="s">
        <v>1931</v>
      </c>
      <c r="E183" s="2" t="s">
        <v>1932</v>
      </c>
      <c r="F183" s="2" t="s">
        <v>1933</v>
      </c>
      <c r="G183" s="5" t="str">
        <f>IF(LEFT(Table2[[#This Row],[Phone Number]], 1)="-", MID(Table2[[#This Row],[Phone Number]], 2, LEN(Table2[[#This Row],[Phone Number]])-1), Table2[[#This Row],[Phone Number]])</f>
        <v>980-510-5998</v>
      </c>
      <c r="H183" s="2" t="s">
        <v>19</v>
      </c>
      <c r="I183" s="3">
        <v>43765</v>
      </c>
      <c r="J183" s="3">
        <f t="shared" ca="1" si="11"/>
        <v>45252</v>
      </c>
      <c r="K18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26 Days</v>
      </c>
      <c r="L183" s="4">
        <f ca="1">IF(ISBLANK(Table2[[#This Row],[Exit Date]]),0,Table2[[#This Row],[Exit Date]]-Table2[[#This Row],[Join Date]])</f>
        <v>1487</v>
      </c>
      <c r="M183" s="2" t="str">
        <f ca="1">IF(Table2[[#This Row],[Exit Date]]&lt;TODAY(),"Out of Service","Active Employee")</f>
        <v>Active Employee</v>
      </c>
    </row>
    <row r="184" spans="1:13" x14ac:dyDescent="0.35">
      <c r="A184" s="2" t="s">
        <v>528</v>
      </c>
      <c r="B184" s="2">
        <v>48</v>
      </c>
      <c r="C184" s="2" t="s">
        <v>10</v>
      </c>
      <c r="D184" s="2" t="s">
        <v>529</v>
      </c>
      <c r="E184" s="2" t="s">
        <v>530</v>
      </c>
      <c r="F184" s="2" t="s">
        <v>531</v>
      </c>
      <c r="G184" s="5" t="str">
        <f>IF(LEFT(Table2[[#This Row],[Phone Number]], 1)="-", MID(Table2[[#This Row],[Phone Number]], 2, LEN(Table2[[#This Row],[Phone Number]])-1), Table2[[#This Row],[Phone Number]])</f>
        <v>953-511-4102</v>
      </c>
      <c r="H184" s="2" t="s">
        <v>19</v>
      </c>
      <c r="I184" s="3">
        <v>43766</v>
      </c>
      <c r="J184" s="3">
        <f t="shared" ca="1" si="11"/>
        <v>45252</v>
      </c>
      <c r="K18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25 Days</v>
      </c>
      <c r="L184" s="4">
        <f ca="1">IF(ISBLANK(Table2[[#This Row],[Exit Date]]),0,Table2[[#This Row],[Exit Date]]-Table2[[#This Row],[Join Date]])</f>
        <v>1486</v>
      </c>
      <c r="M184" s="2" t="str">
        <f ca="1">IF(Table2[[#This Row],[Exit Date]]&lt;TODAY(),"Out of Service","Active Employee")</f>
        <v>Active Employee</v>
      </c>
    </row>
    <row r="185" spans="1:13" x14ac:dyDescent="0.35">
      <c r="A185" s="2" t="s">
        <v>216</v>
      </c>
      <c r="B185" s="2">
        <v>37</v>
      </c>
      <c r="C185" s="2" t="s">
        <v>10</v>
      </c>
      <c r="D185" s="2" t="s">
        <v>217</v>
      </c>
      <c r="E185" s="2" t="s">
        <v>218</v>
      </c>
      <c r="F185" s="2" t="s">
        <v>219</v>
      </c>
      <c r="G185" s="5" t="str">
        <f>IF(LEFT(Table2[[#This Row],[Phone Number]], 1)="-", MID(Table2[[#This Row],[Phone Number]], 2, LEN(Table2[[#This Row],[Phone Number]])-1), Table2[[#This Row],[Phone Number]])</f>
        <v>255-257-1057</v>
      </c>
      <c r="H185" s="2" t="s">
        <v>14</v>
      </c>
      <c r="I185" s="3">
        <v>43768</v>
      </c>
      <c r="J185" s="3">
        <f t="shared" ca="1" si="11"/>
        <v>45252</v>
      </c>
      <c r="K18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23 Days</v>
      </c>
      <c r="L185" s="4">
        <f ca="1">IF(ISBLANK(Table2[[#This Row],[Exit Date]]),0,Table2[[#This Row],[Exit Date]]-Table2[[#This Row],[Join Date]])</f>
        <v>1484</v>
      </c>
      <c r="M185" s="2" t="str">
        <f ca="1">IF(Table2[[#This Row],[Exit Date]]&lt;TODAY(),"Out of Service","Active Employee")</f>
        <v>Active Employee</v>
      </c>
    </row>
    <row r="186" spans="1:13" x14ac:dyDescent="0.35">
      <c r="A186" s="2" t="s">
        <v>295</v>
      </c>
      <c r="B186" s="2">
        <v>39</v>
      </c>
      <c r="C186" s="2" t="s">
        <v>10</v>
      </c>
      <c r="D186" s="2" t="s">
        <v>296</v>
      </c>
      <c r="E186" s="2" t="s">
        <v>297</v>
      </c>
      <c r="F186" s="2" t="s">
        <v>3683</v>
      </c>
      <c r="G186" s="5" t="str">
        <f>IF(LEFT(Table2[[#This Row],[Phone Number]], 1)="-", MID(Table2[[#This Row],[Phone Number]], 2, LEN(Table2[[#This Row],[Phone Number]])-1), Table2[[#This Row],[Phone Number]])</f>
        <v>275-270-2287-982</v>
      </c>
      <c r="H186" s="2" t="s">
        <v>24</v>
      </c>
      <c r="I186" s="3">
        <v>43769</v>
      </c>
      <c r="J186" s="3">
        <f t="shared" ca="1" si="11"/>
        <v>45252</v>
      </c>
      <c r="K18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22 Days</v>
      </c>
      <c r="L186" s="4">
        <f ca="1">IF(ISBLANK(Table2[[#This Row],[Exit Date]]),0,Table2[[#This Row],[Exit Date]]-Table2[[#This Row],[Join Date]])</f>
        <v>1483</v>
      </c>
      <c r="M186" s="2" t="str">
        <f ca="1">IF(Table2[[#This Row],[Exit Date]]&lt;TODAY(),"Out of Service","Active Employee")</f>
        <v>Active Employee</v>
      </c>
    </row>
    <row r="187" spans="1:13" x14ac:dyDescent="0.35">
      <c r="A187" s="2" t="s">
        <v>1810</v>
      </c>
      <c r="B187" s="2">
        <v>56</v>
      </c>
      <c r="C187" s="2" t="s">
        <v>21</v>
      </c>
      <c r="D187" s="2" t="s">
        <v>1811</v>
      </c>
      <c r="E187" s="2" t="s">
        <v>1812</v>
      </c>
      <c r="F187" s="2" t="s">
        <v>3769</v>
      </c>
      <c r="G187" s="5" t="str">
        <f>IF(LEFT(Table2[[#This Row],[Phone Number]], 1)="-", MID(Table2[[#This Row],[Phone Number]], 2, LEN(Table2[[#This Row],[Phone Number]])-1), Table2[[#This Row],[Phone Number]])</f>
        <v>628-607-3306</v>
      </c>
      <c r="H187" s="2" t="s">
        <v>40</v>
      </c>
      <c r="I187" s="3">
        <v>43770</v>
      </c>
      <c r="J187" s="3">
        <f t="shared" ca="1" si="11"/>
        <v>45252</v>
      </c>
      <c r="K18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21 Days</v>
      </c>
      <c r="L187" s="4">
        <f ca="1">IF(ISBLANK(Table2[[#This Row],[Exit Date]]),0,Table2[[#This Row],[Exit Date]]-Table2[[#This Row],[Join Date]])</f>
        <v>1482</v>
      </c>
      <c r="M187" s="2" t="str">
        <f ca="1">IF(Table2[[#This Row],[Exit Date]]&lt;TODAY(),"Out of Service","Active Employee")</f>
        <v>Active Employee</v>
      </c>
    </row>
    <row r="188" spans="1:13" x14ac:dyDescent="0.35">
      <c r="A188" s="2" t="s">
        <v>1646</v>
      </c>
      <c r="B188" s="2">
        <v>56</v>
      </c>
      <c r="C188" s="2" t="s">
        <v>21</v>
      </c>
      <c r="D188" s="2" t="s">
        <v>1647</v>
      </c>
      <c r="E188" s="2" t="s">
        <v>1648</v>
      </c>
      <c r="F188" s="2" t="s">
        <v>3425</v>
      </c>
      <c r="G188" s="5" t="str">
        <f>IF(LEFT(Table2[[#This Row],[Phone Number]], 1)="-", MID(Table2[[#This Row],[Phone Number]], 2, LEN(Table2[[#This Row],[Phone Number]])-1), Table2[[#This Row],[Phone Number]])</f>
        <v>(787)477-5543-11432</v>
      </c>
      <c r="H188" s="2" t="s">
        <v>24</v>
      </c>
      <c r="I188" s="3">
        <v>43773</v>
      </c>
      <c r="J188" s="3">
        <f t="shared" ca="1" si="11"/>
        <v>45252</v>
      </c>
      <c r="K18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18 Days</v>
      </c>
      <c r="L188" s="4">
        <f ca="1">IF(ISBLANK(Table2[[#This Row],[Exit Date]]),0,Table2[[#This Row],[Exit Date]]-Table2[[#This Row],[Join Date]])</f>
        <v>1479</v>
      </c>
      <c r="M188" s="2" t="str">
        <f ca="1">IF(Table2[[#This Row],[Exit Date]]&lt;TODAY(),"Out of Service","Active Employee")</f>
        <v>Active Employee</v>
      </c>
    </row>
    <row r="189" spans="1:13" x14ac:dyDescent="0.35">
      <c r="A189" s="2" t="s">
        <v>2663</v>
      </c>
      <c r="B189" s="2">
        <v>45</v>
      </c>
      <c r="C189" s="2" t="s">
        <v>21</v>
      </c>
      <c r="D189" s="2" t="s">
        <v>2664</v>
      </c>
      <c r="E189" s="2" t="s">
        <v>2665</v>
      </c>
      <c r="F189" s="2">
        <v>2536041803</v>
      </c>
      <c r="G189" s="5">
        <f>IF(LEFT(Table2[[#This Row],[Phone Number]], 1)="-", MID(Table2[[#This Row],[Phone Number]], 2, LEN(Table2[[#This Row],[Phone Number]])-1), Table2[[#This Row],[Phone Number]])</f>
        <v>2536041803</v>
      </c>
      <c r="H189" s="2" t="s">
        <v>19</v>
      </c>
      <c r="I189" s="3">
        <v>43773</v>
      </c>
      <c r="J189" s="3">
        <v>44585</v>
      </c>
      <c r="K18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20 Days</v>
      </c>
      <c r="L189" s="4">
        <f>IF(ISBLANK(Table2[[#This Row],[Exit Date]]),0,Table2[[#This Row],[Exit Date]]-Table2[[#This Row],[Join Date]])</f>
        <v>812</v>
      </c>
      <c r="M189" s="2" t="str">
        <f ca="1">IF(Table2[[#This Row],[Exit Date]]&lt;TODAY(),"Out of Service","Active Employee")</f>
        <v>Out of Service</v>
      </c>
    </row>
    <row r="190" spans="1:13" x14ac:dyDescent="0.35">
      <c r="A190" s="2" t="s">
        <v>2055</v>
      </c>
      <c r="B190" s="2">
        <v>52</v>
      </c>
      <c r="C190" s="2" t="s">
        <v>21</v>
      </c>
      <c r="D190" s="2" t="s">
        <v>2056</v>
      </c>
      <c r="E190" s="2" t="s">
        <v>2057</v>
      </c>
      <c r="F190" s="2" t="s">
        <v>2058</v>
      </c>
      <c r="G190" s="5" t="str">
        <f>IF(LEFT(Table2[[#This Row],[Phone Number]], 1)="-", MID(Table2[[#This Row],[Phone Number]], 2, LEN(Table2[[#This Row],[Phone Number]])-1), Table2[[#This Row],[Phone Number]])</f>
        <v>001-480-632-7816</v>
      </c>
      <c r="H190" s="2" t="s">
        <v>24</v>
      </c>
      <c r="I190" s="3">
        <v>43776</v>
      </c>
      <c r="J190" s="3">
        <f ca="1">TODAY()</f>
        <v>45252</v>
      </c>
      <c r="K19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15 Days</v>
      </c>
      <c r="L190" s="4">
        <f ca="1">IF(ISBLANK(Table2[[#This Row],[Exit Date]]),0,Table2[[#This Row],[Exit Date]]-Table2[[#This Row],[Join Date]])</f>
        <v>1476</v>
      </c>
      <c r="M190" s="2" t="str">
        <f ca="1">IF(Table2[[#This Row],[Exit Date]]&lt;TODAY(),"Out of Service","Active Employee")</f>
        <v>Active Employee</v>
      </c>
    </row>
    <row r="191" spans="1:13" x14ac:dyDescent="0.35">
      <c r="A191" s="2" t="s">
        <v>9</v>
      </c>
      <c r="B191" s="2">
        <v>19</v>
      </c>
      <c r="C191" s="2" t="s">
        <v>10</v>
      </c>
      <c r="D191" s="2" t="s">
        <v>11</v>
      </c>
      <c r="E191" s="2" t="s">
        <v>12</v>
      </c>
      <c r="F191" s="2" t="s">
        <v>13</v>
      </c>
      <c r="G191" s="5" t="str">
        <f>IF(LEFT(Table2[[#This Row],[Phone Number]], 1)="-", MID(Table2[[#This Row],[Phone Number]], 2, LEN(Table2[[#This Row],[Phone Number]])-1), Table2[[#This Row],[Phone Number]])</f>
        <v>287-571-0730</v>
      </c>
      <c r="H191" s="2" t="s">
        <v>14</v>
      </c>
      <c r="I191" s="3">
        <v>43777</v>
      </c>
      <c r="J191" s="3">
        <f ca="1">TODAY()</f>
        <v>45252</v>
      </c>
      <c r="K19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14 Days</v>
      </c>
      <c r="L191" s="4">
        <f ca="1">IF(ISBLANK(Table2[[#This Row],[Exit Date]]),0,Table2[[#This Row],[Exit Date]]-Table2[[#This Row],[Join Date]])</f>
        <v>1475</v>
      </c>
      <c r="M191" s="2" t="str">
        <f ca="1">IF(Table2[[#This Row],[Exit Date]]&lt;TODAY(),"Out of Service","Active Employee")</f>
        <v>Active Employee</v>
      </c>
    </row>
    <row r="192" spans="1:13" x14ac:dyDescent="0.35">
      <c r="A192" s="2" t="s">
        <v>1215</v>
      </c>
      <c r="B192" s="2">
        <v>23</v>
      </c>
      <c r="C192" s="2" t="s">
        <v>21</v>
      </c>
      <c r="D192" s="2" t="s">
        <v>1216</v>
      </c>
      <c r="E192" s="2" t="s">
        <v>1217</v>
      </c>
      <c r="F192" s="2" t="s">
        <v>3359</v>
      </c>
      <c r="G192" s="5" t="str">
        <f>IF(LEFT(Table2[[#This Row],[Phone Number]], 1)="-", MID(Table2[[#This Row],[Phone Number]], 2, LEN(Table2[[#This Row],[Phone Number]])-1), Table2[[#This Row],[Phone Number]])</f>
        <v>001-580-639-8564-493</v>
      </c>
      <c r="H192" s="2" t="s">
        <v>19</v>
      </c>
      <c r="I192" s="3">
        <v>43777</v>
      </c>
      <c r="J192" s="3">
        <v>44581</v>
      </c>
      <c r="K19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12 Days</v>
      </c>
      <c r="L192" s="4">
        <f>IF(ISBLANK(Table2[[#This Row],[Exit Date]]),0,Table2[[#This Row],[Exit Date]]-Table2[[#This Row],[Join Date]])</f>
        <v>804</v>
      </c>
      <c r="M192" s="2" t="str">
        <f ca="1">IF(Table2[[#This Row],[Exit Date]]&lt;TODAY(),"Out of Service","Active Employee")</f>
        <v>Out of Service</v>
      </c>
    </row>
    <row r="193" spans="1:13" x14ac:dyDescent="0.35">
      <c r="A193" s="2" t="s">
        <v>2111</v>
      </c>
      <c r="B193" s="2">
        <v>40</v>
      </c>
      <c r="C193" s="2" t="s">
        <v>21</v>
      </c>
      <c r="D193" s="2" t="s">
        <v>2112</v>
      </c>
      <c r="E193" s="2" t="s">
        <v>2113</v>
      </c>
      <c r="F193" s="2" t="s">
        <v>3490</v>
      </c>
      <c r="G193" s="5" t="str">
        <f>IF(LEFT(Table2[[#This Row],[Phone Number]], 1)="-", MID(Table2[[#This Row],[Phone Number]], 2, LEN(Table2[[#This Row],[Phone Number]])-1), Table2[[#This Row],[Phone Number]])</f>
        <v>+1-354-705-8942-7230</v>
      </c>
      <c r="H193" s="2" t="s">
        <v>24</v>
      </c>
      <c r="I193" s="3">
        <v>43777</v>
      </c>
      <c r="J193" s="3">
        <f t="shared" ref="J193:J209" ca="1" si="12">TODAY()</f>
        <v>45252</v>
      </c>
      <c r="K19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14 Days</v>
      </c>
      <c r="L193" s="4">
        <f ca="1">IF(ISBLANK(Table2[[#This Row],[Exit Date]]),0,Table2[[#This Row],[Exit Date]]-Table2[[#This Row],[Join Date]])</f>
        <v>1475</v>
      </c>
      <c r="M193" s="2" t="str">
        <f ca="1">IF(Table2[[#This Row],[Exit Date]]&lt;TODAY(),"Out of Service","Active Employee")</f>
        <v>Active Employee</v>
      </c>
    </row>
    <row r="194" spans="1:13" x14ac:dyDescent="0.35">
      <c r="A194" s="2" t="s">
        <v>1051</v>
      </c>
      <c r="B194" s="2">
        <v>19</v>
      </c>
      <c r="C194" s="2" t="s">
        <v>10</v>
      </c>
      <c r="D194" s="2" t="s">
        <v>1052</v>
      </c>
      <c r="E194" s="2" t="s">
        <v>1053</v>
      </c>
      <c r="F194" s="2" t="s">
        <v>1054</v>
      </c>
      <c r="G194" s="5" t="str">
        <f>IF(LEFT(Table2[[#This Row],[Phone Number]], 1)="-", MID(Table2[[#This Row],[Phone Number]], 2, LEN(Table2[[#This Row],[Phone Number]])-1), Table2[[#This Row],[Phone Number]])</f>
        <v>(620)937-7173</v>
      </c>
      <c r="H194" s="2" t="s">
        <v>40</v>
      </c>
      <c r="I194" s="3">
        <v>43778</v>
      </c>
      <c r="J194" s="3">
        <f t="shared" ca="1" si="12"/>
        <v>45252</v>
      </c>
      <c r="K19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13 Days</v>
      </c>
      <c r="L194" s="4">
        <f ca="1">IF(ISBLANK(Table2[[#This Row],[Exit Date]]),0,Table2[[#This Row],[Exit Date]]-Table2[[#This Row],[Join Date]])</f>
        <v>1474</v>
      </c>
      <c r="M194" s="2" t="str">
        <f ca="1">IF(Table2[[#This Row],[Exit Date]]&lt;TODAY(),"Out of Service","Active Employee")</f>
        <v>Active Employee</v>
      </c>
    </row>
    <row r="195" spans="1:13" x14ac:dyDescent="0.35">
      <c r="A195" s="2" t="s">
        <v>1252</v>
      </c>
      <c r="B195" s="2">
        <v>41</v>
      </c>
      <c r="C195" s="2" t="s">
        <v>21</v>
      </c>
      <c r="D195" s="2" t="s">
        <v>1253</v>
      </c>
      <c r="E195" s="2" t="s">
        <v>1254</v>
      </c>
      <c r="F195" s="2" t="s">
        <v>3365</v>
      </c>
      <c r="G195" s="5" t="str">
        <f>IF(LEFT(Table2[[#This Row],[Phone Number]], 1)="-", MID(Table2[[#This Row],[Phone Number]], 2, LEN(Table2[[#This Row],[Phone Number]])-1), Table2[[#This Row],[Phone Number]])</f>
        <v>432-572-6951-57785</v>
      </c>
      <c r="H195" s="2" t="s">
        <v>19</v>
      </c>
      <c r="I195" s="3">
        <v>43778</v>
      </c>
      <c r="J195" s="3">
        <f t="shared" ca="1" si="12"/>
        <v>45252</v>
      </c>
      <c r="K19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13 Days</v>
      </c>
      <c r="L195" s="4">
        <f ca="1">IF(ISBLANK(Table2[[#This Row],[Exit Date]]),0,Table2[[#This Row],[Exit Date]]-Table2[[#This Row],[Join Date]])</f>
        <v>1474</v>
      </c>
      <c r="M195" s="2" t="str">
        <f ca="1">IF(Table2[[#This Row],[Exit Date]]&lt;TODAY(),"Out of Service","Active Employee")</f>
        <v>Active Employee</v>
      </c>
    </row>
    <row r="196" spans="1:13" x14ac:dyDescent="0.35">
      <c r="A196" s="2" t="s">
        <v>1534</v>
      </c>
      <c r="B196" s="2">
        <v>34</v>
      </c>
      <c r="C196" s="2" t="s">
        <v>10</v>
      </c>
      <c r="D196" s="2" t="s">
        <v>1535</v>
      </c>
      <c r="E196" s="2" t="s">
        <v>1536</v>
      </c>
      <c r="F196" s="2" t="s">
        <v>3404</v>
      </c>
      <c r="G196" s="5" t="str">
        <f>IF(LEFT(Table2[[#This Row],[Phone Number]], 1)="-", MID(Table2[[#This Row],[Phone Number]], 2, LEN(Table2[[#This Row],[Phone Number]])-1), Table2[[#This Row],[Phone Number]])</f>
        <v>570-837-7667-759</v>
      </c>
      <c r="H196" s="2" t="s">
        <v>24</v>
      </c>
      <c r="I196" s="3">
        <v>43778</v>
      </c>
      <c r="J196" s="3">
        <f t="shared" ca="1" si="12"/>
        <v>45252</v>
      </c>
      <c r="K19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13 Days</v>
      </c>
      <c r="L196" s="4">
        <f ca="1">IF(ISBLANK(Table2[[#This Row],[Exit Date]]),0,Table2[[#This Row],[Exit Date]]-Table2[[#This Row],[Join Date]])</f>
        <v>1474</v>
      </c>
      <c r="M196" s="2" t="str">
        <f ca="1">IF(Table2[[#This Row],[Exit Date]]&lt;TODAY(),"Out of Service","Active Employee")</f>
        <v>Active Employee</v>
      </c>
    </row>
    <row r="197" spans="1:13" x14ac:dyDescent="0.35">
      <c r="A197" s="2" t="s">
        <v>1864</v>
      </c>
      <c r="B197" s="2">
        <v>52</v>
      </c>
      <c r="C197" s="2" t="s">
        <v>10</v>
      </c>
      <c r="D197" s="2" t="s">
        <v>1865</v>
      </c>
      <c r="E197" s="2" t="s">
        <v>1866</v>
      </c>
      <c r="F197" s="2" t="s">
        <v>3457</v>
      </c>
      <c r="G197" s="5" t="str">
        <f>IF(LEFT(Table2[[#This Row],[Phone Number]], 1)="-", MID(Table2[[#This Row],[Phone Number]], 2, LEN(Table2[[#This Row],[Phone Number]])-1), Table2[[#This Row],[Phone Number]])</f>
        <v>001-295-255-0377-39869</v>
      </c>
      <c r="H197" s="2" t="s">
        <v>40</v>
      </c>
      <c r="I197" s="3">
        <v>43778</v>
      </c>
      <c r="J197" s="3">
        <f t="shared" ca="1" si="12"/>
        <v>45252</v>
      </c>
      <c r="K19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13 Days</v>
      </c>
      <c r="L197" s="4">
        <f ca="1">IF(ISBLANK(Table2[[#This Row],[Exit Date]]),0,Table2[[#This Row],[Exit Date]]-Table2[[#This Row],[Join Date]])</f>
        <v>1474</v>
      </c>
      <c r="M197" s="2" t="str">
        <f ca="1">IF(Table2[[#This Row],[Exit Date]]&lt;TODAY(),"Out of Service","Active Employee")</f>
        <v>Active Employee</v>
      </c>
    </row>
    <row r="198" spans="1:13" x14ac:dyDescent="0.35">
      <c r="A198" s="2" t="s">
        <v>1417</v>
      </c>
      <c r="B198" s="2">
        <v>34</v>
      </c>
      <c r="C198" s="2" t="s">
        <v>10</v>
      </c>
      <c r="D198" s="2" t="s">
        <v>1418</v>
      </c>
      <c r="E198" s="2" t="s">
        <v>1419</v>
      </c>
      <c r="F198" s="2" t="s">
        <v>3746</v>
      </c>
      <c r="G198" s="5" t="str">
        <f>IF(LEFT(Table2[[#This Row],[Phone Number]], 1)="-", MID(Table2[[#This Row],[Phone Number]], 2, LEN(Table2[[#This Row],[Phone Number]])-1), Table2[[#This Row],[Phone Number]])</f>
        <v>270-219-1026-25687</v>
      </c>
      <c r="H198" s="2" t="s">
        <v>19</v>
      </c>
      <c r="I198" s="3">
        <v>43780</v>
      </c>
      <c r="J198" s="3">
        <f t="shared" ca="1" si="12"/>
        <v>45252</v>
      </c>
      <c r="K19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11 Days</v>
      </c>
      <c r="L198" s="4">
        <f ca="1">IF(ISBLANK(Table2[[#This Row],[Exit Date]]),0,Table2[[#This Row],[Exit Date]]-Table2[[#This Row],[Join Date]])</f>
        <v>1472</v>
      </c>
      <c r="M198" s="2" t="str">
        <f ca="1">IF(Table2[[#This Row],[Exit Date]]&lt;TODAY(),"Out of Service","Active Employee")</f>
        <v>Active Employee</v>
      </c>
    </row>
    <row r="199" spans="1:13" x14ac:dyDescent="0.35">
      <c r="A199" s="2" t="s">
        <v>1224</v>
      </c>
      <c r="B199" s="2">
        <v>30</v>
      </c>
      <c r="C199" s="2" t="s">
        <v>10</v>
      </c>
      <c r="D199" s="2" t="s">
        <v>1225</v>
      </c>
      <c r="E199" s="2" t="s">
        <v>1226</v>
      </c>
      <c r="F199" s="2" t="s">
        <v>3734</v>
      </c>
      <c r="G199" s="5" t="str">
        <f>IF(LEFT(Table2[[#This Row],[Phone Number]], 1)="-", MID(Table2[[#This Row],[Phone Number]], 2, LEN(Table2[[#This Row],[Phone Number]])-1), Table2[[#This Row],[Phone Number]])</f>
        <v>213-730-2916</v>
      </c>
      <c r="H199" s="2" t="s">
        <v>19</v>
      </c>
      <c r="I199" s="3">
        <v>43784</v>
      </c>
      <c r="J199" s="3">
        <f t="shared" ca="1" si="12"/>
        <v>45252</v>
      </c>
      <c r="K19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7 Days</v>
      </c>
      <c r="L199" s="4">
        <f ca="1">IF(ISBLANK(Table2[[#This Row],[Exit Date]]),0,Table2[[#This Row],[Exit Date]]-Table2[[#This Row],[Join Date]])</f>
        <v>1468</v>
      </c>
      <c r="M199" s="2" t="str">
        <f ca="1">IF(Table2[[#This Row],[Exit Date]]&lt;TODAY(),"Out of Service","Active Employee")</f>
        <v>Active Employee</v>
      </c>
    </row>
    <row r="200" spans="1:13" x14ac:dyDescent="0.35">
      <c r="A200" s="2" t="s">
        <v>2608</v>
      </c>
      <c r="B200" s="2">
        <v>41</v>
      </c>
      <c r="C200" s="2" t="s">
        <v>21</v>
      </c>
      <c r="D200" s="2" t="s">
        <v>2609</v>
      </c>
      <c r="E200" s="2" t="s">
        <v>2610</v>
      </c>
      <c r="F200" s="2" t="s">
        <v>3561</v>
      </c>
      <c r="G200" s="5" t="str">
        <f>IF(LEFT(Table2[[#This Row],[Phone Number]], 1)="-", MID(Table2[[#This Row],[Phone Number]], 2, LEN(Table2[[#This Row],[Phone Number]])-1), Table2[[#This Row],[Phone Number]])</f>
        <v>001-719-734-3591-9681</v>
      </c>
      <c r="H200" s="2" t="s">
        <v>40</v>
      </c>
      <c r="I200" s="3">
        <v>43784</v>
      </c>
      <c r="J200" s="3">
        <f t="shared" ca="1" si="12"/>
        <v>45252</v>
      </c>
      <c r="K20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7 Days</v>
      </c>
      <c r="L200" s="4">
        <f ca="1">IF(ISBLANK(Table2[[#This Row],[Exit Date]]),0,Table2[[#This Row],[Exit Date]]-Table2[[#This Row],[Join Date]])</f>
        <v>1468</v>
      </c>
      <c r="M200" s="2" t="str">
        <f ca="1">IF(Table2[[#This Row],[Exit Date]]&lt;TODAY(),"Out of Service","Active Employee")</f>
        <v>Active Employee</v>
      </c>
    </row>
    <row r="201" spans="1:13" x14ac:dyDescent="0.35">
      <c r="A201" s="2" t="s">
        <v>1474</v>
      </c>
      <c r="B201" s="2">
        <v>59</v>
      </c>
      <c r="C201" s="2" t="s">
        <v>21</v>
      </c>
      <c r="D201" s="2" t="s">
        <v>1475</v>
      </c>
      <c r="E201" s="2" t="s">
        <v>1476</v>
      </c>
      <c r="F201" s="2">
        <v>2165344170</v>
      </c>
      <c r="G201" s="5">
        <f>IF(LEFT(Table2[[#This Row],[Phone Number]], 1)="-", MID(Table2[[#This Row],[Phone Number]], 2, LEN(Table2[[#This Row],[Phone Number]])-1), Table2[[#This Row],[Phone Number]])</f>
        <v>2165344170</v>
      </c>
      <c r="H201" s="2" t="s">
        <v>24</v>
      </c>
      <c r="I201" s="3">
        <v>43786</v>
      </c>
      <c r="J201" s="3">
        <f t="shared" ca="1" si="12"/>
        <v>45252</v>
      </c>
      <c r="K20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5 Days</v>
      </c>
      <c r="L201" s="4">
        <f ca="1">IF(ISBLANK(Table2[[#This Row],[Exit Date]]),0,Table2[[#This Row],[Exit Date]]-Table2[[#This Row],[Join Date]])</f>
        <v>1466</v>
      </c>
      <c r="M201" s="2" t="str">
        <f ca="1">IF(Table2[[#This Row],[Exit Date]]&lt;TODAY(),"Out of Service","Active Employee")</f>
        <v>Active Employee</v>
      </c>
    </row>
    <row r="202" spans="1:13" x14ac:dyDescent="0.35">
      <c r="A202" s="2" t="s">
        <v>3006</v>
      </c>
      <c r="B202" s="2">
        <v>50</v>
      </c>
      <c r="C202" s="2" t="s">
        <v>10</v>
      </c>
      <c r="D202" s="2" t="s">
        <v>3007</v>
      </c>
      <c r="E202" s="2" t="s">
        <v>3008</v>
      </c>
      <c r="F202" s="2" t="s">
        <v>3632</v>
      </c>
      <c r="G202" s="5" t="str">
        <f>IF(LEFT(Table2[[#This Row],[Phone Number]], 1)="-", MID(Table2[[#This Row],[Phone Number]], 2, LEN(Table2[[#This Row],[Phone Number]])-1), Table2[[#This Row],[Phone Number]])</f>
        <v>+1-756-723-6992-05837</v>
      </c>
      <c r="H202" s="2" t="s">
        <v>19</v>
      </c>
      <c r="I202" s="3">
        <v>43790</v>
      </c>
      <c r="J202" s="3">
        <f t="shared" ca="1" si="12"/>
        <v>45252</v>
      </c>
      <c r="K20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4 Years 0 Months 1 Days</v>
      </c>
      <c r="L202" s="4">
        <f ca="1">IF(ISBLANK(Table2[[#This Row],[Exit Date]]),0,Table2[[#This Row],[Exit Date]]-Table2[[#This Row],[Join Date]])</f>
        <v>1462</v>
      </c>
      <c r="M202" s="2" t="str">
        <f ca="1">IF(Table2[[#This Row],[Exit Date]]&lt;TODAY(),"Out of Service","Active Employee")</f>
        <v>Active Employee</v>
      </c>
    </row>
    <row r="203" spans="1:13" x14ac:dyDescent="0.35">
      <c r="A203" s="2" t="s">
        <v>931</v>
      </c>
      <c r="B203" s="2">
        <v>51</v>
      </c>
      <c r="C203" s="2" t="s">
        <v>10</v>
      </c>
      <c r="D203" s="2" t="s">
        <v>932</v>
      </c>
      <c r="E203" s="2" t="s">
        <v>933</v>
      </c>
      <c r="F203" s="2" t="s">
        <v>3717</v>
      </c>
      <c r="G203" s="5" t="str">
        <f>IF(LEFT(Table2[[#This Row],[Phone Number]], 1)="-", MID(Table2[[#This Row],[Phone Number]], 2, LEN(Table2[[#This Row],[Phone Number]])-1), Table2[[#This Row],[Phone Number]])</f>
        <v>202-536-5105</v>
      </c>
      <c r="H203" s="2" t="s">
        <v>24</v>
      </c>
      <c r="I203" s="3">
        <v>43793</v>
      </c>
      <c r="J203" s="3">
        <f t="shared" ca="1" si="12"/>
        <v>45252</v>
      </c>
      <c r="K20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29 Days</v>
      </c>
      <c r="L203" s="4">
        <f ca="1">IF(ISBLANK(Table2[[#This Row],[Exit Date]]),0,Table2[[#This Row],[Exit Date]]-Table2[[#This Row],[Join Date]])</f>
        <v>1459</v>
      </c>
      <c r="M203" s="2" t="str">
        <f ca="1">IF(Table2[[#This Row],[Exit Date]]&lt;TODAY(),"Out of Service","Active Employee")</f>
        <v>Active Employee</v>
      </c>
    </row>
    <row r="204" spans="1:13" x14ac:dyDescent="0.35">
      <c r="A204" s="2" t="s">
        <v>1089</v>
      </c>
      <c r="B204" s="2">
        <v>52</v>
      </c>
      <c r="C204" s="2" t="s">
        <v>10</v>
      </c>
      <c r="D204" s="2" t="s">
        <v>1090</v>
      </c>
      <c r="E204" s="2" t="s">
        <v>1091</v>
      </c>
      <c r="F204" s="2" t="s">
        <v>3723</v>
      </c>
      <c r="G204" s="5" t="str">
        <f>IF(LEFT(Table2[[#This Row],[Phone Number]], 1)="-", MID(Table2[[#This Row],[Phone Number]], 2, LEN(Table2[[#This Row],[Phone Number]])-1), Table2[[#This Row],[Phone Number]])</f>
        <v>224-278-9987-202</v>
      </c>
      <c r="H204" s="2" t="s">
        <v>19</v>
      </c>
      <c r="I204" s="3">
        <v>43794</v>
      </c>
      <c r="J204" s="3">
        <f t="shared" ca="1" si="12"/>
        <v>45252</v>
      </c>
      <c r="K20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28 Days</v>
      </c>
      <c r="L204" s="4">
        <f ca="1">IF(ISBLANK(Table2[[#This Row],[Exit Date]]),0,Table2[[#This Row],[Exit Date]]-Table2[[#This Row],[Join Date]])</f>
        <v>1458</v>
      </c>
      <c r="M204" s="2" t="str">
        <f ca="1">IF(Table2[[#This Row],[Exit Date]]&lt;TODAY(),"Out of Service","Active Employee")</f>
        <v>Active Employee</v>
      </c>
    </row>
    <row r="205" spans="1:13" x14ac:dyDescent="0.35">
      <c r="A205" s="2" t="s">
        <v>2890</v>
      </c>
      <c r="B205" s="2">
        <v>56</v>
      </c>
      <c r="C205" s="2" t="s">
        <v>21</v>
      </c>
      <c r="D205" s="2" t="s">
        <v>2891</v>
      </c>
      <c r="E205" s="2" t="s">
        <v>2892</v>
      </c>
      <c r="F205" s="2" t="s">
        <v>3611</v>
      </c>
      <c r="G205" s="5" t="str">
        <f>IF(LEFT(Table2[[#This Row],[Phone Number]], 1)="-", MID(Table2[[#This Row],[Phone Number]], 2, LEN(Table2[[#This Row],[Phone Number]])-1), Table2[[#This Row],[Phone Number]])</f>
        <v>+1-382-538-9580-75579</v>
      </c>
      <c r="H205" s="2" t="s">
        <v>24</v>
      </c>
      <c r="I205" s="3">
        <v>43794</v>
      </c>
      <c r="J205" s="3">
        <f t="shared" ca="1" si="12"/>
        <v>45252</v>
      </c>
      <c r="K20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28 Days</v>
      </c>
      <c r="L205" s="4">
        <f ca="1">IF(ISBLANK(Table2[[#This Row],[Exit Date]]),0,Table2[[#This Row],[Exit Date]]-Table2[[#This Row],[Join Date]])</f>
        <v>1458</v>
      </c>
      <c r="M205" s="2" t="str">
        <f ca="1">IF(Table2[[#This Row],[Exit Date]]&lt;TODAY(),"Out of Service","Active Employee")</f>
        <v>Active Employee</v>
      </c>
    </row>
    <row r="206" spans="1:13" x14ac:dyDescent="0.35">
      <c r="A206" s="2" t="s">
        <v>2291</v>
      </c>
      <c r="B206" s="2">
        <v>35</v>
      </c>
      <c r="C206" s="2" t="s">
        <v>21</v>
      </c>
      <c r="D206" s="2" t="s">
        <v>2292</v>
      </c>
      <c r="E206" s="2" t="s">
        <v>2293</v>
      </c>
      <c r="F206" s="2" t="s">
        <v>3514</v>
      </c>
      <c r="G206" s="5" t="str">
        <f>IF(LEFT(Table2[[#This Row],[Phone Number]], 1)="-", MID(Table2[[#This Row],[Phone Number]], 2, LEN(Table2[[#This Row],[Phone Number]])-1), Table2[[#This Row],[Phone Number]])</f>
        <v>+1-835-888-9834-729</v>
      </c>
      <c r="H206" s="2" t="s">
        <v>40</v>
      </c>
      <c r="I206" s="3">
        <v>43796</v>
      </c>
      <c r="J206" s="3">
        <f t="shared" ca="1" si="12"/>
        <v>45252</v>
      </c>
      <c r="K20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26 Days</v>
      </c>
      <c r="L206" s="4">
        <f ca="1">IF(ISBLANK(Table2[[#This Row],[Exit Date]]),0,Table2[[#This Row],[Exit Date]]-Table2[[#This Row],[Join Date]])</f>
        <v>1456</v>
      </c>
      <c r="M206" s="2" t="str">
        <f ca="1">IF(Table2[[#This Row],[Exit Date]]&lt;TODAY(),"Out of Service","Active Employee")</f>
        <v>Active Employee</v>
      </c>
    </row>
    <row r="207" spans="1:13" x14ac:dyDescent="0.35">
      <c r="A207" s="2" t="s">
        <v>2065</v>
      </c>
      <c r="B207" s="2">
        <v>35</v>
      </c>
      <c r="C207" s="2" t="s">
        <v>21</v>
      </c>
      <c r="D207" s="2" t="s">
        <v>2066</v>
      </c>
      <c r="E207" s="2" t="s">
        <v>2067</v>
      </c>
      <c r="F207" s="2" t="s">
        <v>3486</v>
      </c>
      <c r="G207" s="5" t="str">
        <f>IF(LEFT(Table2[[#This Row],[Phone Number]], 1)="-", MID(Table2[[#This Row],[Phone Number]], 2, LEN(Table2[[#This Row],[Phone Number]])-1), Table2[[#This Row],[Phone Number]])</f>
        <v>(664)221-6126-3387</v>
      </c>
      <c r="H207" s="2" t="s">
        <v>40</v>
      </c>
      <c r="I207" s="3">
        <v>43798</v>
      </c>
      <c r="J207" s="3">
        <f t="shared" ca="1" si="12"/>
        <v>45252</v>
      </c>
      <c r="K20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24 Days</v>
      </c>
      <c r="L207" s="4">
        <f ca="1">IF(ISBLANK(Table2[[#This Row],[Exit Date]]),0,Table2[[#This Row],[Exit Date]]-Table2[[#This Row],[Join Date]])</f>
        <v>1454</v>
      </c>
      <c r="M207" s="2" t="str">
        <f ca="1">IF(Table2[[#This Row],[Exit Date]]&lt;TODAY(),"Out of Service","Active Employee")</f>
        <v>Active Employee</v>
      </c>
    </row>
    <row r="208" spans="1:13" x14ac:dyDescent="0.35">
      <c r="A208" s="2" t="s">
        <v>454</v>
      </c>
      <c r="B208" s="2">
        <v>21</v>
      </c>
      <c r="C208" s="2" t="s">
        <v>21</v>
      </c>
      <c r="D208" s="2" t="s">
        <v>455</v>
      </c>
      <c r="E208" s="2" t="s">
        <v>456</v>
      </c>
      <c r="F208" s="2" t="s">
        <v>457</v>
      </c>
      <c r="G208" s="5" t="str">
        <f>IF(LEFT(Table2[[#This Row],[Phone Number]], 1)="-", MID(Table2[[#This Row],[Phone Number]], 2, LEN(Table2[[#This Row],[Phone Number]])-1), Table2[[#This Row],[Phone Number]])</f>
        <v>(986)290-0786</v>
      </c>
      <c r="H208" s="2" t="s">
        <v>14</v>
      </c>
      <c r="I208" s="3">
        <v>43799</v>
      </c>
      <c r="J208" s="3">
        <f t="shared" ca="1" si="12"/>
        <v>45252</v>
      </c>
      <c r="K20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23 Days</v>
      </c>
      <c r="L208" s="4">
        <f ca="1">IF(ISBLANK(Table2[[#This Row],[Exit Date]]),0,Table2[[#This Row],[Exit Date]]-Table2[[#This Row],[Join Date]])</f>
        <v>1453</v>
      </c>
      <c r="M208" s="2" t="str">
        <f ca="1">IF(Table2[[#This Row],[Exit Date]]&lt;TODAY(),"Out of Service","Active Employee")</f>
        <v>Active Employee</v>
      </c>
    </row>
    <row r="209" spans="1:13" x14ac:dyDescent="0.35">
      <c r="A209" s="2" t="s">
        <v>2136</v>
      </c>
      <c r="B209" s="2">
        <v>32</v>
      </c>
      <c r="C209" s="2" t="s">
        <v>10</v>
      </c>
      <c r="D209" s="2" t="s">
        <v>2137</v>
      </c>
      <c r="E209" s="2" t="s">
        <v>2138</v>
      </c>
      <c r="F209" s="2" t="s">
        <v>3496</v>
      </c>
      <c r="G209" s="5" t="str">
        <f>IF(LEFT(Table2[[#This Row],[Phone Number]], 1)="-", MID(Table2[[#This Row],[Phone Number]], 2, LEN(Table2[[#This Row],[Phone Number]])-1), Table2[[#This Row],[Phone Number]])</f>
        <v>+1-939-429-4017-3498</v>
      </c>
      <c r="H209" s="2" t="s">
        <v>24</v>
      </c>
      <c r="I209" s="3">
        <v>43800</v>
      </c>
      <c r="J209" s="3">
        <f t="shared" ca="1" si="12"/>
        <v>45252</v>
      </c>
      <c r="K20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21 Days</v>
      </c>
      <c r="L209" s="4">
        <f ca="1">IF(ISBLANK(Table2[[#This Row],[Exit Date]]),0,Table2[[#This Row],[Exit Date]]-Table2[[#This Row],[Join Date]])</f>
        <v>1452</v>
      </c>
      <c r="M209" s="2" t="str">
        <f ca="1">IF(Table2[[#This Row],[Exit Date]]&lt;TODAY(),"Out of Service","Active Employee")</f>
        <v>Active Employee</v>
      </c>
    </row>
    <row r="210" spans="1:13" x14ac:dyDescent="0.35">
      <c r="A210" s="2" t="s">
        <v>2883</v>
      </c>
      <c r="B210" s="2">
        <v>43</v>
      </c>
      <c r="C210" s="2" t="s">
        <v>10</v>
      </c>
      <c r="D210" s="2" t="s">
        <v>2884</v>
      </c>
      <c r="E210" s="2" t="s">
        <v>2885</v>
      </c>
      <c r="F210" s="2" t="s">
        <v>3610</v>
      </c>
      <c r="G210" s="5" t="str">
        <f>IF(LEFT(Table2[[#This Row],[Phone Number]], 1)="-", MID(Table2[[#This Row],[Phone Number]], 2, LEN(Table2[[#This Row],[Phone Number]])-1), Table2[[#This Row],[Phone Number]])</f>
        <v>(993)681-4152-81455</v>
      </c>
      <c r="H210" s="2" t="s">
        <v>24</v>
      </c>
      <c r="I210" s="3">
        <v>43800</v>
      </c>
      <c r="J210" s="3">
        <v>44344</v>
      </c>
      <c r="K21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27 Days</v>
      </c>
      <c r="L210" s="4">
        <f>IF(ISBLANK(Table2[[#This Row],[Exit Date]]),0,Table2[[#This Row],[Exit Date]]-Table2[[#This Row],[Join Date]])</f>
        <v>544</v>
      </c>
      <c r="M210" s="2" t="str">
        <f ca="1">IF(Table2[[#This Row],[Exit Date]]&lt;TODAY(),"Out of Service","Active Employee")</f>
        <v>Out of Service</v>
      </c>
    </row>
    <row r="211" spans="1:13" x14ac:dyDescent="0.35">
      <c r="A211" s="2" t="s">
        <v>2278</v>
      </c>
      <c r="B211" s="2">
        <v>19</v>
      </c>
      <c r="C211" s="2" t="s">
        <v>10</v>
      </c>
      <c r="D211" s="2" t="s">
        <v>2279</v>
      </c>
      <c r="E211" s="2" t="s">
        <v>2280</v>
      </c>
      <c r="F211" s="2" t="s">
        <v>2281</v>
      </c>
      <c r="G211" s="5" t="str">
        <f>IF(LEFT(Table2[[#This Row],[Phone Number]], 1)="-", MID(Table2[[#This Row],[Phone Number]], 2, LEN(Table2[[#This Row],[Phone Number]])-1), Table2[[#This Row],[Phone Number]])</f>
        <v>001-989-455-0777</v>
      </c>
      <c r="H211" s="2" t="s">
        <v>14</v>
      </c>
      <c r="I211" s="3">
        <v>43801</v>
      </c>
      <c r="J211" s="3">
        <f t="shared" ref="J211:J225" ca="1" si="13">TODAY()</f>
        <v>45252</v>
      </c>
      <c r="K21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20 Days</v>
      </c>
      <c r="L211" s="4">
        <f ca="1">IF(ISBLANK(Table2[[#This Row],[Exit Date]]),0,Table2[[#This Row],[Exit Date]]-Table2[[#This Row],[Join Date]])</f>
        <v>1451</v>
      </c>
      <c r="M211" s="2" t="str">
        <f ca="1">IF(Table2[[#This Row],[Exit Date]]&lt;TODAY(),"Out of Service","Active Employee")</f>
        <v>Active Employee</v>
      </c>
    </row>
    <row r="212" spans="1:13" x14ac:dyDescent="0.35">
      <c r="A212" s="2" t="s">
        <v>220</v>
      </c>
      <c r="B212" s="2">
        <v>56</v>
      </c>
      <c r="C212" s="2" t="s">
        <v>21</v>
      </c>
      <c r="D212" s="2" t="s">
        <v>221</v>
      </c>
      <c r="E212" s="2" t="s">
        <v>222</v>
      </c>
      <c r="F212" s="2" t="s">
        <v>3213</v>
      </c>
      <c r="G212" s="5" t="str">
        <f>IF(LEFT(Table2[[#This Row],[Phone Number]], 1)="-", MID(Table2[[#This Row],[Phone Number]], 2, LEN(Table2[[#This Row],[Phone Number]])-1), Table2[[#This Row],[Phone Number]])</f>
        <v>407-431-3679-5975</v>
      </c>
      <c r="H212" s="2" t="s">
        <v>19</v>
      </c>
      <c r="I212" s="3">
        <v>43803</v>
      </c>
      <c r="J212" s="3">
        <f t="shared" ca="1" si="13"/>
        <v>45252</v>
      </c>
      <c r="K21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18 Days</v>
      </c>
      <c r="L212" s="4">
        <f ca="1">IF(ISBLANK(Table2[[#This Row],[Exit Date]]),0,Table2[[#This Row],[Exit Date]]-Table2[[#This Row],[Join Date]])</f>
        <v>1449</v>
      </c>
      <c r="M212" s="2" t="str">
        <f ca="1">IF(Table2[[#This Row],[Exit Date]]&lt;TODAY(),"Out of Service","Active Employee")</f>
        <v>Active Employee</v>
      </c>
    </row>
    <row r="213" spans="1:13" x14ac:dyDescent="0.35">
      <c r="A213" s="2" t="s">
        <v>1807</v>
      </c>
      <c r="B213" s="2">
        <v>48</v>
      </c>
      <c r="C213" s="2" t="s">
        <v>10</v>
      </c>
      <c r="D213" s="2" t="s">
        <v>1808</v>
      </c>
      <c r="E213" s="2" t="s">
        <v>1809</v>
      </c>
      <c r="F213" s="2" t="s">
        <v>3447</v>
      </c>
      <c r="G213" s="5" t="str">
        <f>IF(LEFT(Table2[[#This Row],[Phone Number]], 1)="-", MID(Table2[[#This Row],[Phone Number]], 2, LEN(Table2[[#This Row],[Phone Number]])-1), Table2[[#This Row],[Phone Number]])</f>
        <v>+1-359-515-2495-5591</v>
      </c>
      <c r="H213" s="2" t="s">
        <v>40</v>
      </c>
      <c r="I213" s="3">
        <v>43803</v>
      </c>
      <c r="J213" s="3">
        <f t="shared" ca="1" si="13"/>
        <v>45252</v>
      </c>
      <c r="K21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18 Days</v>
      </c>
      <c r="L213" s="4">
        <f ca="1">IF(ISBLANK(Table2[[#This Row],[Exit Date]]),0,Table2[[#This Row],[Exit Date]]-Table2[[#This Row],[Join Date]])</f>
        <v>1449</v>
      </c>
      <c r="M213" s="2" t="str">
        <f ca="1">IF(Table2[[#This Row],[Exit Date]]&lt;TODAY(),"Out of Service","Active Employee")</f>
        <v>Active Employee</v>
      </c>
    </row>
    <row r="214" spans="1:13" x14ac:dyDescent="0.35">
      <c r="A214" s="2" t="s">
        <v>3066</v>
      </c>
      <c r="B214" s="2">
        <v>37</v>
      </c>
      <c r="C214" s="2" t="s">
        <v>21</v>
      </c>
      <c r="D214" s="2" t="s">
        <v>3067</v>
      </c>
      <c r="E214" s="2" t="s">
        <v>3068</v>
      </c>
      <c r="F214" s="2" t="s">
        <v>3069</v>
      </c>
      <c r="G214" s="5" t="str">
        <f>IF(LEFT(Table2[[#This Row],[Phone Number]], 1)="-", MID(Table2[[#This Row],[Phone Number]], 2, LEN(Table2[[#This Row],[Phone Number]])-1), Table2[[#This Row],[Phone Number]])</f>
        <v>881-291-7731</v>
      </c>
      <c r="H214" s="2" t="s">
        <v>19</v>
      </c>
      <c r="I214" s="3">
        <v>43805</v>
      </c>
      <c r="J214" s="3">
        <f t="shared" ca="1" si="13"/>
        <v>45252</v>
      </c>
      <c r="K21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16 Days</v>
      </c>
      <c r="L214" s="4">
        <f ca="1">IF(ISBLANK(Table2[[#This Row],[Exit Date]]),0,Table2[[#This Row],[Exit Date]]-Table2[[#This Row],[Join Date]])</f>
        <v>1447</v>
      </c>
      <c r="M214" s="2" t="str">
        <f ca="1">IF(Table2[[#This Row],[Exit Date]]&lt;TODAY(),"Out of Service","Active Employee")</f>
        <v>Active Employee</v>
      </c>
    </row>
    <row r="215" spans="1:13" x14ac:dyDescent="0.35">
      <c r="A215" s="2" t="s">
        <v>2961</v>
      </c>
      <c r="B215" s="2">
        <v>28</v>
      </c>
      <c r="C215" s="2" t="s">
        <v>10</v>
      </c>
      <c r="D215" s="2" t="s">
        <v>2962</v>
      </c>
      <c r="E215" s="2" t="s">
        <v>2963</v>
      </c>
      <c r="F215" s="2" t="s">
        <v>2964</v>
      </c>
      <c r="G215" s="5" t="str">
        <f>IF(LEFT(Table2[[#This Row],[Phone Number]], 1)="-", MID(Table2[[#This Row],[Phone Number]], 2, LEN(Table2[[#This Row],[Phone Number]])-1), Table2[[#This Row],[Phone Number]])</f>
        <v>(856)730-1768</v>
      </c>
      <c r="H215" s="2" t="s">
        <v>24</v>
      </c>
      <c r="I215" s="3">
        <v>43806</v>
      </c>
      <c r="J215" s="3">
        <f t="shared" ca="1" si="13"/>
        <v>45252</v>
      </c>
      <c r="K21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15 Days</v>
      </c>
      <c r="L215" s="4">
        <f ca="1">IF(ISBLANK(Table2[[#This Row],[Exit Date]]),0,Table2[[#This Row],[Exit Date]]-Table2[[#This Row],[Join Date]])</f>
        <v>1446</v>
      </c>
      <c r="M215" s="2" t="str">
        <f ca="1">IF(Table2[[#This Row],[Exit Date]]&lt;TODAY(),"Out of Service","Active Employee")</f>
        <v>Active Employee</v>
      </c>
    </row>
    <row r="216" spans="1:13" x14ac:dyDescent="0.35">
      <c r="A216" s="2" t="s">
        <v>2143</v>
      </c>
      <c r="B216" s="2">
        <v>46</v>
      </c>
      <c r="C216" s="2" t="s">
        <v>10</v>
      </c>
      <c r="D216" s="2" t="s">
        <v>2144</v>
      </c>
      <c r="E216" s="2" t="s">
        <v>2145</v>
      </c>
      <c r="F216" s="2" t="s">
        <v>3497</v>
      </c>
      <c r="G216" s="5" t="str">
        <f>IF(LEFT(Table2[[#This Row],[Phone Number]], 1)="-", MID(Table2[[#This Row],[Phone Number]], 2, LEN(Table2[[#This Row],[Phone Number]])-1), Table2[[#This Row],[Phone Number]])</f>
        <v>(692)589-1076-3175</v>
      </c>
      <c r="H216" s="2" t="s">
        <v>40</v>
      </c>
      <c r="I216" s="3">
        <v>43809</v>
      </c>
      <c r="J216" s="3">
        <f t="shared" ca="1" si="13"/>
        <v>45252</v>
      </c>
      <c r="K21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12 Days</v>
      </c>
      <c r="L216" s="4">
        <f ca="1">IF(ISBLANK(Table2[[#This Row],[Exit Date]]),0,Table2[[#This Row],[Exit Date]]-Table2[[#This Row],[Join Date]])</f>
        <v>1443</v>
      </c>
      <c r="M216" s="2" t="str">
        <f ca="1">IF(Table2[[#This Row],[Exit Date]]&lt;TODAY(),"Out of Service","Active Employee")</f>
        <v>Active Employee</v>
      </c>
    </row>
    <row r="217" spans="1:13" x14ac:dyDescent="0.35">
      <c r="A217" s="2" t="s">
        <v>2215</v>
      </c>
      <c r="B217" s="2">
        <v>60</v>
      </c>
      <c r="C217" s="2" t="s">
        <v>21</v>
      </c>
      <c r="D217" s="2" t="s">
        <v>2216</v>
      </c>
      <c r="E217" s="2" t="s">
        <v>2217</v>
      </c>
      <c r="F217" s="2" t="s">
        <v>3507</v>
      </c>
      <c r="G217" s="5" t="str">
        <f>IF(LEFT(Table2[[#This Row],[Phone Number]], 1)="-", MID(Table2[[#This Row],[Phone Number]], 2, LEN(Table2[[#This Row],[Phone Number]])-1), Table2[[#This Row],[Phone Number]])</f>
        <v>(919)581-8050-891</v>
      </c>
      <c r="H217" s="2" t="s">
        <v>19</v>
      </c>
      <c r="I217" s="3">
        <v>43809</v>
      </c>
      <c r="J217" s="3">
        <f t="shared" ca="1" si="13"/>
        <v>45252</v>
      </c>
      <c r="K21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12 Days</v>
      </c>
      <c r="L217" s="4">
        <f ca="1">IF(ISBLANK(Table2[[#This Row],[Exit Date]]),0,Table2[[#This Row],[Exit Date]]-Table2[[#This Row],[Join Date]])</f>
        <v>1443</v>
      </c>
      <c r="M217" s="2" t="str">
        <f ca="1">IF(Table2[[#This Row],[Exit Date]]&lt;TODAY(),"Out of Service","Active Employee")</f>
        <v>Active Employee</v>
      </c>
    </row>
    <row r="218" spans="1:13" x14ac:dyDescent="0.35">
      <c r="A218" s="2" t="s">
        <v>2009</v>
      </c>
      <c r="B218" s="2">
        <v>18</v>
      </c>
      <c r="C218" s="2" t="s">
        <v>21</v>
      </c>
      <c r="D218" s="2" t="s">
        <v>2010</v>
      </c>
      <c r="E218" s="2" t="s">
        <v>2011</v>
      </c>
      <c r="F218" s="2" t="s">
        <v>3478</v>
      </c>
      <c r="G218" s="5" t="str">
        <f>IF(LEFT(Table2[[#This Row],[Phone Number]], 1)="-", MID(Table2[[#This Row],[Phone Number]], 2, LEN(Table2[[#This Row],[Phone Number]])-1), Table2[[#This Row],[Phone Number]])</f>
        <v>(227)303-2638-05348</v>
      </c>
      <c r="H218" s="2" t="s">
        <v>19</v>
      </c>
      <c r="I218" s="3">
        <v>43810</v>
      </c>
      <c r="J218" s="3">
        <f t="shared" ca="1" si="13"/>
        <v>45252</v>
      </c>
      <c r="K21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11 Days</v>
      </c>
      <c r="L218" s="4">
        <f ca="1">IF(ISBLANK(Table2[[#This Row],[Exit Date]]),0,Table2[[#This Row],[Exit Date]]-Table2[[#This Row],[Join Date]])</f>
        <v>1442</v>
      </c>
      <c r="M218" s="2" t="str">
        <f ca="1">IF(Table2[[#This Row],[Exit Date]]&lt;TODAY(),"Out of Service","Active Employee")</f>
        <v>Active Employee</v>
      </c>
    </row>
    <row r="219" spans="1:13" x14ac:dyDescent="0.35">
      <c r="A219" s="2" t="s">
        <v>2564</v>
      </c>
      <c r="B219" s="2">
        <v>55</v>
      </c>
      <c r="C219" s="2" t="s">
        <v>21</v>
      </c>
      <c r="D219" s="2" t="s">
        <v>2565</v>
      </c>
      <c r="E219" s="2" t="s">
        <v>2566</v>
      </c>
      <c r="F219" s="2">
        <f>1-271-941-5652</f>
        <v>-6863</v>
      </c>
      <c r="G219" s="5" t="str">
        <f>IF(LEFT(Table2[[#This Row],[Phone Number]], 1)="-", MID(Table2[[#This Row],[Phone Number]], 2, LEN(Table2[[#This Row],[Phone Number]])-1), Table2[[#This Row],[Phone Number]])</f>
        <v>6863</v>
      </c>
      <c r="H219" s="2" t="s">
        <v>14</v>
      </c>
      <c r="I219" s="3">
        <v>43811</v>
      </c>
      <c r="J219" s="3">
        <f t="shared" ca="1" si="13"/>
        <v>45252</v>
      </c>
      <c r="K21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10 Days</v>
      </c>
      <c r="L219" s="4">
        <f ca="1">IF(ISBLANK(Table2[[#This Row],[Exit Date]]),0,Table2[[#This Row],[Exit Date]]-Table2[[#This Row],[Join Date]])</f>
        <v>1441</v>
      </c>
      <c r="M219" s="2" t="str">
        <f ca="1">IF(Table2[[#This Row],[Exit Date]]&lt;TODAY(),"Out of Service","Active Employee")</f>
        <v>Active Employee</v>
      </c>
    </row>
    <row r="220" spans="1:13" x14ac:dyDescent="0.35">
      <c r="A220" s="2" t="s">
        <v>798</v>
      </c>
      <c r="B220" s="2">
        <v>39</v>
      </c>
      <c r="C220" s="2" t="s">
        <v>21</v>
      </c>
      <c r="D220" s="2" t="s">
        <v>799</v>
      </c>
      <c r="E220" s="2" t="s">
        <v>800</v>
      </c>
      <c r="F220" s="2" t="s">
        <v>3301</v>
      </c>
      <c r="G220" s="5" t="str">
        <f>IF(LEFT(Table2[[#This Row],[Phone Number]], 1)="-", MID(Table2[[#This Row],[Phone Number]], 2, LEN(Table2[[#This Row],[Phone Number]])-1), Table2[[#This Row],[Phone Number]])</f>
        <v>001-724-678-9294-7960</v>
      </c>
      <c r="H220" s="2" t="s">
        <v>14</v>
      </c>
      <c r="I220" s="3">
        <v>43812</v>
      </c>
      <c r="J220" s="3">
        <f t="shared" ca="1" si="13"/>
        <v>45252</v>
      </c>
      <c r="K22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9 Days</v>
      </c>
      <c r="L220" s="4">
        <f ca="1">IF(ISBLANK(Table2[[#This Row],[Exit Date]]),0,Table2[[#This Row],[Exit Date]]-Table2[[#This Row],[Join Date]])</f>
        <v>1440</v>
      </c>
      <c r="M220" s="2" t="str">
        <f ca="1">IF(Table2[[#This Row],[Exit Date]]&lt;TODAY(),"Out of Service","Active Employee")</f>
        <v>Active Employee</v>
      </c>
    </row>
    <row r="221" spans="1:13" x14ac:dyDescent="0.35">
      <c r="A221" s="2" t="s">
        <v>2833</v>
      </c>
      <c r="B221" s="2">
        <v>55</v>
      </c>
      <c r="C221" s="2" t="s">
        <v>10</v>
      </c>
      <c r="D221" s="2" t="s">
        <v>2834</v>
      </c>
      <c r="E221" s="2" t="s">
        <v>2835</v>
      </c>
      <c r="F221" s="2" t="s">
        <v>2836</v>
      </c>
      <c r="G221" s="5" t="str">
        <f>IF(LEFT(Table2[[#This Row],[Phone Number]], 1)="-", MID(Table2[[#This Row],[Phone Number]], 2, LEN(Table2[[#This Row],[Phone Number]])-1), Table2[[#This Row],[Phone Number]])</f>
        <v>001-982-728-9815</v>
      </c>
      <c r="H221" s="2" t="s">
        <v>14</v>
      </c>
      <c r="I221" s="3">
        <v>43812</v>
      </c>
      <c r="J221" s="3">
        <f t="shared" ca="1" si="13"/>
        <v>45252</v>
      </c>
      <c r="K22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9 Days</v>
      </c>
      <c r="L221" s="4">
        <f ca="1">IF(ISBLANK(Table2[[#This Row],[Exit Date]]),0,Table2[[#This Row],[Exit Date]]-Table2[[#This Row],[Join Date]])</f>
        <v>1440</v>
      </c>
      <c r="M221" s="2" t="str">
        <f ca="1">IF(Table2[[#This Row],[Exit Date]]&lt;TODAY(),"Out of Service","Active Employee")</f>
        <v>Active Employee</v>
      </c>
    </row>
    <row r="222" spans="1:13" x14ac:dyDescent="0.35">
      <c r="A222" s="2" t="s">
        <v>1549</v>
      </c>
      <c r="B222" s="2">
        <v>51</v>
      </c>
      <c r="C222" s="2" t="s">
        <v>10</v>
      </c>
      <c r="D222" s="2" t="s">
        <v>1550</v>
      </c>
      <c r="E222" s="2" t="s">
        <v>1551</v>
      </c>
      <c r="F222" s="2" t="s">
        <v>1552</v>
      </c>
      <c r="G222" s="5" t="str">
        <f>IF(LEFT(Table2[[#This Row],[Phone Number]], 1)="-", MID(Table2[[#This Row],[Phone Number]], 2, LEN(Table2[[#This Row],[Phone Number]])-1), Table2[[#This Row],[Phone Number]])</f>
        <v>897-895-3180</v>
      </c>
      <c r="H222" s="2" t="s">
        <v>14</v>
      </c>
      <c r="I222" s="3">
        <v>43816</v>
      </c>
      <c r="J222" s="3">
        <f t="shared" ca="1" si="13"/>
        <v>45252</v>
      </c>
      <c r="K22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5 Days</v>
      </c>
      <c r="L222" s="4">
        <f ca="1">IF(ISBLANK(Table2[[#This Row],[Exit Date]]),0,Table2[[#This Row],[Exit Date]]-Table2[[#This Row],[Join Date]])</f>
        <v>1436</v>
      </c>
      <c r="M222" s="2" t="str">
        <f ca="1">IF(Table2[[#This Row],[Exit Date]]&lt;TODAY(),"Out of Service","Active Employee")</f>
        <v>Active Employee</v>
      </c>
    </row>
    <row r="223" spans="1:13" x14ac:dyDescent="0.35">
      <c r="A223" s="2" t="s">
        <v>759</v>
      </c>
      <c r="B223" s="2">
        <v>39</v>
      </c>
      <c r="C223" s="2" t="s">
        <v>21</v>
      </c>
      <c r="D223" s="2" t="s">
        <v>760</v>
      </c>
      <c r="E223" s="2" t="s">
        <v>761</v>
      </c>
      <c r="F223" s="2">
        <f>1-705-551-3303</f>
        <v>-4558</v>
      </c>
      <c r="G223" s="5" t="str">
        <f>IF(LEFT(Table2[[#This Row],[Phone Number]], 1)="-", MID(Table2[[#This Row],[Phone Number]], 2, LEN(Table2[[#This Row],[Phone Number]])-1), Table2[[#This Row],[Phone Number]])</f>
        <v>4558</v>
      </c>
      <c r="H223" s="2" t="s">
        <v>40</v>
      </c>
      <c r="I223" s="3">
        <v>43817</v>
      </c>
      <c r="J223" s="3">
        <f t="shared" ca="1" si="13"/>
        <v>45252</v>
      </c>
      <c r="K22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4 Days</v>
      </c>
      <c r="L223" s="4">
        <f ca="1">IF(ISBLANK(Table2[[#This Row],[Exit Date]]),0,Table2[[#This Row],[Exit Date]]-Table2[[#This Row],[Join Date]])</f>
        <v>1435</v>
      </c>
      <c r="M223" s="2" t="str">
        <f ca="1">IF(Table2[[#This Row],[Exit Date]]&lt;TODAY(),"Out of Service","Active Employee")</f>
        <v>Active Employee</v>
      </c>
    </row>
    <row r="224" spans="1:13" x14ac:dyDescent="0.35">
      <c r="A224" s="2" t="s">
        <v>1374</v>
      </c>
      <c r="B224" s="2">
        <v>27</v>
      </c>
      <c r="C224" s="2" t="s">
        <v>10</v>
      </c>
      <c r="D224" s="2" t="s">
        <v>1375</v>
      </c>
      <c r="E224" s="2" t="s">
        <v>1376</v>
      </c>
      <c r="F224" s="2" t="s">
        <v>3382</v>
      </c>
      <c r="G224" s="5" t="str">
        <f>IF(LEFT(Table2[[#This Row],[Phone Number]], 1)="-", MID(Table2[[#This Row],[Phone Number]], 2, LEN(Table2[[#This Row],[Phone Number]])-1), Table2[[#This Row],[Phone Number]])</f>
        <v>(368)833-1726-51073</v>
      </c>
      <c r="H224" s="2" t="s">
        <v>14</v>
      </c>
      <c r="I224" s="3">
        <v>43818</v>
      </c>
      <c r="J224" s="3">
        <f t="shared" ca="1" si="13"/>
        <v>45252</v>
      </c>
      <c r="K22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11 Months 3 Days</v>
      </c>
      <c r="L224" s="4">
        <f ca="1">IF(ISBLANK(Table2[[#This Row],[Exit Date]]),0,Table2[[#This Row],[Exit Date]]-Table2[[#This Row],[Join Date]])</f>
        <v>1434</v>
      </c>
      <c r="M224" s="2" t="str">
        <f ca="1">IF(Table2[[#This Row],[Exit Date]]&lt;TODAY(),"Out of Service","Active Employee")</f>
        <v>Active Employee</v>
      </c>
    </row>
    <row r="225" spans="1:13" x14ac:dyDescent="0.35">
      <c r="A225" s="2" t="s">
        <v>2946</v>
      </c>
      <c r="B225" s="2">
        <v>35</v>
      </c>
      <c r="C225" s="2" t="s">
        <v>21</v>
      </c>
      <c r="D225" s="2" t="s">
        <v>2947</v>
      </c>
      <c r="E225" s="2" t="s">
        <v>2948</v>
      </c>
      <c r="F225" s="2">
        <f>1-917-634-2851</f>
        <v>-4401</v>
      </c>
      <c r="G225" s="5" t="str">
        <f>IF(LEFT(Table2[[#This Row],[Phone Number]], 1)="-", MID(Table2[[#This Row],[Phone Number]], 2, LEN(Table2[[#This Row],[Phone Number]])-1), Table2[[#This Row],[Phone Number]])</f>
        <v>4401</v>
      </c>
      <c r="H225" s="2" t="s">
        <v>24</v>
      </c>
      <c r="I225" s="3">
        <v>43822</v>
      </c>
      <c r="J225" s="3">
        <f t="shared" ca="1" si="13"/>
        <v>45252</v>
      </c>
      <c r="K22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30 Days</v>
      </c>
      <c r="L225" s="4">
        <f ca="1">IF(ISBLANK(Table2[[#This Row],[Exit Date]]),0,Table2[[#This Row],[Exit Date]]-Table2[[#This Row],[Join Date]])</f>
        <v>1430</v>
      </c>
      <c r="M225" s="2" t="str">
        <f ca="1">IF(Table2[[#This Row],[Exit Date]]&lt;TODAY(),"Out of Service","Active Employee")</f>
        <v>Active Employee</v>
      </c>
    </row>
    <row r="226" spans="1:13" x14ac:dyDescent="0.35">
      <c r="A226" s="2" t="s">
        <v>383</v>
      </c>
      <c r="B226" s="2">
        <v>53</v>
      </c>
      <c r="C226" s="2" t="s">
        <v>10</v>
      </c>
      <c r="D226" s="2" t="s">
        <v>384</v>
      </c>
      <c r="E226" s="2" t="s">
        <v>385</v>
      </c>
      <c r="F226" s="2" t="s">
        <v>3236</v>
      </c>
      <c r="G226" s="5" t="str">
        <f>IF(LEFT(Table2[[#This Row],[Phone Number]], 1)="-", MID(Table2[[#This Row],[Phone Number]], 2, LEN(Table2[[#This Row],[Phone Number]])-1), Table2[[#This Row],[Phone Number]])</f>
        <v>(435)725-6127-2799</v>
      </c>
      <c r="H226" s="2" t="s">
        <v>14</v>
      </c>
      <c r="I226" s="3">
        <v>43823</v>
      </c>
      <c r="J226" s="3">
        <v>44804</v>
      </c>
      <c r="K22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7 Days</v>
      </c>
      <c r="L226" s="4">
        <f>IF(ISBLANK(Table2[[#This Row],[Exit Date]]),0,Table2[[#This Row],[Exit Date]]-Table2[[#This Row],[Join Date]])</f>
        <v>981</v>
      </c>
      <c r="M226" s="2" t="str">
        <f ca="1">IF(Table2[[#This Row],[Exit Date]]&lt;TODAY(),"Out of Service","Active Employee")</f>
        <v>Out of Service</v>
      </c>
    </row>
    <row r="227" spans="1:13" x14ac:dyDescent="0.35">
      <c r="A227" s="2" t="s">
        <v>745</v>
      </c>
      <c r="B227" s="2">
        <v>42</v>
      </c>
      <c r="C227" s="2" t="s">
        <v>10</v>
      </c>
      <c r="D227" s="2" t="s">
        <v>746</v>
      </c>
      <c r="E227" s="2" t="s">
        <v>747</v>
      </c>
      <c r="F227" s="2" t="s">
        <v>3294</v>
      </c>
      <c r="G227" s="5" t="str">
        <f>IF(LEFT(Table2[[#This Row],[Phone Number]], 1)="-", MID(Table2[[#This Row],[Phone Number]], 2, LEN(Table2[[#This Row],[Phone Number]])-1), Table2[[#This Row],[Phone Number]])</f>
        <v>696-301-1938-3100</v>
      </c>
      <c r="H227" s="2" t="s">
        <v>24</v>
      </c>
      <c r="I227" s="3">
        <v>43826</v>
      </c>
      <c r="J227" s="3">
        <f t="shared" ref="J227:J248" ca="1" si="14">TODAY()</f>
        <v>45252</v>
      </c>
      <c r="K22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26 Days</v>
      </c>
      <c r="L227" s="4">
        <f ca="1">IF(ISBLANK(Table2[[#This Row],[Exit Date]]),0,Table2[[#This Row],[Exit Date]]-Table2[[#This Row],[Join Date]])</f>
        <v>1426</v>
      </c>
      <c r="M227" s="2" t="str">
        <f ca="1">IF(Table2[[#This Row],[Exit Date]]&lt;TODAY(),"Out of Service","Active Employee")</f>
        <v>Active Employee</v>
      </c>
    </row>
    <row r="228" spans="1:13" x14ac:dyDescent="0.35">
      <c r="A228" s="2" t="s">
        <v>2445</v>
      </c>
      <c r="B228" s="2">
        <v>26</v>
      </c>
      <c r="C228" s="2" t="s">
        <v>10</v>
      </c>
      <c r="D228" s="2" t="s">
        <v>2446</v>
      </c>
      <c r="E228" s="2" t="s">
        <v>2447</v>
      </c>
      <c r="F228" s="2" t="s">
        <v>3536</v>
      </c>
      <c r="G228" s="5" t="str">
        <f>IF(LEFT(Table2[[#This Row],[Phone Number]], 1)="-", MID(Table2[[#This Row],[Phone Number]], 2, LEN(Table2[[#This Row],[Phone Number]])-1), Table2[[#This Row],[Phone Number]])</f>
        <v>(797)987-2685-13970</v>
      </c>
      <c r="H228" s="2" t="s">
        <v>24</v>
      </c>
      <c r="I228" s="3">
        <v>43826</v>
      </c>
      <c r="J228" s="3">
        <f t="shared" ca="1" si="14"/>
        <v>45252</v>
      </c>
      <c r="K22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26 Days</v>
      </c>
      <c r="L228" s="4">
        <f ca="1">IF(ISBLANK(Table2[[#This Row],[Exit Date]]),0,Table2[[#This Row],[Exit Date]]-Table2[[#This Row],[Join Date]])</f>
        <v>1426</v>
      </c>
      <c r="M228" s="2" t="str">
        <f ca="1">IF(Table2[[#This Row],[Exit Date]]&lt;TODAY(),"Out of Service","Active Employee")</f>
        <v>Active Employee</v>
      </c>
    </row>
    <row r="229" spans="1:13" x14ac:dyDescent="0.35">
      <c r="A229" s="2" t="s">
        <v>2551</v>
      </c>
      <c r="B229" s="2">
        <v>47</v>
      </c>
      <c r="C229" s="2" t="s">
        <v>10</v>
      </c>
      <c r="D229" s="2" t="s">
        <v>2552</v>
      </c>
      <c r="E229" s="2" t="s">
        <v>2553</v>
      </c>
      <c r="F229" s="2" t="s">
        <v>2554</v>
      </c>
      <c r="G229" s="5" t="str">
        <f>IF(LEFT(Table2[[#This Row],[Phone Number]], 1)="-", MID(Table2[[#This Row],[Phone Number]], 2, LEN(Table2[[#This Row],[Phone Number]])-1), Table2[[#This Row],[Phone Number]])</f>
        <v>(647)764-7639</v>
      </c>
      <c r="H229" s="2" t="s">
        <v>14</v>
      </c>
      <c r="I229" s="3">
        <v>43826</v>
      </c>
      <c r="J229" s="3">
        <f t="shared" ca="1" si="14"/>
        <v>45252</v>
      </c>
      <c r="K22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26 Days</v>
      </c>
      <c r="L229" s="4">
        <f ca="1">IF(ISBLANK(Table2[[#This Row],[Exit Date]]),0,Table2[[#This Row],[Exit Date]]-Table2[[#This Row],[Join Date]])</f>
        <v>1426</v>
      </c>
      <c r="M229" s="2" t="str">
        <f ca="1">IF(Table2[[#This Row],[Exit Date]]&lt;TODAY(),"Out of Service","Active Employee")</f>
        <v>Active Employee</v>
      </c>
    </row>
    <row r="230" spans="1:13" x14ac:dyDescent="0.35">
      <c r="A230" s="2" t="s">
        <v>80</v>
      </c>
      <c r="B230" s="2">
        <v>56</v>
      </c>
      <c r="C230" s="2" t="s">
        <v>10</v>
      </c>
      <c r="D230" s="2" t="s">
        <v>81</v>
      </c>
      <c r="E230" s="2" t="s">
        <v>82</v>
      </c>
      <c r="F230" s="2" t="s">
        <v>3667</v>
      </c>
      <c r="G230" s="5" t="str">
        <f>IF(LEFT(Table2[[#This Row],[Phone Number]], 1)="-", MID(Table2[[#This Row],[Phone Number]], 2, LEN(Table2[[#This Row],[Phone Number]])-1), Table2[[#This Row],[Phone Number]])</f>
        <v>870-823-8518-688</v>
      </c>
      <c r="H230" s="2" t="s">
        <v>19</v>
      </c>
      <c r="I230" s="3">
        <v>43827</v>
      </c>
      <c r="J230" s="3">
        <f t="shared" ca="1" si="14"/>
        <v>45252</v>
      </c>
      <c r="K23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25 Days</v>
      </c>
      <c r="L230" s="4">
        <f ca="1">IF(ISBLANK(Table2[[#This Row],[Exit Date]]),0,Table2[[#This Row],[Exit Date]]-Table2[[#This Row],[Join Date]])</f>
        <v>1425</v>
      </c>
      <c r="M230" s="2" t="str">
        <f ca="1">IF(Table2[[#This Row],[Exit Date]]&lt;TODAY(),"Out of Service","Active Employee")</f>
        <v>Active Employee</v>
      </c>
    </row>
    <row r="231" spans="1:13" x14ac:dyDescent="0.35">
      <c r="A231" s="2" t="s">
        <v>3177</v>
      </c>
      <c r="B231" s="2">
        <v>45</v>
      </c>
      <c r="C231" s="2" t="s">
        <v>10</v>
      </c>
      <c r="D231" s="2" t="s">
        <v>3178</v>
      </c>
      <c r="E231" s="2" t="s">
        <v>3179</v>
      </c>
      <c r="F231" s="2" t="s">
        <v>3660</v>
      </c>
      <c r="G231" s="5" t="str">
        <f>IF(LEFT(Table2[[#This Row],[Phone Number]], 1)="-", MID(Table2[[#This Row],[Phone Number]], 2, LEN(Table2[[#This Row],[Phone Number]])-1), Table2[[#This Row],[Phone Number]])</f>
        <v>(877)209-7681-0018</v>
      </c>
      <c r="H231" s="2" t="s">
        <v>24</v>
      </c>
      <c r="I231" s="3">
        <v>43830</v>
      </c>
      <c r="J231" s="3">
        <f t="shared" ca="1" si="14"/>
        <v>45252</v>
      </c>
      <c r="K23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22 Days</v>
      </c>
      <c r="L231" s="4">
        <f ca="1">IF(ISBLANK(Table2[[#This Row],[Exit Date]]),0,Table2[[#This Row],[Exit Date]]-Table2[[#This Row],[Join Date]])</f>
        <v>1422</v>
      </c>
      <c r="M231" s="2" t="str">
        <f ca="1">IF(Table2[[#This Row],[Exit Date]]&lt;TODAY(),"Out of Service","Active Employee")</f>
        <v>Active Employee</v>
      </c>
    </row>
    <row r="232" spans="1:13" x14ac:dyDescent="0.35">
      <c r="A232" s="2" t="s">
        <v>1144</v>
      </c>
      <c r="B232" s="2">
        <v>42</v>
      </c>
      <c r="C232" s="2" t="s">
        <v>10</v>
      </c>
      <c r="D232" s="2" t="s">
        <v>1145</v>
      </c>
      <c r="E232" s="2" t="s">
        <v>1146</v>
      </c>
      <c r="F232" s="2" t="s">
        <v>1147</v>
      </c>
      <c r="G232" s="5" t="str">
        <f>IF(LEFT(Table2[[#This Row],[Phone Number]], 1)="-", MID(Table2[[#This Row],[Phone Number]], 2, LEN(Table2[[#This Row],[Phone Number]])-1), Table2[[#This Row],[Phone Number]])</f>
        <v>(964)949-0589</v>
      </c>
      <c r="H232" s="2" t="s">
        <v>24</v>
      </c>
      <c r="I232" s="3">
        <v>43831</v>
      </c>
      <c r="J232" s="3">
        <f t="shared" ca="1" si="14"/>
        <v>45252</v>
      </c>
      <c r="K23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21 Days</v>
      </c>
      <c r="L232" s="4">
        <f ca="1">IF(ISBLANK(Table2[[#This Row],[Exit Date]]),0,Table2[[#This Row],[Exit Date]]-Table2[[#This Row],[Join Date]])</f>
        <v>1421</v>
      </c>
      <c r="M232" s="2" t="str">
        <f ca="1">IF(Table2[[#This Row],[Exit Date]]&lt;TODAY(),"Out of Service","Active Employee")</f>
        <v>Active Employee</v>
      </c>
    </row>
    <row r="233" spans="1:13" x14ac:dyDescent="0.35">
      <c r="A233" s="2" t="s">
        <v>1317</v>
      </c>
      <c r="B233" s="2">
        <v>43</v>
      </c>
      <c r="C233" s="2" t="s">
        <v>10</v>
      </c>
      <c r="D233" s="2" t="s">
        <v>1318</v>
      </c>
      <c r="E233" s="2" t="s">
        <v>1319</v>
      </c>
      <c r="F233" s="2" t="s">
        <v>3373</v>
      </c>
      <c r="G233" s="5" t="str">
        <f>IF(LEFT(Table2[[#This Row],[Phone Number]], 1)="-", MID(Table2[[#This Row],[Phone Number]], 2, LEN(Table2[[#This Row],[Phone Number]])-1), Table2[[#This Row],[Phone Number]])</f>
        <v>372-921-4465-11866</v>
      </c>
      <c r="H233" s="2" t="s">
        <v>19</v>
      </c>
      <c r="I233" s="3">
        <v>43832</v>
      </c>
      <c r="J233" s="3">
        <f t="shared" ca="1" si="14"/>
        <v>45252</v>
      </c>
      <c r="K23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20 Days</v>
      </c>
      <c r="L233" s="4">
        <f ca="1">IF(ISBLANK(Table2[[#This Row],[Exit Date]]),0,Table2[[#This Row],[Exit Date]]-Table2[[#This Row],[Join Date]])</f>
        <v>1420</v>
      </c>
      <c r="M233" s="2" t="str">
        <f ca="1">IF(Table2[[#This Row],[Exit Date]]&lt;TODAY(),"Out of Service","Active Employee")</f>
        <v>Active Employee</v>
      </c>
    </row>
    <row r="234" spans="1:13" x14ac:dyDescent="0.35">
      <c r="A234" s="2" t="s">
        <v>2483</v>
      </c>
      <c r="B234" s="2">
        <v>40</v>
      </c>
      <c r="C234" s="2" t="s">
        <v>21</v>
      </c>
      <c r="D234" s="2" t="s">
        <v>2484</v>
      </c>
      <c r="E234" s="2" t="s">
        <v>2485</v>
      </c>
      <c r="F234" s="2" t="s">
        <v>3542</v>
      </c>
      <c r="G234" s="5" t="str">
        <f>IF(LEFT(Table2[[#This Row],[Phone Number]], 1)="-", MID(Table2[[#This Row],[Phone Number]], 2, LEN(Table2[[#This Row],[Phone Number]])-1), Table2[[#This Row],[Phone Number]])</f>
        <v>+1-878-331-3012-19767</v>
      </c>
      <c r="H234" s="2" t="s">
        <v>24</v>
      </c>
      <c r="I234" s="3">
        <v>43832</v>
      </c>
      <c r="J234" s="3">
        <f t="shared" ca="1" si="14"/>
        <v>45252</v>
      </c>
      <c r="K23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20 Days</v>
      </c>
      <c r="L234" s="4">
        <f ca="1">IF(ISBLANK(Table2[[#This Row],[Exit Date]]),0,Table2[[#This Row],[Exit Date]]-Table2[[#This Row],[Join Date]])</f>
        <v>1420</v>
      </c>
      <c r="M234" s="2" t="str">
        <f ca="1">IF(Table2[[#This Row],[Exit Date]]&lt;TODAY(),"Out of Service","Active Employee")</f>
        <v>Active Employee</v>
      </c>
    </row>
    <row r="235" spans="1:13" x14ac:dyDescent="0.35">
      <c r="A235" s="2" t="s">
        <v>1908</v>
      </c>
      <c r="B235" s="2">
        <v>48</v>
      </c>
      <c r="C235" s="2" t="s">
        <v>10</v>
      </c>
      <c r="D235" s="2" t="s">
        <v>1909</v>
      </c>
      <c r="E235" s="2" t="s">
        <v>1910</v>
      </c>
      <c r="F235" s="2" t="s">
        <v>3775</v>
      </c>
      <c r="G235" s="5" t="str">
        <f>IF(LEFT(Table2[[#This Row],[Phone Number]], 1)="-", MID(Table2[[#This Row],[Phone Number]], 2, LEN(Table2[[#This Row],[Phone Number]])-1), Table2[[#This Row],[Phone Number]])</f>
        <v>895-533-5500-2756</v>
      </c>
      <c r="H235" s="2" t="s">
        <v>24</v>
      </c>
      <c r="I235" s="3">
        <v>43835</v>
      </c>
      <c r="J235" s="3">
        <f t="shared" ca="1" si="14"/>
        <v>45252</v>
      </c>
      <c r="K23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17 Days</v>
      </c>
      <c r="L235" s="4">
        <f ca="1">IF(ISBLANK(Table2[[#This Row],[Exit Date]]),0,Table2[[#This Row],[Exit Date]]-Table2[[#This Row],[Join Date]])</f>
        <v>1417</v>
      </c>
      <c r="M235" s="2" t="str">
        <f ca="1">IF(Table2[[#This Row],[Exit Date]]&lt;TODAY(),"Out of Service","Active Employee")</f>
        <v>Active Employee</v>
      </c>
    </row>
    <row r="236" spans="1:13" x14ac:dyDescent="0.35">
      <c r="A236" s="2" t="s">
        <v>3098</v>
      </c>
      <c r="B236" s="2">
        <v>37</v>
      </c>
      <c r="C236" s="2" t="s">
        <v>10</v>
      </c>
      <c r="D236" s="2" t="s">
        <v>3099</v>
      </c>
      <c r="E236" s="2" t="s">
        <v>3100</v>
      </c>
      <c r="F236" s="2" t="s">
        <v>3649</v>
      </c>
      <c r="G236" s="5" t="str">
        <f>IF(LEFT(Table2[[#This Row],[Phone Number]], 1)="-", MID(Table2[[#This Row],[Phone Number]], 2, LEN(Table2[[#This Row],[Phone Number]])-1), Table2[[#This Row],[Phone Number]])</f>
        <v>(730)859-4616-699</v>
      </c>
      <c r="H236" s="2" t="s">
        <v>24</v>
      </c>
      <c r="I236" s="3">
        <v>43836</v>
      </c>
      <c r="J236" s="3">
        <f t="shared" ca="1" si="14"/>
        <v>45252</v>
      </c>
      <c r="K23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16 Days</v>
      </c>
      <c r="L236" s="4">
        <f ca="1">IF(ISBLANK(Table2[[#This Row],[Exit Date]]),0,Table2[[#This Row],[Exit Date]]-Table2[[#This Row],[Join Date]])</f>
        <v>1416</v>
      </c>
      <c r="M236" s="2" t="str">
        <f ca="1">IF(Table2[[#This Row],[Exit Date]]&lt;TODAY(),"Out of Service","Active Employee")</f>
        <v>Active Employee</v>
      </c>
    </row>
    <row r="237" spans="1:13" x14ac:dyDescent="0.35">
      <c r="A237" s="2" t="s">
        <v>1061</v>
      </c>
      <c r="B237" s="2">
        <v>53</v>
      </c>
      <c r="C237" s="2" t="s">
        <v>21</v>
      </c>
      <c r="D237" s="2" t="s">
        <v>1062</v>
      </c>
      <c r="E237" s="2" t="s">
        <v>1063</v>
      </c>
      <c r="F237" s="2" t="s">
        <v>1064</v>
      </c>
      <c r="G237" s="5" t="str">
        <f>IF(LEFT(Table2[[#This Row],[Phone Number]], 1)="-", MID(Table2[[#This Row],[Phone Number]], 2, LEN(Table2[[#This Row],[Phone Number]])-1), Table2[[#This Row],[Phone Number]])</f>
        <v>(372)658-9715</v>
      </c>
      <c r="H237" s="2" t="s">
        <v>19</v>
      </c>
      <c r="I237" s="3">
        <v>43840</v>
      </c>
      <c r="J237" s="3">
        <f t="shared" ca="1" si="14"/>
        <v>45252</v>
      </c>
      <c r="K23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12 Days</v>
      </c>
      <c r="L237" s="4">
        <f ca="1">IF(ISBLANK(Table2[[#This Row],[Exit Date]]),0,Table2[[#This Row],[Exit Date]]-Table2[[#This Row],[Join Date]])</f>
        <v>1412</v>
      </c>
      <c r="M237" s="2" t="str">
        <f ca="1">IF(Table2[[#This Row],[Exit Date]]&lt;TODAY(),"Out of Service","Active Employee")</f>
        <v>Active Employee</v>
      </c>
    </row>
    <row r="238" spans="1:13" x14ac:dyDescent="0.35">
      <c r="A238" s="2" t="s">
        <v>2097</v>
      </c>
      <c r="B238" s="2">
        <v>56</v>
      </c>
      <c r="C238" s="2" t="s">
        <v>10</v>
      </c>
      <c r="D238" s="2" t="s">
        <v>2098</v>
      </c>
      <c r="E238" s="2" t="s">
        <v>2099</v>
      </c>
      <c r="F238" s="2">
        <v>3664484070</v>
      </c>
      <c r="G238" s="5">
        <f>IF(LEFT(Table2[[#This Row],[Phone Number]], 1)="-", MID(Table2[[#This Row],[Phone Number]], 2, LEN(Table2[[#This Row],[Phone Number]])-1), Table2[[#This Row],[Phone Number]])</f>
        <v>3664484070</v>
      </c>
      <c r="H238" s="2" t="s">
        <v>24</v>
      </c>
      <c r="I238" s="3">
        <v>43840</v>
      </c>
      <c r="J238" s="3">
        <f t="shared" ca="1" si="14"/>
        <v>45252</v>
      </c>
      <c r="K23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12 Days</v>
      </c>
      <c r="L238" s="4">
        <f ca="1">IF(ISBLANK(Table2[[#This Row],[Exit Date]]),0,Table2[[#This Row],[Exit Date]]-Table2[[#This Row],[Join Date]])</f>
        <v>1412</v>
      </c>
      <c r="M238" s="2" t="str">
        <f ca="1">IF(Table2[[#This Row],[Exit Date]]&lt;TODAY(),"Out of Service","Active Employee")</f>
        <v>Active Employee</v>
      </c>
    </row>
    <row r="239" spans="1:13" x14ac:dyDescent="0.35">
      <c r="A239" s="2" t="s">
        <v>2012</v>
      </c>
      <c r="B239" s="2">
        <v>45</v>
      </c>
      <c r="C239" s="2" t="s">
        <v>21</v>
      </c>
      <c r="D239" s="2" t="s">
        <v>2013</v>
      </c>
      <c r="E239" s="2" t="s">
        <v>2014</v>
      </c>
      <c r="F239" s="2" t="s">
        <v>3479</v>
      </c>
      <c r="G239" s="5" t="str">
        <f>IF(LEFT(Table2[[#This Row],[Phone Number]], 1)="-", MID(Table2[[#This Row],[Phone Number]], 2, LEN(Table2[[#This Row],[Phone Number]])-1), Table2[[#This Row],[Phone Number]])</f>
        <v>001-507-703-5825-95965</v>
      </c>
      <c r="H239" s="2" t="s">
        <v>19</v>
      </c>
      <c r="I239" s="3">
        <v>43841</v>
      </c>
      <c r="J239" s="3">
        <f t="shared" ca="1" si="14"/>
        <v>45252</v>
      </c>
      <c r="K23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11 Days</v>
      </c>
      <c r="L239" s="4">
        <f ca="1">IF(ISBLANK(Table2[[#This Row],[Exit Date]]),0,Table2[[#This Row],[Exit Date]]-Table2[[#This Row],[Join Date]])</f>
        <v>1411</v>
      </c>
      <c r="M239" s="2" t="str">
        <f ca="1">IF(Table2[[#This Row],[Exit Date]]&lt;TODAY(),"Out of Service","Active Employee")</f>
        <v>Active Employee</v>
      </c>
    </row>
    <row r="240" spans="1:13" x14ac:dyDescent="0.35">
      <c r="A240" s="2" t="s">
        <v>976</v>
      </c>
      <c r="B240" s="2">
        <v>43</v>
      </c>
      <c r="C240" s="2" t="s">
        <v>10</v>
      </c>
      <c r="D240" s="2" t="s">
        <v>977</v>
      </c>
      <c r="E240" s="2" t="s">
        <v>978</v>
      </c>
      <c r="F240" s="2" t="s">
        <v>3325</v>
      </c>
      <c r="G240" s="5" t="str">
        <f>IF(LEFT(Table2[[#This Row],[Phone Number]], 1)="-", MID(Table2[[#This Row],[Phone Number]], 2, LEN(Table2[[#This Row],[Phone Number]])-1), Table2[[#This Row],[Phone Number]])</f>
        <v>466-680-2525-5327</v>
      </c>
      <c r="H240" s="2" t="s">
        <v>24</v>
      </c>
      <c r="I240" s="3">
        <v>43844</v>
      </c>
      <c r="J240" s="3">
        <f t="shared" ca="1" si="14"/>
        <v>45252</v>
      </c>
      <c r="K24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8 Days</v>
      </c>
      <c r="L240" s="4">
        <f ca="1">IF(ISBLANK(Table2[[#This Row],[Exit Date]]),0,Table2[[#This Row],[Exit Date]]-Table2[[#This Row],[Join Date]])</f>
        <v>1408</v>
      </c>
      <c r="M240" s="2" t="str">
        <f ca="1">IF(Table2[[#This Row],[Exit Date]]&lt;TODAY(),"Out of Service","Active Employee")</f>
        <v>Active Employee</v>
      </c>
    </row>
    <row r="241" spans="1:13" x14ac:dyDescent="0.35">
      <c r="A241" s="2" t="s">
        <v>2003</v>
      </c>
      <c r="B241" s="2">
        <v>51</v>
      </c>
      <c r="C241" s="2" t="s">
        <v>21</v>
      </c>
      <c r="D241" s="2" t="s">
        <v>2004</v>
      </c>
      <c r="E241" s="2" t="s">
        <v>2005</v>
      </c>
      <c r="F241" s="2" t="s">
        <v>3476</v>
      </c>
      <c r="G241" s="5" t="str">
        <f>IF(LEFT(Table2[[#This Row],[Phone Number]], 1)="-", MID(Table2[[#This Row],[Phone Number]], 2, LEN(Table2[[#This Row],[Phone Number]])-1), Table2[[#This Row],[Phone Number]])</f>
        <v>544-900-2627-032</v>
      </c>
      <c r="H241" s="2" t="s">
        <v>19</v>
      </c>
      <c r="I241" s="3">
        <v>43844</v>
      </c>
      <c r="J241" s="3">
        <f t="shared" ca="1" si="14"/>
        <v>45252</v>
      </c>
      <c r="K24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8 Days</v>
      </c>
      <c r="L241" s="4">
        <f ca="1">IF(ISBLANK(Table2[[#This Row],[Exit Date]]),0,Table2[[#This Row],[Exit Date]]-Table2[[#This Row],[Join Date]])</f>
        <v>1408</v>
      </c>
      <c r="M241" s="2" t="str">
        <f ca="1">IF(Table2[[#This Row],[Exit Date]]&lt;TODAY(),"Out of Service","Active Employee")</f>
        <v>Active Employee</v>
      </c>
    </row>
    <row r="242" spans="1:13" x14ac:dyDescent="0.35">
      <c r="A242" s="2" t="s">
        <v>1218</v>
      </c>
      <c r="B242" s="2">
        <v>25</v>
      </c>
      <c r="C242" s="2" t="s">
        <v>10</v>
      </c>
      <c r="D242" s="2" t="s">
        <v>1219</v>
      </c>
      <c r="E242" s="2" t="s">
        <v>1220</v>
      </c>
      <c r="F242" s="2">
        <f>1-294-285-2151</f>
        <v>-2729</v>
      </c>
      <c r="G242" s="5" t="str">
        <f>IF(LEFT(Table2[[#This Row],[Phone Number]], 1)="-", MID(Table2[[#This Row],[Phone Number]], 2, LEN(Table2[[#This Row],[Phone Number]])-1), Table2[[#This Row],[Phone Number]])</f>
        <v>2729</v>
      </c>
      <c r="H242" s="2" t="s">
        <v>24</v>
      </c>
      <c r="I242" s="3">
        <v>43845</v>
      </c>
      <c r="J242" s="3">
        <f t="shared" ca="1" si="14"/>
        <v>45252</v>
      </c>
      <c r="K24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7 Days</v>
      </c>
      <c r="L242" s="4">
        <f ca="1">IF(ISBLANK(Table2[[#This Row],[Exit Date]]),0,Table2[[#This Row],[Exit Date]]-Table2[[#This Row],[Join Date]])</f>
        <v>1407</v>
      </c>
      <c r="M242" s="2" t="str">
        <f ca="1">IF(Table2[[#This Row],[Exit Date]]&lt;TODAY(),"Out of Service","Active Employee")</f>
        <v>Active Employee</v>
      </c>
    </row>
    <row r="243" spans="1:13" x14ac:dyDescent="0.35">
      <c r="A243" s="2" t="s">
        <v>1804</v>
      </c>
      <c r="B243" s="2">
        <v>31</v>
      </c>
      <c r="C243" s="2" t="s">
        <v>10</v>
      </c>
      <c r="D243" s="2" t="s">
        <v>1805</v>
      </c>
      <c r="E243" s="2" t="s">
        <v>1806</v>
      </c>
      <c r="F243" s="2" t="s">
        <v>3446</v>
      </c>
      <c r="G243" s="5" t="str">
        <f>IF(LEFT(Table2[[#This Row],[Phone Number]], 1)="-", MID(Table2[[#This Row],[Phone Number]], 2, LEN(Table2[[#This Row],[Phone Number]])-1), Table2[[#This Row],[Phone Number]])</f>
        <v>001-210-733-4378-2940</v>
      </c>
      <c r="H243" s="2" t="s">
        <v>24</v>
      </c>
      <c r="I243" s="3">
        <v>43845</v>
      </c>
      <c r="J243" s="3">
        <f t="shared" ca="1" si="14"/>
        <v>45252</v>
      </c>
      <c r="K24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7 Days</v>
      </c>
      <c r="L243" s="4">
        <f ca="1">IF(ISBLANK(Table2[[#This Row],[Exit Date]]),0,Table2[[#This Row],[Exit Date]]-Table2[[#This Row],[Join Date]])</f>
        <v>1407</v>
      </c>
      <c r="M243" s="2" t="str">
        <f ca="1">IF(Table2[[#This Row],[Exit Date]]&lt;TODAY(),"Out of Service","Active Employee")</f>
        <v>Active Employee</v>
      </c>
    </row>
    <row r="244" spans="1:13" x14ac:dyDescent="0.35">
      <c r="A244" s="2" t="s">
        <v>233</v>
      </c>
      <c r="B244" s="2">
        <v>19</v>
      </c>
      <c r="C244" s="2" t="s">
        <v>21</v>
      </c>
      <c r="D244" s="2" t="s">
        <v>234</v>
      </c>
      <c r="E244" s="2" t="s">
        <v>235</v>
      </c>
      <c r="F244" s="2" t="s">
        <v>3679</v>
      </c>
      <c r="G244" s="5" t="str">
        <f>IF(LEFT(Table2[[#This Row],[Phone Number]], 1)="-", MID(Table2[[#This Row],[Phone Number]], 2, LEN(Table2[[#This Row],[Phone Number]])-1), Table2[[#This Row],[Phone Number]])</f>
        <v>200-639-5935</v>
      </c>
      <c r="H244" s="2" t="s">
        <v>40</v>
      </c>
      <c r="I244" s="3">
        <v>43846</v>
      </c>
      <c r="J244" s="3">
        <f t="shared" ca="1" si="14"/>
        <v>45252</v>
      </c>
      <c r="K24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6 Days</v>
      </c>
      <c r="L244" s="4">
        <f ca="1">IF(ISBLANK(Table2[[#This Row],[Exit Date]]),0,Table2[[#This Row],[Exit Date]]-Table2[[#This Row],[Join Date]])</f>
        <v>1406</v>
      </c>
      <c r="M244" s="2" t="str">
        <f ca="1">IF(Table2[[#This Row],[Exit Date]]&lt;TODAY(),"Out of Service","Active Employee")</f>
        <v>Active Employee</v>
      </c>
    </row>
    <row r="245" spans="1:13" x14ac:dyDescent="0.35">
      <c r="A245" s="2" t="s">
        <v>2316</v>
      </c>
      <c r="B245" s="2">
        <v>45</v>
      </c>
      <c r="C245" s="2" t="s">
        <v>21</v>
      </c>
      <c r="D245" s="2" t="s">
        <v>2317</v>
      </c>
      <c r="E245" s="2" t="s">
        <v>2318</v>
      </c>
      <c r="F245" s="2" t="s">
        <v>2319</v>
      </c>
      <c r="G245" s="5" t="str">
        <f>IF(LEFT(Table2[[#This Row],[Phone Number]], 1)="-", MID(Table2[[#This Row],[Phone Number]], 2, LEN(Table2[[#This Row],[Phone Number]])-1), Table2[[#This Row],[Phone Number]])</f>
        <v>883-211-7373</v>
      </c>
      <c r="H245" s="2" t="s">
        <v>40</v>
      </c>
      <c r="I245" s="3">
        <v>43847</v>
      </c>
      <c r="J245" s="3">
        <f t="shared" ca="1" si="14"/>
        <v>45252</v>
      </c>
      <c r="K24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5 Days</v>
      </c>
      <c r="L245" s="4">
        <f ca="1">IF(ISBLANK(Table2[[#This Row],[Exit Date]]),0,Table2[[#This Row],[Exit Date]]-Table2[[#This Row],[Join Date]])</f>
        <v>1405</v>
      </c>
      <c r="M245" s="2" t="str">
        <f ca="1">IF(Table2[[#This Row],[Exit Date]]&lt;TODAY(),"Out of Service","Active Employee")</f>
        <v>Active Employee</v>
      </c>
    </row>
    <row r="246" spans="1:13" x14ac:dyDescent="0.35">
      <c r="A246" s="2" t="s">
        <v>447</v>
      </c>
      <c r="B246" s="2">
        <v>58</v>
      </c>
      <c r="C246" s="2" t="s">
        <v>21</v>
      </c>
      <c r="D246" s="2" t="s">
        <v>448</v>
      </c>
      <c r="E246" s="2" t="s">
        <v>449</v>
      </c>
      <c r="F246" s="2" t="s">
        <v>3250</v>
      </c>
      <c r="G246" s="5" t="str">
        <f>IF(LEFT(Table2[[#This Row],[Phone Number]], 1)="-", MID(Table2[[#This Row],[Phone Number]], 2, LEN(Table2[[#This Row],[Phone Number]])-1), Table2[[#This Row],[Phone Number]])</f>
        <v>533-301-0308-11551</v>
      </c>
      <c r="H246" s="2" t="s">
        <v>14</v>
      </c>
      <c r="I246" s="3">
        <v>43848</v>
      </c>
      <c r="J246" s="3">
        <f t="shared" ca="1" si="14"/>
        <v>45252</v>
      </c>
      <c r="K24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4 Days</v>
      </c>
      <c r="L246" s="4">
        <f ca="1">IF(ISBLANK(Table2[[#This Row],[Exit Date]]),0,Table2[[#This Row],[Exit Date]]-Table2[[#This Row],[Join Date]])</f>
        <v>1404</v>
      </c>
      <c r="M246" s="2" t="str">
        <f ca="1">IF(Table2[[#This Row],[Exit Date]]&lt;TODAY(),"Out of Service","Active Employee")</f>
        <v>Active Employee</v>
      </c>
    </row>
    <row r="247" spans="1:13" x14ac:dyDescent="0.35">
      <c r="A247" s="2" t="s">
        <v>864</v>
      </c>
      <c r="B247" s="2">
        <v>36</v>
      </c>
      <c r="C247" s="2" t="s">
        <v>21</v>
      </c>
      <c r="D247" s="2" t="s">
        <v>865</v>
      </c>
      <c r="E247" s="2" t="s">
        <v>866</v>
      </c>
      <c r="F247" s="2" t="s">
        <v>3311</v>
      </c>
      <c r="G247" s="5" t="str">
        <f>IF(LEFT(Table2[[#This Row],[Phone Number]], 1)="-", MID(Table2[[#This Row],[Phone Number]], 2, LEN(Table2[[#This Row],[Phone Number]])-1), Table2[[#This Row],[Phone Number]])</f>
        <v>224-215-5235-4755</v>
      </c>
      <c r="H247" s="2" t="s">
        <v>24</v>
      </c>
      <c r="I247" s="3">
        <v>43850</v>
      </c>
      <c r="J247" s="3">
        <f t="shared" ca="1" si="14"/>
        <v>45252</v>
      </c>
      <c r="K24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2 Days</v>
      </c>
      <c r="L247" s="4">
        <f ca="1">IF(ISBLANK(Table2[[#This Row],[Exit Date]]),0,Table2[[#This Row],[Exit Date]]-Table2[[#This Row],[Join Date]])</f>
        <v>1402</v>
      </c>
      <c r="M247" s="2" t="str">
        <f ca="1">IF(Table2[[#This Row],[Exit Date]]&lt;TODAY(),"Out of Service","Active Employee")</f>
        <v>Active Employee</v>
      </c>
    </row>
    <row r="248" spans="1:13" x14ac:dyDescent="0.35">
      <c r="A248" s="2" t="s">
        <v>2507</v>
      </c>
      <c r="B248" s="2">
        <v>44</v>
      </c>
      <c r="C248" s="2" t="s">
        <v>10</v>
      </c>
      <c r="D248" s="2" t="s">
        <v>2508</v>
      </c>
      <c r="E248" s="2" t="s">
        <v>2509</v>
      </c>
      <c r="F248" s="2" t="s">
        <v>3549</v>
      </c>
      <c r="G248" s="5" t="str">
        <f>IF(LEFT(Table2[[#This Row],[Phone Number]], 1)="-", MID(Table2[[#This Row],[Phone Number]], 2, LEN(Table2[[#This Row],[Phone Number]])-1), Table2[[#This Row],[Phone Number]])</f>
        <v>605-273-2214-910</v>
      </c>
      <c r="H248" s="2" t="s">
        <v>24</v>
      </c>
      <c r="I248" s="3">
        <v>43851</v>
      </c>
      <c r="J248" s="3">
        <f t="shared" ca="1" si="14"/>
        <v>45252</v>
      </c>
      <c r="K24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1 Days</v>
      </c>
      <c r="L248" s="4">
        <f ca="1">IF(ISBLANK(Table2[[#This Row],[Exit Date]]),0,Table2[[#This Row],[Exit Date]]-Table2[[#This Row],[Join Date]])</f>
        <v>1401</v>
      </c>
      <c r="M248" s="2" t="str">
        <f ca="1">IF(Table2[[#This Row],[Exit Date]]&lt;TODAY(),"Out of Service","Active Employee")</f>
        <v>Active Employee</v>
      </c>
    </row>
    <row r="249" spans="1:13" x14ac:dyDescent="0.35">
      <c r="A249" s="2" t="s">
        <v>1329</v>
      </c>
      <c r="B249" s="2">
        <v>47</v>
      </c>
      <c r="C249" s="2" t="s">
        <v>21</v>
      </c>
      <c r="D249" s="2" t="s">
        <v>1330</v>
      </c>
      <c r="E249" s="2" t="s">
        <v>1331</v>
      </c>
      <c r="F249" s="2" t="s">
        <v>3739</v>
      </c>
      <c r="G249" s="5" t="str">
        <f>IF(LEFT(Table2[[#This Row],[Phone Number]], 1)="-", MID(Table2[[#This Row],[Phone Number]], 2, LEN(Table2[[#This Row],[Phone Number]])-1), Table2[[#This Row],[Phone Number]])</f>
        <v>585-431-3987-214</v>
      </c>
      <c r="H249" s="2" t="s">
        <v>19</v>
      </c>
      <c r="I249" s="3">
        <v>43852</v>
      </c>
      <c r="J249" s="3">
        <v>43876</v>
      </c>
      <c r="K24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24 Days</v>
      </c>
      <c r="L249" s="4">
        <f>IF(ISBLANK(Table2[[#This Row],[Exit Date]]),0,Table2[[#This Row],[Exit Date]]-Table2[[#This Row],[Join Date]])</f>
        <v>24</v>
      </c>
      <c r="M249" s="2" t="str">
        <f ca="1">IF(Table2[[#This Row],[Exit Date]]&lt;TODAY(),"Out of Service","Active Employee")</f>
        <v>Out of Service</v>
      </c>
    </row>
    <row r="250" spans="1:13" x14ac:dyDescent="0.35">
      <c r="A250" s="2" t="s">
        <v>2750</v>
      </c>
      <c r="B250" s="2">
        <v>46</v>
      </c>
      <c r="C250" s="2" t="s">
        <v>10</v>
      </c>
      <c r="D250" s="2" t="s">
        <v>2751</v>
      </c>
      <c r="E250" s="2" t="s">
        <v>2752</v>
      </c>
      <c r="F250" s="2" t="s">
        <v>3820</v>
      </c>
      <c r="G250" s="5" t="str">
        <f>IF(LEFT(Table2[[#This Row],[Phone Number]], 1)="-", MID(Table2[[#This Row],[Phone Number]], 2, LEN(Table2[[#This Row],[Phone Number]])-1), Table2[[#This Row],[Phone Number]])</f>
        <v>813-422-3626-773</v>
      </c>
      <c r="H250" s="2" t="s">
        <v>24</v>
      </c>
      <c r="I250" s="3">
        <v>43852</v>
      </c>
      <c r="J250" s="3">
        <f t="shared" ref="J250:J267" ca="1" si="15">TODAY()</f>
        <v>45252</v>
      </c>
      <c r="K25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10 Months 0 Days</v>
      </c>
      <c r="L250" s="4">
        <f ca="1">IF(ISBLANK(Table2[[#This Row],[Exit Date]]),0,Table2[[#This Row],[Exit Date]]-Table2[[#This Row],[Join Date]])</f>
        <v>1400</v>
      </c>
      <c r="M250" s="2" t="str">
        <f ca="1">IF(Table2[[#This Row],[Exit Date]]&lt;TODAY(),"Out of Service","Active Employee")</f>
        <v>Active Employee</v>
      </c>
    </row>
    <row r="251" spans="1:13" x14ac:dyDescent="0.35">
      <c r="A251" s="2" t="s">
        <v>2590</v>
      </c>
      <c r="B251" s="2">
        <v>25</v>
      </c>
      <c r="C251" s="2" t="s">
        <v>10</v>
      </c>
      <c r="D251" s="2" t="s">
        <v>2591</v>
      </c>
      <c r="E251" s="2" t="s">
        <v>2592</v>
      </c>
      <c r="F251" s="2" t="s">
        <v>3559</v>
      </c>
      <c r="G251" s="5" t="str">
        <f>IF(LEFT(Table2[[#This Row],[Phone Number]], 1)="-", MID(Table2[[#This Row],[Phone Number]], 2, LEN(Table2[[#This Row],[Phone Number]])-1), Table2[[#This Row],[Phone Number]])</f>
        <v>001-693-642-8105-41982</v>
      </c>
      <c r="H251" s="2" t="s">
        <v>14</v>
      </c>
      <c r="I251" s="3">
        <v>43854</v>
      </c>
      <c r="J251" s="3">
        <f t="shared" ca="1" si="15"/>
        <v>45252</v>
      </c>
      <c r="K25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29 Days</v>
      </c>
      <c r="L251" s="4">
        <f ca="1">IF(ISBLANK(Table2[[#This Row],[Exit Date]]),0,Table2[[#This Row],[Exit Date]]-Table2[[#This Row],[Join Date]])</f>
        <v>1398</v>
      </c>
      <c r="M251" s="2" t="str">
        <f ca="1">IF(Table2[[#This Row],[Exit Date]]&lt;TODAY(),"Out of Service","Active Employee")</f>
        <v>Active Employee</v>
      </c>
    </row>
    <row r="252" spans="1:13" x14ac:dyDescent="0.35">
      <c r="A252" s="2" t="s">
        <v>2801</v>
      </c>
      <c r="B252" s="2">
        <v>48</v>
      </c>
      <c r="C252" s="2" t="s">
        <v>10</v>
      </c>
      <c r="D252" s="2" t="s">
        <v>2802</v>
      </c>
      <c r="E252" s="2" t="s">
        <v>2803</v>
      </c>
      <c r="F252" s="2" t="s">
        <v>3824</v>
      </c>
      <c r="G252" s="5" t="str">
        <f>IF(LEFT(Table2[[#This Row],[Phone Number]], 1)="-", MID(Table2[[#This Row],[Phone Number]], 2, LEN(Table2[[#This Row],[Phone Number]])-1), Table2[[#This Row],[Phone Number]])</f>
        <v>772-515-8728</v>
      </c>
      <c r="H252" s="2" t="s">
        <v>40</v>
      </c>
      <c r="I252" s="3">
        <v>43854</v>
      </c>
      <c r="J252" s="3">
        <f t="shared" ca="1" si="15"/>
        <v>45252</v>
      </c>
      <c r="K25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29 Days</v>
      </c>
      <c r="L252" s="4">
        <f ca="1">IF(ISBLANK(Table2[[#This Row],[Exit Date]]),0,Table2[[#This Row],[Exit Date]]-Table2[[#This Row],[Join Date]])</f>
        <v>1398</v>
      </c>
      <c r="M252" s="2" t="str">
        <f ca="1">IF(Table2[[#This Row],[Exit Date]]&lt;TODAY(),"Out of Service","Active Employee")</f>
        <v>Active Employee</v>
      </c>
    </row>
    <row r="253" spans="1:13" x14ac:dyDescent="0.35">
      <c r="A253" s="2" t="s">
        <v>168</v>
      </c>
      <c r="B253" s="2">
        <v>30</v>
      </c>
      <c r="C253" s="2" t="s">
        <v>21</v>
      </c>
      <c r="D253" s="2" t="s">
        <v>169</v>
      </c>
      <c r="E253" s="2" t="s">
        <v>170</v>
      </c>
      <c r="F253" s="2" t="s">
        <v>3209</v>
      </c>
      <c r="G253" s="5" t="str">
        <f>IF(LEFT(Table2[[#This Row],[Phone Number]], 1)="-", MID(Table2[[#This Row],[Phone Number]], 2, LEN(Table2[[#This Row],[Phone Number]])-1), Table2[[#This Row],[Phone Number]])</f>
        <v>399-611-8666-417</v>
      </c>
      <c r="H253" s="2" t="s">
        <v>40</v>
      </c>
      <c r="I253" s="3">
        <v>43856</v>
      </c>
      <c r="J253" s="3">
        <f t="shared" ca="1" si="15"/>
        <v>45252</v>
      </c>
      <c r="K25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27 Days</v>
      </c>
      <c r="L253" s="4">
        <f ca="1">IF(ISBLANK(Table2[[#This Row],[Exit Date]]),0,Table2[[#This Row],[Exit Date]]-Table2[[#This Row],[Join Date]])</f>
        <v>1396</v>
      </c>
      <c r="M253" s="2" t="str">
        <f ca="1">IF(Table2[[#This Row],[Exit Date]]&lt;TODAY(),"Out of Service","Active Employee")</f>
        <v>Active Employee</v>
      </c>
    </row>
    <row r="254" spans="1:13" x14ac:dyDescent="0.35">
      <c r="A254" s="2" t="s">
        <v>751</v>
      </c>
      <c r="B254" s="2">
        <v>33</v>
      </c>
      <c r="C254" s="2" t="s">
        <v>21</v>
      </c>
      <c r="D254" s="2" t="s">
        <v>752</v>
      </c>
      <c r="E254" s="2" t="s">
        <v>753</v>
      </c>
      <c r="F254" s="2" t="s">
        <v>754</v>
      </c>
      <c r="G254" s="5" t="str">
        <f>IF(LEFT(Table2[[#This Row],[Phone Number]], 1)="-", MID(Table2[[#This Row],[Phone Number]], 2, LEN(Table2[[#This Row],[Phone Number]])-1), Table2[[#This Row],[Phone Number]])</f>
        <v>(408)703-2464</v>
      </c>
      <c r="H254" s="2" t="s">
        <v>14</v>
      </c>
      <c r="I254" s="3">
        <v>43856</v>
      </c>
      <c r="J254" s="3">
        <f t="shared" ca="1" si="15"/>
        <v>45252</v>
      </c>
      <c r="K25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27 Days</v>
      </c>
      <c r="L254" s="4">
        <f ca="1">IF(ISBLANK(Table2[[#This Row],[Exit Date]]),0,Table2[[#This Row],[Exit Date]]-Table2[[#This Row],[Join Date]])</f>
        <v>1396</v>
      </c>
      <c r="M254" s="2" t="str">
        <f ca="1">IF(Table2[[#This Row],[Exit Date]]&lt;TODAY(),"Out of Service","Active Employee")</f>
        <v>Active Employee</v>
      </c>
    </row>
    <row r="255" spans="1:13" x14ac:dyDescent="0.35">
      <c r="A255" s="2" t="s">
        <v>273</v>
      </c>
      <c r="B255" s="2">
        <v>51</v>
      </c>
      <c r="C255" s="2" t="s">
        <v>10</v>
      </c>
      <c r="D255" s="2" t="s">
        <v>274</v>
      </c>
      <c r="E255" s="2" t="s">
        <v>275</v>
      </c>
      <c r="F255" s="2" t="s">
        <v>3680</v>
      </c>
      <c r="G255" s="5" t="str">
        <f>IF(LEFT(Table2[[#This Row],[Phone Number]], 1)="-", MID(Table2[[#This Row],[Phone Number]], 2, LEN(Table2[[#This Row],[Phone Number]])-1), Table2[[#This Row],[Phone Number]])</f>
        <v>525-679-7728-5916</v>
      </c>
      <c r="H255" s="2" t="s">
        <v>14</v>
      </c>
      <c r="I255" s="3">
        <v>43857</v>
      </c>
      <c r="J255" s="3">
        <f t="shared" ca="1" si="15"/>
        <v>45252</v>
      </c>
      <c r="K25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26 Days</v>
      </c>
      <c r="L255" s="4">
        <f ca="1">IF(ISBLANK(Table2[[#This Row],[Exit Date]]),0,Table2[[#This Row],[Exit Date]]-Table2[[#This Row],[Join Date]])</f>
        <v>1395</v>
      </c>
      <c r="M255" s="2" t="str">
        <f ca="1">IF(Table2[[#This Row],[Exit Date]]&lt;TODAY(),"Out of Service","Active Employee")</f>
        <v>Active Employee</v>
      </c>
    </row>
    <row r="256" spans="1:13" x14ac:dyDescent="0.35">
      <c r="A256" s="2" t="s">
        <v>2501</v>
      </c>
      <c r="B256" s="2">
        <v>44</v>
      </c>
      <c r="C256" s="2" t="s">
        <v>10</v>
      </c>
      <c r="D256" s="2" t="s">
        <v>2502</v>
      </c>
      <c r="E256" s="2" t="s">
        <v>2503</v>
      </c>
      <c r="F256" s="2">
        <v>7736661098</v>
      </c>
      <c r="G256" s="5">
        <f>IF(LEFT(Table2[[#This Row],[Phone Number]], 1)="-", MID(Table2[[#This Row],[Phone Number]], 2, LEN(Table2[[#This Row],[Phone Number]])-1), Table2[[#This Row],[Phone Number]])</f>
        <v>7736661098</v>
      </c>
      <c r="H256" s="2" t="s">
        <v>24</v>
      </c>
      <c r="I256" s="3">
        <v>43859</v>
      </c>
      <c r="J256" s="3">
        <f t="shared" ca="1" si="15"/>
        <v>45252</v>
      </c>
      <c r="K25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24 Days</v>
      </c>
      <c r="L256" s="4">
        <f ca="1">IF(ISBLANK(Table2[[#This Row],[Exit Date]]),0,Table2[[#This Row],[Exit Date]]-Table2[[#This Row],[Join Date]])</f>
        <v>1393</v>
      </c>
      <c r="M256" s="2" t="str">
        <f ca="1">IF(Table2[[#This Row],[Exit Date]]&lt;TODAY(),"Out of Service","Active Employee")</f>
        <v>Active Employee</v>
      </c>
    </row>
    <row r="257" spans="1:13" x14ac:dyDescent="0.35">
      <c r="A257" s="2" t="s">
        <v>1911</v>
      </c>
      <c r="B257" s="2">
        <v>56</v>
      </c>
      <c r="C257" s="2" t="s">
        <v>10</v>
      </c>
      <c r="D257" s="2" t="s">
        <v>1912</v>
      </c>
      <c r="E257" s="2" t="s">
        <v>1913</v>
      </c>
      <c r="F257" s="2" t="s">
        <v>3466</v>
      </c>
      <c r="G257" s="5" t="str">
        <f>IF(LEFT(Table2[[#This Row],[Phone Number]], 1)="-", MID(Table2[[#This Row],[Phone Number]], 2, LEN(Table2[[#This Row],[Phone Number]])-1), Table2[[#This Row],[Phone Number]])</f>
        <v>001-637-536-9074-22505</v>
      </c>
      <c r="H257" s="2" t="s">
        <v>19</v>
      </c>
      <c r="I257" s="3">
        <v>43860</v>
      </c>
      <c r="J257" s="3">
        <f t="shared" ca="1" si="15"/>
        <v>45252</v>
      </c>
      <c r="K25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23 Days</v>
      </c>
      <c r="L257" s="4">
        <f ca="1">IF(ISBLANK(Table2[[#This Row],[Exit Date]]),0,Table2[[#This Row],[Exit Date]]-Table2[[#This Row],[Join Date]])</f>
        <v>1392</v>
      </c>
      <c r="M257" s="2" t="str">
        <f ca="1">IF(Table2[[#This Row],[Exit Date]]&lt;TODAY(),"Out of Service","Active Employee")</f>
        <v>Active Employee</v>
      </c>
    </row>
    <row r="258" spans="1:13" x14ac:dyDescent="0.35">
      <c r="A258" s="2" t="s">
        <v>785</v>
      </c>
      <c r="B258" s="2">
        <v>43</v>
      </c>
      <c r="C258" s="2" t="s">
        <v>10</v>
      </c>
      <c r="D258" s="2" t="s">
        <v>786</v>
      </c>
      <c r="E258" s="2" t="s">
        <v>787</v>
      </c>
      <c r="F258" s="2" t="s">
        <v>3708</v>
      </c>
      <c r="G258" s="5" t="str">
        <f>IF(LEFT(Table2[[#This Row],[Phone Number]], 1)="-", MID(Table2[[#This Row],[Phone Number]], 2, LEN(Table2[[#This Row],[Phone Number]])-1), Table2[[#This Row],[Phone Number]])</f>
        <v>609-797-3240</v>
      </c>
      <c r="H258" s="2" t="s">
        <v>24</v>
      </c>
      <c r="I258" s="3">
        <v>43865</v>
      </c>
      <c r="J258" s="3">
        <f t="shared" ca="1" si="15"/>
        <v>45252</v>
      </c>
      <c r="K25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18 Days</v>
      </c>
      <c r="L258" s="4">
        <f ca="1">IF(ISBLANK(Table2[[#This Row],[Exit Date]]),0,Table2[[#This Row],[Exit Date]]-Table2[[#This Row],[Join Date]])</f>
        <v>1387</v>
      </c>
      <c r="M258" s="2" t="str">
        <f ca="1">IF(Table2[[#This Row],[Exit Date]]&lt;TODAY(),"Out of Service","Active Employee")</f>
        <v>Active Employee</v>
      </c>
    </row>
    <row r="259" spans="1:13" x14ac:dyDescent="0.35">
      <c r="A259" s="2" t="s">
        <v>115</v>
      </c>
      <c r="B259" s="2">
        <v>56</v>
      </c>
      <c r="C259" s="2" t="s">
        <v>21</v>
      </c>
      <c r="D259" s="2" t="s">
        <v>116</v>
      </c>
      <c r="E259" s="2" t="s">
        <v>117</v>
      </c>
      <c r="F259" s="2" t="s">
        <v>3672</v>
      </c>
      <c r="G259" s="5" t="str">
        <f>IF(LEFT(Table2[[#This Row],[Phone Number]], 1)="-", MID(Table2[[#This Row],[Phone Number]], 2, LEN(Table2[[#This Row],[Phone Number]])-1), Table2[[#This Row],[Phone Number]])</f>
        <v>376-343-4785-50746</v>
      </c>
      <c r="H259" s="2" t="s">
        <v>24</v>
      </c>
      <c r="I259" s="3">
        <v>43868</v>
      </c>
      <c r="J259" s="3">
        <f t="shared" ca="1" si="15"/>
        <v>45252</v>
      </c>
      <c r="K25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15 Days</v>
      </c>
      <c r="L259" s="4">
        <f ca="1">IF(ISBLANK(Table2[[#This Row],[Exit Date]]),0,Table2[[#This Row],[Exit Date]]-Table2[[#This Row],[Join Date]])</f>
        <v>1384</v>
      </c>
      <c r="M259" s="2" t="str">
        <f ca="1">IF(Table2[[#This Row],[Exit Date]]&lt;TODAY(),"Out of Service","Active Employee")</f>
        <v>Active Employee</v>
      </c>
    </row>
    <row r="260" spans="1:13" x14ac:dyDescent="0.35">
      <c r="A260" s="2" t="s">
        <v>334</v>
      </c>
      <c r="B260" s="2">
        <v>60</v>
      </c>
      <c r="C260" s="2" t="s">
        <v>10</v>
      </c>
      <c r="D260" s="2" t="s">
        <v>335</v>
      </c>
      <c r="E260" s="2" t="s">
        <v>336</v>
      </c>
      <c r="F260" s="2" t="s">
        <v>3227</v>
      </c>
      <c r="G260" s="5" t="str">
        <f>IF(LEFT(Table2[[#This Row],[Phone Number]], 1)="-", MID(Table2[[#This Row],[Phone Number]], 2, LEN(Table2[[#This Row],[Phone Number]])-1), Table2[[#This Row],[Phone Number]])</f>
        <v>001-897-611-4491-6160</v>
      </c>
      <c r="H260" s="2" t="s">
        <v>24</v>
      </c>
      <c r="I260" s="3">
        <v>43868</v>
      </c>
      <c r="J260" s="3">
        <f t="shared" ca="1" si="15"/>
        <v>45252</v>
      </c>
      <c r="K26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15 Days</v>
      </c>
      <c r="L260" s="4">
        <f ca="1">IF(ISBLANK(Table2[[#This Row],[Exit Date]]),0,Table2[[#This Row],[Exit Date]]-Table2[[#This Row],[Join Date]])</f>
        <v>1384</v>
      </c>
      <c r="M260" s="2" t="str">
        <f ca="1">IF(Table2[[#This Row],[Exit Date]]&lt;TODAY(),"Out of Service","Active Employee")</f>
        <v>Active Employee</v>
      </c>
    </row>
    <row r="261" spans="1:13" x14ac:dyDescent="0.35">
      <c r="A261" s="2" t="s">
        <v>2480</v>
      </c>
      <c r="B261" s="2">
        <v>41</v>
      </c>
      <c r="C261" s="2" t="s">
        <v>10</v>
      </c>
      <c r="D261" s="2" t="s">
        <v>2481</v>
      </c>
      <c r="E261" s="2" t="s">
        <v>2482</v>
      </c>
      <c r="F261" s="2" t="s">
        <v>3541</v>
      </c>
      <c r="G261" s="5" t="str">
        <f>IF(LEFT(Table2[[#This Row],[Phone Number]], 1)="-", MID(Table2[[#This Row],[Phone Number]], 2, LEN(Table2[[#This Row],[Phone Number]])-1), Table2[[#This Row],[Phone Number]])</f>
        <v>001-236-942-7829-97870</v>
      </c>
      <c r="H261" s="2" t="s">
        <v>24</v>
      </c>
      <c r="I261" s="3">
        <v>43870</v>
      </c>
      <c r="J261" s="3">
        <f t="shared" ca="1" si="15"/>
        <v>45252</v>
      </c>
      <c r="K26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13 Days</v>
      </c>
      <c r="L261" s="4">
        <f ca="1">IF(ISBLANK(Table2[[#This Row],[Exit Date]]),0,Table2[[#This Row],[Exit Date]]-Table2[[#This Row],[Join Date]])</f>
        <v>1382</v>
      </c>
      <c r="M261" s="2" t="str">
        <f ca="1">IF(Table2[[#This Row],[Exit Date]]&lt;TODAY(),"Out of Service","Active Employee")</f>
        <v>Active Employee</v>
      </c>
    </row>
    <row r="262" spans="1:13" x14ac:dyDescent="0.35">
      <c r="A262" s="2" t="s">
        <v>2927</v>
      </c>
      <c r="B262" s="2">
        <v>44</v>
      </c>
      <c r="C262" s="2" t="s">
        <v>10</v>
      </c>
      <c r="D262" s="2" t="s">
        <v>2928</v>
      </c>
      <c r="E262" s="2" t="s">
        <v>2929</v>
      </c>
      <c r="F262" s="2" t="s">
        <v>3831</v>
      </c>
      <c r="G262" s="5" t="str">
        <f>IF(LEFT(Table2[[#This Row],[Phone Number]], 1)="-", MID(Table2[[#This Row],[Phone Number]], 2, LEN(Table2[[#This Row],[Phone Number]])-1), Table2[[#This Row],[Phone Number]])</f>
        <v>700-500-6253-938</v>
      </c>
      <c r="H262" s="2" t="s">
        <v>40</v>
      </c>
      <c r="I262" s="3">
        <v>43870</v>
      </c>
      <c r="J262" s="3">
        <f t="shared" ca="1" si="15"/>
        <v>45252</v>
      </c>
      <c r="K26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13 Days</v>
      </c>
      <c r="L262" s="4">
        <f ca="1">IF(ISBLANK(Table2[[#This Row],[Exit Date]]),0,Table2[[#This Row],[Exit Date]]-Table2[[#This Row],[Join Date]])</f>
        <v>1382</v>
      </c>
      <c r="M262" s="2" t="str">
        <f ca="1">IF(Table2[[#This Row],[Exit Date]]&lt;TODAY(),"Out of Service","Active Employee")</f>
        <v>Active Employee</v>
      </c>
    </row>
    <row r="263" spans="1:13" x14ac:dyDescent="0.35">
      <c r="A263" s="2" t="s">
        <v>782</v>
      </c>
      <c r="B263" s="2">
        <v>57</v>
      </c>
      <c r="C263" s="2" t="s">
        <v>21</v>
      </c>
      <c r="D263" s="2" t="s">
        <v>783</v>
      </c>
      <c r="E263" s="2" t="s">
        <v>784</v>
      </c>
      <c r="F263" s="2" t="s">
        <v>3707</v>
      </c>
      <c r="G263" s="5" t="str">
        <f>IF(LEFT(Table2[[#This Row],[Phone Number]], 1)="-", MID(Table2[[#This Row],[Phone Number]], 2, LEN(Table2[[#This Row],[Phone Number]])-1), Table2[[#This Row],[Phone Number]])</f>
        <v>788-278-0776</v>
      </c>
      <c r="H263" s="2" t="s">
        <v>24</v>
      </c>
      <c r="I263" s="3">
        <v>43873</v>
      </c>
      <c r="J263" s="3">
        <f t="shared" ca="1" si="15"/>
        <v>45252</v>
      </c>
      <c r="K26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10 Days</v>
      </c>
      <c r="L263" s="4">
        <f ca="1">IF(ISBLANK(Table2[[#This Row],[Exit Date]]),0,Table2[[#This Row],[Exit Date]]-Table2[[#This Row],[Join Date]])</f>
        <v>1379</v>
      </c>
      <c r="M263" s="2" t="str">
        <f ca="1">IF(Table2[[#This Row],[Exit Date]]&lt;TODAY(),"Out of Service","Active Employee")</f>
        <v>Active Employee</v>
      </c>
    </row>
    <row r="264" spans="1:13" x14ac:dyDescent="0.35">
      <c r="A264" s="2" t="s">
        <v>230</v>
      </c>
      <c r="B264" s="2">
        <v>30</v>
      </c>
      <c r="C264" s="2" t="s">
        <v>21</v>
      </c>
      <c r="D264" s="2" t="s">
        <v>231</v>
      </c>
      <c r="E264" s="2" t="s">
        <v>232</v>
      </c>
      <c r="F264" s="2">
        <v>8896893488</v>
      </c>
      <c r="G264" s="5">
        <f>IF(LEFT(Table2[[#This Row],[Phone Number]], 1)="-", MID(Table2[[#This Row],[Phone Number]], 2, LEN(Table2[[#This Row],[Phone Number]])-1), Table2[[#This Row],[Phone Number]])</f>
        <v>8896893488</v>
      </c>
      <c r="H264" s="2" t="s">
        <v>19</v>
      </c>
      <c r="I264" s="3">
        <v>43874</v>
      </c>
      <c r="J264" s="3">
        <f t="shared" ca="1" si="15"/>
        <v>45252</v>
      </c>
      <c r="K26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9 Days</v>
      </c>
      <c r="L264" s="4">
        <f ca="1">IF(ISBLANK(Table2[[#This Row],[Exit Date]]),0,Table2[[#This Row],[Exit Date]]-Table2[[#This Row],[Join Date]])</f>
        <v>1378</v>
      </c>
      <c r="M264" s="2" t="str">
        <f ca="1">IF(Table2[[#This Row],[Exit Date]]&lt;TODAY(),"Out of Service","Active Employee")</f>
        <v>Active Employee</v>
      </c>
    </row>
    <row r="265" spans="1:13" x14ac:dyDescent="0.35">
      <c r="A265" s="2" t="s">
        <v>1509</v>
      </c>
      <c r="B265" s="2">
        <v>55</v>
      </c>
      <c r="C265" s="2" t="s">
        <v>10</v>
      </c>
      <c r="D265" s="2" t="s">
        <v>1510</v>
      </c>
      <c r="E265" s="2" t="s">
        <v>1511</v>
      </c>
      <c r="F265" s="2" t="s">
        <v>1512</v>
      </c>
      <c r="G265" s="5" t="str">
        <f>IF(LEFT(Table2[[#This Row],[Phone Number]], 1)="-", MID(Table2[[#This Row],[Phone Number]], 2, LEN(Table2[[#This Row],[Phone Number]])-1), Table2[[#This Row],[Phone Number]])</f>
        <v>001-428-505-6652</v>
      </c>
      <c r="H265" s="2" t="s">
        <v>14</v>
      </c>
      <c r="I265" s="3">
        <v>43876</v>
      </c>
      <c r="J265" s="3">
        <f t="shared" ca="1" si="15"/>
        <v>45252</v>
      </c>
      <c r="K26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7 Days</v>
      </c>
      <c r="L265" s="4">
        <f ca="1">IF(ISBLANK(Table2[[#This Row],[Exit Date]]),0,Table2[[#This Row],[Exit Date]]-Table2[[#This Row],[Join Date]])</f>
        <v>1376</v>
      </c>
      <c r="M265" s="2" t="str">
        <f ca="1">IF(Table2[[#This Row],[Exit Date]]&lt;TODAY(),"Out of Service","Active Employee")</f>
        <v>Active Employee</v>
      </c>
    </row>
    <row r="266" spans="1:13" x14ac:dyDescent="0.35">
      <c r="A266" s="2" t="s">
        <v>2688</v>
      </c>
      <c r="B266" s="2">
        <v>58</v>
      </c>
      <c r="C266" s="2" t="s">
        <v>10</v>
      </c>
      <c r="D266" s="2" t="s">
        <v>2689</v>
      </c>
      <c r="E266" s="2" t="s">
        <v>2690</v>
      </c>
      <c r="F266" s="2" t="s">
        <v>3576</v>
      </c>
      <c r="G266" s="5" t="str">
        <f>IF(LEFT(Table2[[#This Row],[Phone Number]], 1)="-", MID(Table2[[#This Row],[Phone Number]], 2, LEN(Table2[[#This Row],[Phone Number]])-1), Table2[[#This Row],[Phone Number]])</f>
        <v>563-729-1229-5936</v>
      </c>
      <c r="H266" s="2" t="s">
        <v>24</v>
      </c>
      <c r="I266" s="3">
        <v>43877</v>
      </c>
      <c r="J266" s="3">
        <f t="shared" ca="1" si="15"/>
        <v>45252</v>
      </c>
      <c r="K26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6 Days</v>
      </c>
      <c r="L266" s="4">
        <f ca="1">IF(ISBLANK(Table2[[#This Row],[Exit Date]]),0,Table2[[#This Row],[Exit Date]]-Table2[[#This Row],[Join Date]])</f>
        <v>1375</v>
      </c>
      <c r="M266" s="2" t="str">
        <f ca="1">IF(Table2[[#This Row],[Exit Date]]&lt;TODAY(),"Out of Service","Active Employee")</f>
        <v>Active Employee</v>
      </c>
    </row>
    <row r="267" spans="1:13" x14ac:dyDescent="0.35">
      <c r="A267" s="2" t="s">
        <v>260</v>
      </c>
      <c r="B267" s="2">
        <v>54</v>
      </c>
      <c r="C267" s="2" t="s">
        <v>10</v>
      </c>
      <c r="D267" s="2" t="s">
        <v>261</v>
      </c>
      <c r="E267" s="2" t="s">
        <v>262</v>
      </c>
      <c r="F267" s="2" t="s">
        <v>3217</v>
      </c>
      <c r="G267" s="5" t="str">
        <f>IF(LEFT(Table2[[#This Row],[Phone Number]], 1)="-", MID(Table2[[#This Row],[Phone Number]], 2, LEN(Table2[[#This Row],[Phone Number]])-1), Table2[[#This Row],[Phone Number]])</f>
        <v>(409)709-1526-559</v>
      </c>
      <c r="H267" s="2" t="s">
        <v>19</v>
      </c>
      <c r="I267" s="3">
        <v>43879</v>
      </c>
      <c r="J267" s="3">
        <f t="shared" ca="1" si="15"/>
        <v>45252</v>
      </c>
      <c r="K26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4 Days</v>
      </c>
      <c r="L267" s="4">
        <f ca="1">IF(ISBLANK(Table2[[#This Row],[Exit Date]]),0,Table2[[#This Row],[Exit Date]]-Table2[[#This Row],[Join Date]])</f>
        <v>1373</v>
      </c>
      <c r="M267" s="2" t="str">
        <f ca="1">IF(Table2[[#This Row],[Exit Date]]&lt;TODAY(),"Out of Service","Active Employee")</f>
        <v>Active Employee</v>
      </c>
    </row>
    <row r="268" spans="1:13" x14ac:dyDescent="0.35">
      <c r="A268" s="2" t="s">
        <v>2853</v>
      </c>
      <c r="B268" s="2">
        <v>28</v>
      </c>
      <c r="C268" s="2" t="s">
        <v>21</v>
      </c>
      <c r="D268" s="2" t="s">
        <v>2854</v>
      </c>
      <c r="E268" s="2" t="s">
        <v>2855</v>
      </c>
      <c r="F268" s="2" t="s">
        <v>3605</v>
      </c>
      <c r="G268" s="5" t="str">
        <f>IF(LEFT(Table2[[#This Row],[Phone Number]], 1)="-", MID(Table2[[#This Row],[Phone Number]], 2, LEN(Table2[[#This Row],[Phone Number]])-1), Table2[[#This Row],[Phone Number]])</f>
        <v>950-847-8030-8034</v>
      </c>
      <c r="H268" s="2" t="s">
        <v>14</v>
      </c>
      <c r="I268" s="3">
        <v>43879</v>
      </c>
      <c r="J268" s="3">
        <v>44284</v>
      </c>
      <c r="K26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11 Days</v>
      </c>
      <c r="L268" s="4">
        <f>IF(ISBLANK(Table2[[#This Row],[Exit Date]]),0,Table2[[#This Row],[Exit Date]]-Table2[[#This Row],[Join Date]])</f>
        <v>405</v>
      </c>
      <c r="M268" s="2" t="str">
        <f ca="1">IF(Table2[[#This Row],[Exit Date]]&lt;TODAY(),"Out of Service","Active Employee")</f>
        <v>Out of Service</v>
      </c>
    </row>
    <row r="269" spans="1:13" x14ac:dyDescent="0.35">
      <c r="A269" s="2" t="s">
        <v>1323</v>
      </c>
      <c r="B269" s="2">
        <v>50</v>
      </c>
      <c r="C269" s="2" t="s">
        <v>10</v>
      </c>
      <c r="D269" s="2" t="s">
        <v>1324</v>
      </c>
      <c r="E269" s="2" t="s">
        <v>1325</v>
      </c>
      <c r="F269" s="2" t="s">
        <v>3375</v>
      </c>
      <c r="G269" s="5" t="str">
        <f>IF(LEFT(Table2[[#This Row],[Phone Number]], 1)="-", MID(Table2[[#This Row],[Phone Number]], 2, LEN(Table2[[#This Row],[Phone Number]])-1), Table2[[#This Row],[Phone Number]])</f>
        <v>001-827-370-1876-145</v>
      </c>
      <c r="H269" s="2" t="s">
        <v>19</v>
      </c>
      <c r="I269" s="3">
        <v>43881</v>
      </c>
      <c r="J269" s="3">
        <f t="shared" ref="J269:J276" ca="1" si="16">TODAY()</f>
        <v>45252</v>
      </c>
      <c r="K26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2 Days</v>
      </c>
      <c r="L269" s="4">
        <f ca="1">IF(ISBLANK(Table2[[#This Row],[Exit Date]]),0,Table2[[#This Row],[Exit Date]]-Table2[[#This Row],[Join Date]])</f>
        <v>1371</v>
      </c>
      <c r="M269" s="2" t="str">
        <f ca="1">IF(Table2[[#This Row],[Exit Date]]&lt;TODAY(),"Out of Service","Active Employee")</f>
        <v>Active Employee</v>
      </c>
    </row>
    <row r="270" spans="1:13" x14ac:dyDescent="0.35">
      <c r="A270" s="2" t="s">
        <v>2024</v>
      </c>
      <c r="B270" s="2">
        <v>55</v>
      </c>
      <c r="C270" s="2" t="s">
        <v>10</v>
      </c>
      <c r="D270" s="2" t="s">
        <v>2025</v>
      </c>
      <c r="E270" s="2" t="s">
        <v>2026</v>
      </c>
      <c r="F270" s="2" t="s">
        <v>2027</v>
      </c>
      <c r="G270" s="5" t="str">
        <f>IF(LEFT(Table2[[#This Row],[Phone Number]], 1)="-", MID(Table2[[#This Row],[Phone Number]], 2, LEN(Table2[[#This Row],[Phone Number]])-1), Table2[[#This Row],[Phone Number]])</f>
        <v>001-347-400-5336</v>
      </c>
      <c r="H270" s="2" t="s">
        <v>14</v>
      </c>
      <c r="I270" s="3">
        <v>43881</v>
      </c>
      <c r="J270" s="3">
        <f t="shared" ca="1" si="16"/>
        <v>45252</v>
      </c>
      <c r="K27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2 Days</v>
      </c>
      <c r="L270" s="4">
        <f ca="1">IF(ISBLANK(Table2[[#This Row],[Exit Date]]),0,Table2[[#This Row],[Exit Date]]-Table2[[#This Row],[Join Date]])</f>
        <v>1371</v>
      </c>
      <c r="M270" s="2" t="str">
        <f ca="1">IF(Table2[[#This Row],[Exit Date]]&lt;TODAY(),"Out of Service","Active Employee")</f>
        <v>Active Employee</v>
      </c>
    </row>
    <row r="271" spans="1:13" x14ac:dyDescent="0.35">
      <c r="A271" s="2" t="s">
        <v>1019</v>
      </c>
      <c r="B271" s="2">
        <v>49</v>
      </c>
      <c r="C271" s="2" t="s">
        <v>10</v>
      </c>
      <c r="D271" s="2" t="s">
        <v>1020</v>
      </c>
      <c r="E271" s="2" t="s">
        <v>1021</v>
      </c>
      <c r="F271" s="2" t="s">
        <v>3332</v>
      </c>
      <c r="G271" s="5" t="str">
        <f>IF(LEFT(Table2[[#This Row],[Phone Number]], 1)="-", MID(Table2[[#This Row],[Phone Number]], 2, LEN(Table2[[#This Row],[Phone Number]])-1), Table2[[#This Row],[Phone Number]])</f>
        <v>001-418-819-4795-01899</v>
      </c>
      <c r="H271" s="2" t="s">
        <v>40</v>
      </c>
      <c r="I271" s="3">
        <v>43882</v>
      </c>
      <c r="J271" s="3">
        <f t="shared" ca="1" si="16"/>
        <v>45252</v>
      </c>
      <c r="K27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1 Days</v>
      </c>
      <c r="L271" s="4">
        <f ca="1">IF(ISBLANK(Table2[[#This Row],[Exit Date]]),0,Table2[[#This Row],[Exit Date]]-Table2[[#This Row],[Join Date]])</f>
        <v>1370</v>
      </c>
      <c r="M271" s="2" t="str">
        <f ca="1">IF(Table2[[#This Row],[Exit Date]]&lt;TODAY(),"Out of Service","Active Employee")</f>
        <v>Active Employee</v>
      </c>
    </row>
    <row r="272" spans="1:13" x14ac:dyDescent="0.35">
      <c r="A272" s="2" t="s">
        <v>1468</v>
      </c>
      <c r="B272" s="2">
        <v>58</v>
      </c>
      <c r="C272" s="2" t="s">
        <v>10</v>
      </c>
      <c r="D272" s="2" t="s">
        <v>1469</v>
      </c>
      <c r="E272" s="2" t="s">
        <v>1470</v>
      </c>
      <c r="F272" s="2" t="s">
        <v>3395</v>
      </c>
      <c r="G272" s="5" t="str">
        <f>IF(LEFT(Table2[[#This Row],[Phone Number]], 1)="-", MID(Table2[[#This Row],[Phone Number]], 2, LEN(Table2[[#This Row],[Phone Number]])-1), Table2[[#This Row],[Phone Number]])</f>
        <v>001-491-577-8134-95983</v>
      </c>
      <c r="H272" s="2" t="s">
        <v>40</v>
      </c>
      <c r="I272" s="3">
        <v>43883</v>
      </c>
      <c r="J272" s="3">
        <f t="shared" ca="1" si="16"/>
        <v>45252</v>
      </c>
      <c r="K27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9 Months 0 Days</v>
      </c>
      <c r="L272" s="4">
        <f ca="1">IF(ISBLANK(Table2[[#This Row],[Exit Date]]),0,Table2[[#This Row],[Exit Date]]-Table2[[#This Row],[Join Date]])</f>
        <v>1369</v>
      </c>
      <c r="M272" s="2" t="str">
        <f ca="1">IF(Table2[[#This Row],[Exit Date]]&lt;TODAY(),"Out of Service","Active Employee")</f>
        <v>Active Employee</v>
      </c>
    </row>
    <row r="273" spans="1:13" x14ac:dyDescent="0.35">
      <c r="A273" s="2" t="s">
        <v>266</v>
      </c>
      <c r="B273" s="2">
        <v>35</v>
      </c>
      <c r="C273" s="2" t="s">
        <v>21</v>
      </c>
      <c r="D273" s="2" t="s">
        <v>267</v>
      </c>
      <c r="E273" s="2" t="s">
        <v>268</v>
      </c>
      <c r="F273" s="2">
        <v>6503401256</v>
      </c>
      <c r="G273" s="5">
        <f>IF(LEFT(Table2[[#This Row],[Phone Number]], 1)="-", MID(Table2[[#This Row],[Phone Number]], 2, LEN(Table2[[#This Row],[Phone Number]])-1), Table2[[#This Row],[Phone Number]])</f>
        <v>6503401256</v>
      </c>
      <c r="H273" s="2" t="s">
        <v>14</v>
      </c>
      <c r="I273" s="3">
        <v>43889</v>
      </c>
      <c r="J273" s="3">
        <f t="shared" ca="1" si="16"/>
        <v>45252</v>
      </c>
      <c r="K27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25 Days</v>
      </c>
      <c r="L273" s="4">
        <f ca="1">IF(ISBLANK(Table2[[#This Row],[Exit Date]]),0,Table2[[#This Row],[Exit Date]]-Table2[[#This Row],[Join Date]])</f>
        <v>1363</v>
      </c>
      <c r="M273" s="2" t="str">
        <f ca="1">IF(Table2[[#This Row],[Exit Date]]&lt;TODAY(),"Out of Service","Active Employee")</f>
        <v>Active Employee</v>
      </c>
    </row>
    <row r="274" spans="1:13" x14ac:dyDescent="0.35">
      <c r="A274" s="2" t="s">
        <v>1876</v>
      </c>
      <c r="B274" s="2">
        <v>50</v>
      </c>
      <c r="C274" s="2" t="s">
        <v>10</v>
      </c>
      <c r="D274" s="2" t="s">
        <v>1877</v>
      </c>
      <c r="E274" s="2" t="s">
        <v>1878</v>
      </c>
      <c r="F274" s="2" t="s">
        <v>3459</v>
      </c>
      <c r="G274" s="5" t="str">
        <f>IF(LEFT(Table2[[#This Row],[Phone Number]], 1)="-", MID(Table2[[#This Row],[Phone Number]], 2, LEN(Table2[[#This Row],[Phone Number]])-1), Table2[[#This Row],[Phone Number]])</f>
        <v>423-880-1469-7210</v>
      </c>
      <c r="H274" s="2" t="s">
        <v>14</v>
      </c>
      <c r="I274" s="3">
        <v>43890</v>
      </c>
      <c r="J274" s="3">
        <f t="shared" ca="1" si="16"/>
        <v>45252</v>
      </c>
      <c r="K27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24 Days</v>
      </c>
      <c r="L274" s="4">
        <f ca="1">IF(ISBLANK(Table2[[#This Row],[Exit Date]]),0,Table2[[#This Row],[Exit Date]]-Table2[[#This Row],[Join Date]])</f>
        <v>1362</v>
      </c>
      <c r="M274" s="2" t="str">
        <f ca="1">IF(Table2[[#This Row],[Exit Date]]&lt;TODAY(),"Out of Service","Active Employee")</f>
        <v>Active Employee</v>
      </c>
    </row>
    <row r="275" spans="1:13" x14ac:dyDescent="0.35">
      <c r="A275" s="2" t="s">
        <v>503</v>
      </c>
      <c r="B275" s="2">
        <v>57</v>
      </c>
      <c r="C275" s="2" t="s">
        <v>21</v>
      </c>
      <c r="D275" s="2" t="s">
        <v>504</v>
      </c>
      <c r="E275" s="2" t="s">
        <v>505</v>
      </c>
      <c r="F275" s="2" t="s">
        <v>3260</v>
      </c>
      <c r="G275" s="5" t="str">
        <f>IF(LEFT(Table2[[#This Row],[Phone Number]], 1)="-", MID(Table2[[#This Row],[Phone Number]], 2, LEN(Table2[[#This Row],[Phone Number]])-1), Table2[[#This Row],[Phone Number]])</f>
        <v>001-573-344-7542-6432</v>
      </c>
      <c r="H275" s="2" t="s">
        <v>19</v>
      </c>
      <c r="I275" s="3">
        <v>43891</v>
      </c>
      <c r="J275" s="3">
        <f t="shared" ca="1" si="16"/>
        <v>45252</v>
      </c>
      <c r="K27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21 Days</v>
      </c>
      <c r="L275" s="4">
        <f ca="1">IF(ISBLANK(Table2[[#This Row],[Exit Date]]),0,Table2[[#This Row],[Exit Date]]-Table2[[#This Row],[Join Date]])</f>
        <v>1361</v>
      </c>
      <c r="M275" s="2" t="str">
        <f ca="1">IF(Table2[[#This Row],[Exit Date]]&lt;TODAY(),"Out of Service","Active Employee")</f>
        <v>Active Employee</v>
      </c>
    </row>
    <row r="276" spans="1:13" x14ac:dyDescent="0.35">
      <c r="A276" s="2" t="s">
        <v>1352</v>
      </c>
      <c r="B276" s="2">
        <v>44</v>
      </c>
      <c r="C276" s="2" t="s">
        <v>21</v>
      </c>
      <c r="D276" s="2" t="s">
        <v>1353</v>
      </c>
      <c r="E276" s="2" t="s">
        <v>1354</v>
      </c>
      <c r="F276" s="2">
        <v>2739007325</v>
      </c>
      <c r="G276" s="5">
        <f>IF(LEFT(Table2[[#This Row],[Phone Number]], 1)="-", MID(Table2[[#This Row],[Phone Number]], 2, LEN(Table2[[#This Row],[Phone Number]])-1), Table2[[#This Row],[Phone Number]])</f>
        <v>2739007325</v>
      </c>
      <c r="H276" s="2" t="s">
        <v>14</v>
      </c>
      <c r="I276" s="3">
        <v>43891</v>
      </c>
      <c r="J276" s="3">
        <f t="shared" ca="1" si="16"/>
        <v>45252</v>
      </c>
      <c r="K27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21 Days</v>
      </c>
      <c r="L276" s="4">
        <f ca="1">IF(ISBLANK(Table2[[#This Row],[Exit Date]]),0,Table2[[#This Row],[Exit Date]]-Table2[[#This Row],[Join Date]])</f>
        <v>1361</v>
      </c>
      <c r="M276" s="2" t="str">
        <f ca="1">IF(Table2[[#This Row],[Exit Date]]&lt;TODAY(),"Out of Service","Active Employee")</f>
        <v>Active Employee</v>
      </c>
    </row>
    <row r="277" spans="1:13" x14ac:dyDescent="0.35">
      <c r="A277" s="2" t="s">
        <v>1286</v>
      </c>
      <c r="B277" s="2">
        <v>45</v>
      </c>
      <c r="C277" s="2" t="s">
        <v>21</v>
      </c>
      <c r="D277" s="2" t="s">
        <v>1287</v>
      </c>
      <c r="E277" s="2" t="s">
        <v>1288</v>
      </c>
      <c r="F277" s="2" t="s">
        <v>3369</v>
      </c>
      <c r="G277" s="5" t="str">
        <f>IF(LEFT(Table2[[#This Row],[Phone Number]], 1)="-", MID(Table2[[#This Row],[Phone Number]], 2, LEN(Table2[[#This Row],[Phone Number]])-1), Table2[[#This Row],[Phone Number]])</f>
        <v>(252)368-6124-495</v>
      </c>
      <c r="H277" s="2" t="s">
        <v>24</v>
      </c>
      <c r="I277" s="3">
        <v>43896</v>
      </c>
      <c r="J277" s="3">
        <v>44384</v>
      </c>
      <c r="K27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1 Days</v>
      </c>
      <c r="L277" s="4">
        <f>IF(ISBLANK(Table2[[#This Row],[Exit Date]]),0,Table2[[#This Row],[Exit Date]]-Table2[[#This Row],[Join Date]])</f>
        <v>488</v>
      </c>
      <c r="M277" s="2" t="str">
        <f ca="1">IF(Table2[[#This Row],[Exit Date]]&lt;TODAY(),"Out of Service","Active Employee")</f>
        <v>Out of Service</v>
      </c>
    </row>
    <row r="278" spans="1:13" x14ac:dyDescent="0.35">
      <c r="A278" s="2" t="s">
        <v>675</v>
      </c>
      <c r="B278" s="2">
        <v>54</v>
      </c>
      <c r="C278" s="2" t="s">
        <v>21</v>
      </c>
      <c r="D278" s="2" t="s">
        <v>676</v>
      </c>
      <c r="E278" s="2" t="s">
        <v>677</v>
      </c>
      <c r="F278" s="2" t="s">
        <v>3282</v>
      </c>
      <c r="G278" s="5" t="str">
        <f>IF(LEFT(Table2[[#This Row],[Phone Number]], 1)="-", MID(Table2[[#This Row],[Phone Number]], 2, LEN(Table2[[#This Row],[Phone Number]])-1), Table2[[#This Row],[Phone Number]])</f>
        <v>001-905-622-8450-1068</v>
      </c>
      <c r="H278" s="2" t="s">
        <v>19</v>
      </c>
      <c r="I278" s="3">
        <v>43899</v>
      </c>
      <c r="J278" s="3">
        <f ca="1">TODAY()</f>
        <v>45252</v>
      </c>
      <c r="K27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13 Days</v>
      </c>
      <c r="L278" s="4">
        <f ca="1">IF(ISBLANK(Table2[[#This Row],[Exit Date]]),0,Table2[[#This Row],[Exit Date]]-Table2[[#This Row],[Join Date]])</f>
        <v>1353</v>
      </c>
      <c r="M278" s="2" t="str">
        <f ca="1">IF(Table2[[#This Row],[Exit Date]]&lt;TODAY(),"Out of Service","Active Employee")</f>
        <v>Active Employee</v>
      </c>
    </row>
    <row r="279" spans="1:13" x14ac:dyDescent="0.35">
      <c r="A279" s="2" t="s">
        <v>346</v>
      </c>
      <c r="B279" s="2">
        <v>44</v>
      </c>
      <c r="C279" s="2" t="s">
        <v>21</v>
      </c>
      <c r="D279" s="2" t="s">
        <v>347</v>
      </c>
      <c r="E279" s="2" t="s">
        <v>348</v>
      </c>
      <c r="F279" s="2" t="s">
        <v>3230</v>
      </c>
      <c r="G279" s="5" t="str">
        <f>IF(LEFT(Table2[[#This Row],[Phone Number]], 1)="-", MID(Table2[[#This Row],[Phone Number]], 2, LEN(Table2[[#This Row],[Phone Number]])-1), Table2[[#This Row],[Phone Number]])</f>
        <v>+1-704-382-8630-587</v>
      </c>
      <c r="H279" s="2" t="s">
        <v>19</v>
      </c>
      <c r="I279" s="3">
        <v>43900</v>
      </c>
      <c r="J279" s="3">
        <f ca="1">TODAY()</f>
        <v>45252</v>
      </c>
      <c r="K27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12 Days</v>
      </c>
      <c r="L279" s="4">
        <f ca="1">IF(ISBLANK(Table2[[#This Row],[Exit Date]]),0,Table2[[#This Row],[Exit Date]]-Table2[[#This Row],[Join Date]])</f>
        <v>1352</v>
      </c>
      <c r="M279" s="2" t="str">
        <f ca="1">IF(Table2[[#This Row],[Exit Date]]&lt;TODAY(),"Out of Service","Active Employee")</f>
        <v>Active Employee</v>
      </c>
    </row>
    <row r="280" spans="1:13" x14ac:dyDescent="0.35">
      <c r="A280" s="2" t="s">
        <v>90</v>
      </c>
      <c r="B280" s="2">
        <v>42</v>
      </c>
      <c r="C280" s="2" t="s">
        <v>21</v>
      </c>
      <c r="D280" s="2" t="s">
        <v>91</v>
      </c>
      <c r="E280" s="2" t="s">
        <v>92</v>
      </c>
      <c r="F280" s="2" t="s">
        <v>3669</v>
      </c>
      <c r="G280" s="5" t="str">
        <f>IF(LEFT(Table2[[#This Row],[Phone Number]], 1)="-", MID(Table2[[#This Row],[Phone Number]], 2, LEN(Table2[[#This Row],[Phone Number]])-1), Table2[[#This Row],[Phone Number]])</f>
        <v>620-268-8489</v>
      </c>
      <c r="H280" s="2" t="s">
        <v>14</v>
      </c>
      <c r="I280" s="3">
        <v>43901</v>
      </c>
      <c r="J280" s="3">
        <f ca="1">TODAY()</f>
        <v>45252</v>
      </c>
      <c r="K28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11 Days</v>
      </c>
      <c r="L280" s="4">
        <f ca="1">IF(ISBLANK(Table2[[#This Row],[Exit Date]]),0,Table2[[#This Row],[Exit Date]]-Table2[[#This Row],[Join Date]])</f>
        <v>1351</v>
      </c>
      <c r="M280" s="2" t="str">
        <f ca="1">IF(Table2[[#This Row],[Exit Date]]&lt;TODAY(),"Out of Service","Active Employee")</f>
        <v>Active Employee</v>
      </c>
    </row>
    <row r="281" spans="1:13" x14ac:dyDescent="0.35">
      <c r="A281" s="2" t="s">
        <v>156</v>
      </c>
      <c r="B281" s="2">
        <v>56</v>
      </c>
      <c r="C281" s="2" t="s">
        <v>10</v>
      </c>
      <c r="D281" s="2" t="s">
        <v>157</v>
      </c>
      <c r="E281" s="2" t="s">
        <v>158</v>
      </c>
      <c r="F281" s="2" t="s">
        <v>3206</v>
      </c>
      <c r="G281" s="5" t="str">
        <f>IF(LEFT(Table2[[#This Row],[Phone Number]], 1)="-", MID(Table2[[#This Row],[Phone Number]], 2, LEN(Table2[[#This Row],[Phone Number]])-1), Table2[[#This Row],[Phone Number]])</f>
        <v>(625)319-0929-9265</v>
      </c>
      <c r="H281" s="2" t="s">
        <v>40</v>
      </c>
      <c r="I281" s="3">
        <v>43901</v>
      </c>
      <c r="J281" s="3">
        <f ca="1">TODAY()</f>
        <v>45252</v>
      </c>
      <c r="K28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11 Days</v>
      </c>
      <c r="L281" s="4">
        <f ca="1">IF(ISBLANK(Table2[[#This Row],[Exit Date]]),0,Table2[[#This Row],[Exit Date]]-Table2[[#This Row],[Join Date]])</f>
        <v>1351</v>
      </c>
      <c r="M281" s="2" t="str">
        <f ca="1">IF(Table2[[#This Row],[Exit Date]]&lt;TODAY(),"Out of Service","Active Employee")</f>
        <v>Active Employee</v>
      </c>
    </row>
    <row r="282" spans="1:13" x14ac:dyDescent="0.35">
      <c r="A282" s="2" t="s">
        <v>1543</v>
      </c>
      <c r="B282" s="2">
        <v>22</v>
      </c>
      <c r="C282" s="2" t="s">
        <v>10</v>
      </c>
      <c r="D282" s="2" t="s">
        <v>1544</v>
      </c>
      <c r="E282" s="2" t="s">
        <v>1545</v>
      </c>
      <c r="F282" s="2" t="s">
        <v>3406</v>
      </c>
      <c r="G282" s="5" t="str">
        <f>IF(LEFT(Table2[[#This Row],[Phone Number]], 1)="-", MID(Table2[[#This Row],[Phone Number]], 2, LEN(Table2[[#This Row],[Phone Number]])-1), Table2[[#This Row],[Phone Number]])</f>
        <v>(357)880-6134-160</v>
      </c>
      <c r="H282" s="2" t="s">
        <v>14</v>
      </c>
      <c r="I282" s="3">
        <v>43903</v>
      </c>
      <c r="J282" s="3">
        <f ca="1">TODAY()</f>
        <v>45252</v>
      </c>
      <c r="K28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9 Days</v>
      </c>
      <c r="L282" s="4">
        <f ca="1">IF(ISBLANK(Table2[[#This Row],[Exit Date]]),0,Table2[[#This Row],[Exit Date]]-Table2[[#This Row],[Join Date]])</f>
        <v>1349</v>
      </c>
      <c r="M282" s="2" t="str">
        <f ca="1">IF(Table2[[#This Row],[Exit Date]]&lt;TODAY(),"Out of Service","Active Employee")</f>
        <v>Active Employee</v>
      </c>
    </row>
    <row r="283" spans="1:13" x14ac:dyDescent="0.35">
      <c r="A283" s="2" t="s">
        <v>952</v>
      </c>
      <c r="B283" s="2">
        <v>44</v>
      </c>
      <c r="C283" s="2" t="s">
        <v>10</v>
      </c>
      <c r="D283" s="2" t="s">
        <v>953</v>
      </c>
      <c r="E283" s="2" t="s">
        <v>954</v>
      </c>
      <c r="F283" s="2" t="s">
        <v>3718</v>
      </c>
      <c r="G283" s="5" t="str">
        <f>IF(LEFT(Table2[[#This Row],[Phone Number]], 1)="-", MID(Table2[[#This Row],[Phone Number]], 2, LEN(Table2[[#This Row],[Phone Number]])-1), Table2[[#This Row],[Phone Number]])</f>
        <v>235-768-8990</v>
      </c>
      <c r="H283" s="2" t="s">
        <v>19</v>
      </c>
      <c r="I283" s="3">
        <v>43905</v>
      </c>
      <c r="J283" s="3">
        <v>44336</v>
      </c>
      <c r="K28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5 Days</v>
      </c>
      <c r="L283" s="4">
        <f>IF(ISBLANK(Table2[[#This Row],[Exit Date]]),0,Table2[[#This Row],[Exit Date]]-Table2[[#This Row],[Join Date]])</f>
        <v>431</v>
      </c>
      <c r="M283" s="2" t="str">
        <f ca="1">IF(Table2[[#This Row],[Exit Date]]&lt;TODAY(),"Out of Service","Active Employee")</f>
        <v>Out of Service</v>
      </c>
    </row>
    <row r="284" spans="1:13" x14ac:dyDescent="0.35">
      <c r="A284" s="2" t="s">
        <v>2846</v>
      </c>
      <c r="B284" s="2">
        <v>23</v>
      </c>
      <c r="C284" s="2" t="s">
        <v>21</v>
      </c>
      <c r="D284" s="2" t="s">
        <v>2847</v>
      </c>
      <c r="E284" s="2" t="s">
        <v>2848</v>
      </c>
      <c r="F284" s="2" t="s">
        <v>2849</v>
      </c>
      <c r="G284" s="5" t="str">
        <f>IF(LEFT(Table2[[#This Row],[Phone Number]], 1)="-", MID(Table2[[#This Row],[Phone Number]], 2, LEN(Table2[[#This Row],[Phone Number]])-1), Table2[[#This Row],[Phone Number]])</f>
        <v>(220)530-2345</v>
      </c>
      <c r="H284" s="2" t="s">
        <v>40</v>
      </c>
      <c r="I284" s="3">
        <v>43908</v>
      </c>
      <c r="J284" s="3">
        <f t="shared" ref="J284:J294" ca="1" si="17">TODAY()</f>
        <v>45252</v>
      </c>
      <c r="K28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4 Days</v>
      </c>
      <c r="L284" s="4">
        <f ca="1">IF(ISBLANK(Table2[[#This Row],[Exit Date]]),0,Table2[[#This Row],[Exit Date]]-Table2[[#This Row],[Join Date]])</f>
        <v>1344</v>
      </c>
      <c r="M284" s="2" t="str">
        <f ca="1">IF(Table2[[#This Row],[Exit Date]]&lt;TODAY(),"Out of Service","Active Employee")</f>
        <v>Active Employee</v>
      </c>
    </row>
    <row r="285" spans="1:13" x14ac:dyDescent="0.35">
      <c r="A285" s="2" t="s">
        <v>883</v>
      </c>
      <c r="B285" s="2">
        <v>25</v>
      </c>
      <c r="C285" s="2" t="s">
        <v>21</v>
      </c>
      <c r="D285" s="2" t="s">
        <v>884</v>
      </c>
      <c r="E285" s="2" t="s">
        <v>885</v>
      </c>
      <c r="F285" s="2" t="s">
        <v>3315</v>
      </c>
      <c r="G285" s="5" t="str">
        <f>IF(LEFT(Table2[[#This Row],[Phone Number]], 1)="-", MID(Table2[[#This Row],[Phone Number]], 2, LEN(Table2[[#This Row],[Phone Number]])-1), Table2[[#This Row],[Phone Number]])</f>
        <v>(530)341-3286-309</v>
      </c>
      <c r="H285" s="2" t="s">
        <v>40</v>
      </c>
      <c r="I285" s="3">
        <v>43909</v>
      </c>
      <c r="J285" s="3">
        <f t="shared" ca="1" si="17"/>
        <v>45252</v>
      </c>
      <c r="K28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3 Days</v>
      </c>
      <c r="L285" s="4">
        <f ca="1">IF(ISBLANK(Table2[[#This Row],[Exit Date]]),0,Table2[[#This Row],[Exit Date]]-Table2[[#This Row],[Join Date]])</f>
        <v>1343</v>
      </c>
      <c r="M285" s="2" t="str">
        <f ca="1">IF(Table2[[#This Row],[Exit Date]]&lt;TODAY(),"Out of Service","Active Employee")</f>
        <v>Active Employee</v>
      </c>
    </row>
    <row r="286" spans="1:13" x14ac:dyDescent="0.35">
      <c r="A286" s="2" t="s">
        <v>804</v>
      </c>
      <c r="B286" s="2">
        <v>30</v>
      </c>
      <c r="C286" s="2" t="s">
        <v>10</v>
      </c>
      <c r="D286" s="2" t="s">
        <v>805</v>
      </c>
      <c r="E286" s="2" t="s">
        <v>806</v>
      </c>
      <c r="F286" s="2" t="s">
        <v>807</v>
      </c>
      <c r="G286" s="5" t="str">
        <f>IF(LEFT(Table2[[#This Row],[Phone Number]], 1)="-", MID(Table2[[#This Row],[Phone Number]], 2, LEN(Table2[[#This Row],[Phone Number]])-1), Table2[[#This Row],[Phone Number]])</f>
        <v>(207)269-6684</v>
      </c>
      <c r="H286" s="2" t="s">
        <v>14</v>
      </c>
      <c r="I286" s="3">
        <v>43910</v>
      </c>
      <c r="J286" s="3">
        <f t="shared" ca="1" si="17"/>
        <v>45252</v>
      </c>
      <c r="K28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2 Days</v>
      </c>
      <c r="L286" s="4">
        <f ca="1">IF(ISBLANK(Table2[[#This Row],[Exit Date]]),0,Table2[[#This Row],[Exit Date]]-Table2[[#This Row],[Join Date]])</f>
        <v>1342</v>
      </c>
      <c r="M286" s="2" t="str">
        <f ca="1">IF(Table2[[#This Row],[Exit Date]]&lt;TODAY(),"Out of Service","Active Employee")</f>
        <v>Active Employee</v>
      </c>
    </row>
    <row r="287" spans="1:13" x14ac:dyDescent="0.35">
      <c r="A287" s="2" t="s">
        <v>2886</v>
      </c>
      <c r="B287" s="2">
        <v>20</v>
      </c>
      <c r="C287" s="2" t="s">
        <v>21</v>
      </c>
      <c r="D287" s="2" t="s">
        <v>2887</v>
      </c>
      <c r="E287" s="2" t="s">
        <v>2888</v>
      </c>
      <c r="F287" s="2" t="s">
        <v>2889</v>
      </c>
      <c r="G287" s="5" t="str">
        <f>IF(LEFT(Table2[[#This Row],[Phone Number]], 1)="-", MID(Table2[[#This Row],[Phone Number]], 2, LEN(Table2[[#This Row],[Phone Number]])-1), Table2[[#This Row],[Phone Number]])</f>
        <v>468-444-0507</v>
      </c>
      <c r="H287" s="2" t="s">
        <v>40</v>
      </c>
      <c r="I287" s="3">
        <v>43911</v>
      </c>
      <c r="J287" s="3">
        <f t="shared" ca="1" si="17"/>
        <v>45252</v>
      </c>
      <c r="K28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1 Days</v>
      </c>
      <c r="L287" s="4">
        <f ca="1">IF(ISBLANK(Table2[[#This Row],[Exit Date]]),0,Table2[[#This Row],[Exit Date]]-Table2[[#This Row],[Join Date]])</f>
        <v>1341</v>
      </c>
      <c r="M287" s="2" t="str">
        <f ca="1">IF(Table2[[#This Row],[Exit Date]]&lt;TODAY(),"Out of Service","Active Employee")</f>
        <v>Active Employee</v>
      </c>
    </row>
    <row r="288" spans="1:13" x14ac:dyDescent="0.35">
      <c r="A288" s="2" t="s">
        <v>1471</v>
      </c>
      <c r="B288" s="2">
        <v>23</v>
      </c>
      <c r="C288" s="2" t="s">
        <v>21</v>
      </c>
      <c r="D288" s="2" t="s">
        <v>1472</v>
      </c>
      <c r="E288" s="2" t="s">
        <v>1473</v>
      </c>
      <c r="F288" s="2" t="s">
        <v>3396</v>
      </c>
      <c r="G288" s="5" t="str">
        <f>IF(LEFT(Table2[[#This Row],[Phone Number]], 1)="-", MID(Table2[[#This Row],[Phone Number]], 2, LEN(Table2[[#This Row],[Phone Number]])-1), Table2[[#This Row],[Phone Number]])</f>
        <v>(998)638-1957-820</v>
      </c>
      <c r="H288" s="2" t="s">
        <v>40</v>
      </c>
      <c r="I288" s="3">
        <v>43912</v>
      </c>
      <c r="J288" s="3">
        <f t="shared" ca="1" si="17"/>
        <v>45252</v>
      </c>
      <c r="K28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0 Days</v>
      </c>
      <c r="L288" s="4">
        <f ca="1">IF(ISBLANK(Table2[[#This Row],[Exit Date]]),0,Table2[[#This Row],[Exit Date]]-Table2[[#This Row],[Join Date]])</f>
        <v>1340</v>
      </c>
      <c r="M288" s="2" t="str">
        <f ca="1">IF(Table2[[#This Row],[Exit Date]]&lt;TODAY(),"Out of Service","Active Employee")</f>
        <v>Active Employee</v>
      </c>
    </row>
    <row r="289" spans="1:13" x14ac:dyDescent="0.35">
      <c r="A289" s="2" t="s">
        <v>3047</v>
      </c>
      <c r="B289" s="2">
        <v>52</v>
      </c>
      <c r="C289" s="2" t="s">
        <v>21</v>
      </c>
      <c r="D289" s="2" t="s">
        <v>3048</v>
      </c>
      <c r="E289" s="2" t="s">
        <v>3049</v>
      </c>
      <c r="F289" s="2" t="s">
        <v>3050</v>
      </c>
      <c r="G289" s="5" t="str">
        <f>IF(LEFT(Table2[[#This Row],[Phone Number]], 1)="-", MID(Table2[[#This Row],[Phone Number]], 2, LEN(Table2[[#This Row],[Phone Number]])-1), Table2[[#This Row],[Phone Number]])</f>
        <v>(871)567-6675</v>
      </c>
      <c r="H289" s="2" t="s">
        <v>24</v>
      </c>
      <c r="I289" s="3">
        <v>43912</v>
      </c>
      <c r="J289" s="3">
        <f t="shared" ca="1" si="17"/>
        <v>45252</v>
      </c>
      <c r="K28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8 Months 0 Days</v>
      </c>
      <c r="L289" s="4">
        <f ca="1">IF(ISBLANK(Table2[[#This Row],[Exit Date]]),0,Table2[[#This Row],[Exit Date]]-Table2[[#This Row],[Join Date]])</f>
        <v>1340</v>
      </c>
      <c r="M289" s="2" t="str">
        <f ca="1">IF(Table2[[#This Row],[Exit Date]]&lt;TODAY(),"Out of Service","Active Employee")</f>
        <v>Active Employee</v>
      </c>
    </row>
    <row r="290" spans="1:13" x14ac:dyDescent="0.35">
      <c r="A290" s="2" t="s">
        <v>1709</v>
      </c>
      <c r="B290" s="2">
        <v>50</v>
      </c>
      <c r="C290" s="2" t="s">
        <v>10</v>
      </c>
      <c r="D290" s="2" t="s">
        <v>1710</v>
      </c>
      <c r="E290" s="2" t="s">
        <v>1711</v>
      </c>
      <c r="F290" s="2" t="s">
        <v>3433</v>
      </c>
      <c r="G290" s="5" t="str">
        <f>IF(LEFT(Table2[[#This Row],[Phone Number]], 1)="-", MID(Table2[[#This Row],[Phone Number]], 2, LEN(Table2[[#This Row],[Phone Number]])-1), Table2[[#This Row],[Phone Number]])</f>
        <v>956-834-5223-1886</v>
      </c>
      <c r="H290" s="2" t="s">
        <v>14</v>
      </c>
      <c r="I290" s="3">
        <v>43913</v>
      </c>
      <c r="J290" s="3">
        <f t="shared" ca="1" si="17"/>
        <v>45252</v>
      </c>
      <c r="K29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30 Days</v>
      </c>
      <c r="L290" s="4">
        <f ca="1">IF(ISBLANK(Table2[[#This Row],[Exit Date]]),0,Table2[[#This Row],[Exit Date]]-Table2[[#This Row],[Join Date]])</f>
        <v>1339</v>
      </c>
      <c r="M290" s="2" t="str">
        <f ca="1">IF(Table2[[#This Row],[Exit Date]]&lt;TODAY(),"Out of Service","Active Employee")</f>
        <v>Active Employee</v>
      </c>
    </row>
    <row r="291" spans="1:13" x14ac:dyDescent="0.35">
      <c r="A291" s="2" t="s">
        <v>814</v>
      </c>
      <c r="B291" s="2">
        <v>44</v>
      </c>
      <c r="C291" s="2" t="s">
        <v>21</v>
      </c>
      <c r="D291" s="2" t="s">
        <v>815</v>
      </c>
      <c r="E291" s="2" t="s">
        <v>816</v>
      </c>
      <c r="F291" s="2" t="s">
        <v>3305</v>
      </c>
      <c r="G291" s="5" t="str">
        <f>IF(LEFT(Table2[[#This Row],[Phone Number]], 1)="-", MID(Table2[[#This Row],[Phone Number]], 2, LEN(Table2[[#This Row],[Phone Number]])-1), Table2[[#This Row],[Phone Number]])</f>
        <v>911-594-3836-5928</v>
      </c>
      <c r="H291" s="2" t="s">
        <v>19</v>
      </c>
      <c r="I291" s="3">
        <v>43915</v>
      </c>
      <c r="J291" s="3">
        <f t="shared" ca="1" si="17"/>
        <v>45252</v>
      </c>
      <c r="K29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28 Days</v>
      </c>
      <c r="L291" s="4">
        <f ca="1">IF(ISBLANK(Table2[[#This Row],[Exit Date]]),0,Table2[[#This Row],[Exit Date]]-Table2[[#This Row],[Join Date]])</f>
        <v>1337</v>
      </c>
      <c r="M291" s="2" t="str">
        <f ca="1">IF(Table2[[#This Row],[Exit Date]]&lt;TODAY(),"Out of Service","Active Employee")</f>
        <v>Active Employee</v>
      </c>
    </row>
    <row r="292" spans="1:13" x14ac:dyDescent="0.35">
      <c r="A292" s="2" t="s">
        <v>2789</v>
      </c>
      <c r="B292" s="2">
        <v>49</v>
      </c>
      <c r="C292" s="2" t="s">
        <v>21</v>
      </c>
      <c r="D292" s="2" t="s">
        <v>2790</v>
      </c>
      <c r="E292" s="2" t="s">
        <v>2791</v>
      </c>
      <c r="F292" s="2" t="s">
        <v>3597</v>
      </c>
      <c r="G292" s="5" t="str">
        <f>IF(LEFT(Table2[[#This Row],[Phone Number]], 1)="-", MID(Table2[[#This Row],[Phone Number]], 2, LEN(Table2[[#This Row],[Phone Number]])-1), Table2[[#This Row],[Phone Number]])</f>
        <v>897-446-6701-10898</v>
      </c>
      <c r="H292" s="2" t="s">
        <v>24</v>
      </c>
      <c r="I292" s="3">
        <v>43916</v>
      </c>
      <c r="J292" s="3">
        <f t="shared" ca="1" si="17"/>
        <v>45252</v>
      </c>
      <c r="K29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27 Days</v>
      </c>
      <c r="L292" s="4">
        <f ca="1">IF(ISBLANK(Table2[[#This Row],[Exit Date]]),0,Table2[[#This Row],[Exit Date]]-Table2[[#This Row],[Join Date]])</f>
        <v>1336</v>
      </c>
      <c r="M292" s="2" t="str">
        <f ca="1">IF(Table2[[#This Row],[Exit Date]]&lt;TODAY(),"Out of Service","Active Employee")</f>
        <v>Active Employee</v>
      </c>
    </row>
    <row r="293" spans="1:13" x14ac:dyDescent="0.35">
      <c r="A293" s="2" t="s">
        <v>497</v>
      </c>
      <c r="B293" s="2">
        <v>27</v>
      </c>
      <c r="C293" s="2" t="s">
        <v>21</v>
      </c>
      <c r="D293" s="2" t="s">
        <v>498</v>
      </c>
      <c r="E293" s="2" t="s">
        <v>499</v>
      </c>
      <c r="F293" s="2" t="s">
        <v>3692</v>
      </c>
      <c r="G293" s="5" t="str">
        <f>IF(LEFT(Table2[[#This Row],[Phone Number]], 1)="-", MID(Table2[[#This Row],[Phone Number]], 2, LEN(Table2[[#This Row],[Phone Number]])-1), Table2[[#This Row],[Phone Number]])</f>
        <v>777-473-9674-0926</v>
      </c>
      <c r="H293" s="2" t="s">
        <v>24</v>
      </c>
      <c r="I293" s="3">
        <v>43917</v>
      </c>
      <c r="J293" s="3">
        <f t="shared" ca="1" si="17"/>
        <v>45252</v>
      </c>
      <c r="K29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26 Days</v>
      </c>
      <c r="L293" s="4">
        <f ca="1">IF(ISBLANK(Table2[[#This Row],[Exit Date]]),0,Table2[[#This Row],[Exit Date]]-Table2[[#This Row],[Join Date]])</f>
        <v>1335</v>
      </c>
      <c r="M293" s="2" t="str">
        <f ca="1">IF(Table2[[#This Row],[Exit Date]]&lt;TODAY(),"Out of Service","Active Employee")</f>
        <v>Active Employee</v>
      </c>
    </row>
    <row r="294" spans="1:13" x14ac:dyDescent="0.35">
      <c r="A294" s="2" t="s">
        <v>2635</v>
      </c>
      <c r="B294" s="2">
        <v>42</v>
      </c>
      <c r="C294" s="2" t="s">
        <v>10</v>
      </c>
      <c r="D294" s="2" t="s">
        <v>2636</v>
      </c>
      <c r="E294" s="2" t="s">
        <v>2637</v>
      </c>
      <c r="F294" s="2" t="s">
        <v>3565</v>
      </c>
      <c r="G294" s="5" t="str">
        <f>IF(LEFT(Table2[[#This Row],[Phone Number]], 1)="-", MID(Table2[[#This Row],[Phone Number]], 2, LEN(Table2[[#This Row],[Phone Number]])-1), Table2[[#This Row],[Phone Number]])</f>
        <v>(863)885-1318-497</v>
      </c>
      <c r="H294" s="2" t="s">
        <v>40</v>
      </c>
      <c r="I294" s="3">
        <v>43917</v>
      </c>
      <c r="J294" s="3">
        <f t="shared" ca="1" si="17"/>
        <v>45252</v>
      </c>
      <c r="K29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26 Days</v>
      </c>
      <c r="L294" s="4">
        <f ca="1">IF(ISBLANK(Table2[[#This Row],[Exit Date]]),0,Table2[[#This Row],[Exit Date]]-Table2[[#This Row],[Join Date]])</f>
        <v>1335</v>
      </c>
      <c r="M294" s="2" t="str">
        <f ca="1">IF(Table2[[#This Row],[Exit Date]]&lt;TODAY(),"Out of Service","Active Employee")</f>
        <v>Active Employee</v>
      </c>
    </row>
    <row r="295" spans="1:13" x14ac:dyDescent="0.35">
      <c r="A295" s="2" t="s">
        <v>1125</v>
      </c>
      <c r="B295" s="2">
        <v>30</v>
      </c>
      <c r="C295" s="2" t="s">
        <v>21</v>
      </c>
      <c r="D295" s="2" t="s">
        <v>1126</v>
      </c>
      <c r="E295" s="2" t="s">
        <v>1127</v>
      </c>
      <c r="F295" s="2" t="s">
        <v>3346</v>
      </c>
      <c r="G295" s="5" t="str">
        <f>IF(LEFT(Table2[[#This Row],[Phone Number]], 1)="-", MID(Table2[[#This Row],[Phone Number]], 2, LEN(Table2[[#This Row],[Phone Number]])-1), Table2[[#This Row],[Phone Number]])</f>
        <v>001-844-765-9491-248</v>
      </c>
      <c r="H295" s="2" t="s">
        <v>24</v>
      </c>
      <c r="I295" s="3">
        <v>43918</v>
      </c>
      <c r="J295" s="3">
        <v>44800</v>
      </c>
      <c r="K29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30 Days</v>
      </c>
      <c r="L295" s="4">
        <f>IF(ISBLANK(Table2[[#This Row],[Exit Date]]),0,Table2[[#This Row],[Exit Date]]-Table2[[#This Row],[Join Date]])</f>
        <v>882</v>
      </c>
      <c r="M295" s="2" t="str">
        <f ca="1">IF(Table2[[#This Row],[Exit Date]]&lt;TODAY(),"Out of Service","Active Employee")</f>
        <v>Out of Service</v>
      </c>
    </row>
    <row r="296" spans="1:13" x14ac:dyDescent="0.35">
      <c r="A296" s="2" t="s">
        <v>570</v>
      </c>
      <c r="B296" s="2">
        <v>55</v>
      </c>
      <c r="C296" s="2" t="s">
        <v>10</v>
      </c>
      <c r="D296" s="2" t="s">
        <v>571</v>
      </c>
      <c r="E296" s="2" t="s">
        <v>572</v>
      </c>
      <c r="F296" s="2" t="s">
        <v>573</v>
      </c>
      <c r="G296" s="5" t="str">
        <f>IF(LEFT(Table2[[#This Row],[Phone Number]], 1)="-", MID(Table2[[#This Row],[Phone Number]], 2, LEN(Table2[[#This Row],[Phone Number]])-1), Table2[[#This Row],[Phone Number]])</f>
        <v>703-777-6687</v>
      </c>
      <c r="H296" s="2" t="s">
        <v>40</v>
      </c>
      <c r="I296" s="3">
        <v>43919</v>
      </c>
      <c r="J296" s="3">
        <f t="shared" ref="J296:J302" ca="1" si="18">TODAY()</f>
        <v>45252</v>
      </c>
      <c r="K29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24 Days</v>
      </c>
      <c r="L296" s="4">
        <f ca="1">IF(ISBLANK(Table2[[#This Row],[Exit Date]]),0,Table2[[#This Row],[Exit Date]]-Table2[[#This Row],[Join Date]])</f>
        <v>1333</v>
      </c>
      <c r="M296" s="2" t="str">
        <f ca="1">IF(Table2[[#This Row],[Exit Date]]&lt;TODAY(),"Out of Service","Active Employee")</f>
        <v>Active Employee</v>
      </c>
    </row>
    <row r="297" spans="1:13" x14ac:dyDescent="0.35">
      <c r="A297" s="2" t="s">
        <v>2087</v>
      </c>
      <c r="B297" s="2">
        <v>45</v>
      </c>
      <c r="C297" s="2" t="s">
        <v>10</v>
      </c>
      <c r="D297" s="2" t="s">
        <v>2088</v>
      </c>
      <c r="E297" s="2" t="s">
        <v>2089</v>
      </c>
      <c r="F297" s="2" t="s">
        <v>3787</v>
      </c>
      <c r="G297" s="5" t="str">
        <f>IF(LEFT(Table2[[#This Row],[Phone Number]], 1)="-", MID(Table2[[#This Row],[Phone Number]], 2, LEN(Table2[[#This Row],[Phone Number]])-1), Table2[[#This Row],[Phone Number]])</f>
        <v>701-819-1351-683</v>
      </c>
      <c r="H297" s="2" t="s">
        <v>40</v>
      </c>
      <c r="I297" s="3">
        <v>43920</v>
      </c>
      <c r="J297" s="3">
        <f t="shared" ca="1" si="18"/>
        <v>45252</v>
      </c>
      <c r="K29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23 Days</v>
      </c>
      <c r="L297" s="4">
        <f ca="1">IF(ISBLANK(Table2[[#This Row],[Exit Date]]),0,Table2[[#This Row],[Exit Date]]-Table2[[#This Row],[Join Date]])</f>
        <v>1332</v>
      </c>
      <c r="M297" s="2" t="str">
        <f ca="1">IF(Table2[[#This Row],[Exit Date]]&lt;TODAY(),"Out of Service","Active Employee")</f>
        <v>Active Employee</v>
      </c>
    </row>
    <row r="298" spans="1:13" x14ac:dyDescent="0.35">
      <c r="A298" s="2" t="s">
        <v>106</v>
      </c>
      <c r="B298" s="2">
        <v>23</v>
      </c>
      <c r="C298" s="2" t="s">
        <v>21</v>
      </c>
      <c r="D298" s="2" t="s">
        <v>107</v>
      </c>
      <c r="E298" s="2" t="s">
        <v>108</v>
      </c>
      <c r="F298" s="2" t="s">
        <v>3200</v>
      </c>
      <c r="G298" s="5" t="str">
        <f>IF(LEFT(Table2[[#This Row],[Phone Number]], 1)="-", MID(Table2[[#This Row],[Phone Number]], 2, LEN(Table2[[#This Row],[Phone Number]])-1), Table2[[#This Row],[Phone Number]])</f>
        <v>(568)289-4949-5068</v>
      </c>
      <c r="H298" s="2" t="s">
        <v>19</v>
      </c>
      <c r="I298" s="3">
        <v>43921</v>
      </c>
      <c r="J298" s="3">
        <f t="shared" ca="1" si="18"/>
        <v>45252</v>
      </c>
      <c r="K29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22 Days</v>
      </c>
      <c r="L298" s="4">
        <f ca="1">IF(ISBLANK(Table2[[#This Row],[Exit Date]]),0,Table2[[#This Row],[Exit Date]]-Table2[[#This Row],[Join Date]])</f>
        <v>1331</v>
      </c>
      <c r="M298" s="2" t="str">
        <f ca="1">IF(Table2[[#This Row],[Exit Date]]&lt;TODAY(),"Out of Service","Active Employee")</f>
        <v>Active Employee</v>
      </c>
    </row>
    <row r="299" spans="1:13" x14ac:dyDescent="0.35">
      <c r="A299" s="2" t="s">
        <v>2909</v>
      </c>
      <c r="B299" s="2">
        <v>58</v>
      </c>
      <c r="C299" s="2" t="s">
        <v>10</v>
      </c>
      <c r="D299" s="2" t="s">
        <v>2910</v>
      </c>
      <c r="E299" s="2" t="s">
        <v>2911</v>
      </c>
      <c r="F299" s="2" t="s">
        <v>3614</v>
      </c>
      <c r="G299" s="5" t="str">
        <f>IF(LEFT(Table2[[#This Row],[Phone Number]], 1)="-", MID(Table2[[#This Row],[Phone Number]], 2, LEN(Table2[[#This Row],[Phone Number]])-1), Table2[[#This Row],[Phone Number]])</f>
        <v>862-828-9409-312</v>
      </c>
      <c r="H299" s="2" t="s">
        <v>24</v>
      </c>
      <c r="I299" s="3">
        <v>43923</v>
      </c>
      <c r="J299" s="3">
        <f t="shared" ca="1" si="18"/>
        <v>45252</v>
      </c>
      <c r="K29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20 Days</v>
      </c>
      <c r="L299" s="4">
        <f ca="1">IF(ISBLANK(Table2[[#This Row],[Exit Date]]),0,Table2[[#This Row],[Exit Date]]-Table2[[#This Row],[Join Date]])</f>
        <v>1329</v>
      </c>
      <c r="M299" s="2" t="str">
        <f ca="1">IF(Table2[[#This Row],[Exit Date]]&lt;TODAY(),"Out of Service","Active Employee")</f>
        <v>Active Employee</v>
      </c>
    </row>
    <row r="300" spans="1:13" x14ac:dyDescent="0.35">
      <c r="A300" s="2" t="s">
        <v>2997</v>
      </c>
      <c r="B300" s="2">
        <v>44</v>
      </c>
      <c r="C300" s="2" t="s">
        <v>10</v>
      </c>
      <c r="D300" s="2" t="s">
        <v>2998</v>
      </c>
      <c r="E300" s="2" t="s">
        <v>2999</v>
      </c>
      <c r="F300" s="2" t="s">
        <v>3629</v>
      </c>
      <c r="G300" s="5" t="str">
        <f>IF(LEFT(Table2[[#This Row],[Phone Number]], 1)="-", MID(Table2[[#This Row],[Phone Number]], 2, LEN(Table2[[#This Row],[Phone Number]])-1), Table2[[#This Row],[Phone Number]])</f>
        <v>+1-224-920-1212-128</v>
      </c>
      <c r="H300" s="2" t="s">
        <v>14</v>
      </c>
      <c r="I300" s="3">
        <v>43923</v>
      </c>
      <c r="J300" s="3">
        <f t="shared" ca="1" si="18"/>
        <v>45252</v>
      </c>
      <c r="K30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20 Days</v>
      </c>
      <c r="L300" s="4">
        <f ca="1">IF(ISBLANK(Table2[[#This Row],[Exit Date]]),0,Table2[[#This Row],[Exit Date]]-Table2[[#This Row],[Join Date]])</f>
        <v>1329</v>
      </c>
      <c r="M300" s="2" t="str">
        <f ca="1">IF(Table2[[#This Row],[Exit Date]]&lt;TODAY(),"Out of Service","Active Employee")</f>
        <v>Active Employee</v>
      </c>
    </row>
    <row r="301" spans="1:13" x14ac:dyDescent="0.35">
      <c r="A301" s="2" t="s">
        <v>755</v>
      </c>
      <c r="B301" s="2">
        <v>26</v>
      </c>
      <c r="C301" s="2" t="s">
        <v>10</v>
      </c>
      <c r="D301" s="2" t="s">
        <v>756</v>
      </c>
      <c r="E301" s="2" t="s">
        <v>757</v>
      </c>
      <c r="F301" s="2" t="s">
        <v>758</v>
      </c>
      <c r="G301" s="5" t="str">
        <f>IF(LEFT(Table2[[#This Row],[Phone Number]], 1)="-", MID(Table2[[#This Row],[Phone Number]], 2, LEN(Table2[[#This Row],[Phone Number]])-1), Table2[[#This Row],[Phone Number]])</f>
        <v>(257)566-3763</v>
      </c>
      <c r="H301" s="2" t="s">
        <v>40</v>
      </c>
      <c r="I301" s="3">
        <v>43924</v>
      </c>
      <c r="J301" s="3">
        <f t="shared" ca="1" si="18"/>
        <v>45252</v>
      </c>
      <c r="K30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19 Days</v>
      </c>
      <c r="L301" s="4">
        <f ca="1">IF(ISBLANK(Table2[[#This Row],[Exit Date]]),0,Table2[[#This Row],[Exit Date]]-Table2[[#This Row],[Join Date]])</f>
        <v>1328</v>
      </c>
      <c r="M301" s="2" t="str">
        <f ca="1">IF(Table2[[#This Row],[Exit Date]]&lt;TODAY(),"Out of Service","Active Employee")</f>
        <v>Active Employee</v>
      </c>
    </row>
    <row r="302" spans="1:13" x14ac:dyDescent="0.35">
      <c r="A302" s="2" t="s">
        <v>288</v>
      </c>
      <c r="B302" s="2">
        <v>57</v>
      </c>
      <c r="C302" s="2" t="s">
        <v>21</v>
      </c>
      <c r="D302" s="2" t="s">
        <v>289</v>
      </c>
      <c r="E302" s="2" t="s">
        <v>290</v>
      </c>
      <c r="F302" s="2" t="s">
        <v>3682</v>
      </c>
      <c r="G302" s="5" t="str">
        <f>IF(LEFT(Table2[[#This Row],[Phone Number]], 1)="-", MID(Table2[[#This Row],[Phone Number]], 2, LEN(Table2[[#This Row],[Phone Number]])-1), Table2[[#This Row],[Phone Number]])</f>
        <v>675-482-3843</v>
      </c>
      <c r="H302" s="2" t="s">
        <v>40</v>
      </c>
      <c r="I302" s="3">
        <v>43925</v>
      </c>
      <c r="J302" s="3">
        <f t="shared" ca="1" si="18"/>
        <v>45252</v>
      </c>
      <c r="K30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18 Days</v>
      </c>
      <c r="L302" s="4">
        <f ca="1">IF(ISBLANK(Table2[[#This Row],[Exit Date]]),0,Table2[[#This Row],[Exit Date]]-Table2[[#This Row],[Join Date]])</f>
        <v>1327</v>
      </c>
      <c r="M302" s="2" t="str">
        <f ca="1">IF(Table2[[#This Row],[Exit Date]]&lt;TODAY(),"Out of Service","Active Employee")</f>
        <v>Active Employee</v>
      </c>
    </row>
    <row r="303" spans="1:13" x14ac:dyDescent="0.35">
      <c r="A303" s="2" t="s">
        <v>2163</v>
      </c>
      <c r="B303" s="2">
        <v>33</v>
      </c>
      <c r="C303" s="2" t="s">
        <v>21</v>
      </c>
      <c r="D303" s="2" t="s">
        <v>2164</v>
      </c>
      <c r="E303" s="2" t="s">
        <v>2165</v>
      </c>
      <c r="F303" s="2" t="s">
        <v>3789</v>
      </c>
      <c r="G303" s="5" t="str">
        <f>IF(LEFT(Table2[[#This Row],[Phone Number]], 1)="-", MID(Table2[[#This Row],[Phone Number]], 2, LEN(Table2[[#This Row],[Phone Number]])-1), Table2[[#This Row],[Phone Number]])</f>
        <v>542-294-7501</v>
      </c>
      <c r="H303" s="2" t="s">
        <v>19</v>
      </c>
      <c r="I303" s="3">
        <v>43925</v>
      </c>
      <c r="J303" s="3">
        <v>44023</v>
      </c>
      <c r="K30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3 Months 7 Days</v>
      </c>
      <c r="L303" s="4">
        <f>IF(ISBLANK(Table2[[#This Row],[Exit Date]]),0,Table2[[#This Row],[Exit Date]]-Table2[[#This Row],[Join Date]])</f>
        <v>98</v>
      </c>
      <c r="M303" s="2" t="str">
        <f ca="1">IF(Table2[[#This Row],[Exit Date]]&lt;TODAY(),"Out of Service","Active Employee")</f>
        <v>Out of Service</v>
      </c>
    </row>
    <row r="304" spans="1:13" x14ac:dyDescent="0.35">
      <c r="A304" s="2" t="s">
        <v>2421</v>
      </c>
      <c r="B304" s="2">
        <v>43</v>
      </c>
      <c r="C304" s="2" t="s">
        <v>21</v>
      </c>
      <c r="D304" s="2" t="s">
        <v>2422</v>
      </c>
      <c r="E304" s="2" t="s">
        <v>2423</v>
      </c>
      <c r="F304" s="2">
        <v>4853033446</v>
      </c>
      <c r="G304" s="5">
        <f>IF(LEFT(Table2[[#This Row],[Phone Number]], 1)="-", MID(Table2[[#This Row],[Phone Number]], 2, LEN(Table2[[#This Row],[Phone Number]])-1), Table2[[#This Row],[Phone Number]])</f>
        <v>4853033446</v>
      </c>
      <c r="H304" s="2" t="s">
        <v>14</v>
      </c>
      <c r="I304" s="3">
        <v>43925</v>
      </c>
      <c r="J304" s="3">
        <f ca="1">TODAY()</f>
        <v>45252</v>
      </c>
      <c r="K30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18 Days</v>
      </c>
      <c r="L304" s="4">
        <f ca="1">IF(ISBLANK(Table2[[#This Row],[Exit Date]]),0,Table2[[#This Row],[Exit Date]]-Table2[[#This Row],[Join Date]])</f>
        <v>1327</v>
      </c>
      <c r="M304" s="2" t="str">
        <f ca="1">IF(Table2[[#This Row],[Exit Date]]&lt;TODAY(),"Out of Service","Active Employee")</f>
        <v>Active Employee</v>
      </c>
    </row>
    <row r="305" spans="1:13" x14ac:dyDescent="0.35">
      <c r="A305" s="2" t="s">
        <v>2439</v>
      </c>
      <c r="B305" s="2">
        <v>25</v>
      </c>
      <c r="C305" s="2" t="s">
        <v>10</v>
      </c>
      <c r="D305" s="2" t="s">
        <v>2440</v>
      </c>
      <c r="E305" s="2" t="s">
        <v>2441</v>
      </c>
      <c r="F305" s="2" t="s">
        <v>3804</v>
      </c>
      <c r="G305" s="5" t="str">
        <f>IF(LEFT(Table2[[#This Row],[Phone Number]], 1)="-", MID(Table2[[#This Row],[Phone Number]], 2, LEN(Table2[[#This Row],[Phone Number]])-1), Table2[[#This Row],[Phone Number]])</f>
        <v>410-962-2505</v>
      </c>
      <c r="H305" s="2" t="s">
        <v>40</v>
      </c>
      <c r="I305" s="3">
        <v>43925</v>
      </c>
      <c r="J305" s="3">
        <f ca="1">TODAY()</f>
        <v>45252</v>
      </c>
      <c r="K30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18 Days</v>
      </c>
      <c r="L305" s="4">
        <f ca="1">IF(ISBLANK(Table2[[#This Row],[Exit Date]]),0,Table2[[#This Row],[Exit Date]]-Table2[[#This Row],[Join Date]])</f>
        <v>1327</v>
      </c>
      <c r="M305" s="2" t="str">
        <f ca="1">IF(Table2[[#This Row],[Exit Date]]&lt;TODAY(),"Out of Service","Active Employee")</f>
        <v>Active Employee</v>
      </c>
    </row>
    <row r="306" spans="1:13" x14ac:dyDescent="0.35">
      <c r="A306" s="2" t="s">
        <v>2704</v>
      </c>
      <c r="B306" s="2">
        <v>26</v>
      </c>
      <c r="C306" s="2" t="s">
        <v>10</v>
      </c>
      <c r="D306" s="2" t="s">
        <v>2705</v>
      </c>
      <c r="E306" s="2" t="s">
        <v>2706</v>
      </c>
      <c r="F306" s="2" t="s">
        <v>3578</v>
      </c>
      <c r="G306" s="5" t="str">
        <f>IF(LEFT(Table2[[#This Row],[Phone Number]], 1)="-", MID(Table2[[#This Row],[Phone Number]], 2, LEN(Table2[[#This Row],[Phone Number]])-1), Table2[[#This Row],[Phone Number]])</f>
        <v>001-386-482-5251-6587</v>
      </c>
      <c r="H306" s="2" t="s">
        <v>14</v>
      </c>
      <c r="I306" s="3">
        <v>43927</v>
      </c>
      <c r="J306" s="3">
        <f ca="1">TODAY()</f>
        <v>45252</v>
      </c>
      <c r="K30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16 Days</v>
      </c>
      <c r="L306" s="4">
        <f ca="1">IF(ISBLANK(Table2[[#This Row],[Exit Date]]),0,Table2[[#This Row],[Exit Date]]-Table2[[#This Row],[Join Date]])</f>
        <v>1325</v>
      </c>
      <c r="M306" s="2" t="str">
        <f ca="1">IF(Table2[[#This Row],[Exit Date]]&lt;TODAY(),"Out of Service","Active Employee")</f>
        <v>Active Employee</v>
      </c>
    </row>
    <row r="307" spans="1:13" x14ac:dyDescent="0.35">
      <c r="A307" s="2" t="s">
        <v>1785</v>
      </c>
      <c r="B307" s="2">
        <v>45</v>
      </c>
      <c r="C307" s="2" t="s">
        <v>10</v>
      </c>
      <c r="D307" s="2" t="s">
        <v>1786</v>
      </c>
      <c r="E307" s="2" t="s">
        <v>1787</v>
      </c>
      <c r="F307" s="2" t="s">
        <v>3767</v>
      </c>
      <c r="G307" s="5" t="str">
        <f>IF(LEFT(Table2[[#This Row],[Phone Number]], 1)="-", MID(Table2[[#This Row],[Phone Number]], 2, LEN(Table2[[#This Row],[Phone Number]])-1), Table2[[#This Row],[Phone Number]])</f>
        <v>294-997-6565-72003</v>
      </c>
      <c r="H307" s="2" t="s">
        <v>24</v>
      </c>
      <c r="I307" s="3">
        <v>43931</v>
      </c>
      <c r="J307" s="3">
        <f ca="1">TODAY()</f>
        <v>45252</v>
      </c>
      <c r="K30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12 Days</v>
      </c>
      <c r="L307" s="4">
        <f ca="1">IF(ISBLANK(Table2[[#This Row],[Exit Date]]),0,Table2[[#This Row],[Exit Date]]-Table2[[#This Row],[Join Date]])</f>
        <v>1321</v>
      </c>
      <c r="M307" s="2" t="str">
        <f ca="1">IF(Table2[[#This Row],[Exit Date]]&lt;TODAY(),"Out of Service","Active Employee")</f>
        <v>Active Employee</v>
      </c>
    </row>
    <row r="308" spans="1:13" x14ac:dyDescent="0.35">
      <c r="A308" s="2" t="s">
        <v>2965</v>
      </c>
      <c r="B308" s="2">
        <v>47</v>
      </c>
      <c r="C308" s="2" t="s">
        <v>21</v>
      </c>
      <c r="D308" s="2" t="s">
        <v>2966</v>
      </c>
      <c r="E308" s="2" t="s">
        <v>2967</v>
      </c>
      <c r="F308" s="2" t="s">
        <v>3833</v>
      </c>
      <c r="G308" s="5" t="str">
        <f>IF(LEFT(Table2[[#This Row],[Phone Number]], 1)="-", MID(Table2[[#This Row],[Phone Number]], 2, LEN(Table2[[#This Row],[Phone Number]])-1), Table2[[#This Row],[Phone Number]])</f>
        <v>569-683-3975</v>
      </c>
      <c r="H308" s="2" t="s">
        <v>24</v>
      </c>
      <c r="I308" s="3">
        <v>43931</v>
      </c>
      <c r="J308" s="3">
        <f ca="1">TODAY()</f>
        <v>45252</v>
      </c>
      <c r="K30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12 Days</v>
      </c>
      <c r="L308" s="4">
        <f ca="1">IF(ISBLANK(Table2[[#This Row],[Exit Date]]),0,Table2[[#This Row],[Exit Date]]-Table2[[#This Row],[Join Date]])</f>
        <v>1321</v>
      </c>
      <c r="M308" s="2" t="str">
        <f ca="1">IF(Table2[[#This Row],[Exit Date]]&lt;TODAY(),"Out of Service","Active Employee")</f>
        <v>Active Employee</v>
      </c>
    </row>
    <row r="309" spans="1:13" x14ac:dyDescent="0.35">
      <c r="A309" s="2" t="s">
        <v>1751</v>
      </c>
      <c r="B309" s="2">
        <v>57</v>
      </c>
      <c r="C309" s="2" t="s">
        <v>10</v>
      </c>
      <c r="D309" s="2" t="s">
        <v>1752</v>
      </c>
      <c r="E309" s="2" t="s">
        <v>1753</v>
      </c>
      <c r="F309" s="2" t="s">
        <v>1754</v>
      </c>
      <c r="G309" s="5" t="str">
        <f>IF(LEFT(Table2[[#This Row],[Phone Number]], 1)="-", MID(Table2[[#This Row],[Phone Number]], 2, LEN(Table2[[#This Row],[Phone Number]])-1), Table2[[#This Row],[Phone Number]])</f>
        <v>541-793-7319</v>
      </c>
      <c r="H309" s="2" t="s">
        <v>14</v>
      </c>
      <c r="I309" s="3">
        <v>43932</v>
      </c>
      <c r="J309" s="3">
        <v>44369</v>
      </c>
      <c r="K30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11 Days</v>
      </c>
      <c r="L309" s="4">
        <f>IF(ISBLANK(Table2[[#This Row],[Exit Date]]),0,Table2[[#This Row],[Exit Date]]-Table2[[#This Row],[Join Date]])</f>
        <v>437</v>
      </c>
      <c r="M309" s="2" t="str">
        <f ca="1">IF(Table2[[#This Row],[Exit Date]]&lt;TODAY(),"Out of Service","Active Employee")</f>
        <v>Out of Service</v>
      </c>
    </row>
    <row r="310" spans="1:13" x14ac:dyDescent="0.35">
      <c r="A310" s="2" t="s">
        <v>1137</v>
      </c>
      <c r="B310" s="2">
        <v>42</v>
      </c>
      <c r="C310" s="2" t="s">
        <v>21</v>
      </c>
      <c r="D310" s="2" t="s">
        <v>1138</v>
      </c>
      <c r="E310" s="2" t="s">
        <v>1139</v>
      </c>
      <c r="F310" s="2" t="s">
        <v>1140</v>
      </c>
      <c r="G310" s="5" t="str">
        <f>IF(LEFT(Table2[[#This Row],[Phone Number]], 1)="-", MID(Table2[[#This Row],[Phone Number]], 2, LEN(Table2[[#This Row],[Phone Number]])-1), Table2[[#This Row],[Phone Number]])</f>
        <v>520-724-7702</v>
      </c>
      <c r="H310" s="2" t="s">
        <v>24</v>
      </c>
      <c r="I310" s="3">
        <v>43933</v>
      </c>
      <c r="J310" s="3">
        <f t="shared" ref="J310:J315" ca="1" si="19">TODAY()</f>
        <v>45252</v>
      </c>
      <c r="K31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10 Days</v>
      </c>
      <c r="L310" s="4">
        <f ca="1">IF(ISBLANK(Table2[[#This Row],[Exit Date]]),0,Table2[[#This Row],[Exit Date]]-Table2[[#This Row],[Join Date]])</f>
        <v>1319</v>
      </c>
      <c r="M310" s="2" t="str">
        <f ca="1">IF(Table2[[#This Row],[Exit Date]]&lt;TODAY(),"Out of Service","Active Employee")</f>
        <v>Active Employee</v>
      </c>
    </row>
    <row r="311" spans="1:13" x14ac:dyDescent="0.35">
      <c r="A311" s="2" t="s">
        <v>3135</v>
      </c>
      <c r="B311" s="2">
        <v>55</v>
      </c>
      <c r="C311" s="2" t="s">
        <v>21</v>
      </c>
      <c r="D311" s="2" t="s">
        <v>3136</v>
      </c>
      <c r="E311" s="2" t="s">
        <v>3137</v>
      </c>
      <c r="F311" s="2">
        <f>1-933-627-3616</f>
        <v>-5175</v>
      </c>
      <c r="G311" s="5" t="str">
        <f>IF(LEFT(Table2[[#This Row],[Phone Number]], 1)="-", MID(Table2[[#This Row],[Phone Number]], 2, LEN(Table2[[#This Row],[Phone Number]])-1), Table2[[#This Row],[Phone Number]])</f>
        <v>5175</v>
      </c>
      <c r="H311" s="2" t="s">
        <v>24</v>
      </c>
      <c r="I311" s="3">
        <v>43933</v>
      </c>
      <c r="J311" s="3">
        <f t="shared" ca="1" si="19"/>
        <v>45252</v>
      </c>
      <c r="K31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10 Days</v>
      </c>
      <c r="L311" s="4">
        <f ca="1">IF(ISBLANK(Table2[[#This Row],[Exit Date]]),0,Table2[[#This Row],[Exit Date]]-Table2[[#This Row],[Join Date]])</f>
        <v>1319</v>
      </c>
      <c r="M311" s="2" t="str">
        <f ca="1">IF(Table2[[#This Row],[Exit Date]]&lt;TODAY(),"Out of Service","Active Employee")</f>
        <v>Active Employee</v>
      </c>
    </row>
    <row r="312" spans="1:13" x14ac:dyDescent="0.35">
      <c r="A312" s="2" t="s">
        <v>1870</v>
      </c>
      <c r="B312" s="2">
        <v>56</v>
      </c>
      <c r="C312" s="2" t="s">
        <v>21</v>
      </c>
      <c r="D312" s="2" t="s">
        <v>1871</v>
      </c>
      <c r="E312" s="2" t="s">
        <v>1872</v>
      </c>
      <c r="F312" s="2" t="s">
        <v>3458</v>
      </c>
      <c r="G312" s="5" t="str">
        <f>IF(LEFT(Table2[[#This Row],[Phone Number]], 1)="-", MID(Table2[[#This Row],[Phone Number]], 2, LEN(Table2[[#This Row],[Phone Number]])-1), Table2[[#This Row],[Phone Number]])</f>
        <v>860-546-5723-99435</v>
      </c>
      <c r="H312" s="2" t="s">
        <v>40</v>
      </c>
      <c r="I312" s="3">
        <v>43935</v>
      </c>
      <c r="J312" s="3">
        <f t="shared" ca="1" si="19"/>
        <v>45252</v>
      </c>
      <c r="K31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8 Days</v>
      </c>
      <c r="L312" s="4">
        <f ca="1">IF(ISBLANK(Table2[[#This Row],[Exit Date]]),0,Table2[[#This Row],[Exit Date]]-Table2[[#This Row],[Join Date]])</f>
        <v>1317</v>
      </c>
      <c r="M312" s="2" t="str">
        <f ca="1">IF(Table2[[#This Row],[Exit Date]]&lt;TODAY(),"Out of Service","Active Employee")</f>
        <v>Active Employee</v>
      </c>
    </row>
    <row r="313" spans="1:13" x14ac:dyDescent="0.35">
      <c r="A313" s="2" t="s">
        <v>876</v>
      </c>
      <c r="B313" s="2">
        <v>26</v>
      </c>
      <c r="C313" s="2" t="s">
        <v>10</v>
      </c>
      <c r="D313" s="2" t="s">
        <v>877</v>
      </c>
      <c r="E313" s="2" t="s">
        <v>878</v>
      </c>
      <c r="F313" s="2" t="s">
        <v>879</v>
      </c>
      <c r="G313" s="5" t="str">
        <f>IF(LEFT(Table2[[#This Row],[Phone Number]], 1)="-", MID(Table2[[#This Row],[Phone Number]], 2, LEN(Table2[[#This Row],[Phone Number]])-1), Table2[[#This Row],[Phone Number]])</f>
        <v>(967)809-1499</v>
      </c>
      <c r="H313" s="2" t="s">
        <v>40</v>
      </c>
      <c r="I313" s="3">
        <v>43936</v>
      </c>
      <c r="J313" s="3">
        <f t="shared" ca="1" si="19"/>
        <v>45252</v>
      </c>
      <c r="K31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7 Days</v>
      </c>
      <c r="L313" s="4">
        <f ca="1">IF(ISBLANK(Table2[[#This Row],[Exit Date]]),0,Table2[[#This Row],[Exit Date]]-Table2[[#This Row],[Join Date]])</f>
        <v>1316</v>
      </c>
      <c r="M313" s="2" t="str">
        <f ca="1">IF(Table2[[#This Row],[Exit Date]]&lt;TODAY(),"Out of Service","Active Employee")</f>
        <v>Active Employee</v>
      </c>
    </row>
    <row r="314" spans="1:13" x14ac:dyDescent="0.35">
      <c r="A314" s="2" t="s">
        <v>1943</v>
      </c>
      <c r="B314" s="2">
        <v>25</v>
      </c>
      <c r="C314" s="2" t="s">
        <v>21</v>
      </c>
      <c r="D314" s="2" t="s">
        <v>1944</v>
      </c>
      <c r="E314" s="2" t="s">
        <v>1945</v>
      </c>
      <c r="F314" s="2" t="s">
        <v>3471</v>
      </c>
      <c r="G314" s="5" t="str">
        <f>IF(LEFT(Table2[[#This Row],[Phone Number]], 1)="-", MID(Table2[[#This Row],[Phone Number]], 2, LEN(Table2[[#This Row],[Phone Number]])-1), Table2[[#This Row],[Phone Number]])</f>
        <v>(804)719-4415-251</v>
      </c>
      <c r="H314" s="2" t="s">
        <v>24</v>
      </c>
      <c r="I314" s="3">
        <v>43940</v>
      </c>
      <c r="J314" s="3">
        <f t="shared" ca="1" si="19"/>
        <v>45252</v>
      </c>
      <c r="K31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3 Days</v>
      </c>
      <c r="L314" s="4">
        <f ca="1">IF(ISBLANK(Table2[[#This Row],[Exit Date]]),0,Table2[[#This Row],[Exit Date]]-Table2[[#This Row],[Join Date]])</f>
        <v>1312</v>
      </c>
      <c r="M314" s="2" t="str">
        <f ca="1">IF(Table2[[#This Row],[Exit Date]]&lt;TODAY(),"Out of Service","Active Employee")</f>
        <v>Active Employee</v>
      </c>
    </row>
    <row r="315" spans="1:13" x14ac:dyDescent="0.35">
      <c r="A315" s="2" t="s">
        <v>2081</v>
      </c>
      <c r="B315" s="2">
        <v>55</v>
      </c>
      <c r="C315" s="2" t="s">
        <v>21</v>
      </c>
      <c r="D315" s="2" t="s">
        <v>2082</v>
      </c>
      <c r="E315" s="2" t="s">
        <v>2083</v>
      </c>
      <c r="F315" s="2">
        <v>9583229630</v>
      </c>
      <c r="G315" s="5">
        <f>IF(LEFT(Table2[[#This Row],[Phone Number]], 1)="-", MID(Table2[[#This Row],[Phone Number]], 2, LEN(Table2[[#This Row],[Phone Number]])-1), Table2[[#This Row],[Phone Number]])</f>
        <v>9583229630</v>
      </c>
      <c r="H315" s="2" t="s">
        <v>40</v>
      </c>
      <c r="I315" s="3">
        <v>43943</v>
      </c>
      <c r="J315" s="3">
        <f t="shared" ca="1" si="19"/>
        <v>45252</v>
      </c>
      <c r="K31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7 Months 0 Days</v>
      </c>
      <c r="L315" s="4">
        <f ca="1">IF(ISBLANK(Table2[[#This Row],[Exit Date]]),0,Table2[[#This Row],[Exit Date]]-Table2[[#This Row],[Join Date]])</f>
        <v>1309</v>
      </c>
      <c r="M315" s="2" t="str">
        <f ca="1">IF(Table2[[#This Row],[Exit Date]]&lt;TODAY(),"Out of Service","Active Employee")</f>
        <v>Active Employee</v>
      </c>
    </row>
    <row r="316" spans="1:13" x14ac:dyDescent="0.35">
      <c r="A316" s="2" t="s">
        <v>2180</v>
      </c>
      <c r="B316" s="2">
        <v>21</v>
      </c>
      <c r="C316" s="2" t="s">
        <v>21</v>
      </c>
      <c r="D316" s="2" t="s">
        <v>2181</v>
      </c>
      <c r="E316" s="2" t="s">
        <v>2182</v>
      </c>
      <c r="F316" s="2" t="s">
        <v>3501</v>
      </c>
      <c r="G316" s="5" t="str">
        <f>IF(LEFT(Table2[[#This Row],[Phone Number]], 1)="-", MID(Table2[[#This Row],[Phone Number]], 2, LEN(Table2[[#This Row],[Phone Number]])-1), Table2[[#This Row],[Phone Number]])</f>
        <v>001-673-321-2482-810</v>
      </c>
      <c r="H316" s="2" t="s">
        <v>19</v>
      </c>
      <c r="I316" s="3">
        <v>43943</v>
      </c>
      <c r="J316" s="3">
        <v>44583</v>
      </c>
      <c r="K31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0 Days</v>
      </c>
      <c r="L316" s="4">
        <f>IF(ISBLANK(Table2[[#This Row],[Exit Date]]),0,Table2[[#This Row],[Exit Date]]-Table2[[#This Row],[Join Date]])</f>
        <v>640</v>
      </c>
      <c r="M316" s="2" t="str">
        <f ca="1">IF(Table2[[#This Row],[Exit Date]]&lt;TODAY(),"Out of Service","Active Employee")</f>
        <v>Out of Service</v>
      </c>
    </row>
    <row r="317" spans="1:13" x14ac:dyDescent="0.35">
      <c r="A317" s="2" t="s">
        <v>1673</v>
      </c>
      <c r="B317" s="2">
        <v>24</v>
      </c>
      <c r="C317" s="2" t="s">
        <v>21</v>
      </c>
      <c r="D317" s="2" t="s">
        <v>1674</v>
      </c>
      <c r="E317" s="2" t="s">
        <v>1675</v>
      </c>
      <c r="F317" s="2" t="s">
        <v>1676</v>
      </c>
      <c r="G317" s="5" t="str">
        <f>IF(LEFT(Table2[[#This Row],[Phone Number]], 1)="-", MID(Table2[[#This Row],[Phone Number]], 2, LEN(Table2[[#This Row],[Phone Number]])-1), Table2[[#This Row],[Phone Number]])</f>
        <v>783-249-4013</v>
      </c>
      <c r="H317" s="2" t="s">
        <v>24</v>
      </c>
      <c r="I317" s="3">
        <v>43944</v>
      </c>
      <c r="J317" s="3">
        <f ca="1">TODAY()</f>
        <v>45252</v>
      </c>
      <c r="K31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30 Days</v>
      </c>
      <c r="L317" s="4">
        <f ca="1">IF(ISBLANK(Table2[[#This Row],[Exit Date]]),0,Table2[[#This Row],[Exit Date]]-Table2[[#This Row],[Join Date]])</f>
        <v>1308</v>
      </c>
      <c r="M317" s="2" t="str">
        <f ca="1">IF(Table2[[#This Row],[Exit Date]]&lt;TODAY(),"Out of Service","Active Employee")</f>
        <v>Active Employee</v>
      </c>
    </row>
    <row r="318" spans="1:13" x14ac:dyDescent="0.35">
      <c r="A318" s="2" t="s">
        <v>2304</v>
      </c>
      <c r="B318" s="2">
        <v>56</v>
      </c>
      <c r="C318" s="2" t="s">
        <v>10</v>
      </c>
      <c r="D318" s="2" t="s">
        <v>2305</v>
      </c>
      <c r="E318" s="2" t="s">
        <v>2306</v>
      </c>
      <c r="F318" s="2" t="s">
        <v>3797</v>
      </c>
      <c r="G318" s="5" t="str">
        <f>IF(LEFT(Table2[[#This Row],[Phone Number]], 1)="-", MID(Table2[[#This Row],[Phone Number]], 2, LEN(Table2[[#This Row],[Phone Number]])-1), Table2[[#This Row],[Phone Number]])</f>
        <v>706-901-7647</v>
      </c>
      <c r="H318" s="2" t="s">
        <v>14</v>
      </c>
      <c r="I318" s="3">
        <v>43945</v>
      </c>
      <c r="J318" s="3">
        <f ca="1">TODAY()</f>
        <v>45252</v>
      </c>
      <c r="K31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29 Days</v>
      </c>
      <c r="L318" s="4">
        <f ca="1">IF(ISBLANK(Table2[[#This Row],[Exit Date]]),0,Table2[[#This Row],[Exit Date]]-Table2[[#This Row],[Join Date]])</f>
        <v>1307</v>
      </c>
      <c r="M318" s="2" t="str">
        <f ca="1">IF(Table2[[#This Row],[Exit Date]]&lt;TODAY(),"Out of Service","Active Employee")</f>
        <v>Active Employee</v>
      </c>
    </row>
    <row r="319" spans="1:13" x14ac:dyDescent="0.35">
      <c r="A319" s="2" t="s">
        <v>2380</v>
      </c>
      <c r="B319" s="2">
        <v>54</v>
      </c>
      <c r="C319" s="2" t="s">
        <v>21</v>
      </c>
      <c r="D319" s="2" t="s">
        <v>2381</v>
      </c>
      <c r="E319" s="2" t="s">
        <v>2382</v>
      </c>
      <c r="F319" s="2" t="s">
        <v>2383</v>
      </c>
      <c r="G319" s="5" t="str">
        <f>IF(LEFT(Table2[[#This Row],[Phone Number]], 1)="-", MID(Table2[[#This Row],[Phone Number]], 2, LEN(Table2[[#This Row],[Phone Number]])-1), Table2[[#This Row],[Phone Number]])</f>
        <v>001-487-352-8728</v>
      </c>
      <c r="H319" s="2" t="s">
        <v>24</v>
      </c>
      <c r="I319" s="3">
        <v>43945</v>
      </c>
      <c r="J319" s="3">
        <v>44448</v>
      </c>
      <c r="K31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16 Days</v>
      </c>
      <c r="L319" s="4">
        <f>IF(ISBLANK(Table2[[#This Row],[Exit Date]]),0,Table2[[#This Row],[Exit Date]]-Table2[[#This Row],[Join Date]])</f>
        <v>503</v>
      </c>
      <c r="M319" s="2" t="str">
        <f ca="1">IF(Table2[[#This Row],[Exit Date]]&lt;TODAY(),"Out of Service","Active Employee")</f>
        <v>Out of Service</v>
      </c>
    </row>
    <row r="320" spans="1:13" x14ac:dyDescent="0.35">
      <c r="A320" s="2" t="s">
        <v>1964</v>
      </c>
      <c r="B320" s="2">
        <v>23</v>
      </c>
      <c r="C320" s="2" t="s">
        <v>10</v>
      </c>
      <c r="D320" s="2" t="s">
        <v>1965</v>
      </c>
      <c r="E320" s="2" t="s">
        <v>1966</v>
      </c>
      <c r="F320" s="2" t="s">
        <v>3777</v>
      </c>
      <c r="G320" s="5" t="str">
        <f>IF(LEFT(Table2[[#This Row],[Phone Number]], 1)="-", MID(Table2[[#This Row],[Phone Number]], 2, LEN(Table2[[#This Row],[Phone Number]])-1), Table2[[#This Row],[Phone Number]])</f>
        <v>391-347-8310-044</v>
      </c>
      <c r="H320" s="2" t="s">
        <v>24</v>
      </c>
      <c r="I320" s="3">
        <v>43948</v>
      </c>
      <c r="J320" s="3">
        <f t="shared" ref="J320:J326" ca="1" si="20">TODAY()</f>
        <v>45252</v>
      </c>
      <c r="K32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26 Days</v>
      </c>
      <c r="L320" s="4">
        <f ca="1">IF(ISBLANK(Table2[[#This Row],[Exit Date]]),0,Table2[[#This Row],[Exit Date]]-Table2[[#This Row],[Join Date]])</f>
        <v>1304</v>
      </c>
      <c r="M320" s="2" t="str">
        <f ca="1">IF(Table2[[#This Row],[Exit Date]]&lt;TODAY(),"Out of Service","Active Employee")</f>
        <v>Active Employee</v>
      </c>
    </row>
    <row r="321" spans="1:13" x14ac:dyDescent="0.35">
      <c r="A321" s="2" t="s">
        <v>2107</v>
      </c>
      <c r="B321" s="2">
        <v>23</v>
      </c>
      <c r="C321" s="2" t="s">
        <v>10</v>
      </c>
      <c r="D321" s="2" t="s">
        <v>2108</v>
      </c>
      <c r="E321" s="2" t="s">
        <v>2109</v>
      </c>
      <c r="F321" s="2" t="s">
        <v>2110</v>
      </c>
      <c r="G321" s="5" t="str">
        <f>IF(LEFT(Table2[[#This Row],[Phone Number]], 1)="-", MID(Table2[[#This Row],[Phone Number]], 2, LEN(Table2[[#This Row],[Phone Number]])-1), Table2[[#This Row],[Phone Number]])</f>
        <v>905-326-3741</v>
      </c>
      <c r="H321" s="2" t="s">
        <v>14</v>
      </c>
      <c r="I321" s="3">
        <v>43948</v>
      </c>
      <c r="J321" s="3">
        <f t="shared" ca="1" si="20"/>
        <v>45252</v>
      </c>
      <c r="K32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26 Days</v>
      </c>
      <c r="L321" s="4">
        <f ca="1">IF(ISBLANK(Table2[[#This Row],[Exit Date]]),0,Table2[[#This Row],[Exit Date]]-Table2[[#This Row],[Join Date]])</f>
        <v>1304</v>
      </c>
      <c r="M321" s="2" t="str">
        <f ca="1">IF(Table2[[#This Row],[Exit Date]]&lt;TODAY(),"Out of Service","Active Employee")</f>
        <v>Active Employee</v>
      </c>
    </row>
    <row r="322" spans="1:13" x14ac:dyDescent="0.35">
      <c r="A322" s="2" t="s">
        <v>355</v>
      </c>
      <c r="B322" s="2">
        <v>53</v>
      </c>
      <c r="C322" s="2" t="s">
        <v>21</v>
      </c>
      <c r="D322" s="2" t="s">
        <v>356</v>
      </c>
      <c r="E322" s="2" t="s">
        <v>357</v>
      </c>
      <c r="F322" s="2" t="s">
        <v>358</v>
      </c>
      <c r="G322" s="5" t="str">
        <f>IF(LEFT(Table2[[#This Row],[Phone Number]], 1)="-", MID(Table2[[#This Row],[Phone Number]], 2, LEN(Table2[[#This Row],[Phone Number]])-1), Table2[[#This Row],[Phone Number]])</f>
        <v>(559)250-4785</v>
      </c>
      <c r="H322" s="2" t="s">
        <v>14</v>
      </c>
      <c r="I322" s="3">
        <v>43950</v>
      </c>
      <c r="J322" s="3">
        <f t="shared" ca="1" si="20"/>
        <v>45252</v>
      </c>
      <c r="K32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24 Days</v>
      </c>
      <c r="L322" s="4">
        <f ca="1">IF(ISBLANK(Table2[[#This Row],[Exit Date]]),0,Table2[[#This Row],[Exit Date]]-Table2[[#This Row],[Join Date]])</f>
        <v>1302</v>
      </c>
      <c r="M322" s="2" t="str">
        <f ca="1">IF(Table2[[#This Row],[Exit Date]]&lt;TODAY(),"Out of Service","Active Employee")</f>
        <v>Active Employee</v>
      </c>
    </row>
    <row r="323" spans="1:13" x14ac:dyDescent="0.35">
      <c r="A323" s="2" t="s">
        <v>684</v>
      </c>
      <c r="B323" s="2">
        <v>41</v>
      </c>
      <c r="C323" s="2" t="s">
        <v>10</v>
      </c>
      <c r="D323" s="2" t="s">
        <v>685</v>
      </c>
      <c r="E323" s="2" t="s">
        <v>686</v>
      </c>
      <c r="F323" s="2">
        <f>1-646-700-8497</f>
        <v>-9842</v>
      </c>
      <c r="G323" s="5" t="str">
        <f>IF(LEFT(Table2[[#This Row],[Phone Number]], 1)="-", MID(Table2[[#This Row],[Phone Number]], 2, LEN(Table2[[#This Row],[Phone Number]])-1), Table2[[#This Row],[Phone Number]])</f>
        <v>9842</v>
      </c>
      <c r="H323" s="2" t="s">
        <v>40</v>
      </c>
      <c r="I323" s="3">
        <v>43950</v>
      </c>
      <c r="J323" s="3">
        <f t="shared" ca="1" si="20"/>
        <v>45252</v>
      </c>
      <c r="K32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24 Days</v>
      </c>
      <c r="L323" s="4">
        <f ca="1">IF(ISBLANK(Table2[[#This Row],[Exit Date]]),0,Table2[[#This Row],[Exit Date]]-Table2[[#This Row],[Join Date]])</f>
        <v>1302</v>
      </c>
      <c r="M323" s="2" t="str">
        <f ca="1">IF(Table2[[#This Row],[Exit Date]]&lt;TODAY(),"Out of Service","Active Employee")</f>
        <v>Active Employee</v>
      </c>
    </row>
    <row r="324" spans="1:13" x14ac:dyDescent="0.35">
      <c r="A324" s="2" t="s">
        <v>390</v>
      </c>
      <c r="B324" s="2">
        <v>22</v>
      </c>
      <c r="C324" s="2" t="s">
        <v>21</v>
      </c>
      <c r="D324" s="2" t="s">
        <v>391</v>
      </c>
      <c r="E324" s="2" t="s">
        <v>392</v>
      </c>
      <c r="F324" s="2" t="s">
        <v>3686</v>
      </c>
      <c r="G324" s="5" t="str">
        <f>IF(LEFT(Table2[[#This Row],[Phone Number]], 1)="-", MID(Table2[[#This Row],[Phone Number]], 2, LEN(Table2[[#This Row],[Phone Number]])-1), Table2[[#This Row],[Phone Number]])</f>
        <v>596-224-1011-4362</v>
      </c>
      <c r="H324" s="2" t="s">
        <v>19</v>
      </c>
      <c r="I324" s="3">
        <v>43951</v>
      </c>
      <c r="J324" s="3">
        <f t="shared" ca="1" si="20"/>
        <v>45252</v>
      </c>
      <c r="K32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23 Days</v>
      </c>
      <c r="L324" s="4">
        <f ca="1">IF(ISBLANK(Table2[[#This Row],[Exit Date]]),0,Table2[[#This Row],[Exit Date]]-Table2[[#This Row],[Join Date]])</f>
        <v>1301</v>
      </c>
      <c r="M324" s="2" t="str">
        <f ca="1">IF(Table2[[#This Row],[Exit Date]]&lt;TODAY(),"Out of Service","Active Employee")</f>
        <v>Active Employee</v>
      </c>
    </row>
    <row r="325" spans="1:13" x14ac:dyDescent="0.35">
      <c r="A325" s="2" t="s">
        <v>420</v>
      </c>
      <c r="B325" s="2">
        <v>58</v>
      </c>
      <c r="C325" s="2" t="s">
        <v>21</v>
      </c>
      <c r="D325" s="2" t="s">
        <v>421</v>
      </c>
      <c r="E325" s="2" t="s">
        <v>422</v>
      </c>
      <c r="F325" s="2" t="s">
        <v>3243</v>
      </c>
      <c r="G325" s="5" t="str">
        <f>IF(LEFT(Table2[[#This Row],[Phone Number]], 1)="-", MID(Table2[[#This Row],[Phone Number]], 2, LEN(Table2[[#This Row],[Phone Number]])-1), Table2[[#This Row],[Phone Number]])</f>
        <v>(635)218-2205-8731</v>
      </c>
      <c r="H325" s="2" t="s">
        <v>19</v>
      </c>
      <c r="I325" s="3">
        <v>43951</v>
      </c>
      <c r="J325" s="3">
        <f t="shared" ca="1" si="20"/>
        <v>45252</v>
      </c>
      <c r="K32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23 Days</v>
      </c>
      <c r="L325" s="4">
        <f ca="1">IF(ISBLANK(Table2[[#This Row],[Exit Date]]),0,Table2[[#This Row],[Exit Date]]-Table2[[#This Row],[Join Date]])</f>
        <v>1301</v>
      </c>
      <c r="M325" s="2" t="str">
        <f ca="1">IF(Table2[[#This Row],[Exit Date]]&lt;TODAY(),"Out of Service","Active Employee")</f>
        <v>Active Employee</v>
      </c>
    </row>
    <row r="326" spans="1:13" x14ac:dyDescent="0.35">
      <c r="A326" s="2" t="s">
        <v>1298</v>
      </c>
      <c r="B326" s="2">
        <v>18</v>
      </c>
      <c r="C326" s="2" t="s">
        <v>10</v>
      </c>
      <c r="D326" s="2" t="s">
        <v>1299</v>
      </c>
      <c r="E326" s="2" t="s">
        <v>1300</v>
      </c>
      <c r="F326" s="2" t="s">
        <v>3371</v>
      </c>
      <c r="G326" s="5" t="str">
        <f>IF(LEFT(Table2[[#This Row],[Phone Number]], 1)="-", MID(Table2[[#This Row],[Phone Number]], 2, LEN(Table2[[#This Row],[Phone Number]])-1), Table2[[#This Row],[Phone Number]])</f>
        <v>001-774-518-2178-940</v>
      </c>
      <c r="H326" s="2" t="s">
        <v>14</v>
      </c>
      <c r="I326" s="3">
        <v>43951</v>
      </c>
      <c r="J326" s="3">
        <f t="shared" ca="1" si="20"/>
        <v>45252</v>
      </c>
      <c r="K32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23 Days</v>
      </c>
      <c r="L326" s="4">
        <f ca="1">IF(ISBLANK(Table2[[#This Row],[Exit Date]]),0,Table2[[#This Row],[Exit Date]]-Table2[[#This Row],[Join Date]])</f>
        <v>1301</v>
      </c>
      <c r="M326" s="2" t="str">
        <f ca="1">IF(Table2[[#This Row],[Exit Date]]&lt;TODAY(),"Out of Service","Active Employee")</f>
        <v>Active Employee</v>
      </c>
    </row>
    <row r="327" spans="1:13" x14ac:dyDescent="0.35">
      <c r="A327" s="2" t="s">
        <v>1990</v>
      </c>
      <c r="B327" s="2">
        <v>40</v>
      </c>
      <c r="C327" s="2" t="s">
        <v>10</v>
      </c>
      <c r="D327" s="2" t="s">
        <v>1991</v>
      </c>
      <c r="E327" s="2" t="s">
        <v>1992</v>
      </c>
      <c r="F327" s="2">
        <f>1-675-415-6611</f>
        <v>-7700</v>
      </c>
      <c r="G327" s="5" t="str">
        <f>IF(LEFT(Table2[[#This Row],[Phone Number]], 1)="-", MID(Table2[[#This Row],[Phone Number]], 2, LEN(Table2[[#This Row],[Phone Number]])-1), Table2[[#This Row],[Phone Number]])</f>
        <v>7700</v>
      </c>
      <c r="H327" s="2" t="s">
        <v>19</v>
      </c>
      <c r="I327" s="3">
        <v>43951</v>
      </c>
      <c r="J327" s="3">
        <v>44471</v>
      </c>
      <c r="K32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2 Days</v>
      </c>
      <c r="L327" s="4">
        <f>IF(ISBLANK(Table2[[#This Row],[Exit Date]]),0,Table2[[#This Row],[Exit Date]]-Table2[[#This Row],[Join Date]])</f>
        <v>520</v>
      </c>
      <c r="M327" s="2" t="str">
        <f ca="1">IF(Table2[[#This Row],[Exit Date]]&lt;TODAY(),"Out of Service","Active Employee")</f>
        <v>Out of Service</v>
      </c>
    </row>
    <row r="328" spans="1:13" x14ac:dyDescent="0.35">
      <c r="A328" s="2" t="s">
        <v>2374</v>
      </c>
      <c r="B328" s="2">
        <v>43</v>
      </c>
      <c r="C328" s="2" t="s">
        <v>21</v>
      </c>
      <c r="D328" s="2" t="s">
        <v>2375</v>
      </c>
      <c r="E328" s="2" t="s">
        <v>2376</v>
      </c>
      <c r="F328" s="2" t="s">
        <v>3525</v>
      </c>
      <c r="G328" s="5" t="str">
        <f>IF(LEFT(Table2[[#This Row],[Phone Number]], 1)="-", MID(Table2[[#This Row],[Phone Number]], 2, LEN(Table2[[#This Row],[Phone Number]])-1), Table2[[#This Row],[Phone Number]])</f>
        <v>(634)276-7679-82456</v>
      </c>
      <c r="H328" s="2" t="s">
        <v>14</v>
      </c>
      <c r="I328" s="3">
        <v>43951</v>
      </c>
      <c r="J328" s="3">
        <f ca="1">TODAY()</f>
        <v>45252</v>
      </c>
      <c r="K32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23 Days</v>
      </c>
      <c r="L328" s="4">
        <f ca="1">IF(ISBLANK(Table2[[#This Row],[Exit Date]]),0,Table2[[#This Row],[Exit Date]]-Table2[[#This Row],[Join Date]])</f>
        <v>1301</v>
      </c>
      <c r="M328" s="2" t="str">
        <f ca="1">IF(Table2[[#This Row],[Exit Date]]&lt;TODAY(),"Out of Service","Active Employee")</f>
        <v>Active Employee</v>
      </c>
    </row>
    <row r="329" spans="1:13" x14ac:dyDescent="0.35">
      <c r="A329" s="2" t="s">
        <v>2454</v>
      </c>
      <c r="B329" s="2">
        <v>58</v>
      </c>
      <c r="C329" s="2" t="s">
        <v>21</v>
      </c>
      <c r="D329" s="2" t="s">
        <v>2455</v>
      </c>
      <c r="E329" s="2" t="s">
        <v>2456</v>
      </c>
      <c r="F329" s="2" t="s">
        <v>3538</v>
      </c>
      <c r="G329" s="5" t="str">
        <f>IF(LEFT(Table2[[#This Row],[Phone Number]], 1)="-", MID(Table2[[#This Row],[Phone Number]], 2, LEN(Table2[[#This Row],[Phone Number]])-1), Table2[[#This Row],[Phone Number]])</f>
        <v>435-966-0799-47410</v>
      </c>
      <c r="H329" s="2" t="s">
        <v>24</v>
      </c>
      <c r="I329" s="3">
        <v>43953</v>
      </c>
      <c r="J329" s="3">
        <f ca="1">TODAY()</f>
        <v>45252</v>
      </c>
      <c r="K32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20 Days</v>
      </c>
      <c r="L329" s="4">
        <f ca="1">IF(ISBLANK(Table2[[#This Row],[Exit Date]]),0,Table2[[#This Row],[Exit Date]]-Table2[[#This Row],[Join Date]])</f>
        <v>1299</v>
      </c>
      <c r="M329" s="2" t="str">
        <f ca="1">IF(Table2[[#This Row],[Exit Date]]&lt;TODAY(),"Out of Service","Active Employee")</f>
        <v>Active Employee</v>
      </c>
    </row>
    <row r="330" spans="1:13" x14ac:dyDescent="0.35">
      <c r="A330" s="2" t="s">
        <v>2654</v>
      </c>
      <c r="B330" s="2">
        <v>24</v>
      </c>
      <c r="C330" s="2" t="s">
        <v>21</v>
      </c>
      <c r="D330" s="2" t="s">
        <v>2655</v>
      </c>
      <c r="E330" s="2" t="s">
        <v>2656</v>
      </c>
      <c r="F330" s="2" t="s">
        <v>3570</v>
      </c>
      <c r="G330" s="5" t="str">
        <f>IF(LEFT(Table2[[#This Row],[Phone Number]], 1)="-", MID(Table2[[#This Row],[Phone Number]], 2, LEN(Table2[[#This Row],[Phone Number]])-1), Table2[[#This Row],[Phone Number]])</f>
        <v>001-342-302-0947-193</v>
      </c>
      <c r="H330" s="2" t="s">
        <v>19</v>
      </c>
      <c r="I330" s="3">
        <v>43955</v>
      </c>
      <c r="J330" s="3">
        <v>44645</v>
      </c>
      <c r="K33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21 Days</v>
      </c>
      <c r="L330" s="4">
        <f>IF(ISBLANK(Table2[[#This Row],[Exit Date]]),0,Table2[[#This Row],[Exit Date]]-Table2[[#This Row],[Join Date]])</f>
        <v>690</v>
      </c>
      <c r="M330" s="2" t="str">
        <f ca="1">IF(Table2[[#This Row],[Exit Date]]&lt;TODAY(),"Out of Service","Active Employee")</f>
        <v>Out of Service</v>
      </c>
    </row>
    <row r="331" spans="1:13" x14ac:dyDescent="0.35">
      <c r="A331" s="2" t="s">
        <v>2037</v>
      </c>
      <c r="B331" s="2">
        <v>32</v>
      </c>
      <c r="C331" s="2" t="s">
        <v>10</v>
      </c>
      <c r="D331" s="2" t="s">
        <v>2038</v>
      </c>
      <c r="E331" s="2" t="s">
        <v>2039</v>
      </c>
      <c r="F331" s="2" t="s">
        <v>3483</v>
      </c>
      <c r="G331" s="5" t="str">
        <f>IF(LEFT(Table2[[#This Row],[Phone Number]], 1)="-", MID(Table2[[#This Row],[Phone Number]], 2, LEN(Table2[[#This Row],[Phone Number]])-1), Table2[[#This Row],[Phone Number]])</f>
        <v>914-871-0974-848</v>
      </c>
      <c r="H331" s="2" t="s">
        <v>24</v>
      </c>
      <c r="I331" s="3">
        <v>43957</v>
      </c>
      <c r="J331" s="3">
        <v>44253</v>
      </c>
      <c r="K33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9 Months 20 Days</v>
      </c>
      <c r="L331" s="4">
        <f>IF(ISBLANK(Table2[[#This Row],[Exit Date]]),0,Table2[[#This Row],[Exit Date]]-Table2[[#This Row],[Join Date]])</f>
        <v>296</v>
      </c>
      <c r="M331" s="2" t="str">
        <f ca="1">IF(Table2[[#This Row],[Exit Date]]&lt;TODAY(),"Out of Service","Active Employee")</f>
        <v>Out of Service</v>
      </c>
    </row>
    <row r="332" spans="1:13" x14ac:dyDescent="0.35">
      <c r="A332" s="2" t="s">
        <v>830</v>
      </c>
      <c r="B332" s="2">
        <v>50</v>
      </c>
      <c r="C332" s="2" t="s">
        <v>21</v>
      </c>
      <c r="D332" s="2" t="s">
        <v>831</v>
      </c>
      <c r="E332" s="2" t="s">
        <v>832</v>
      </c>
      <c r="F332" s="2" t="s">
        <v>833</v>
      </c>
      <c r="G332" s="5" t="str">
        <f>IF(LEFT(Table2[[#This Row],[Phone Number]], 1)="-", MID(Table2[[#This Row],[Phone Number]], 2, LEN(Table2[[#This Row],[Phone Number]])-1), Table2[[#This Row],[Phone Number]])</f>
        <v>(556)297-2197</v>
      </c>
      <c r="H332" s="2" t="s">
        <v>40</v>
      </c>
      <c r="I332" s="3">
        <v>43958</v>
      </c>
      <c r="J332" s="3">
        <f t="shared" ref="J332:J346" ca="1" si="21">TODAY()</f>
        <v>45252</v>
      </c>
      <c r="K33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15 Days</v>
      </c>
      <c r="L332" s="4">
        <f ca="1">IF(ISBLANK(Table2[[#This Row],[Exit Date]]),0,Table2[[#This Row],[Exit Date]]-Table2[[#This Row],[Join Date]])</f>
        <v>1294</v>
      </c>
      <c r="M332" s="2" t="str">
        <f ca="1">IF(Table2[[#This Row],[Exit Date]]&lt;TODAY(),"Out of Service","Active Employee")</f>
        <v>Active Employee</v>
      </c>
    </row>
    <row r="333" spans="1:13" x14ac:dyDescent="0.35">
      <c r="A333" s="2" t="s">
        <v>584</v>
      </c>
      <c r="B333" s="2">
        <v>56</v>
      </c>
      <c r="C333" s="2" t="s">
        <v>21</v>
      </c>
      <c r="D333" s="2" t="s">
        <v>585</v>
      </c>
      <c r="E333" s="2" t="s">
        <v>586</v>
      </c>
      <c r="F333" s="2" t="s">
        <v>587</v>
      </c>
      <c r="G333" s="5" t="str">
        <f>IF(LEFT(Table2[[#This Row],[Phone Number]], 1)="-", MID(Table2[[#This Row],[Phone Number]], 2, LEN(Table2[[#This Row],[Phone Number]])-1), Table2[[#This Row],[Phone Number]])</f>
        <v>(657)530-3326</v>
      </c>
      <c r="H333" s="2" t="s">
        <v>19</v>
      </c>
      <c r="I333" s="3">
        <v>43960</v>
      </c>
      <c r="J333" s="3">
        <f t="shared" ca="1" si="21"/>
        <v>45252</v>
      </c>
      <c r="K33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13 Days</v>
      </c>
      <c r="L333" s="4">
        <f ca="1">IF(ISBLANK(Table2[[#This Row],[Exit Date]]),0,Table2[[#This Row],[Exit Date]]-Table2[[#This Row],[Join Date]])</f>
        <v>1292</v>
      </c>
      <c r="M333" s="2" t="str">
        <f ca="1">IF(Table2[[#This Row],[Exit Date]]&lt;TODAY(),"Out of Service","Active Employee")</f>
        <v>Active Employee</v>
      </c>
    </row>
    <row r="334" spans="1:13" x14ac:dyDescent="0.35">
      <c r="A334" s="2" t="s">
        <v>1617</v>
      </c>
      <c r="B334" s="2">
        <v>19</v>
      </c>
      <c r="C334" s="2" t="s">
        <v>10</v>
      </c>
      <c r="D334" s="2" t="s">
        <v>1618</v>
      </c>
      <c r="E334" s="2" t="s">
        <v>1619</v>
      </c>
      <c r="F334" s="2" t="s">
        <v>3760</v>
      </c>
      <c r="G334" s="5" t="str">
        <f>IF(LEFT(Table2[[#This Row],[Phone Number]], 1)="-", MID(Table2[[#This Row],[Phone Number]], 2, LEN(Table2[[#This Row],[Phone Number]])-1), Table2[[#This Row],[Phone Number]])</f>
        <v>934-858-0108</v>
      </c>
      <c r="H334" s="2" t="s">
        <v>19</v>
      </c>
      <c r="I334" s="3">
        <v>43960</v>
      </c>
      <c r="J334" s="3">
        <f t="shared" ca="1" si="21"/>
        <v>45252</v>
      </c>
      <c r="K33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13 Days</v>
      </c>
      <c r="L334" s="4">
        <f ca="1">IF(ISBLANK(Table2[[#This Row],[Exit Date]]),0,Table2[[#This Row],[Exit Date]]-Table2[[#This Row],[Join Date]])</f>
        <v>1292</v>
      </c>
      <c r="M334" s="2" t="str">
        <f ca="1">IF(Table2[[#This Row],[Exit Date]]&lt;TODAY(),"Out of Service","Active Employee")</f>
        <v>Active Employee</v>
      </c>
    </row>
    <row r="335" spans="1:13" x14ac:dyDescent="0.35">
      <c r="A335" s="2" t="s">
        <v>2169</v>
      </c>
      <c r="B335" s="2">
        <v>45</v>
      </c>
      <c r="C335" s="2" t="s">
        <v>10</v>
      </c>
      <c r="D335" s="2" t="s">
        <v>2170</v>
      </c>
      <c r="E335" s="2" t="s">
        <v>2171</v>
      </c>
      <c r="F335" s="2" t="s">
        <v>2172</v>
      </c>
      <c r="G335" s="5" t="str">
        <f>IF(LEFT(Table2[[#This Row],[Phone Number]], 1)="-", MID(Table2[[#This Row],[Phone Number]], 2, LEN(Table2[[#This Row],[Phone Number]])-1), Table2[[#This Row],[Phone Number]])</f>
        <v>(489)315-6771</v>
      </c>
      <c r="H335" s="2" t="s">
        <v>14</v>
      </c>
      <c r="I335" s="3">
        <v>43960</v>
      </c>
      <c r="J335" s="3">
        <f t="shared" ca="1" si="21"/>
        <v>45252</v>
      </c>
      <c r="K33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13 Days</v>
      </c>
      <c r="L335" s="4">
        <f ca="1">IF(ISBLANK(Table2[[#This Row],[Exit Date]]),0,Table2[[#This Row],[Exit Date]]-Table2[[#This Row],[Join Date]])</f>
        <v>1292</v>
      </c>
      <c r="M335" s="2" t="str">
        <f ca="1">IF(Table2[[#This Row],[Exit Date]]&lt;TODAY(),"Out of Service","Active Employee")</f>
        <v>Active Employee</v>
      </c>
    </row>
    <row r="336" spans="1:13" x14ac:dyDescent="0.35">
      <c r="A336" s="2" t="s">
        <v>965</v>
      </c>
      <c r="B336" s="2">
        <v>50</v>
      </c>
      <c r="C336" s="2" t="s">
        <v>21</v>
      </c>
      <c r="D336" s="2" t="s">
        <v>966</v>
      </c>
      <c r="E336" s="2" t="s">
        <v>967</v>
      </c>
      <c r="F336" s="2" t="s">
        <v>3324</v>
      </c>
      <c r="G336" s="5" t="str">
        <f>IF(LEFT(Table2[[#This Row],[Phone Number]], 1)="-", MID(Table2[[#This Row],[Phone Number]], 2, LEN(Table2[[#This Row],[Phone Number]])-1), Table2[[#This Row],[Phone Number]])</f>
        <v>509-419-7035-282</v>
      </c>
      <c r="H336" s="2" t="s">
        <v>19</v>
      </c>
      <c r="I336" s="3">
        <v>43961</v>
      </c>
      <c r="J336" s="3">
        <f t="shared" ca="1" si="21"/>
        <v>45252</v>
      </c>
      <c r="K33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12 Days</v>
      </c>
      <c r="L336" s="4">
        <f ca="1">IF(ISBLANK(Table2[[#This Row],[Exit Date]]),0,Table2[[#This Row],[Exit Date]]-Table2[[#This Row],[Join Date]])</f>
        <v>1291</v>
      </c>
      <c r="M336" s="2" t="str">
        <f ca="1">IF(Table2[[#This Row],[Exit Date]]&lt;TODAY(),"Out of Service","Active Employee")</f>
        <v>Active Employee</v>
      </c>
    </row>
    <row r="337" spans="1:13" x14ac:dyDescent="0.35">
      <c r="A337" s="2" t="s">
        <v>3082</v>
      </c>
      <c r="B337" s="2">
        <v>29</v>
      </c>
      <c r="C337" s="2" t="s">
        <v>10</v>
      </c>
      <c r="D337" s="2" t="s">
        <v>3083</v>
      </c>
      <c r="E337" s="2" t="s">
        <v>3084</v>
      </c>
      <c r="F337" s="2" t="s">
        <v>3646</v>
      </c>
      <c r="G337" s="5" t="str">
        <f>IF(LEFT(Table2[[#This Row],[Phone Number]], 1)="-", MID(Table2[[#This Row],[Phone Number]], 2, LEN(Table2[[#This Row],[Phone Number]])-1), Table2[[#This Row],[Phone Number]])</f>
        <v>001-966-718-3571-5026</v>
      </c>
      <c r="H337" s="2" t="s">
        <v>24</v>
      </c>
      <c r="I337" s="3">
        <v>43963</v>
      </c>
      <c r="J337" s="3">
        <f t="shared" ca="1" si="21"/>
        <v>45252</v>
      </c>
      <c r="K33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10 Days</v>
      </c>
      <c r="L337" s="4">
        <f ca="1">IF(ISBLANK(Table2[[#This Row],[Exit Date]]),0,Table2[[#This Row],[Exit Date]]-Table2[[#This Row],[Join Date]])</f>
        <v>1289</v>
      </c>
      <c r="M337" s="2" t="str">
        <f ca="1">IF(Table2[[#This Row],[Exit Date]]&lt;TODAY(),"Out of Service","Active Employee")</f>
        <v>Active Employee</v>
      </c>
    </row>
    <row r="338" spans="1:13" x14ac:dyDescent="0.35">
      <c r="A338" s="2" t="s">
        <v>467</v>
      </c>
      <c r="B338" s="2">
        <v>30</v>
      </c>
      <c r="C338" s="2" t="s">
        <v>10</v>
      </c>
      <c r="D338" s="2" t="s">
        <v>468</v>
      </c>
      <c r="E338" s="2" t="s">
        <v>469</v>
      </c>
      <c r="F338" s="2" t="s">
        <v>3254</v>
      </c>
      <c r="G338" s="5" t="str">
        <f>IF(LEFT(Table2[[#This Row],[Phone Number]], 1)="-", MID(Table2[[#This Row],[Phone Number]], 2, LEN(Table2[[#This Row],[Phone Number]])-1), Table2[[#This Row],[Phone Number]])</f>
        <v>438-398-4529-0154</v>
      </c>
      <c r="H338" s="2" t="s">
        <v>19</v>
      </c>
      <c r="I338" s="3">
        <v>43965</v>
      </c>
      <c r="J338" s="3">
        <f t="shared" ca="1" si="21"/>
        <v>45252</v>
      </c>
      <c r="K33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8 Days</v>
      </c>
      <c r="L338" s="4">
        <f ca="1">IF(ISBLANK(Table2[[#This Row],[Exit Date]]),0,Table2[[#This Row],[Exit Date]]-Table2[[#This Row],[Join Date]])</f>
        <v>1287</v>
      </c>
      <c r="M338" s="2" t="str">
        <f ca="1">IF(Table2[[#This Row],[Exit Date]]&lt;TODAY(),"Out of Service","Active Employee")</f>
        <v>Active Employee</v>
      </c>
    </row>
    <row r="339" spans="1:13" x14ac:dyDescent="0.35">
      <c r="A339" s="2" t="s">
        <v>1722</v>
      </c>
      <c r="B339" s="2">
        <v>55</v>
      </c>
      <c r="C339" s="2" t="s">
        <v>10</v>
      </c>
      <c r="D339" s="2" t="s">
        <v>1723</v>
      </c>
      <c r="E339" s="2" t="s">
        <v>1724</v>
      </c>
      <c r="F339" s="2" t="s">
        <v>3435</v>
      </c>
      <c r="G339" s="5" t="str">
        <f>IF(LEFT(Table2[[#This Row],[Phone Number]], 1)="-", MID(Table2[[#This Row],[Phone Number]], 2, LEN(Table2[[#This Row],[Phone Number]])-1), Table2[[#This Row],[Phone Number]])</f>
        <v>001-853-363-7457-368</v>
      </c>
      <c r="H339" s="2" t="s">
        <v>14</v>
      </c>
      <c r="I339" s="3">
        <v>43966</v>
      </c>
      <c r="J339" s="3">
        <f t="shared" ca="1" si="21"/>
        <v>45252</v>
      </c>
      <c r="K33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7 Days</v>
      </c>
      <c r="L339" s="4">
        <f ca="1">IF(ISBLANK(Table2[[#This Row],[Exit Date]]),0,Table2[[#This Row],[Exit Date]]-Table2[[#This Row],[Join Date]])</f>
        <v>1286</v>
      </c>
      <c r="M339" s="2" t="str">
        <f ca="1">IF(Table2[[#This Row],[Exit Date]]&lt;TODAY(),"Out of Service","Active Employee")</f>
        <v>Active Employee</v>
      </c>
    </row>
    <row r="340" spans="1:13" x14ac:dyDescent="0.35">
      <c r="A340" s="2" t="s">
        <v>3151</v>
      </c>
      <c r="B340" s="2">
        <v>30</v>
      </c>
      <c r="C340" s="2" t="s">
        <v>21</v>
      </c>
      <c r="D340" s="2" t="s">
        <v>3152</v>
      </c>
      <c r="E340" s="2" t="s">
        <v>3153</v>
      </c>
      <c r="F340" s="2" t="s">
        <v>3154</v>
      </c>
      <c r="G340" s="5" t="str">
        <f>IF(LEFT(Table2[[#This Row],[Phone Number]], 1)="-", MID(Table2[[#This Row],[Phone Number]], 2, LEN(Table2[[#This Row],[Phone Number]])-1), Table2[[#This Row],[Phone Number]])</f>
        <v>872-417-2377</v>
      </c>
      <c r="H340" s="2" t="s">
        <v>40</v>
      </c>
      <c r="I340" s="3">
        <v>43969</v>
      </c>
      <c r="J340" s="3">
        <f t="shared" ca="1" si="21"/>
        <v>45252</v>
      </c>
      <c r="K34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6 Months 4 Days</v>
      </c>
      <c r="L340" s="4">
        <f ca="1">IF(ISBLANK(Table2[[#This Row],[Exit Date]]),0,Table2[[#This Row],[Exit Date]]-Table2[[#This Row],[Join Date]])</f>
        <v>1283</v>
      </c>
      <c r="M340" s="2" t="str">
        <f ca="1">IF(Table2[[#This Row],[Exit Date]]&lt;TODAY(),"Out of Service","Active Employee")</f>
        <v>Active Employee</v>
      </c>
    </row>
    <row r="341" spans="1:13" x14ac:dyDescent="0.35">
      <c r="A341" s="2" t="s">
        <v>2229</v>
      </c>
      <c r="B341" s="2">
        <v>45</v>
      </c>
      <c r="C341" s="2" t="s">
        <v>21</v>
      </c>
      <c r="D341" s="2" t="s">
        <v>2230</v>
      </c>
      <c r="E341" s="2" t="s">
        <v>2231</v>
      </c>
      <c r="F341" s="2" t="s">
        <v>3793</v>
      </c>
      <c r="G341" s="5" t="str">
        <f>IF(LEFT(Table2[[#This Row],[Phone Number]], 1)="-", MID(Table2[[#This Row],[Phone Number]], 2, LEN(Table2[[#This Row],[Phone Number]])-1), Table2[[#This Row],[Phone Number]])</f>
        <v>243-799-7505</v>
      </c>
      <c r="H341" s="2" t="s">
        <v>19</v>
      </c>
      <c r="I341" s="3">
        <v>43975</v>
      </c>
      <c r="J341" s="3">
        <f t="shared" ca="1" si="21"/>
        <v>45252</v>
      </c>
      <c r="K34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29 Days</v>
      </c>
      <c r="L341" s="4">
        <f ca="1">IF(ISBLANK(Table2[[#This Row],[Exit Date]]),0,Table2[[#This Row],[Exit Date]]-Table2[[#This Row],[Join Date]])</f>
        <v>1277</v>
      </c>
      <c r="M341" s="2" t="str">
        <f ca="1">IF(Table2[[#This Row],[Exit Date]]&lt;TODAY(),"Out of Service","Active Employee")</f>
        <v>Active Employee</v>
      </c>
    </row>
    <row r="342" spans="1:13" x14ac:dyDescent="0.35">
      <c r="A342" s="2" t="s">
        <v>2933</v>
      </c>
      <c r="B342" s="2">
        <v>25</v>
      </c>
      <c r="C342" s="2" t="s">
        <v>10</v>
      </c>
      <c r="D342" s="2" t="s">
        <v>2934</v>
      </c>
      <c r="E342" s="2" t="s">
        <v>2935</v>
      </c>
      <c r="F342" s="2" t="s">
        <v>3832</v>
      </c>
      <c r="G342" s="5" t="str">
        <f>IF(LEFT(Table2[[#This Row],[Phone Number]], 1)="-", MID(Table2[[#This Row],[Phone Number]], 2, LEN(Table2[[#This Row],[Phone Number]])-1), Table2[[#This Row],[Phone Number]])</f>
        <v>406-779-2680</v>
      </c>
      <c r="H342" s="2" t="s">
        <v>24</v>
      </c>
      <c r="I342" s="3">
        <v>43975</v>
      </c>
      <c r="J342" s="3">
        <f t="shared" ca="1" si="21"/>
        <v>45252</v>
      </c>
      <c r="K34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29 Days</v>
      </c>
      <c r="L342" s="4">
        <f ca="1">IF(ISBLANK(Table2[[#This Row],[Exit Date]]),0,Table2[[#This Row],[Exit Date]]-Table2[[#This Row],[Join Date]])</f>
        <v>1277</v>
      </c>
      <c r="M342" s="2" t="str">
        <f ca="1">IF(Table2[[#This Row],[Exit Date]]&lt;TODAY(),"Out of Service","Active Employee")</f>
        <v>Active Employee</v>
      </c>
    </row>
    <row r="343" spans="1:13" x14ac:dyDescent="0.35">
      <c r="A343" s="2" t="s">
        <v>955</v>
      </c>
      <c r="B343" s="2">
        <v>29</v>
      </c>
      <c r="C343" s="2" t="s">
        <v>21</v>
      </c>
      <c r="D343" s="2" t="s">
        <v>956</v>
      </c>
      <c r="E343" s="2" t="s">
        <v>957</v>
      </c>
      <c r="F343" s="2" t="s">
        <v>3719</v>
      </c>
      <c r="G343" s="5" t="str">
        <f>IF(LEFT(Table2[[#This Row],[Phone Number]], 1)="-", MID(Table2[[#This Row],[Phone Number]], 2, LEN(Table2[[#This Row],[Phone Number]])-1), Table2[[#This Row],[Phone Number]])</f>
        <v>656-754-7954-916</v>
      </c>
      <c r="H343" s="2" t="s">
        <v>40</v>
      </c>
      <c r="I343" s="3">
        <v>43976</v>
      </c>
      <c r="J343" s="3">
        <f t="shared" ca="1" si="21"/>
        <v>45252</v>
      </c>
      <c r="K34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28 Days</v>
      </c>
      <c r="L343" s="4">
        <f ca="1">IF(ISBLANK(Table2[[#This Row],[Exit Date]]),0,Table2[[#This Row],[Exit Date]]-Table2[[#This Row],[Join Date]])</f>
        <v>1276</v>
      </c>
      <c r="M343" s="2" t="str">
        <f ca="1">IF(Table2[[#This Row],[Exit Date]]&lt;TODAY(),"Out of Service","Active Employee")</f>
        <v>Active Employee</v>
      </c>
    </row>
    <row r="344" spans="1:13" x14ac:dyDescent="0.35">
      <c r="A344" s="2" t="s">
        <v>1098</v>
      </c>
      <c r="B344" s="2">
        <v>32</v>
      </c>
      <c r="C344" s="2" t="s">
        <v>10</v>
      </c>
      <c r="D344" s="2" t="s">
        <v>1099</v>
      </c>
      <c r="E344" s="2" t="s">
        <v>1100</v>
      </c>
      <c r="F344" s="2" t="s">
        <v>3342</v>
      </c>
      <c r="G344" s="5" t="str">
        <f>IF(LEFT(Table2[[#This Row],[Phone Number]], 1)="-", MID(Table2[[#This Row],[Phone Number]], 2, LEN(Table2[[#This Row],[Phone Number]])-1), Table2[[#This Row],[Phone Number]])</f>
        <v>001-294-886-9590-56618</v>
      </c>
      <c r="H344" s="2" t="s">
        <v>19</v>
      </c>
      <c r="I344" s="3">
        <v>43978</v>
      </c>
      <c r="J344" s="3">
        <f t="shared" ca="1" si="21"/>
        <v>45252</v>
      </c>
      <c r="K34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26 Days</v>
      </c>
      <c r="L344" s="4">
        <f ca="1">IF(ISBLANK(Table2[[#This Row],[Exit Date]]),0,Table2[[#This Row],[Exit Date]]-Table2[[#This Row],[Join Date]])</f>
        <v>1274</v>
      </c>
      <c r="M344" s="2" t="str">
        <f ca="1">IF(Table2[[#This Row],[Exit Date]]&lt;TODAY(),"Out of Service","Active Employee")</f>
        <v>Active Employee</v>
      </c>
    </row>
    <row r="345" spans="1:13" x14ac:dyDescent="0.35">
      <c r="A345" s="2" t="s">
        <v>588</v>
      </c>
      <c r="B345" s="2">
        <v>48</v>
      </c>
      <c r="C345" s="2" t="s">
        <v>10</v>
      </c>
      <c r="D345" s="2" t="s">
        <v>589</v>
      </c>
      <c r="E345" s="2" t="s">
        <v>590</v>
      </c>
      <c r="F345" s="2" t="s">
        <v>3267</v>
      </c>
      <c r="G345" s="5" t="str">
        <f>IF(LEFT(Table2[[#This Row],[Phone Number]], 1)="-", MID(Table2[[#This Row],[Phone Number]], 2, LEN(Table2[[#This Row],[Phone Number]])-1), Table2[[#This Row],[Phone Number]])</f>
        <v>(449)502-8963-93892</v>
      </c>
      <c r="H345" s="2" t="s">
        <v>40</v>
      </c>
      <c r="I345" s="3">
        <v>43979</v>
      </c>
      <c r="J345" s="3">
        <f t="shared" ca="1" si="21"/>
        <v>45252</v>
      </c>
      <c r="K34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25 Days</v>
      </c>
      <c r="L345" s="4">
        <f ca="1">IF(ISBLANK(Table2[[#This Row],[Exit Date]]),0,Table2[[#This Row],[Exit Date]]-Table2[[#This Row],[Join Date]])</f>
        <v>1273</v>
      </c>
      <c r="M345" s="2" t="str">
        <f ca="1">IF(Table2[[#This Row],[Exit Date]]&lt;TODAY(),"Out of Service","Active Employee")</f>
        <v>Active Employee</v>
      </c>
    </row>
    <row r="346" spans="1:13" x14ac:dyDescent="0.35">
      <c r="A346" s="2" t="s">
        <v>1923</v>
      </c>
      <c r="B346" s="2">
        <v>42</v>
      </c>
      <c r="C346" s="2" t="s">
        <v>10</v>
      </c>
      <c r="D346" s="2" t="s">
        <v>1924</v>
      </c>
      <c r="E346" s="2" t="s">
        <v>1925</v>
      </c>
      <c r="F346" s="2" t="s">
        <v>1926</v>
      </c>
      <c r="G346" s="5" t="str">
        <f>IF(LEFT(Table2[[#This Row],[Phone Number]], 1)="-", MID(Table2[[#This Row],[Phone Number]], 2, LEN(Table2[[#This Row],[Phone Number]])-1), Table2[[#This Row],[Phone Number]])</f>
        <v>276-941-6810</v>
      </c>
      <c r="H346" s="2" t="s">
        <v>24</v>
      </c>
      <c r="I346" s="3">
        <v>43983</v>
      </c>
      <c r="J346" s="3">
        <f t="shared" ca="1" si="21"/>
        <v>45252</v>
      </c>
      <c r="K34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21 Days</v>
      </c>
      <c r="L346" s="4">
        <f ca="1">IF(ISBLANK(Table2[[#This Row],[Exit Date]]),0,Table2[[#This Row],[Exit Date]]-Table2[[#This Row],[Join Date]])</f>
        <v>1269</v>
      </c>
      <c r="M346" s="2" t="str">
        <f ca="1">IF(Table2[[#This Row],[Exit Date]]&lt;TODAY(),"Out of Service","Active Employee")</f>
        <v>Active Employee</v>
      </c>
    </row>
    <row r="347" spans="1:13" x14ac:dyDescent="0.35">
      <c r="A347" s="2" t="s">
        <v>159</v>
      </c>
      <c r="B347" s="2">
        <v>33</v>
      </c>
      <c r="C347" s="2" t="s">
        <v>21</v>
      </c>
      <c r="D347" s="2" t="s">
        <v>160</v>
      </c>
      <c r="E347" s="2" t="s">
        <v>161</v>
      </c>
      <c r="F347" s="2" t="s">
        <v>3677</v>
      </c>
      <c r="G347" s="5" t="str">
        <f>IF(LEFT(Table2[[#This Row],[Phone Number]], 1)="-", MID(Table2[[#This Row],[Phone Number]], 2, LEN(Table2[[#This Row],[Phone Number]])-1), Table2[[#This Row],[Phone Number]])</f>
        <v>848-956-6757-459</v>
      </c>
      <c r="H347" s="2" t="s">
        <v>19</v>
      </c>
      <c r="I347" s="3">
        <v>43985</v>
      </c>
      <c r="J347" s="3">
        <v>44881</v>
      </c>
      <c r="K34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13 Days</v>
      </c>
      <c r="L347" s="4">
        <f>IF(ISBLANK(Table2[[#This Row],[Exit Date]]),0,Table2[[#This Row],[Exit Date]]-Table2[[#This Row],[Join Date]])</f>
        <v>896</v>
      </c>
      <c r="M347" s="2" t="str">
        <f ca="1">IF(Table2[[#This Row],[Exit Date]]&lt;TODAY(),"Out of Service","Active Employee")</f>
        <v>Out of Service</v>
      </c>
    </row>
    <row r="348" spans="1:13" x14ac:dyDescent="0.35">
      <c r="A348" s="2" t="s">
        <v>1314</v>
      </c>
      <c r="B348" s="2">
        <v>50</v>
      </c>
      <c r="C348" s="2" t="s">
        <v>21</v>
      </c>
      <c r="D348" s="2" t="s">
        <v>1315</v>
      </c>
      <c r="E348" s="2" t="s">
        <v>1316</v>
      </c>
      <c r="F348" s="2">
        <f>1-740-283-1742</f>
        <v>-2764</v>
      </c>
      <c r="G348" s="5" t="str">
        <f>IF(LEFT(Table2[[#This Row],[Phone Number]], 1)="-", MID(Table2[[#This Row],[Phone Number]], 2, LEN(Table2[[#This Row],[Phone Number]])-1), Table2[[#This Row],[Phone Number]])</f>
        <v>2764</v>
      </c>
      <c r="H348" s="2" t="s">
        <v>14</v>
      </c>
      <c r="I348" s="3">
        <v>43986</v>
      </c>
      <c r="J348" s="3">
        <f t="shared" ref="J348:J353" ca="1" si="22">TODAY()</f>
        <v>45252</v>
      </c>
      <c r="K34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18 Days</v>
      </c>
      <c r="L348" s="4">
        <f ca="1">IF(ISBLANK(Table2[[#This Row],[Exit Date]]),0,Table2[[#This Row],[Exit Date]]-Table2[[#This Row],[Join Date]])</f>
        <v>1266</v>
      </c>
      <c r="M348" s="2" t="str">
        <f ca="1">IF(Table2[[#This Row],[Exit Date]]&lt;TODAY(),"Out of Service","Active Employee")</f>
        <v>Active Employee</v>
      </c>
    </row>
    <row r="349" spans="1:13" x14ac:dyDescent="0.35">
      <c r="A349" s="2" t="s">
        <v>263</v>
      </c>
      <c r="B349" s="2">
        <v>19</v>
      </c>
      <c r="C349" s="2" t="s">
        <v>21</v>
      </c>
      <c r="D349" s="2" t="s">
        <v>264</v>
      </c>
      <c r="E349" s="2" t="s">
        <v>265</v>
      </c>
      <c r="F349" s="2" t="s">
        <v>3218</v>
      </c>
      <c r="G349" s="5" t="str">
        <f>IF(LEFT(Table2[[#This Row],[Phone Number]], 1)="-", MID(Table2[[#This Row],[Phone Number]], 2, LEN(Table2[[#This Row],[Phone Number]])-1), Table2[[#This Row],[Phone Number]])</f>
        <v>+1-220-587-8410-9418</v>
      </c>
      <c r="H349" s="2" t="s">
        <v>40</v>
      </c>
      <c r="I349" s="3">
        <v>43987</v>
      </c>
      <c r="J349" s="3">
        <f t="shared" ca="1" si="22"/>
        <v>45252</v>
      </c>
      <c r="K34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17 Days</v>
      </c>
      <c r="L349" s="4">
        <f ca="1">IF(ISBLANK(Table2[[#This Row],[Exit Date]]),0,Table2[[#This Row],[Exit Date]]-Table2[[#This Row],[Join Date]])</f>
        <v>1265</v>
      </c>
      <c r="M349" s="2" t="str">
        <f ca="1">IF(Table2[[#This Row],[Exit Date]]&lt;TODAY(),"Out of Service","Active Employee")</f>
        <v>Active Employee</v>
      </c>
    </row>
    <row r="350" spans="1:13" x14ac:dyDescent="0.35">
      <c r="A350" s="2" t="s">
        <v>1506</v>
      </c>
      <c r="B350" s="2">
        <v>29</v>
      </c>
      <c r="C350" s="2" t="s">
        <v>21</v>
      </c>
      <c r="D350" s="2" t="s">
        <v>1507</v>
      </c>
      <c r="E350" s="2" t="s">
        <v>1508</v>
      </c>
      <c r="F350" s="2" t="s">
        <v>3752</v>
      </c>
      <c r="G350" s="5" t="str">
        <f>IF(LEFT(Table2[[#This Row],[Phone Number]], 1)="-", MID(Table2[[#This Row],[Phone Number]], 2, LEN(Table2[[#This Row],[Phone Number]])-1), Table2[[#This Row],[Phone Number]])</f>
        <v>833-306-7124</v>
      </c>
      <c r="H350" s="2" t="s">
        <v>24</v>
      </c>
      <c r="I350" s="3">
        <v>43994</v>
      </c>
      <c r="J350" s="3">
        <f t="shared" ca="1" si="22"/>
        <v>45252</v>
      </c>
      <c r="K35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10 Days</v>
      </c>
      <c r="L350" s="4">
        <f ca="1">IF(ISBLANK(Table2[[#This Row],[Exit Date]]),0,Table2[[#This Row],[Exit Date]]-Table2[[#This Row],[Join Date]])</f>
        <v>1258</v>
      </c>
      <c r="M350" s="2" t="str">
        <f ca="1">IF(Table2[[#This Row],[Exit Date]]&lt;TODAY(),"Out of Service","Active Employee")</f>
        <v>Active Employee</v>
      </c>
    </row>
    <row r="351" spans="1:13" x14ac:dyDescent="0.35">
      <c r="A351" s="2" t="s">
        <v>3000</v>
      </c>
      <c r="B351" s="2">
        <v>40</v>
      </c>
      <c r="C351" s="2" t="s">
        <v>21</v>
      </c>
      <c r="D351" s="2" t="s">
        <v>3001</v>
      </c>
      <c r="E351" s="2" t="s">
        <v>3002</v>
      </c>
      <c r="F351" s="2" t="s">
        <v>3630</v>
      </c>
      <c r="G351" s="5" t="str">
        <f>IF(LEFT(Table2[[#This Row],[Phone Number]], 1)="-", MID(Table2[[#This Row],[Phone Number]], 2, LEN(Table2[[#This Row],[Phone Number]])-1), Table2[[#This Row],[Phone Number]])</f>
        <v>(938)624-2474-2083</v>
      </c>
      <c r="H351" s="2" t="s">
        <v>19</v>
      </c>
      <c r="I351" s="3">
        <v>43994</v>
      </c>
      <c r="J351" s="3">
        <f t="shared" ca="1" si="22"/>
        <v>45252</v>
      </c>
      <c r="K35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10 Days</v>
      </c>
      <c r="L351" s="4">
        <f ca="1">IF(ISBLANK(Table2[[#This Row],[Exit Date]]),0,Table2[[#This Row],[Exit Date]]-Table2[[#This Row],[Join Date]])</f>
        <v>1258</v>
      </c>
      <c r="M351" s="2" t="str">
        <f ca="1">IF(Table2[[#This Row],[Exit Date]]&lt;TODAY(),"Out of Service","Active Employee")</f>
        <v>Active Employee</v>
      </c>
    </row>
    <row r="352" spans="1:13" x14ac:dyDescent="0.35">
      <c r="A352" s="2" t="s">
        <v>3024</v>
      </c>
      <c r="B352" s="2">
        <v>47</v>
      </c>
      <c r="C352" s="2" t="s">
        <v>10</v>
      </c>
      <c r="D352" s="2" t="s">
        <v>3025</v>
      </c>
      <c r="E352" s="2" t="s">
        <v>3026</v>
      </c>
      <c r="F352" s="2" t="s">
        <v>3638</v>
      </c>
      <c r="G352" s="5" t="str">
        <f>IF(LEFT(Table2[[#This Row],[Phone Number]], 1)="-", MID(Table2[[#This Row],[Phone Number]], 2, LEN(Table2[[#This Row],[Phone Number]])-1), Table2[[#This Row],[Phone Number]])</f>
        <v>+1-243-624-8963-1160</v>
      </c>
      <c r="H352" s="2" t="s">
        <v>19</v>
      </c>
      <c r="I352" s="3">
        <v>43994</v>
      </c>
      <c r="J352" s="3">
        <f t="shared" ca="1" si="22"/>
        <v>45252</v>
      </c>
      <c r="K35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10 Days</v>
      </c>
      <c r="L352" s="4">
        <f ca="1">IF(ISBLANK(Table2[[#This Row],[Exit Date]]),0,Table2[[#This Row],[Exit Date]]-Table2[[#This Row],[Join Date]])</f>
        <v>1258</v>
      </c>
      <c r="M352" s="2" t="str">
        <f ca="1">IF(Table2[[#This Row],[Exit Date]]&lt;TODAY(),"Out of Service","Active Employee")</f>
        <v>Active Employee</v>
      </c>
    </row>
    <row r="353" spans="1:13" x14ac:dyDescent="0.35">
      <c r="A353" s="2" t="s">
        <v>301</v>
      </c>
      <c r="B353" s="2">
        <v>45</v>
      </c>
      <c r="C353" s="2" t="s">
        <v>10</v>
      </c>
      <c r="D353" s="2" t="s">
        <v>302</v>
      </c>
      <c r="E353" s="2" t="s">
        <v>303</v>
      </c>
      <c r="F353" s="2" t="s">
        <v>3684</v>
      </c>
      <c r="G353" s="5" t="str">
        <f>IF(LEFT(Table2[[#This Row],[Phone Number]], 1)="-", MID(Table2[[#This Row],[Phone Number]], 2, LEN(Table2[[#This Row],[Phone Number]])-1), Table2[[#This Row],[Phone Number]])</f>
        <v>370-838-0936</v>
      </c>
      <c r="H353" s="2" t="s">
        <v>24</v>
      </c>
      <c r="I353" s="3">
        <v>43999</v>
      </c>
      <c r="J353" s="3">
        <f t="shared" ca="1" si="22"/>
        <v>45252</v>
      </c>
      <c r="K35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5 Days</v>
      </c>
      <c r="L353" s="4">
        <f ca="1">IF(ISBLANK(Table2[[#This Row],[Exit Date]]),0,Table2[[#This Row],[Exit Date]]-Table2[[#This Row],[Join Date]])</f>
        <v>1253</v>
      </c>
      <c r="M353" s="2" t="str">
        <f ca="1">IF(Table2[[#This Row],[Exit Date]]&lt;TODAY(),"Out of Service","Active Employee")</f>
        <v>Active Employee</v>
      </c>
    </row>
    <row r="354" spans="1:13" x14ac:dyDescent="0.35">
      <c r="A354" s="2" t="s">
        <v>611</v>
      </c>
      <c r="B354" s="2">
        <v>55</v>
      </c>
      <c r="C354" s="2" t="s">
        <v>10</v>
      </c>
      <c r="D354" s="2" t="s">
        <v>612</v>
      </c>
      <c r="E354" s="2" t="s">
        <v>613</v>
      </c>
      <c r="F354" s="2" t="s">
        <v>3272</v>
      </c>
      <c r="G354" s="5" t="str">
        <f>IF(LEFT(Table2[[#This Row],[Phone Number]], 1)="-", MID(Table2[[#This Row],[Phone Number]], 2, LEN(Table2[[#This Row],[Phone Number]])-1), Table2[[#This Row],[Phone Number]])</f>
        <v>+1-740-446-5964-7970</v>
      </c>
      <c r="H354" s="2" t="s">
        <v>40</v>
      </c>
      <c r="I354" s="3">
        <v>43999</v>
      </c>
      <c r="J354" s="3">
        <v>44886</v>
      </c>
      <c r="K35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4 Days</v>
      </c>
      <c r="L354" s="4">
        <f>IF(ISBLANK(Table2[[#This Row],[Exit Date]]),0,Table2[[#This Row],[Exit Date]]-Table2[[#This Row],[Join Date]])</f>
        <v>887</v>
      </c>
      <c r="M354" s="2" t="str">
        <f ca="1">IF(Table2[[#This Row],[Exit Date]]&lt;TODAY(),"Out of Service","Active Employee")</f>
        <v>Out of Service</v>
      </c>
    </row>
    <row r="355" spans="1:13" x14ac:dyDescent="0.35">
      <c r="A355" s="2" t="s">
        <v>550</v>
      </c>
      <c r="B355" s="2">
        <v>50</v>
      </c>
      <c r="C355" s="2" t="s">
        <v>10</v>
      </c>
      <c r="D355" s="2" t="s">
        <v>551</v>
      </c>
      <c r="E355" s="2" t="s">
        <v>552</v>
      </c>
      <c r="F355" s="2" t="s">
        <v>3265</v>
      </c>
      <c r="G355" s="5" t="str">
        <f>IF(LEFT(Table2[[#This Row],[Phone Number]], 1)="-", MID(Table2[[#This Row],[Phone Number]], 2, LEN(Table2[[#This Row],[Phone Number]])-1), Table2[[#This Row],[Phone Number]])</f>
        <v>+1-986-704-0425-279</v>
      </c>
      <c r="H355" s="2" t="s">
        <v>24</v>
      </c>
      <c r="I355" s="3">
        <v>44000</v>
      </c>
      <c r="J355" s="3">
        <f ca="1">TODAY()</f>
        <v>45252</v>
      </c>
      <c r="K35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4 Days</v>
      </c>
      <c r="L355" s="4">
        <f ca="1">IF(ISBLANK(Table2[[#This Row],[Exit Date]]),0,Table2[[#This Row],[Exit Date]]-Table2[[#This Row],[Join Date]])</f>
        <v>1252</v>
      </c>
      <c r="M355" s="2" t="str">
        <f ca="1">IF(Table2[[#This Row],[Exit Date]]&lt;TODAY(),"Out of Service","Active Employee")</f>
        <v>Active Employee</v>
      </c>
    </row>
    <row r="356" spans="1:13" x14ac:dyDescent="0.35">
      <c r="A356" s="2" t="s">
        <v>380</v>
      </c>
      <c r="B356" s="2">
        <v>54</v>
      </c>
      <c r="C356" s="2" t="s">
        <v>21</v>
      </c>
      <c r="D356" s="2" t="s">
        <v>381</v>
      </c>
      <c r="E356" s="2" t="s">
        <v>382</v>
      </c>
      <c r="F356" s="2" t="s">
        <v>3235</v>
      </c>
      <c r="G356" s="5" t="str">
        <f>IF(LEFT(Table2[[#This Row],[Phone Number]], 1)="-", MID(Table2[[#This Row],[Phone Number]], 2, LEN(Table2[[#This Row],[Phone Number]])-1), Table2[[#This Row],[Phone Number]])</f>
        <v>+1-645-823-7140-1035</v>
      </c>
      <c r="H356" s="2" t="s">
        <v>14</v>
      </c>
      <c r="I356" s="3">
        <v>44003</v>
      </c>
      <c r="J356" s="3">
        <f ca="1">TODAY()</f>
        <v>45252</v>
      </c>
      <c r="K35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5 Months 1 Days</v>
      </c>
      <c r="L356" s="4">
        <f ca="1">IF(ISBLANK(Table2[[#This Row],[Exit Date]]),0,Table2[[#This Row],[Exit Date]]-Table2[[#This Row],[Join Date]])</f>
        <v>1249</v>
      </c>
      <c r="M356" s="2" t="str">
        <f ca="1">IF(Table2[[#This Row],[Exit Date]]&lt;TODAY(),"Out of Service","Active Employee")</f>
        <v>Active Employee</v>
      </c>
    </row>
    <row r="357" spans="1:13" x14ac:dyDescent="0.35">
      <c r="A357" s="2" t="s">
        <v>621</v>
      </c>
      <c r="B357" s="2">
        <v>25</v>
      </c>
      <c r="C357" s="2" t="s">
        <v>10</v>
      </c>
      <c r="D357" s="2" t="s">
        <v>622</v>
      </c>
      <c r="E357" s="2" t="s">
        <v>623</v>
      </c>
      <c r="F357" s="2" t="s">
        <v>3699</v>
      </c>
      <c r="G357" s="5" t="str">
        <f>IF(LEFT(Table2[[#This Row],[Phone Number]], 1)="-", MID(Table2[[#This Row],[Phone Number]], 2, LEN(Table2[[#This Row],[Phone Number]])-1), Table2[[#This Row],[Phone Number]])</f>
        <v>951-583-6348-77035</v>
      </c>
      <c r="H357" s="2" t="s">
        <v>19</v>
      </c>
      <c r="I357" s="3">
        <v>44005</v>
      </c>
      <c r="J357" s="3">
        <f ca="1">TODAY()</f>
        <v>45252</v>
      </c>
      <c r="K35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30 Days</v>
      </c>
      <c r="L357" s="4">
        <f ca="1">IF(ISBLANK(Table2[[#This Row],[Exit Date]]),0,Table2[[#This Row],[Exit Date]]-Table2[[#This Row],[Join Date]])</f>
        <v>1247</v>
      </c>
      <c r="M357" s="2" t="str">
        <f ca="1">IF(Table2[[#This Row],[Exit Date]]&lt;TODAY(),"Out of Service","Active Employee")</f>
        <v>Active Employee</v>
      </c>
    </row>
    <row r="358" spans="1:13" x14ac:dyDescent="0.35">
      <c r="A358" s="2" t="s">
        <v>2401</v>
      </c>
      <c r="B358" s="2">
        <v>57</v>
      </c>
      <c r="C358" s="2" t="s">
        <v>10</v>
      </c>
      <c r="D358" s="2" t="s">
        <v>2402</v>
      </c>
      <c r="E358" s="2" t="s">
        <v>2403</v>
      </c>
      <c r="F358" s="2" t="s">
        <v>2404</v>
      </c>
      <c r="G358" s="5" t="str">
        <f>IF(LEFT(Table2[[#This Row],[Phone Number]], 1)="-", MID(Table2[[#This Row],[Phone Number]], 2, LEN(Table2[[#This Row],[Phone Number]])-1), Table2[[#This Row],[Phone Number]])</f>
        <v>(735)373-0325</v>
      </c>
      <c r="H358" s="2" t="s">
        <v>14</v>
      </c>
      <c r="I358" s="3">
        <v>44006</v>
      </c>
      <c r="J358" s="3">
        <v>44466</v>
      </c>
      <c r="K35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3 Days</v>
      </c>
      <c r="L358" s="4">
        <f>IF(ISBLANK(Table2[[#This Row],[Exit Date]]),0,Table2[[#This Row],[Exit Date]]-Table2[[#This Row],[Join Date]])</f>
        <v>460</v>
      </c>
      <c r="M358" s="2" t="str">
        <f ca="1">IF(Table2[[#This Row],[Exit Date]]&lt;TODAY(),"Out of Service","Active Employee")</f>
        <v>Out of Service</v>
      </c>
    </row>
    <row r="359" spans="1:13" x14ac:dyDescent="0.35">
      <c r="A359" s="2" t="s">
        <v>1075</v>
      </c>
      <c r="B359" s="2">
        <v>23</v>
      </c>
      <c r="C359" s="2" t="s">
        <v>10</v>
      </c>
      <c r="D359" s="2" t="s">
        <v>1076</v>
      </c>
      <c r="E359" s="2" t="s">
        <v>1077</v>
      </c>
      <c r="F359" s="2">
        <v>8479227590</v>
      </c>
      <c r="G359" s="5">
        <f>IF(LEFT(Table2[[#This Row],[Phone Number]], 1)="-", MID(Table2[[#This Row],[Phone Number]], 2, LEN(Table2[[#This Row],[Phone Number]])-1), Table2[[#This Row],[Phone Number]])</f>
        <v>8479227590</v>
      </c>
      <c r="H359" s="2" t="s">
        <v>14</v>
      </c>
      <c r="I359" s="3">
        <v>44007</v>
      </c>
      <c r="J359" s="3">
        <f t="shared" ref="J359:J366" ca="1" si="23">TODAY()</f>
        <v>45252</v>
      </c>
      <c r="K35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28 Days</v>
      </c>
      <c r="L359" s="4">
        <f ca="1">IF(ISBLANK(Table2[[#This Row],[Exit Date]]),0,Table2[[#This Row],[Exit Date]]-Table2[[#This Row],[Join Date]])</f>
        <v>1245</v>
      </c>
      <c r="M359" s="2" t="str">
        <f ca="1">IF(Table2[[#This Row],[Exit Date]]&lt;TODAY(),"Out of Service","Active Employee")</f>
        <v>Active Employee</v>
      </c>
    </row>
    <row r="360" spans="1:13" x14ac:dyDescent="0.35">
      <c r="A360" s="2" t="s">
        <v>2059</v>
      </c>
      <c r="B360" s="2">
        <v>49</v>
      </c>
      <c r="C360" s="2" t="s">
        <v>10</v>
      </c>
      <c r="D360" s="2" t="s">
        <v>2060</v>
      </c>
      <c r="E360" s="2" t="s">
        <v>2061</v>
      </c>
      <c r="F360" s="2" t="s">
        <v>3485</v>
      </c>
      <c r="G360" s="5" t="str">
        <f>IF(LEFT(Table2[[#This Row],[Phone Number]], 1)="-", MID(Table2[[#This Row],[Phone Number]], 2, LEN(Table2[[#This Row],[Phone Number]])-1), Table2[[#This Row],[Phone Number]])</f>
        <v>(929)435-4834-12051</v>
      </c>
      <c r="H360" s="2" t="s">
        <v>24</v>
      </c>
      <c r="I360" s="3">
        <v>44007</v>
      </c>
      <c r="J360" s="3">
        <f t="shared" ca="1" si="23"/>
        <v>45252</v>
      </c>
      <c r="K36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28 Days</v>
      </c>
      <c r="L360" s="4">
        <f ca="1">IF(ISBLANK(Table2[[#This Row],[Exit Date]]),0,Table2[[#This Row],[Exit Date]]-Table2[[#This Row],[Join Date]])</f>
        <v>1245</v>
      </c>
      <c r="M360" s="2" t="str">
        <f ca="1">IF(Table2[[#This Row],[Exit Date]]&lt;TODAY(),"Out of Service","Active Employee")</f>
        <v>Active Employee</v>
      </c>
    </row>
    <row r="361" spans="1:13" x14ac:dyDescent="0.35">
      <c r="A361" s="2" t="s">
        <v>337</v>
      </c>
      <c r="B361" s="2">
        <v>37</v>
      </c>
      <c r="C361" s="2" t="s">
        <v>21</v>
      </c>
      <c r="D361" s="2" t="s">
        <v>338</v>
      </c>
      <c r="E361" s="2" t="s">
        <v>339</v>
      </c>
      <c r="F361" s="2" t="s">
        <v>3228</v>
      </c>
      <c r="G361" s="5" t="str">
        <f>IF(LEFT(Table2[[#This Row],[Phone Number]], 1)="-", MID(Table2[[#This Row],[Phone Number]], 2, LEN(Table2[[#This Row],[Phone Number]])-1), Table2[[#This Row],[Phone Number]])</f>
        <v>657-603-1353-966</v>
      </c>
      <c r="H361" s="2" t="s">
        <v>24</v>
      </c>
      <c r="I361" s="3">
        <v>44011</v>
      </c>
      <c r="J361" s="3">
        <f t="shared" ca="1" si="23"/>
        <v>45252</v>
      </c>
      <c r="K36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24 Days</v>
      </c>
      <c r="L361" s="4">
        <f ca="1">IF(ISBLANK(Table2[[#This Row],[Exit Date]]),0,Table2[[#This Row],[Exit Date]]-Table2[[#This Row],[Join Date]])</f>
        <v>1241</v>
      </c>
      <c r="M361" s="2" t="str">
        <f ca="1">IF(Table2[[#This Row],[Exit Date]]&lt;TODAY(),"Out of Service","Active Employee")</f>
        <v>Active Employee</v>
      </c>
    </row>
    <row r="362" spans="1:13" x14ac:dyDescent="0.35">
      <c r="A362" s="2" t="s">
        <v>2212</v>
      </c>
      <c r="B362" s="2">
        <v>59</v>
      </c>
      <c r="C362" s="2" t="s">
        <v>10</v>
      </c>
      <c r="D362" s="2" t="s">
        <v>2213</v>
      </c>
      <c r="E362" s="2" t="s">
        <v>2214</v>
      </c>
      <c r="F362" s="2">
        <v>4237025037</v>
      </c>
      <c r="G362" s="5">
        <f>IF(LEFT(Table2[[#This Row],[Phone Number]], 1)="-", MID(Table2[[#This Row],[Phone Number]], 2, LEN(Table2[[#This Row],[Phone Number]])-1), Table2[[#This Row],[Phone Number]])</f>
        <v>4237025037</v>
      </c>
      <c r="H362" s="2" t="s">
        <v>24</v>
      </c>
      <c r="I362" s="3">
        <v>44011</v>
      </c>
      <c r="J362" s="3">
        <f t="shared" ca="1" si="23"/>
        <v>45252</v>
      </c>
      <c r="K36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24 Days</v>
      </c>
      <c r="L362" s="4">
        <f ca="1">IF(ISBLANK(Table2[[#This Row],[Exit Date]]),0,Table2[[#This Row],[Exit Date]]-Table2[[#This Row],[Join Date]])</f>
        <v>1241</v>
      </c>
      <c r="M362" s="2" t="str">
        <f ca="1">IF(Table2[[#This Row],[Exit Date]]&lt;TODAY(),"Out of Service","Active Employee")</f>
        <v>Active Employee</v>
      </c>
    </row>
    <row r="363" spans="1:13" x14ac:dyDescent="0.35">
      <c r="A363" s="2" t="s">
        <v>788</v>
      </c>
      <c r="B363" s="2">
        <v>60</v>
      </c>
      <c r="C363" s="2" t="s">
        <v>21</v>
      </c>
      <c r="D363" s="2" t="s">
        <v>789</v>
      </c>
      <c r="E363" s="2" t="s">
        <v>790</v>
      </c>
      <c r="F363" s="2">
        <v>2916047361</v>
      </c>
      <c r="G363" s="5">
        <f>IF(LEFT(Table2[[#This Row],[Phone Number]], 1)="-", MID(Table2[[#This Row],[Phone Number]], 2, LEN(Table2[[#This Row],[Phone Number]])-1), Table2[[#This Row],[Phone Number]])</f>
        <v>2916047361</v>
      </c>
      <c r="H363" s="2" t="s">
        <v>19</v>
      </c>
      <c r="I363" s="3">
        <v>44012</v>
      </c>
      <c r="J363" s="3">
        <f t="shared" ca="1" si="23"/>
        <v>45252</v>
      </c>
      <c r="K36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23 Days</v>
      </c>
      <c r="L363" s="4">
        <f ca="1">IF(ISBLANK(Table2[[#This Row],[Exit Date]]),0,Table2[[#This Row],[Exit Date]]-Table2[[#This Row],[Join Date]])</f>
        <v>1240</v>
      </c>
      <c r="M363" s="2" t="str">
        <f ca="1">IF(Table2[[#This Row],[Exit Date]]&lt;TODAY(),"Out of Service","Active Employee")</f>
        <v>Active Employee</v>
      </c>
    </row>
    <row r="364" spans="1:13" x14ac:dyDescent="0.35">
      <c r="A364" s="2" t="s">
        <v>2974</v>
      </c>
      <c r="B364" s="2">
        <v>42</v>
      </c>
      <c r="C364" s="2" t="s">
        <v>10</v>
      </c>
      <c r="D364" s="2" t="s">
        <v>2975</v>
      </c>
      <c r="E364" s="2" t="s">
        <v>2976</v>
      </c>
      <c r="F364" s="2">
        <v>3366128569</v>
      </c>
      <c r="G364" s="5">
        <f>IF(LEFT(Table2[[#This Row],[Phone Number]], 1)="-", MID(Table2[[#This Row],[Phone Number]], 2, LEN(Table2[[#This Row],[Phone Number]])-1), Table2[[#This Row],[Phone Number]])</f>
        <v>3366128569</v>
      </c>
      <c r="H364" s="2" t="s">
        <v>24</v>
      </c>
      <c r="I364" s="3">
        <v>44012</v>
      </c>
      <c r="J364" s="3">
        <f t="shared" ca="1" si="23"/>
        <v>45252</v>
      </c>
      <c r="K36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23 Days</v>
      </c>
      <c r="L364" s="4">
        <f ca="1">IF(ISBLANK(Table2[[#This Row],[Exit Date]]),0,Table2[[#This Row],[Exit Date]]-Table2[[#This Row],[Join Date]])</f>
        <v>1240</v>
      </c>
      <c r="M364" s="2" t="str">
        <f ca="1">IF(Table2[[#This Row],[Exit Date]]&lt;TODAY(),"Out of Service","Active Employee")</f>
        <v>Active Employee</v>
      </c>
    </row>
    <row r="365" spans="1:13" x14ac:dyDescent="0.35">
      <c r="A365" s="2" t="s">
        <v>3054</v>
      </c>
      <c r="B365" s="2">
        <v>41</v>
      </c>
      <c r="C365" s="2" t="s">
        <v>10</v>
      </c>
      <c r="D365" s="2" t="s">
        <v>3055</v>
      </c>
      <c r="E365" s="2" t="s">
        <v>3056</v>
      </c>
      <c r="F365" s="2" t="s">
        <v>3642</v>
      </c>
      <c r="G365" s="5" t="str">
        <f>IF(LEFT(Table2[[#This Row],[Phone Number]], 1)="-", MID(Table2[[#This Row],[Phone Number]], 2, LEN(Table2[[#This Row],[Phone Number]])-1), Table2[[#This Row],[Phone Number]])</f>
        <v>001-231-508-7277-25757</v>
      </c>
      <c r="H365" s="2" t="s">
        <v>40</v>
      </c>
      <c r="I365" s="3">
        <v>44013</v>
      </c>
      <c r="J365" s="3">
        <f t="shared" ca="1" si="23"/>
        <v>45252</v>
      </c>
      <c r="K36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21 Days</v>
      </c>
      <c r="L365" s="4">
        <f ca="1">IF(ISBLANK(Table2[[#This Row],[Exit Date]]),0,Table2[[#This Row],[Exit Date]]-Table2[[#This Row],[Join Date]])</f>
        <v>1239</v>
      </c>
      <c r="M365" s="2" t="str">
        <f ca="1">IF(Table2[[#This Row],[Exit Date]]&lt;TODAY(),"Out of Service","Active Employee")</f>
        <v>Active Employee</v>
      </c>
    </row>
    <row r="366" spans="1:13" x14ac:dyDescent="0.35">
      <c r="A366" s="2" t="s">
        <v>2993</v>
      </c>
      <c r="B366" s="2">
        <v>37</v>
      </c>
      <c r="C366" s="2" t="s">
        <v>10</v>
      </c>
      <c r="D366" s="2" t="s">
        <v>2994</v>
      </c>
      <c r="E366" s="2" t="s">
        <v>2995</v>
      </c>
      <c r="F366" s="2" t="s">
        <v>2996</v>
      </c>
      <c r="G366" s="5" t="str">
        <f>IF(LEFT(Table2[[#This Row],[Phone Number]], 1)="-", MID(Table2[[#This Row],[Phone Number]], 2, LEN(Table2[[#This Row],[Phone Number]])-1), Table2[[#This Row],[Phone Number]])</f>
        <v>877-891-1582</v>
      </c>
      <c r="H366" s="2" t="s">
        <v>14</v>
      </c>
      <c r="I366" s="3">
        <v>44014</v>
      </c>
      <c r="J366" s="3">
        <f t="shared" ca="1" si="23"/>
        <v>45252</v>
      </c>
      <c r="K36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20 Days</v>
      </c>
      <c r="L366" s="4">
        <f ca="1">IF(ISBLANK(Table2[[#This Row],[Exit Date]]),0,Table2[[#This Row],[Exit Date]]-Table2[[#This Row],[Join Date]])</f>
        <v>1238</v>
      </c>
      <c r="M366" s="2" t="str">
        <f ca="1">IF(Table2[[#This Row],[Exit Date]]&lt;TODAY(),"Out of Service","Active Employee")</f>
        <v>Active Employee</v>
      </c>
    </row>
    <row r="367" spans="1:13" x14ac:dyDescent="0.35">
      <c r="A367" s="2" t="s">
        <v>1107</v>
      </c>
      <c r="B367" s="2">
        <v>28</v>
      </c>
      <c r="C367" s="2" t="s">
        <v>10</v>
      </c>
      <c r="D367" s="2" t="s">
        <v>1108</v>
      </c>
      <c r="E367" s="2" t="s">
        <v>1109</v>
      </c>
      <c r="F367" s="2" t="s">
        <v>3344</v>
      </c>
      <c r="G367" s="5" t="str">
        <f>IF(LEFT(Table2[[#This Row],[Phone Number]], 1)="-", MID(Table2[[#This Row],[Phone Number]], 2, LEN(Table2[[#This Row],[Phone Number]])-1), Table2[[#This Row],[Phone Number]])</f>
        <v>622-322-7962-180</v>
      </c>
      <c r="H367" s="2" t="s">
        <v>40</v>
      </c>
      <c r="I367" s="3">
        <v>44015</v>
      </c>
      <c r="J367" s="3">
        <v>44637</v>
      </c>
      <c r="K36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8 Months 14 Days</v>
      </c>
      <c r="L367" s="4">
        <f>IF(ISBLANK(Table2[[#This Row],[Exit Date]]),0,Table2[[#This Row],[Exit Date]]-Table2[[#This Row],[Join Date]])</f>
        <v>622</v>
      </c>
      <c r="M367" s="2" t="str">
        <f ca="1">IF(Table2[[#This Row],[Exit Date]]&lt;TODAY(),"Out of Service","Active Employee")</f>
        <v>Out of Service</v>
      </c>
    </row>
    <row r="368" spans="1:13" x14ac:dyDescent="0.35">
      <c r="A368" s="2" t="s">
        <v>3085</v>
      </c>
      <c r="B368" s="2">
        <v>50</v>
      </c>
      <c r="C368" s="2" t="s">
        <v>21</v>
      </c>
      <c r="D368" s="2" t="s">
        <v>3086</v>
      </c>
      <c r="E368" s="2" t="s">
        <v>3087</v>
      </c>
      <c r="F368" s="2" t="s">
        <v>3647</v>
      </c>
      <c r="G368" s="5" t="str">
        <f>IF(LEFT(Table2[[#This Row],[Phone Number]], 1)="-", MID(Table2[[#This Row],[Phone Number]], 2, LEN(Table2[[#This Row],[Phone Number]])-1), Table2[[#This Row],[Phone Number]])</f>
        <v>(277)719-9819-281</v>
      </c>
      <c r="H368" s="2" t="s">
        <v>40</v>
      </c>
      <c r="I368" s="3">
        <v>44018</v>
      </c>
      <c r="J368" s="3">
        <f t="shared" ref="J368:J376" ca="1" si="24">TODAY()</f>
        <v>45252</v>
      </c>
      <c r="K36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16 Days</v>
      </c>
      <c r="L368" s="4">
        <f ca="1">IF(ISBLANK(Table2[[#This Row],[Exit Date]]),0,Table2[[#This Row],[Exit Date]]-Table2[[#This Row],[Join Date]])</f>
        <v>1234</v>
      </c>
      <c r="M368" s="2" t="str">
        <f ca="1">IF(Table2[[#This Row],[Exit Date]]&lt;TODAY(),"Out of Service","Active Employee")</f>
        <v>Active Employee</v>
      </c>
    </row>
    <row r="369" spans="1:13" x14ac:dyDescent="0.35">
      <c r="A369" s="2" t="s">
        <v>1940</v>
      </c>
      <c r="B369" s="2">
        <v>55</v>
      </c>
      <c r="C369" s="2" t="s">
        <v>10</v>
      </c>
      <c r="D369" s="2" t="s">
        <v>1941</v>
      </c>
      <c r="E369" s="2" t="s">
        <v>1942</v>
      </c>
      <c r="F369" s="2" t="s">
        <v>3470</v>
      </c>
      <c r="G369" s="5" t="str">
        <f>IF(LEFT(Table2[[#This Row],[Phone Number]], 1)="-", MID(Table2[[#This Row],[Phone Number]], 2, LEN(Table2[[#This Row],[Phone Number]])-1), Table2[[#This Row],[Phone Number]])</f>
        <v>001-600-399-5517-48651</v>
      </c>
      <c r="H369" s="2" t="s">
        <v>14</v>
      </c>
      <c r="I369" s="3">
        <v>44023</v>
      </c>
      <c r="J369" s="3">
        <f t="shared" ca="1" si="24"/>
        <v>45252</v>
      </c>
      <c r="K36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11 Days</v>
      </c>
      <c r="L369" s="4">
        <f ca="1">IF(ISBLANK(Table2[[#This Row],[Exit Date]]),0,Table2[[#This Row],[Exit Date]]-Table2[[#This Row],[Join Date]])</f>
        <v>1229</v>
      </c>
      <c r="M369" s="2" t="str">
        <f ca="1">IF(Table2[[#This Row],[Exit Date]]&lt;TODAY(),"Out of Service","Active Employee")</f>
        <v>Active Employee</v>
      </c>
    </row>
    <row r="370" spans="1:13" x14ac:dyDescent="0.35">
      <c r="A370" s="2" t="s">
        <v>138</v>
      </c>
      <c r="B370" s="2">
        <v>30</v>
      </c>
      <c r="C370" s="2" t="s">
        <v>21</v>
      </c>
      <c r="D370" s="2" t="s">
        <v>139</v>
      </c>
      <c r="E370" s="2" t="s">
        <v>140</v>
      </c>
      <c r="F370" s="2" t="s">
        <v>3204</v>
      </c>
      <c r="G370" s="5" t="str">
        <f>IF(LEFT(Table2[[#This Row],[Phone Number]], 1)="-", MID(Table2[[#This Row],[Phone Number]], 2, LEN(Table2[[#This Row],[Phone Number]])-1), Table2[[#This Row],[Phone Number]])</f>
        <v>001-321-611-7276-0242</v>
      </c>
      <c r="H370" s="2" t="s">
        <v>24</v>
      </c>
      <c r="I370" s="3">
        <v>44024</v>
      </c>
      <c r="J370" s="3">
        <f t="shared" ca="1" si="24"/>
        <v>45252</v>
      </c>
      <c r="K37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10 Days</v>
      </c>
      <c r="L370" s="4">
        <f ca="1">IF(ISBLANK(Table2[[#This Row],[Exit Date]]),0,Table2[[#This Row],[Exit Date]]-Table2[[#This Row],[Join Date]])</f>
        <v>1228</v>
      </c>
      <c r="M370" s="2" t="str">
        <f ca="1">IF(Table2[[#This Row],[Exit Date]]&lt;TODAY(),"Out of Service","Active Employee")</f>
        <v>Active Employee</v>
      </c>
    </row>
    <row r="371" spans="1:13" x14ac:dyDescent="0.35">
      <c r="A371" s="2" t="s">
        <v>171</v>
      </c>
      <c r="B371" s="2">
        <v>40</v>
      </c>
      <c r="C371" s="2" t="s">
        <v>10</v>
      </c>
      <c r="D371" s="2" t="s">
        <v>172</v>
      </c>
      <c r="E371" s="2" t="s">
        <v>173</v>
      </c>
      <c r="F371" s="2" t="s">
        <v>174</v>
      </c>
      <c r="G371" s="5" t="str">
        <f>IF(LEFT(Table2[[#This Row],[Phone Number]], 1)="-", MID(Table2[[#This Row],[Phone Number]], 2, LEN(Table2[[#This Row],[Phone Number]])-1), Table2[[#This Row],[Phone Number]])</f>
        <v>654-781-4878</v>
      </c>
      <c r="H371" s="2" t="s">
        <v>19</v>
      </c>
      <c r="I371" s="3">
        <v>44024</v>
      </c>
      <c r="J371" s="3">
        <f t="shared" ca="1" si="24"/>
        <v>45252</v>
      </c>
      <c r="K37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10 Days</v>
      </c>
      <c r="L371" s="4">
        <f ca="1">IF(ISBLANK(Table2[[#This Row],[Exit Date]]),0,Table2[[#This Row],[Exit Date]]-Table2[[#This Row],[Join Date]])</f>
        <v>1228</v>
      </c>
      <c r="M371" s="2" t="str">
        <f ca="1">IF(Table2[[#This Row],[Exit Date]]&lt;TODAY(),"Out of Service","Active Employee")</f>
        <v>Active Employee</v>
      </c>
    </row>
    <row r="372" spans="1:13" x14ac:dyDescent="0.35">
      <c r="A372" s="2" t="s">
        <v>340</v>
      </c>
      <c r="B372" s="2">
        <v>20</v>
      </c>
      <c r="C372" s="2" t="s">
        <v>10</v>
      </c>
      <c r="D372" s="2" t="s">
        <v>341</v>
      </c>
      <c r="E372" s="2" t="s">
        <v>342</v>
      </c>
      <c r="F372" s="2" t="s">
        <v>3229</v>
      </c>
      <c r="G372" s="5" t="str">
        <f>IF(LEFT(Table2[[#This Row],[Phone Number]], 1)="-", MID(Table2[[#This Row],[Phone Number]], 2, LEN(Table2[[#This Row],[Phone Number]])-1), Table2[[#This Row],[Phone Number]])</f>
        <v>(555)479-7404-64599</v>
      </c>
      <c r="H372" s="2" t="s">
        <v>14</v>
      </c>
      <c r="I372" s="3">
        <v>44024</v>
      </c>
      <c r="J372" s="3">
        <f t="shared" ca="1" si="24"/>
        <v>45252</v>
      </c>
      <c r="K37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10 Days</v>
      </c>
      <c r="L372" s="4">
        <f ca="1">IF(ISBLANK(Table2[[#This Row],[Exit Date]]),0,Table2[[#This Row],[Exit Date]]-Table2[[#This Row],[Join Date]])</f>
        <v>1228</v>
      </c>
      <c r="M372" s="2" t="str">
        <f ca="1">IF(Table2[[#This Row],[Exit Date]]&lt;TODAY(),"Out of Service","Active Employee")</f>
        <v>Active Employee</v>
      </c>
    </row>
    <row r="373" spans="1:13" x14ac:dyDescent="0.35">
      <c r="A373" s="2" t="s">
        <v>1233</v>
      </c>
      <c r="B373" s="2">
        <v>60</v>
      </c>
      <c r="C373" s="2" t="s">
        <v>10</v>
      </c>
      <c r="D373" s="2" t="s">
        <v>1234</v>
      </c>
      <c r="E373" s="2" t="s">
        <v>1235</v>
      </c>
      <c r="F373" s="2">
        <v>8118925295</v>
      </c>
      <c r="G373" s="5">
        <f>IF(LEFT(Table2[[#This Row],[Phone Number]], 1)="-", MID(Table2[[#This Row],[Phone Number]], 2, LEN(Table2[[#This Row],[Phone Number]])-1), Table2[[#This Row],[Phone Number]])</f>
        <v>8118925295</v>
      </c>
      <c r="H373" s="2" t="s">
        <v>14</v>
      </c>
      <c r="I373" s="3">
        <v>44026</v>
      </c>
      <c r="J373" s="3">
        <f t="shared" ca="1" si="24"/>
        <v>45252</v>
      </c>
      <c r="K37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8 Days</v>
      </c>
      <c r="L373" s="4">
        <f ca="1">IF(ISBLANK(Table2[[#This Row],[Exit Date]]),0,Table2[[#This Row],[Exit Date]]-Table2[[#This Row],[Join Date]])</f>
        <v>1226</v>
      </c>
      <c r="M373" s="2" t="str">
        <f ca="1">IF(Table2[[#This Row],[Exit Date]]&lt;TODAY(),"Out of Service","Active Employee")</f>
        <v>Active Employee</v>
      </c>
    </row>
    <row r="374" spans="1:13" x14ac:dyDescent="0.35">
      <c r="A374" s="2" t="s">
        <v>3155</v>
      </c>
      <c r="B374" s="2">
        <v>53</v>
      </c>
      <c r="C374" s="2" t="s">
        <v>21</v>
      </c>
      <c r="D374" s="2" t="s">
        <v>3156</v>
      </c>
      <c r="E374" s="2" t="s">
        <v>3157</v>
      </c>
      <c r="F374" s="2" t="s">
        <v>3843</v>
      </c>
      <c r="G374" s="5" t="str">
        <f>IF(LEFT(Table2[[#This Row],[Phone Number]], 1)="-", MID(Table2[[#This Row],[Phone Number]], 2, LEN(Table2[[#This Row],[Phone Number]])-1), Table2[[#This Row],[Phone Number]])</f>
        <v>672-886-4880</v>
      </c>
      <c r="H374" s="2" t="s">
        <v>19</v>
      </c>
      <c r="I374" s="3">
        <v>44027</v>
      </c>
      <c r="J374" s="3">
        <f t="shared" ca="1" si="24"/>
        <v>45252</v>
      </c>
      <c r="K37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7 Days</v>
      </c>
      <c r="L374" s="4">
        <f ca="1">IF(ISBLANK(Table2[[#This Row],[Exit Date]]),0,Table2[[#This Row],[Exit Date]]-Table2[[#This Row],[Join Date]])</f>
        <v>1225</v>
      </c>
      <c r="M374" s="2" t="str">
        <f ca="1">IF(Table2[[#This Row],[Exit Date]]&lt;TODAY(),"Out of Service","Active Employee")</f>
        <v>Active Employee</v>
      </c>
    </row>
    <row r="375" spans="1:13" x14ac:dyDescent="0.35">
      <c r="A375" s="2" t="s">
        <v>2225</v>
      </c>
      <c r="B375" s="2">
        <v>26</v>
      </c>
      <c r="C375" s="2" t="s">
        <v>10</v>
      </c>
      <c r="D375" s="2" t="s">
        <v>2226</v>
      </c>
      <c r="E375" s="2" t="s">
        <v>2227</v>
      </c>
      <c r="F375" s="2" t="s">
        <v>2228</v>
      </c>
      <c r="G375" s="5" t="str">
        <f>IF(LEFT(Table2[[#This Row],[Phone Number]], 1)="-", MID(Table2[[#This Row],[Phone Number]], 2, LEN(Table2[[#This Row],[Phone Number]])-1), Table2[[#This Row],[Phone Number]])</f>
        <v>599-368-5493</v>
      </c>
      <c r="H375" s="2" t="s">
        <v>40</v>
      </c>
      <c r="I375" s="3">
        <v>44028</v>
      </c>
      <c r="J375" s="3">
        <f t="shared" ca="1" si="24"/>
        <v>45252</v>
      </c>
      <c r="K37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6 Days</v>
      </c>
      <c r="L375" s="4">
        <f ca="1">IF(ISBLANK(Table2[[#This Row],[Exit Date]]),0,Table2[[#This Row],[Exit Date]]-Table2[[#This Row],[Join Date]])</f>
        <v>1224</v>
      </c>
      <c r="M375" s="2" t="str">
        <f ca="1">IF(Table2[[#This Row],[Exit Date]]&lt;TODAY(),"Out of Service","Active Employee")</f>
        <v>Active Employee</v>
      </c>
    </row>
    <row r="376" spans="1:13" x14ac:dyDescent="0.35">
      <c r="A376" s="2" t="s">
        <v>1444</v>
      </c>
      <c r="B376" s="2">
        <v>40</v>
      </c>
      <c r="C376" s="2" t="s">
        <v>10</v>
      </c>
      <c r="D376" s="2" t="s">
        <v>1445</v>
      </c>
      <c r="E376" s="2" t="s">
        <v>1446</v>
      </c>
      <c r="F376" s="2" t="s">
        <v>3392</v>
      </c>
      <c r="G376" s="5" t="str">
        <f>IF(LEFT(Table2[[#This Row],[Phone Number]], 1)="-", MID(Table2[[#This Row],[Phone Number]], 2, LEN(Table2[[#This Row],[Phone Number]])-1), Table2[[#This Row],[Phone Number]])</f>
        <v>001-575-612-2807-0420</v>
      </c>
      <c r="H376" s="2" t="s">
        <v>40</v>
      </c>
      <c r="I376" s="3">
        <v>44034</v>
      </c>
      <c r="J376" s="3">
        <f t="shared" ca="1" si="24"/>
        <v>45252</v>
      </c>
      <c r="K37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4 Months 0 Days</v>
      </c>
      <c r="L376" s="4">
        <f ca="1">IF(ISBLANK(Table2[[#This Row],[Exit Date]]),0,Table2[[#This Row],[Exit Date]]-Table2[[#This Row],[Join Date]])</f>
        <v>1218</v>
      </c>
      <c r="M376" s="2" t="str">
        <f ca="1">IF(Table2[[#This Row],[Exit Date]]&lt;TODAY(),"Out of Service","Active Employee")</f>
        <v>Active Employee</v>
      </c>
    </row>
    <row r="377" spans="1:13" x14ac:dyDescent="0.35">
      <c r="A377" s="2" t="s">
        <v>2387</v>
      </c>
      <c r="B377" s="2">
        <v>34</v>
      </c>
      <c r="C377" s="2" t="s">
        <v>21</v>
      </c>
      <c r="D377" s="2" t="s">
        <v>2388</v>
      </c>
      <c r="E377" s="2" t="s">
        <v>2389</v>
      </c>
      <c r="F377" s="2" t="s">
        <v>3802</v>
      </c>
      <c r="G377" s="5" t="str">
        <f>IF(LEFT(Table2[[#This Row],[Phone Number]], 1)="-", MID(Table2[[#This Row],[Phone Number]], 2, LEN(Table2[[#This Row],[Phone Number]])-1), Table2[[#This Row],[Phone Number]])</f>
        <v>618-386-1524</v>
      </c>
      <c r="H377" s="2" t="s">
        <v>19</v>
      </c>
      <c r="I377" s="3">
        <v>44036</v>
      </c>
      <c r="J377" s="3">
        <v>44663</v>
      </c>
      <c r="K37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8 Months 19 Days</v>
      </c>
      <c r="L377" s="4">
        <f>IF(ISBLANK(Table2[[#This Row],[Exit Date]]),0,Table2[[#This Row],[Exit Date]]-Table2[[#This Row],[Join Date]])</f>
        <v>627</v>
      </c>
      <c r="M377" s="2" t="str">
        <f ca="1">IF(Table2[[#This Row],[Exit Date]]&lt;TODAY(),"Out of Service","Active Employee")</f>
        <v>Out of Service</v>
      </c>
    </row>
    <row r="378" spans="1:13" x14ac:dyDescent="0.35">
      <c r="A378" s="2" t="s">
        <v>771</v>
      </c>
      <c r="B378" s="2">
        <v>32</v>
      </c>
      <c r="C378" s="2" t="s">
        <v>10</v>
      </c>
      <c r="D378" s="2" t="s">
        <v>772</v>
      </c>
      <c r="E378" s="2" t="s">
        <v>773</v>
      </c>
      <c r="F378" s="2" t="s">
        <v>3299</v>
      </c>
      <c r="G378" s="5" t="str">
        <f>IF(LEFT(Table2[[#This Row],[Phone Number]], 1)="-", MID(Table2[[#This Row],[Phone Number]], 2, LEN(Table2[[#This Row],[Phone Number]])-1), Table2[[#This Row],[Phone Number]])</f>
        <v>405-785-7861-328</v>
      </c>
      <c r="H378" s="2" t="s">
        <v>14</v>
      </c>
      <c r="I378" s="3">
        <v>44037</v>
      </c>
      <c r="J378" s="3">
        <f t="shared" ref="J378:J390" ca="1" si="25">TODAY()</f>
        <v>45252</v>
      </c>
      <c r="K37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28 Days</v>
      </c>
      <c r="L378" s="4">
        <f ca="1">IF(ISBLANK(Table2[[#This Row],[Exit Date]]),0,Table2[[#This Row],[Exit Date]]-Table2[[#This Row],[Join Date]])</f>
        <v>1215</v>
      </c>
      <c r="M378" s="2" t="str">
        <f ca="1">IF(Table2[[#This Row],[Exit Date]]&lt;TODAY(),"Out of Service","Active Employee")</f>
        <v>Active Employee</v>
      </c>
    </row>
    <row r="379" spans="1:13" x14ac:dyDescent="0.35">
      <c r="A379" s="2" t="s">
        <v>1699</v>
      </c>
      <c r="B379" s="2">
        <v>35</v>
      </c>
      <c r="C379" s="2" t="s">
        <v>21</v>
      </c>
      <c r="D379" s="2" t="s">
        <v>1700</v>
      </c>
      <c r="E379" s="2" t="s">
        <v>1701</v>
      </c>
      <c r="F379" s="2" t="s">
        <v>3431</v>
      </c>
      <c r="G379" s="5" t="str">
        <f>IF(LEFT(Table2[[#This Row],[Phone Number]], 1)="-", MID(Table2[[#This Row],[Phone Number]], 2, LEN(Table2[[#This Row],[Phone Number]])-1), Table2[[#This Row],[Phone Number]])</f>
        <v>323-311-5188-4304</v>
      </c>
      <c r="H379" s="2" t="s">
        <v>24</v>
      </c>
      <c r="I379" s="3">
        <v>44037</v>
      </c>
      <c r="J379" s="3">
        <f t="shared" ca="1" si="25"/>
        <v>45252</v>
      </c>
      <c r="K37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28 Days</v>
      </c>
      <c r="L379" s="4">
        <f ca="1">IF(ISBLANK(Table2[[#This Row],[Exit Date]]),0,Table2[[#This Row],[Exit Date]]-Table2[[#This Row],[Join Date]])</f>
        <v>1215</v>
      </c>
      <c r="M379" s="2" t="str">
        <f ca="1">IF(Table2[[#This Row],[Exit Date]]&lt;TODAY(),"Out of Service","Active Employee")</f>
        <v>Active Employee</v>
      </c>
    </row>
    <row r="380" spans="1:13" x14ac:dyDescent="0.35">
      <c r="A380" s="2" t="s">
        <v>1496</v>
      </c>
      <c r="B380" s="2">
        <v>38</v>
      </c>
      <c r="C380" s="2" t="s">
        <v>10</v>
      </c>
      <c r="D380" s="2" t="s">
        <v>1497</v>
      </c>
      <c r="E380" s="2" t="s">
        <v>1498</v>
      </c>
      <c r="F380" s="2" t="s">
        <v>3750</v>
      </c>
      <c r="G380" s="5" t="str">
        <f>IF(LEFT(Table2[[#This Row],[Phone Number]], 1)="-", MID(Table2[[#This Row],[Phone Number]], 2, LEN(Table2[[#This Row],[Phone Number]])-1), Table2[[#This Row],[Phone Number]])</f>
        <v>382-399-2966-02356</v>
      </c>
      <c r="H380" s="2" t="s">
        <v>24</v>
      </c>
      <c r="I380" s="3">
        <v>44038</v>
      </c>
      <c r="J380" s="3">
        <f t="shared" ca="1" si="25"/>
        <v>45252</v>
      </c>
      <c r="K38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27 Days</v>
      </c>
      <c r="L380" s="4">
        <f ca="1">IF(ISBLANK(Table2[[#This Row],[Exit Date]]),0,Table2[[#This Row],[Exit Date]]-Table2[[#This Row],[Join Date]])</f>
        <v>1214</v>
      </c>
      <c r="M380" s="2" t="str">
        <f ca="1">IF(Table2[[#This Row],[Exit Date]]&lt;TODAY(),"Out of Service","Active Employee")</f>
        <v>Active Employee</v>
      </c>
    </row>
    <row r="381" spans="1:13" x14ac:dyDescent="0.35">
      <c r="A381" s="2" t="s">
        <v>506</v>
      </c>
      <c r="B381" s="2">
        <v>46</v>
      </c>
      <c r="C381" s="2" t="s">
        <v>21</v>
      </c>
      <c r="D381" s="2" t="s">
        <v>507</v>
      </c>
      <c r="E381" s="2" t="s">
        <v>508</v>
      </c>
      <c r="F381" s="2" t="s">
        <v>3261</v>
      </c>
      <c r="G381" s="5" t="str">
        <f>IF(LEFT(Table2[[#This Row],[Phone Number]], 1)="-", MID(Table2[[#This Row],[Phone Number]], 2, LEN(Table2[[#This Row],[Phone Number]])-1), Table2[[#This Row],[Phone Number]])</f>
        <v>+1-686-494-7919-67170</v>
      </c>
      <c r="H381" s="2" t="s">
        <v>40</v>
      </c>
      <c r="I381" s="3">
        <v>44041</v>
      </c>
      <c r="J381" s="3">
        <f t="shared" ca="1" si="25"/>
        <v>45252</v>
      </c>
      <c r="K38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24 Days</v>
      </c>
      <c r="L381" s="4">
        <f ca="1">IF(ISBLANK(Table2[[#This Row],[Exit Date]]),0,Table2[[#This Row],[Exit Date]]-Table2[[#This Row],[Join Date]])</f>
        <v>1211</v>
      </c>
      <c r="M381" s="2" t="str">
        <f ca="1">IF(Table2[[#This Row],[Exit Date]]&lt;TODAY(),"Out of Service","Active Employee")</f>
        <v>Active Employee</v>
      </c>
    </row>
    <row r="382" spans="1:13" x14ac:dyDescent="0.35">
      <c r="A382" s="2" t="s">
        <v>1771</v>
      </c>
      <c r="B382" s="2">
        <v>39</v>
      </c>
      <c r="C382" s="2" t="s">
        <v>10</v>
      </c>
      <c r="D382" s="2" t="s">
        <v>1772</v>
      </c>
      <c r="E382" s="2" t="s">
        <v>1773</v>
      </c>
      <c r="F382" s="2" t="s">
        <v>1774</v>
      </c>
      <c r="G382" s="5" t="str">
        <f>IF(LEFT(Table2[[#This Row],[Phone Number]], 1)="-", MID(Table2[[#This Row],[Phone Number]], 2, LEN(Table2[[#This Row],[Phone Number]])-1), Table2[[#This Row],[Phone Number]])</f>
        <v>534-301-7048</v>
      </c>
      <c r="H382" s="2" t="s">
        <v>14</v>
      </c>
      <c r="I382" s="3">
        <v>44044</v>
      </c>
      <c r="J382" s="3">
        <f t="shared" ca="1" si="25"/>
        <v>45252</v>
      </c>
      <c r="K38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21 Days</v>
      </c>
      <c r="L382" s="4">
        <f ca="1">IF(ISBLANK(Table2[[#This Row],[Exit Date]]),0,Table2[[#This Row],[Exit Date]]-Table2[[#This Row],[Join Date]])</f>
        <v>1208</v>
      </c>
      <c r="M382" s="2" t="str">
        <f ca="1">IF(Table2[[#This Row],[Exit Date]]&lt;TODAY(),"Out of Service","Active Employee")</f>
        <v>Active Employee</v>
      </c>
    </row>
    <row r="383" spans="1:13" x14ac:dyDescent="0.35">
      <c r="A383" s="2" t="s">
        <v>3037</v>
      </c>
      <c r="B383" s="2">
        <v>28</v>
      </c>
      <c r="C383" s="2" t="s">
        <v>21</v>
      </c>
      <c r="D383" s="2" t="s">
        <v>3038</v>
      </c>
      <c r="E383" s="2" t="s">
        <v>3039</v>
      </c>
      <c r="F383" s="2" t="s">
        <v>3835</v>
      </c>
      <c r="G383" s="5" t="str">
        <f>IF(LEFT(Table2[[#This Row],[Phone Number]], 1)="-", MID(Table2[[#This Row],[Phone Number]], 2, LEN(Table2[[#This Row],[Phone Number]])-1), Table2[[#This Row],[Phone Number]])</f>
        <v>378-736-7451</v>
      </c>
      <c r="H383" s="2" t="s">
        <v>24</v>
      </c>
      <c r="I383" s="3">
        <v>44044</v>
      </c>
      <c r="J383" s="3">
        <f t="shared" ca="1" si="25"/>
        <v>45252</v>
      </c>
      <c r="K38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21 Days</v>
      </c>
      <c r="L383" s="4">
        <f ca="1">IF(ISBLANK(Table2[[#This Row],[Exit Date]]),0,Table2[[#This Row],[Exit Date]]-Table2[[#This Row],[Join Date]])</f>
        <v>1208</v>
      </c>
      <c r="M383" s="2" t="str">
        <f ca="1">IF(Table2[[#This Row],[Exit Date]]&lt;TODAY(),"Out of Service","Active Employee")</f>
        <v>Active Employee</v>
      </c>
    </row>
    <row r="384" spans="1:13" x14ac:dyDescent="0.35">
      <c r="A384" s="2" t="s">
        <v>246</v>
      </c>
      <c r="B384" s="2">
        <v>34</v>
      </c>
      <c r="C384" s="2" t="s">
        <v>21</v>
      </c>
      <c r="D384" s="2" t="s">
        <v>247</v>
      </c>
      <c r="E384" s="2" t="s">
        <v>248</v>
      </c>
      <c r="F384" s="2" t="s">
        <v>3216</v>
      </c>
      <c r="G384" s="5" t="str">
        <f>IF(LEFT(Table2[[#This Row],[Phone Number]], 1)="-", MID(Table2[[#This Row],[Phone Number]], 2, LEN(Table2[[#This Row],[Phone Number]])-1), Table2[[#This Row],[Phone Number]])</f>
        <v>(268)338-9784-9864</v>
      </c>
      <c r="H384" s="2" t="s">
        <v>40</v>
      </c>
      <c r="I384" s="3">
        <v>44051</v>
      </c>
      <c r="J384" s="3">
        <f t="shared" ca="1" si="25"/>
        <v>45252</v>
      </c>
      <c r="K38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14 Days</v>
      </c>
      <c r="L384" s="4">
        <f ca="1">IF(ISBLANK(Table2[[#This Row],[Exit Date]]),0,Table2[[#This Row],[Exit Date]]-Table2[[#This Row],[Join Date]])</f>
        <v>1201</v>
      </c>
      <c r="M384" s="2" t="str">
        <f ca="1">IF(Table2[[#This Row],[Exit Date]]&lt;TODAY(),"Out of Service","Active Employee")</f>
        <v>Active Employee</v>
      </c>
    </row>
    <row r="385" spans="1:13" x14ac:dyDescent="0.35">
      <c r="A385" s="2" t="s">
        <v>1768</v>
      </c>
      <c r="B385" s="2">
        <v>54</v>
      </c>
      <c r="C385" s="2" t="s">
        <v>10</v>
      </c>
      <c r="D385" s="2" t="s">
        <v>1769</v>
      </c>
      <c r="E385" s="2" t="s">
        <v>1770</v>
      </c>
      <c r="F385" s="2" t="s">
        <v>3441</v>
      </c>
      <c r="G385" s="5" t="str">
        <f>IF(LEFT(Table2[[#This Row],[Phone Number]], 1)="-", MID(Table2[[#This Row],[Phone Number]], 2, LEN(Table2[[#This Row],[Phone Number]])-1), Table2[[#This Row],[Phone Number]])</f>
        <v>479-918-3459-412</v>
      </c>
      <c r="H385" s="2" t="s">
        <v>19</v>
      </c>
      <c r="I385" s="3">
        <v>44053</v>
      </c>
      <c r="J385" s="3">
        <f t="shared" ca="1" si="25"/>
        <v>45252</v>
      </c>
      <c r="K38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12 Days</v>
      </c>
      <c r="L385" s="4">
        <f ca="1">IF(ISBLANK(Table2[[#This Row],[Exit Date]]),0,Table2[[#This Row],[Exit Date]]-Table2[[#This Row],[Join Date]])</f>
        <v>1199</v>
      </c>
      <c r="M385" s="2" t="str">
        <f ca="1">IF(Table2[[#This Row],[Exit Date]]&lt;TODAY(),"Out of Service","Active Employee")</f>
        <v>Active Employee</v>
      </c>
    </row>
    <row r="386" spans="1:13" x14ac:dyDescent="0.35">
      <c r="A386" s="2" t="s">
        <v>321</v>
      </c>
      <c r="B386" s="2">
        <v>47</v>
      </c>
      <c r="C386" s="2" t="s">
        <v>10</v>
      </c>
      <c r="D386" s="2" t="s">
        <v>322</v>
      </c>
      <c r="E386" s="2" t="s">
        <v>323</v>
      </c>
      <c r="F386" s="2" t="s">
        <v>3224</v>
      </c>
      <c r="G386" s="5" t="str">
        <f>IF(LEFT(Table2[[#This Row],[Phone Number]], 1)="-", MID(Table2[[#This Row],[Phone Number]], 2, LEN(Table2[[#This Row],[Phone Number]])-1), Table2[[#This Row],[Phone Number]])</f>
        <v>752-936-8625-4642</v>
      </c>
      <c r="H386" s="2" t="s">
        <v>14</v>
      </c>
      <c r="I386" s="3">
        <v>44055</v>
      </c>
      <c r="J386" s="3">
        <f t="shared" ca="1" si="25"/>
        <v>45252</v>
      </c>
      <c r="K38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10 Days</v>
      </c>
      <c r="L386" s="4">
        <f ca="1">IF(ISBLANK(Table2[[#This Row],[Exit Date]]),0,Table2[[#This Row],[Exit Date]]-Table2[[#This Row],[Join Date]])</f>
        <v>1197</v>
      </c>
      <c r="M386" s="2" t="str">
        <f ca="1">IF(Table2[[#This Row],[Exit Date]]&lt;TODAY(),"Out of Service","Active Employee")</f>
        <v>Active Employee</v>
      </c>
    </row>
    <row r="387" spans="1:13" x14ac:dyDescent="0.35">
      <c r="A387" s="2" t="s">
        <v>669</v>
      </c>
      <c r="B387" s="2">
        <v>23</v>
      </c>
      <c r="C387" s="2" t="s">
        <v>10</v>
      </c>
      <c r="D387" s="2" t="s">
        <v>670</v>
      </c>
      <c r="E387" s="2" t="s">
        <v>671</v>
      </c>
      <c r="F387" s="2" t="s">
        <v>3281</v>
      </c>
      <c r="G387" s="5" t="str">
        <f>IF(LEFT(Table2[[#This Row],[Phone Number]], 1)="-", MID(Table2[[#This Row],[Phone Number]], 2, LEN(Table2[[#This Row],[Phone Number]])-1), Table2[[#This Row],[Phone Number]])</f>
        <v>322-616-9185-018</v>
      </c>
      <c r="H387" s="2" t="s">
        <v>24</v>
      </c>
      <c r="I387" s="3">
        <v>44055</v>
      </c>
      <c r="J387" s="3">
        <f t="shared" ca="1" si="25"/>
        <v>45252</v>
      </c>
      <c r="K38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10 Days</v>
      </c>
      <c r="L387" s="4">
        <f ca="1">IF(ISBLANK(Table2[[#This Row],[Exit Date]]),0,Table2[[#This Row],[Exit Date]]-Table2[[#This Row],[Join Date]])</f>
        <v>1197</v>
      </c>
      <c r="M387" s="2" t="str">
        <f ca="1">IF(Table2[[#This Row],[Exit Date]]&lt;TODAY(),"Out of Service","Active Employee")</f>
        <v>Active Employee</v>
      </c>
    </row>
    <row r="388" spans="1:13" x14ac:dyDescent="0.35">
      <c r="A388" s="2" t="s">
        <v>2310</v>
      </c>
      <c r="B388" s="2">
        <v>50</v>
      </c>
      <c r="C388" s="2" t="s">
        <v>10</v>
      </c>
      <c r="D388" s="2" t="s">
        <v>2311</v>
      </c>
      <c r="E388" s="2" t="s">
        <v>2312</v>
      </c>
      <c r="F388" s="2" t="s">
        <v>3516</v>
      </c>
      <c r="G388" s="5" t="str">
        <f>IF(LEFT(Table2[[#This Row],[Phone Number]], 1)="-", MID(Table2[[#This Row],[Phone Number]], 2, LEN(Table2[[#This Row],[Phone Number]])-1), Table2[[#This Row],[Phone Number]])</f>
        <v>001-722-931-0304-336</v>
      </c>
      <c r="H388" s="2" t="s">
        <v>40</v>
      </c>
      <c r="I388" s="3">
        <v>44057</v>
      </c>
      <c r="J388" s="3">
        <f t="shared" ca="1" si="25"/>
        <v>45252</v>
      </c>
      <c r="K38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8 Days</v>
      </c>
      <c r="L388" s="4">
        <f ca="1">IF(ISBLANK(Table2[[#This Row],[Exit Date]]),0,Table2[[#This Row],[Exit Date]]-Table2[[#This Row],[Join Date]])</f>
        <v>1195</v>
      </c>
      <c r="M388" s="2" t="str">
        <f ca="1">IF(Table2[[#This Row],[Exit Date]]&lt;TODAY(),"Out of Service","Active Employee")</f>
        <v>Active Employee</v>
      </c>
    </row>
    <row r="389" spans="1:13" x14ac:dyDescent="0.35">
      <c r="A389" s="2" t="s">
        <v>1604</v>
      </c>
      <c r="B389" s="2">
        <v>19</v>
      </c>
      <c r="C389" s="2" t="s">
        <v>10</v>
      </c>
      <c r="D389" s="2" t="s">
        <v>1605</v>
      </c>
      <c r="E389" s="2" t="s">
        <v>1606</v>
      </c>
      <c r="F389" s="2" t="s">
        <v>3416</v>
      </c>
      <c r="G389" s="5" t="str">
        <f>IF(LEFT(Table2[[#This Row],[Phone Number]], 1)="-", MID(Table2[[#This Row],[Phone Number]], 2, LEN(Table2[[#This Row],[Phone Number]])-1), Table2[[#This Row],[Phone Number]])</f>
        <v>001-909-937-2605-319</v>
      </c>
      <c r="H389" s="2" t="s">
        <v>40</v>
      </c>
      <c r="I389" s="3">
        <v>44061</v>
      </c>
      <c r="J389" s="3">
        <f t="shared" ca="1" si="25"/>
        <v>45252</v>
      </c>
      <c r="K38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3 Months 4 Days</v>
      </c>
      <c r="L389" s="4">
        <f ca="1">IF(ISBLANK(Table2[[#This Row],[Exit Date]]),0,Table2[[#This Row],[Exit Date]]-Table2[[#This Row],[Join Date]])</f>
        <v>1191</v>
      </c>
      <c r="M389" s="2" t="str">
        <f ca="1">IF(Table2[[#This Row],[Exit Date]]&lt;TODAY(),"Out of Service","Active Employee")</f>
        <v>Active Employee</v>
      </c>
    </row>
    <row r="390" spans="1:13" x14ac:dyDescent="0.35">
      <c r="A390" s="2" t="s">
        <v>2183</v>
      </c>
      <c r="B390" s="2">
        <v>40</v>
      </c>
      <c r="C390" s="2" t="s">
        <v>10</v>
      </c>
      <c r="D390" s="2" t="s">
        <v>2184</v>
      </c>
      <c r="E390" s="2" t="s">
        <v>2185</v>
      </c>
      <c r="F390" s="2" t="s">
        <v>3502</v>
      </c>
      <c r="G390" s="5" t="str">
        <f>IF(LEFT(Table2[[#This Row],[Phone Number]], 1)="-", MID(Table2[[#This Row],[Phone Number]], 2, LEN(Table2[[#This Row],[Phone Number]])-1), Table2[[#This Row],[Phone Number]])</f>
        <v>001-410-621-7948-071</v>
      </c>
      <c r="H390" s="2" t="s">
        <v>40</v>
      </c>
      <c r="I390" s="3">
        <v>44066</v>
      </c>
      <c r="J390" s="3">
        <f t="shared" ca="1" si="25"/>
        <v>45252</v>
      </c>
      <c r="K39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30 Days</v>
      </c>
      <c r="L390" s="4">
        <f ca="1">IF(ISBLANK(Table2[[#This Row],[Exit Date]]),0,Table2[[#This Row],[Exit Date]]-Table2[[#This Row],[Join Date]])</f>
        <v>1186</v>
      </c>
      <c r="M390" s="2" t="str">
        <f ca="1">IF(Table2[[#This Row],[Exit Date]]&lt;TODAY(),"Out of Service","Active Employee")</f>
        <v>Active Employee</v>
      </c>
    </row>
    <row r="391" spans="1:13" x14ac:dyDescent="0.35">
      <c r="A391" s="2" t="s">
        <v>2548</v>
      </c>
      <c r="B391" s="2">
        <v>46</v>
      </c>
      <c r="C391" s="2" t="s">
        <v>10</v>
      </c>
      <c r="D391" s="2" t="s">
        <v>2549</v>
      </c>
      <c r="E391" s="2" t="s">
        <v>2550</v>
      </c>
      <c r="F391" s="2" t="s">
        <v>3555</v>
      </c>
      <c r="G391" s="5" t="str">
        <f>IF(LEFT(Table2[[#This Row],[Phone Number]], 1)="-", MID(Table2[[#This Row],[Phone Number]], 2, LEN(Table2[[#This Row],[Phone Number]])-1), Table2[[#This Row],[Phone Number]])</f>
        <v>640-374-8901-23586</v>
      </c>
      <c r="H391" s="2" t="s">
        <v>14</v>
      </c>
      <c r="I391" s="3">
        <v>44066</v>
      </c>
      <c r="J391" s="3">
        <v>44292</v>
      </c>
      <c r="K39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7 Months 14 Days</v>
      </c>
      <c r="L391" s="4">
        <f>IF(ISBLANK(Table2[[#This Row],[Exit Date]]),0,Table2[[#This Row],[Exit Date]]-Table2[[#This Row],[Join Date]])</f>
        <v>226</v>
      </c>
      <c r="M391" s="2" t="str">
        <f ca="1">IF(Table2[[#This Row],[Exit Date]]&lt;TODAY(),"Out of Service","Active Employee")</f>
        <v>Out of Service</v>
      </c>
    </row>
    <row r="392" spans="1:13" x14ac:dyDescent="0.35">
      <c r="A392" s="2" t="s">
        <v>1546</v>
      </c>
      <c r="B392" s="2">
        <v>39</v>
      </c>
      <c r="C392" s="2" t="s">
        <v>10</v>
      </c>
      <c r="D392" s="2" t="s">
        <v>1547</v>
      </c>
      <c r="E392" s="2" t="s">
        <v>1548</v>
      </c>
      <c r="F392" s="2" t="s">
        <v>3407</v>
      </c>
      <c r="G392" s="5" t="str">
        <f>IF(LEFT(Table2[[#This Row],[Phone Number]], 1)="-", MID(Table2[[#This Row],[Phone Number]], 2, LEN(Table2[[#This Row],[Phone Number]])-1), Table2[[#This Row],[Phone Number]])</f>
        <v>829-232-6301-38552</v>
      </c>
      <c r="H392" s="2" t="s">
        <v>24</v>
      </c>
      <c r="I392" s="3">
        <v>44069</v>
      </c>
      <c r="J392" s="3">
        <f ca="1">TODAY()</f>
        <v>45252</v>
      </c>
      <c r="K39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27 Days</v>
      </c>
      <c r="L392" s="4">
        <f ca="1">IF(ISBLANK(Table2[[#This Row],[Exit Date]]),0,Table2[[#This Row],[Exit Date]]-Table2[[#This Row],[Join Date]])</f>
        <v>1183</v>
      </c>
      <c r="M392" s="2" t="str">
        <f ca="1">IF(Table2[[#This Row],[Exit Date]]&lt;TODAY(),"Out of Service","Active Employee")</f>
        <v>Active Employee</v>
      </c>
    </row>
    <row r="393" spans="1:13" x14ac:dyDescent="0.35">
      <c r="A393" s="2" t="s">
        <v>2249</v>
      </c>
      <c r="B393" s="2">
        <v>57</v>
      </c>
      <c r="C393" s="2" t="s">
        <v>10</v>
      </c>
      <c r="D393" s="2" t="s">
        <v>2250</v>
      </c>
      <c r="E393" s="2" t="s">
        <v>2251</v>
      </c>
      <c r="F393" s="2">
        <f>1-357-921-2481</f>
        <v>-3758</v>
      </c>
      <c r="G393" s="5" t="str">
        <f>IF(LEFT(Table2[[#This Row],[Phone Number]], 1)="-", MID(Table2[[#This Row],[Phone Number]], 2, LEN(Table2[[#This Row],[Phone Number]])-1), Table2[[#This Row],[Phone Number]])</f>
        <v>3758</v>
      </c>
      <c r="H393" s="2" t="s">
        <v>19</v>
      </c>
      <c r="I393" s="3">
        <v>44069</v>
      </c>
      <c r="J393" s="3">
        <v>44794</v>
      </c>
      <c r="K39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26 Days</v>
      </c>
      <c r="L393" s="4">
        <f>IF(ISBLANK(Table2[[#This Row],[Exit Date]]),0,Table2[[#This Row],[Exit Date]]-Table2[[#This Row],[Join Date]])</f>
        <v>725</v>
      </c>
      <c r="M393" s="2" t="str">
        <f ca="1">IF(Table2[[#This Row],[Exit Date]]&lt;TODAY(),"Out of Service","Active Employee")</f>
        <v>Out of Service</v>
      </c>
    </row>
    <row r="394" spans="1:13" x14ac:dyDescent="0.35">
      <c r="A394" s="2" t="s">
        <v>279</v>
      </c>
      <c r="B394" s="2">
        <v>58</v>
      </c>
      <c r="C394" s="2" t="s">
        <v>21</v>
      </c>
      <c r="D394" s="2" t="s">
        <v>280</v>
      </c>
      <c r="E394" s="2" t="s">
        <v>281</v>
      </c>
      <c r="F394" s="2" t="s">
        <v>3681</v>
      </c>
      <c r="G394" s="5" t="str">
        <f>IF(LEFT(Table2[[#This Row],[Phone Number]], 1)="-", MID(Table2[[#This Row],[Phone Number]], 2, LEN(Table2[[#This Row],[Phone Number]])-1), Table2[[#This Row],[Phone Number]])</f>
        <v>612-601-9435-5776</v>
      </c>
      <c r="H394" s="2" t="s">
        <v>40</v>
      </c>
      <c r="I394" s="3">
        <v>44071</v>
      </c>
      <c r="J394" s="3">
        <f t="shared" ref="J394:J412" ca="1" si="26">TODAY()</f>
        <v>45252</v>
      </c>
      <c r="K39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25 Days</v>
      </c>
      <c r="L394" s="4">
        <f ca="1">IF(ISBLANK(Table2[[#This Row],[Exit Date]]),0,Table2[[#This Row],[Exit Date]]-Table2[[#This Row],[Join Date]])</f>
        <v>1181</v>
      </c>
      <c r="M394" s="2" t="str">
        <f ca="1">IF(Table2[[#This Row],[Exit Date]]&lt;TODAY(),"Out of Service","Active Employee")</f>
        <v>Active Employee</v>
      </c>
    </row>
    <row r="395" spans="1:13" x14ac:dyDescent="0.35">
      <c r="A395" s="2" t="s">
        <v>630</v>
      </c>
      <c r="B395" s="2">
        <v>23</v>
      </c>
      <c r="C395" s="2" t="s">
        <v>10</v>
      </c>
      <c r="D395" s="2" t="s">
        <v>631</v>
      </c>
      <c r="E395" s="2" t="s">
        <v>632</v>
      </c>
      <c r="F395" s="2" t="s">
        <v>633</v>
      </c>
      <c r="G395" s="5" t="str">
        <f>IF(LEFT(Table2[[#This Row],[Phone Number]], 1)="-", MID(Table2[[#This Row],[Phone Number]], 2, LEN(Table2[[#This Row],[Phone Number]])-1), Table2[[#This Row],[Phone Number]])</f>
        <v>(456)219-9836</v>
      </c>
      <c r="H395" s="2" t="s">
        <v>24</v>
      </c>
      <c r="I395" s="3">
        <v>44074</v>
      </c>
      <c r="J395" s="3">
        <f t="shared" ca="1" si="26"/>
        <v>45252</v>
      </c>
      <c r="K39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22 Days</v>
      </c>
      <c r="L395" s="4">
        <f ca="1">IF(ISBLANK(Table2[[#This Row],[Exit Date]]),0,Table2[[#This Row],[Exit Date]]-Table2[[#This Row],[Join Date]])</f>
        <v>1178</v>
      </c>
      <c r="M395" s="2" t="str">
        <f ca="1">IF(Table2[[#This Row],[Exit Date]]&lt;TODAY(),"Out of Service","Active Employee")</f>
        <v>Active Employee</v>
      </c>
    </row>
    <row r="396" spans="1:13" x14ac:dyDescent="0.35">
      <c r="A396" s="2" t="s">
        <v>2955</v>
      </c>
      <c r="B396" s="2">
        <v>24</v>
      </c>
      <c r="C396" s="2" t="s">
        <v>10</v>
      </c>
      <c r="D396" s="2" t="s">
        <v>2956</v>
      </c>
      <c r="E396" s="2" t="s">
        <v>2957</v>
      </c>
      <c r="F396" s="2" t="s">
        <v>3623</v>
      </c>
      <c r="G396" s="5" t="str">
        <f>IF(LEFT(Table2[[#This Row],[Phone Number]], 1)="-", MID(Table2[[#This Row],[Phone Number]], 2, LEN(Table2[[#This Row],[Phone Number]])-1), Table2[[#This Row],[Phone Number]])</f>
        <v>001-325-341-5806-379</v>
      </c>
      <c r="H396" s="2" t="s">
        <v>19</v>
      </c>
      <c r="I396" s="3">
        <v>44075</v>
      </c>
      <c r="J396" s="3">
        <f t="shared" ca="1" si="26"/>
        <v>45252</v>
      </c>
      <c r="K39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21 Days</v>
      </c>
      <c r="L396" s="4">
        <f ca="1">IF(ISBLANK(Table2[[#This Row],[Exit Date]]),0,Table2[[#This Row],[Exit Date]]-Table2[[#This Row],[Join Date]])</f>
        <v>1177</v>
      </c>
      <c r="M396" s="2" t="str">
        <f ca="1">IF(Table2[[#This Row],[Exit Date]]&lt;TODAY(),"Out of Service","Active Employee")</f>
        <v>Active Employee</v>
      </c>
    </row>
    <row r="397" spans="1:13" x14ac:dyDescent="0.35">
      <c r="A397" s="2" t="s">
        <v>1095</v>
      </c>
      <c r="B397" s="2">
        <v>22</v>
      </c>
      <c r="C397" s="2" t="s">
        <v>21</v>
      </c>
      <c r="D397" s="2" t="s">
        <v>1096</v>
      </c>
      <c r="E397" s="2" t="s">
        <v>1097</v>
      </c>
      <c r="F397" s="2" t="s">
        <v>3725</v>
      </c>
      <c r="G397" s="5" t="str">
        <f>IF(LEFT(Table2[[#This Row],[Phone Number]], 1)="-", MID(Table2[[#This Row],[Phone Number]], 2, LEN(Table2[[#This Row],[Phone Number]])-1), Table2[[#This Row],[Phone Number]])</f>
        <v>567-841-0833-491</v>
      </c>
      <c r="H397" s="2" t="s">
        <v>24</v>
      </c>
      <c r="I397" s="3">
        <v>44077</v>
      </c>
      <c r="J397" s="3">
        <f t="shared" ca="1" si="26"/>
        <v>45252</v>
      </c>
      <c r="K39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19 Days</v>
      </c>
      <c r="L397" s="4">
        <f ca="1">IF(ISBLANK(Table2[[#This Row],[Exit Date]]),0,Table2[[#This Row],[Exit Date]]-Table2[[#This Row],[Join Date]])</f>
        <v>1175</v>
      </c>
      <c r="M397" s="2" t="str">
        <f ca="1">IF(Table2[[#This Row],[Exit Date]]&lt;TODAY(),"Out of Service","Active Employee")</f>
        <v>Active Employee</v>
      </c>
    </row>
    <row r="398" spans="1:13" x14ac:dyDescent="0.35">
      <c r="A398" s="2" t="s">
        <v>426</v>
      </c>
      <c r="B398" s="2">
        <v>47</v>
      </c>
      <c r="C398" s="2" t="s">
        <v>10</v>
      </c>
      <c r="D398" s="2" t="s">
        <v>427</v>
      </c>
      <c r="E398" s="2" t="s">
        <v>428</v>
      </c>
      <c r="F398" s="2" t="s">
        <v>3245</v>
      </c>
      <c r="G398" s="5" t="str">
        <f>IF(LEFT(Table2[[#This Row],[Phone Number]], 1)="-", MID(Table2[[#This Row],[Phone Number]], 2, LEN(Table2[[#This Row],[Phone Number]])-1), Table2[[#This Row],[Phone Number]])</f>
        <v>(208)556-5638-3919</v>
      </c>
      <c r="H398" s="2" t="s">
        <v>14</v>
      </c>
      <c r="I398" s="3">
        <v>44080</v>
      </c>
      <c r="J398" s="3">
        <f t="shared" ca="1" si="26"/>
        <v>45252</v>
      </c>
      <c r="K39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16 Days</v>
      </c>
      <c r="L398" s="4">
        <f ca="1">IF(ISBLANK(Table2[[#This Row],[Exit Date]]),0,Table2[[#This Row],[Exit Date]]-Table2[[#This Row],[Join Date]])</f>
        <v>1172</v>
      </c>
      <c r="M398" s="2" t="str">
        <f ca="1">IF(Table2[[#This Row],[Exit Date]]&lt;TODAY(),"Out of Service","Active Employee")</f>
        <v>Active Employee</v>
      </c>
    </row>
    <row r="399" spans="1:13" x14ac:dyDescent="0.35">
      <c r="A399" s="2" t="s">
        <v>1587</v>
      </c>
      <c r="B399" s="2">
        <v>33</v>
      </c>
      <c r="C399" s="2" t="s">
        <v>10</v>
      </c>
      <c r="D399" s="2" t="s">
        <v>1588</v>
      </c>
      <c r="E399" s="2" t="s">
        <v>1589</v>
      </c>
      <c r="F399" s="2" t="s">
        <v>3758</v>
      </c>
      <c r="G399" s="5" t="str">
        <f>IF(LEFT(Table2[[#This Row],[Phone Number]], 1)="-", MID(Table2[[#This Row],[Phone Number]], 2, LEN(Table2[[#This Row],[Phone Number]])-1), Table2[[#This Row],[Phone Number]])</f>
        <v>748-356-8035-331</v>
      </c>
      <c r="H399" s="2" t="s">
        <v>24</v>
      </c>
      <c r="I399" s="3">
        <v>44080</v>
      </c>
      <c r="J399" s="3">
        <f t="shared" ca="1" si="26"/>
        <v>45252</v>
      </c>
      <c r="K39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16 Days</v>
      </c>
      <c r="L399" s="4">
        <f ca="1">IF(ISBLANK(Table2[[#This Row],[Exit Date]]),0,Table2[[#This Row],[Exit Date]]-Table2[[#This Row],[Join Date]])</f>
        <v>1172</v>
      </c>
      <c r="M399" s="2" t="str">
        <f ca="1">IF(Table2[[#This Row],[Exit Date]]&lt;TODAY(),"Out of Service","Active Employee")</f>
        <v>Active Employee</v>
      </c>
    </row>
    <row r="400" spans="1:13" x14ac:dyDescent="0.35">
      <c r="A400" s="2" t="s">
        <v>122</v>
      </c>
      <c r="B400" s="2">
        <v>41</v>
      </c>
      <c r="C400" s="2" t="s">
        <v>21</v>
      </c>
      <c r="D400" s="2" t="s">
        <v>123</v>
      </c>
      <c r="E400" s="2" t="s">
        <v>124</v>
      </c>
      <c r="F400" s="2" t="s">
        <v>3673</v>
      </c>
      <c r="G400" s="5" t="str">
        <f>IF(LEFT(Table2[[#This Row],[Phone Number]], 1)="-", MID(Table2[[#This Row],[Phone Number]], 2, LEN(Table2[[#This Row],[Phone Number]])-1), Table2[[#This Row],[Phone Number]])</f>
        <v>411-424-8189-9731</v>
      </c>
      <c r="H400" s="2" t="s">
        <v>14</v>
      </c>
      <c r="I400" s="3">
        <v>44082</v>
      </c>
      <c r="J400" s="3">
        <f t="shared" ca="1" si="26"/>
        <v>45252</v>
      </c>
      <c r="K40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14 Days</v>
      </c>
      <c r="L400" s="4">
        <f ca="1">IF(ISBLANK(Table2[[#This Row],[Exit Date]]),0,Table2[[#This Row],[Exit Date]]-Table2[[#This Row],[Join Date]])</f>
        <v>1170</v>
      </c>
      <c r="M400" s="2" t="str">
        <f ca="1">IF(Table2[[#This Row],[Exit Date]]&lt;TODAY(),"Out of Service","Active Employee")</f>
        <v>Active Employee</v>
      </c>
    </row>
    <row r="401" spans="1:13" x14ac:dyDescent="0.35">
      <c r="A401" s="2" t="s">
        <v>1301</v>
      </c>
      <c r="B401" s="2">
        <v>59</v>
      </c>
      <c r="C401" s="2" t="s">
        <v>21</v>
      </c>
      <c r="D401" s="2" t="s">
        <v>1302</v>
      </c>
      <c r="E401" s="2" t="s">
        <v>1303</v>
      </c>
      <c r="F401" s="2">
        <v>4603070199</v>
      </c>
      <c r="G401" s="5">
        <f>IF(LEFT(Table2[[#This Row],[Phone Number]], 1)="-", MID(Table2[[#This Row],[Phone Number]], 2, LEN(Table2[[#This Row],[Phone Number]])-1), Table2[[#This Row],[Phone Number]])</f>
        <v>4603070199</v>
      </c>
      <c r="H401" s="2" t="s">
        <v>19</v>
      </c>
      <c r="I401" s="3">
        <v>44087</v>
      </c>
      <c r="J401" s="3">
        <f t="shared" ca="1" si="26"/>
        <v>45252</v>
      </c>
      <c r="K40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9 Days</v>
      </c>
      <c r="L401" s="4">
        <f ca="1">IF(ISBLANK(Table2[[#This Row],[Exit Date]]),0,Table2[[#This Row],[Exit Date]]-Table2[[#This Row],[Join Date]])</f>
        <v>1165</v>
      </c>
      <c r="M401" s="2" t="str">
        <f ca="1">IF(Table2[[#This Row],[Exit Date]]&lt;TODAY(),"Out of Service","Active Employee")</f>
        <v>Active Employee</v>
      </c>
    </row>
    <row r="402" spans="1:13" x14ac:dyDescent="0.35">
      <c r="A402" s="2" t="s">
        <v>2356</v>
      </c>
      <c r="B402" s="2">
        <v>42</v>
      </c>
      <c r="C402" s="2" t="s">
        <v>21</v>
      </c>
      <c r="D402" s="2" t="s">
        <v>2357</v>
      </c>
      <c r="E402" s="2" t="s">
        <v>2358</v>
      </c>
      <c r="F402" s="2" t="s">
        <v>3524</v>
      </c>
      <c r="G402" s="5" t="str">
        <f>IF(LEFT(Table2[[#This Row],[Phone Number]], 1)="-", MID(Table2[[#This Row],[Phone Number]], 2, LEN(Table2[[#This Row],[Phone Number]])-1), Table2[[#This Row],[Phone Number]])</f>
        <v>(357)297-3526-30657</v>
      </c>
      <c r="H402" s="2" t="s">
        <v>14</v>
      </c>
      <c r="I402" s="3">
        <v>44090</v>
      </c>
      <c r="J402" s="3">
        <f t="shared" ca="1" si="26"/>
        <v>45252</v>
      </c>
      <c r="K40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6 Days</v>
      </c>
      <c r="L402" s="4">
        <f ca="1">IF(ISBLANK(Table2[[#This Row],[Exit Date]]),0,Table2[[#This Row],[Exit Date]]-Table2[[#This Row],[Join Date]])</f>
        <v>1162</v>
      </c>
      <c r="M402" s="2" t="str">
        <f ca="1">IF(Table2[[#This Row],[Exit Date]]&lt;TODAY(),"Out of Service","Active Employee")</f>
        <v>Active Employee</v>
      </c>
    </row>
    <row r="403" spans="1:13" x14ac:dyDescent="0.35">
      <c r="A403" s="2" t="s">
        <v>100</v>
      </c>
      <c r="B403" s="2">
        <v>59</v>
      </c>
      <c r="C403" s="2" t="s">
        <v>10</v>
      </c>
      <c r="D403" s="2" t="s">
        <v>101</v>
      </c>
      <c r="E403" s="2" t="s">
        <v>102</v>
      </c>
      <c r="F403" s="2" t="s">
        <v>3199</v>
      </c>
      <c r="G403" s="5" t="str">
        <f>IF(LEFT(Table2[[#This Row],[Phone Number]], 1)="-", MID(Table2[[#This Row],[Phone Number]], 2, LEN(Table2[[#This Row],[Phone Number]])-1), Table2[[#This Row],[Phone Number]])</f>
        <v>(347)915-3708-918</v>
      </c>
      <c r="H403" s="2" t="s">
        <v>40</v>
      </c>
      <c r="I403" s="3">
        <v>44092</v>
      </c>
      <c r="J403" s="3">
        <f t="shared" ca="1" si="26"/>
        <v>45252</v>
      </c>
      <c r="K40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4 Days</v>
      </c>
      <c r="L403" s="4">
        <f ca="1">IF(ISBLANK(Table2[[#This Row],[Exit Date]]),0,Table2[[#This Row],[Exit Date]]-Table2[[#This Row],[Join Date]])</f>
        <v>1160</v>
      </c>
      <c r="M403" s="2" t="str">
        <f ca="1">IF(Table2[[#This Row],[Exit Date]]&lt;TODAY(),"Out of Service","Active Employee")</f>
        <v>Active Employee</v>
      </c>
    </row>
    <row r="404" spans="1:13" x14ac:dyDescent="0.35">
      <c r="A404" s="2" t="s">
        <v>2418</v>
      </c>
      <c r="B404" s="2">
        <v>55</v>
      </c>
      <c r="C404" s="2" t="s">
        <v>21</v>
      </c>
      <c r="D404" s="2" t="s">
        <v>2419</v>
      </c>
      <c r="E404" s="2" t="s">
        <v>2420</v>
      </c>
      <c r="F404" s="2" t="s">
        <v>3530</v>
      </c>
      <c r="G404" s="5" t="str">
        <f>IF(LEFT(Table2[[#This Row],[Phone Number]], 1)="-", MID(Table2[[#This Row],[Phone Number]], 2, LEN(Table2[[#This Row],[Phone Number]])-1), Table2[[#This Row],[Phone Number]])</f>
        <v>001-323-905-5400-344</v>
      </c>
      <c r="H404" s="2" t="s">
        <v>24</v>
      </c>
      <c r="I404" s="3">
        <v>44094</v>
      </c>
      <c r="J404" s="3">
        <f t="shared" ca="1" si="26"/>
        <v>45252</v>
      </c>
      <c r="K40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2 Months 2 Days</v>
      </c>
      <c r="L404" s="4">
        <f ca="1">IF(ISBLANK(Table2[[#This Row],[Exit Date]]),0,Table2[[#This Row],[Exit Date]]-Table2[[#This Row],[Join Date]])</f>
        <v>1158</v>
      </c>
      <c r="M404" s="2" t="str">
        <f ca="1">IF(Table2[[#This Row],[Exit Date]]&lt;TODAY(),"Out of Service","Active Employee")</f>
        <v>Active Employee</v>
      </c>
    </row>
    <row r="405" spans="1:13" x14ac:dyDescent="0.35">
      <c r="A405" s="2" t="s">
        <v>1349</v>
      </c>
      <c r="B405" s="2">
        <v>54</v>
      </c>
      <c r="C405" s="2" t="s">
        <v>21</v>
      </c>
      <c r="D405" s="2" t="s">
        <v>1350</v>
      </c>
      <c r="E405" s="2" t="s">
        <v>1351</v>
      </c>
      <c r="F405" s="2" t="s">
        <v>3741</v>
      </c>
      <c r="G405" s="5" t="str">
        <f>IF(LEFT(Table2[[#This Row],[Phone Number]], 1)="-", MID(Table2[[#This Row],[Phone Number]], 2, LEN(Table2[[#This Row],[Phone Number]])-1), Table2[[#This Row],[Phone Number]])</f>
        <v>850-510-3206-1891</v>
      </c>
      <c r="H405" s="2" t="s">
        <v>14</v>
      </c>
      <c r="I405" s="3">
        <v>44098</v>
      </c>
      <c r="J405" s="3">
        <f t="shared" ca="1" si="26"/>
        <v>45252</v>
      </c>
      <c r="K40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29 Days</v>
      </c>
      <c r="L405" s="4">
        <f ca="1">IF(ISBLANK(Table2[[#This Row],[Exit Date]]),0,Table2[[#This Row],[Exit Date]]-Table2[[#This Row],[Join Date]])</f>
        <v>1154</v>
      </c>
      <c r="M405" s="2" t="str">
        <f ca="1">IF(Table2[[#This Row],[Exit Date]]&lt;TODAY(),"Out of Service","Active Employee")</f>
        <v>Active Employee</v>
      </c>
    </row>
    <row r="406" spans="1:13" x14ac:dyDescent="0.35">
      <c r="A406" s="2" t="s">
        <v>150</v>
      </c>
      <c r="B406" s="2">
        <v>38</v>
      </c>
      <c r="C406" s="2" t="s">
        <v>10</v>
      </c>
      <c r="D406" s="2" t="s">
        <v>151</v>
      </c>
      <c r="E406" s="2" t="s">
        <v>152</v>
      </c>
      <c r="F406" s="2" t="s">
        <v>3676</v>
      </c>
      <c r="G406" s="5" t="str">
        <f>IF(LEFT(Table2[[#This Row],[Phone Number]], 1)="-", MID(Table2[[#This Row],[Phone Number]], 2, LEN(Table2[[#This Row],[Phone Number]])-1), Table2[[#This Row],[Phone Number]])</f>
        <v>744-215-8633-074</v>
      </c>
      <c r="H406" s="2" t="s">
        <v>19</v>
      </c>
      <c r="I406" s="3">
        <v>44100</v>
      </c>
      <c r="J406" s="3">
        <f t="shared" ca="1" si="26"/>
        <v>45252</v>
      </c>
      <c r="K40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27 Days</v>
      </c>
      <c r="L406" s="4">
        <f ca="1">IF(ISBLANK(Table2[[#This Row],[Exit Date]]),0,Table2[[#This Row],[Exit Date]]-Table2[[#This Row],[Join Date]])</f>
        <v>1152</v>
      </c>
      <c r="M406" s="2" t="str">
        <f ca="1">IF(Table2[[#This Row],[Exit Date]]&lt;TODAY(),"Out of Service","Active Employee")</f>
        <v>Active Employee</v>
      </c>
    </row>
    <row r="407" spans="1:13" x14ac:dyDescent="0.35">
      <c r="A407" s="2" t="s">
        <v>867</v>
      </c>
      <c r="B407" s="2">
        <v>24</v>
      </c>
      <c r="C407" s="2" t="s">
        <v>21</v>
      </c>
      <c r="D407" s="2" t="s">
        <v>868</v>
      </c>
      <c r="E407" s="2" t="s">
        <v>869</v>
      </c>
      <c r="F407" s="2" t="s">
        <v>3312</v>
      </c>
      <c r="G407" s="5" t="str">
        <f>IF(LEFT(Table2[[#This Row],[Phone Number]], 1)="-", MID(Table2[[#This Row],[Phone Number]], 2, LEN(Table2[[#This Row],[Phone Number]])-1), Table2[[#This Row],[Phone Number]])</f>
        <v>+1-313-469-8725-2307</v>
      </c>
      <c r="H407" s="2" t="s">
        <v>19</v>
      </c>
      <c r="I407" s="3">
        <v>44101</v>
      </c>
      <c r="J407" s="3">
        <f t="shared" ca="1" si="26"/>
        <v>45252</v>
      </c>
      <c r="K40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26 Days</v>
      </c>
      <c r="L407" s="4">
        <f ca="1">IF(ISBLANK(Table2[[#This Row],[Exit Date]]),0,Table2[[#This Row],[Exit Date]]-Table2[[#This Row],[Join Date]])</f>
        <v>1151</v>
      </c>
      <c r="M407" s="2" t="str">
        <f ca="1">IF(Table2[[#This Row],[Exit Date]]&lt;TODAY(),"Out of Service","Active Employee")</f>
        <v>Active Employee</v>
      </c>
    </row>
    <row r="408" spans="1:13" x14ac:dyDescent="0.35">
      <c r="A408" s="2" t="s">
        <v>1343</v>
      </c>
      <c r="B408" s="2">
        <v>38</v>
      </c>
      <c r="C408" s="2" t="s">
        <v>21</v>
      </c>
      <c r="D408" s="2" t="s">
        <v>1344</v>
      </c>
      <c r="E408" s="2" t="s">
        <v>1345</v>
      </c>
      <c r="F408" s="2" t="s">
        <v>3378</v>
      </c>
      <c r="G408" s="5" t="str">
        <f>IF(LEFT(Table2[[#This Row],[Phone Number]], 1)="-", MID(Table2[[#This Row],[Phone Number]], 2, LEN(Table2[[#This Row],[Phone Number]])-1), Table2[[#This Row],[Phone Number]])</f>
        <v>+1-912-420-7208-652</v>
      </c>
      <c r="H408" s="2" t="s">
        <v>14</v>
      </c>
      <c r="I408" s="3">
        <v>44102</v>
      </c>
      <c r="J408" s="3">
        <f t="shared" ca="1" si="26"/>
        <v>45252</v>
      </c>
      <c r="K40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25 Days</v>
      </c>
      <c r="L408" s="4">
        <f ca="1">IF(ISBLANK(Table2[[#This Row],[Exit Date]]),0,Table2[[#This Row],[Exit Date]]-Table2[[#This Row],[Join Date]])</f>
        <v>1150</v>
      </c>
      <c r="M408" s="2" t="str">
        <f ca="1">IF(Table2[[#This Row],[Exit Date]]&lt;TODAY(),"Out of Service","Active Employee")</f>
        <v>Active Employee</v>
      </c>
    </row>
    <row r="409" spans="1:13" x14ac:dyDescent="0.35">
      <c r="A409" s="2" t="s">
        <v>1748</v>
      </c>
      <c r="B409" s="2">
        <v>35</v>
      </c>
      <c r="C409" s="2" t="s">
        <v>10</v>
      </c>
      <c r="D409" s="2" t="s">
        <v>1749</v>
      </c>
      <c r="E409" s="2" t="s">
        <v>1750</v>
      </c>
      <c r="F409" s="2" t="s">
        <v>3438</v>
      </c>
      <c r="G409" s="5" t="str">
        <f>IF(LEFT(Table2[[#This Row],[Phone Number]], 1)="-", MID(Table2[[#This Row],[Phone Number]], 2, LEN(Table2[[#This Row],[Phone Number]])-1), Table2[[#This Row],[Phone Number]])</f>
        <v>(568)553-8254-1942</v>
      </c>
      <c r="H409" s="2" t="s">
        <v>24</v>
      </c>
      <c r="I409" s="3">
        <v>44103</v>
      </c>
      <c r="J409" s="3">
        <f t="shared" ca="1" si="26"/>
        <v>45252</v>
      </c>
      <c r="K40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24 Days</v>
      </c>
      <c r="L409" s="4">
        <f ca="1">IF(ISBLANK(Table2[[#This Row],[Exit Date]]),0,Table2[[#This Row],[Exit Date]]-Table2[[#This Row],[Join Date]])</f>
        <v>1149</v>
      </c>
      <c r="M409" s="2" t="str">
        <f ca="1">IF(Table2[[#This Row],[Exit Date]]&lt;TODAY(),"Out of Service","Active Employee")</f>
        <v>Active Employee</v>
      </c>
    </row>
    <row r="410" spans="1:13" x14ac:dyDescent="0.35">
      <c r="A410" s="2" t="s">
        <v>362</v>
      </c>
      <c r="B410" s="2">
        <v>34</v>
      </c>
      <c r="C410" s="2" t="s">
        <v>10</v>
      </c>
      <c r="D410" s="2" t="s">
        <v>363</v>
      </c>
      <c r="E410" s="2" t="s">
        <v>364</v>
      </c>
      <c r="F410" s="2" t="s">
        <v>365</v>
      </c>
      <c r="G410" s="5" t="str">
        <f>IF(LEFT(Table2[[#This Row],[Phone Number]], 1)="-", MID(Table2[[#This Row],[Phone Number]], 2, LEN(Table2[[#This Row],[Phone Number]])-1), Table2[[#This Row],[Phone Number]])</f>
        <v>(966)800-7450</v>
      </c>
      <c r="H410" s="2" t="s">
        <v>24</v>
      </c>
      <c r="I410" s="3">
        <v>44105</v>
      </c>
      <c r="J410" s="3">
        <f t="shared" ca="1" si="26"/>
        <v>45252</v>
      </c>
      <c r="K41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21 Days</v>
      </c>
      <c r="L410" s="4">
        <f ca="1">IF(ISBLANK(Table2[[#This Row],[Exit Date]]),0,Table2[[#This Row],[Exit Date]]-Table2[[#This Row],[Join Date]])</f>
        <v>1147</v>
      </c>
      <c r="M410" s="2" t="str">
        <f ca="1">IF(Table2[[#This Row],[Exit Date]]&lt;TODAY(),"Out of Service","Active Employee")</f>
        <v>Active Employee</v>
      </c>
    </row>
    <row r="411" spans="1:13" x14ac:dyDescent="0.35">
      <c r="A411" s="2" t="s">
        <v>483</v>
      </c>
      <c r="B411" s="2">
        <v>55</v>
      </c>
      <c r="C411" s="2" t="s">
        <v>10</v>
      </c>
      <c r="D411" s="2" t="s">
        <v>484</v>
      </c>
      <c r="E411" s="2" t="s">
        <v>485</v>
      </c>
      <c r="F411" s="2" t="s">
        <v>3257</v>
      </c>
      <c r="G411" s="5" t="str">
        <f>IF(LEFT(Table2[[#This Row],[Phone Number]], 1)="-", MID(Table2[[#This Row],[Phone Number]], 2, LEN(Table2[[#This Row],[Phone Number]])-1), Table2[[#This Row],[Phone Number]])</f>
        <v>001-342-921-2729-8164</v>
      </c>
      <c r="H411" s="2" t="s">
        <v>19</v>
      </c>
      <c r="I411" s="3">
        <v>44105</v>
      </c>
      <c r="J411" s="3">
        <f t="shared" ca="1" si="26"/>
        <v>45252</v>
      </c>
      <c r="K41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21 Days</v>
      </c>
      <c r="L411" s="4">
        <f ca="1">IF(ISBLANK(Table2[[#This Row],[Exit Date]]),0,Table2[[#This Row],[Exit Date]]-Table2[[#This Row],[Join Date]])</f>
        <v>1147</v>
      </c>
      <c r="M411" s="2" t="str">
        <f ca="1">IF(Table2[[#This Row],[Exit Date]]&lt;TODAY(),"Out of Service","Active Employee")</f>
        <v>Active Employee</v>
      </c>
    </row>
    <row r="412" spans="1:13" x14ac:dyDescent="0.35">
      <c r="A412" s="2" t="s">
        <v>1055</v>
      </c>
      <c r="B412" s="2">
        <v>25</v>
      </c>
      <c r="C412" s="2" t="s">
        <v>21</v>
      </c>
      <c r="D412" s="2" t="s">
        <v>1056</v>
      </c>
      <c r="E412" s="2" t="s">
        <v>1057</v>
      </c>
      <c r="F412" s="2" t="s">
        <v>3338</v>
      </c>
      <c r="G412" s="5" t="str">
        <f>IF(LEFT(Table2[[#This Row],[Phone Number]], 1)="-", MID(Table2[[#This Row],[Phone Number]], 2, LEN(Table2[[#This Row],[Phone Number]])-1), Table2[[#This Row],[Phone Number]])</f>
        <v>(536)601-8330-78480</v>
      </c>
      <c r="H412" s="2" t="s">
        <v>19</v>
      </c>
      <c r="I412" s="3">
        <v>44106</v>
      </c>
      <c r="J412" s="3">
        <f t="shared" ca="1" si="26"/>
        <v>45252</v>
      </c>
      <c r="K41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20 Days</v>
      </c>
      <c r="L412" s="4">
        <f ca="1">IF(ISBLANK(Table2[[#This Row],[Exit Date]]),0,Table2[[#This Row],[Exit Date]]-Table2[[#This Row],[Join Date]])</f>
        <v>1146</v>
      </c>
      <c r="M412" s="2" t="str">
        <f ca="1">IF(Table2[[#This Row],[Exit Date]]&lt;TODAY(),"Out of Service","Active Employee")</f>
        <v>Active Employee</v>
      </c>
    </row>
    <row r="413" spans="1:13" x14ac:dyDescent="0.35">
      <c r="A413" s="2" t="s">
        <v>396</v>
      </c>
      <c r="B413" s="2">
        <v>31</v>
      </c>
      <c r="C413" s="2" t="s">
        <v>10</v>
      </c>
      <c r="D413" s="2" t="s">
        <v>397</v>
      </c>
      <c r="E413" s="2" t="s">
        <v>398</v>
      </c>
      <c r="F413" s="2" t="s">
        <v>3687</v>
      </c>
      <c r="G413" s="5" t="str">
        <f>IF(LEFT(Table2[[#This Row],[Phone Number]], 1)="-", MID(Table2[[#This Row],[Phone Number]], 2, LEN(Table2[[#This Row],[Phone Number]])-1), Table2[[#This Row],[Phone Number]])</f>
        <v>360-502-9549-313</v>
      </c>
      <c r="H413" s="2" t="s">
        <v>14</v>
      </c>
      <c r="I413" s="3">
        <v>44111</v>
      </c>
      <c r="J413" s="3">
        <v>44902</v>
      </c>
      <c r="K41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0 Days</v>
      </c>
      <c r="L413" s="4">
        <f>IF(ISBLANK(Table2[[#This Row],[Exit Date]]),0,Table2[[#This Row],[Exit Date]]-Table2[[#This Row],[Join Date]])</f>
        <v>791</v>
      </c>
      <c r="M413" s="2" t="str">
        <f ca="1">IF(Table2[[#This Row],[Exit Date]]&lt;TODAY(),"Out of Service","Active Employee")</f>
        <v>Out of Service</v>
      </c>
    </row>
    <row r="414" spans="1:13" x14ac:dyDescent="0.35">
      <c r="A414" s="2" t="s">
        <v>144</v>
      </c>
      <c r="B414" s="2">
        <v>32</v>
      </c>
      <c r="C414" s="2" t="s">
        <v>21</v>
      </c>
      <c r="D414" s="2" t="s">
        <v>145</v>
      </c>
      <c r="E414" s="2" t="s">
        <v>146</v>
      </c>
      <c r="F414" s="2">
        <v>4546098234</v>
      </c>
      <c r="G414" s="5">
        <f>IF(LEFT(Table2[[#This Row],[Phone Number]], 1)="-", MID(Table2[[#This Row],[Phone Number]], 2, LEN(Table2[[#This Row],[Phone Number]])-1), Table2[[#This Row],[Phone Number]])</f>
        <v>4546098234</v>
      </c>
      <c r="H414" s="2" t="s">
        <v>24</v>
      </c>
      <c r="I414" s="3">
        <v>44112</v>
      </c>
      <c r="J414" s="3">
        <f ca="1">TODAY()</f>
        <v>45252</v>
      </c>
      <c r="K41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14 Days</v>
      </c>
      <c r="L414" s="4">
        <f ca="1">IF(ISBLANK(Table2[[#This Row],[Exit Date]]),0,Table2[[#This Row],[Exit Date]]-Table2[[#This Row],[Join Date]])</f>
        <v>1140</v>
      </c>
      <c r="M414" s="2" t="str">
        <f ca="1">IF(Table2[[#This Row],[Exit Date]]&lt;TODAY(),"Out of Service","Active Employee")</f>
        <v>Active Employee</v>
      </c>
    </row>
    <row r="415" spans="1:13" x14ac:dyDescent="0.35">
      <c r="A415" s="2" t="s">
        <v>256</v>
      </c>
      <c r="B415" s="2">
        <v>48</v>
      </c>
      <c r="C415" s="2" t="s">
        <v>10</v>
      </c>
      <c r="D415" s="2" t="s">
        <v>257</v>
      </c>
      <c r="E415" s="2" t="s">
        <v>258</v>
      </c>
      <c r="F415" s="2" t="s">
        <v>259</v>
      </c>
      <c r="G415" s="5" t="str">
        <f>IF(LEFT(Table2[[#This Row],[Phone Number]], 1)="-", MID(Table2[[#This Row],[Phone Number]], 2, LEN(Table2[[#This Row],[Phone Number]])-1), Table2[[#This Row],[Phone Number]])</f>
        <v>001-932-699-1145</v>
      </c>
      <c r="H415" s="2" t="s">
        <v>40</v>
      </c>
      <c r="I415" s="3">
        <v>44112</v>
      </c>
      <c r="J415" s="3">
        <f ca="1">TODAY()</f>
        <v>45252</v>
      </c>
      <c r="K41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14 Days</v>
      </c>
      <c r="L415" s="4">
        <f ca="1">IF(ISBLANK(Table2[[#This Row],[Exit Date]]),0,Table2[[#This Row],[Exit Date]]-Table2[[#This Row],[Join Date]])</f>
        <v>1140</v>
      </c>
      <c r="M415" s="2" t="str">
        <f ca="1">IF(Table2[[#This Row],[Exit Date]]&lt;TODAY(),"Out of Service","Active Employee")</f>
        <v>Active Employee</v>
      </c>
    </row>
    <row r="416" spans="1:13" x14ac:dyDescent="0.35">
      <c r="A416" s="2" t="s">
        <v>640</v>
      </c>
      <c r="B416" s="2">
        <v>57</v>
      </c>
      <c r="C416" s="2" t="s">
        <v>21</v>
      </c>
      <c r="D416" s="2" t="s">
        <v>641</v>
      </c>
      <c r="E416" s="2" t="s">
        <v>642</v>
      </c>
      <c r="F416" s="2" t="s">
        <v>643</v>
      </c>
      <c r="G416" s="5" t="str">
        <f>IF(LEFT(Table2[[#This Row],[Phone Number]], 1)="-", MID(Table2[[#This Row],[Phone Number]], 2, LEN(Table2[[#This Row],[Phone Number]])-1), Table2[[#This Row],[Phone Number]])</f>
        <v>402-587-9681</v>
      </c>
      <c r="H416" s="2" t="s">
        <v>14</v>
      </c>
      <c r="I416" s="3">
        <v>44112</v>
      </c>
      <c r="J416" s="3">
        <v>44786</v>
      </c>
      <c r="K41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5 Days</v>
      </c>
      <c r="L416" s="4">
        <f>IF(ISBLANK(Table2[[#This Row],[Exit Date]]),0,Table2[[#This Row],[Exit Date]]-Table2[[#This Row],[Join Date]])</f>
        <v>674</v>
      </c>
      <c r="M416" s="2" t="str">
        <f ca="1">IF(Table2[[#This Row],[Exit Date]]&lt;TODAY(),"Out of Service","Active Employee")</f>
        <v>Out of Service</v>
      </c>
    </row>
    <row r="417" spans="1:13" x14ac:dyDescent="0.35">
      <c r="A417" s="2" t="s">
        <v>2077</v>
      </c>
      <c r="B417" s="2">
        <v>47</v>
      </c>
      <c r="C417" s="2" t="s">
        <v>21</v>
      </c>
      <c r="D417" s="2" t="s">
        <v>2078</v>
      </c>
      <c r="E417" s="2" t="s">
        <v>2079</v>
      </c>
      <c r="F417" s="2" t="s">
        <v>2080</v>
      </c>
      <c r="G417" s="5" t="str">
        <f>IF(LEFT(Table2[[#This Row],[Phone Number]], 1)="-", MID(Table2[[#This Row],[Phone Number]], 2, LEN(Table2[[#This Row],[Phone Number]])-1), Table2[[#This Row],[Phone Number]])</f>
        <v>432-635-6223</v>
      </c>
      <c r="H417" s="2" t="s">
        <v>40</v>
      </c>
      <c r="I417" s="3">
        <v>44116</v>
      </c>
      <c r="J417" s="3">
        <f ca="1">TODAY()</f>
        <v>45252</v>
      </c>
      <c r="K41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10 Days</v>
      </c>
      <c r="L417" s="4">
        <f ca="1">IF(ISBLANK(Table2[[#This Row],[Exit Date]]),0,Table2[[#This Row],[Exit Date]]-Table2[[#This Row],[Join Date]])</f>
        <v>1136</v>
      </c>
      <c r="M417" s="2" t="str">
        <f ca="1">IF(Table2[[#This Row],[Exit Date]]&lt;TODAY(),"Out of Service","Active Employee")</f>
        <v>Active Employee</v>
      </c>
    </row>
    <row r="418" spans="1:13" x14ac:dyDescent="0.35">
      <c r="A418" s="2" t="s">
        <v>3018</v>
      </c>
      <c r="B418" s="2">
        <v>58</v>
      </c>
      <c r="C418" s="2" t="s">
        <v>21</v>
      </c>
      <c r="D418" s="2" t="s">
        <v>3019</v>
      </c>
      <c r="E418" s="2" t="s">
        <v>3020</v>
      </c>
      <c r="F418" s="2" t="s">
        <v>3636</v>
      </c>
      <c r="G418" s="5" t="str">
        <f>IF(LEFT(Table2[[#This Row],[Phone Number]], 1)="-", MID(Table2[[#This Row],[Phone Number]], 2, LEN(Table2[[#This Row],[Phone Number]])-1), Table2[[#This Row],[Phone Number]])</f>
        <v>(379)243-9097-31678</v>
      </c>
      <c r="H418" s="2" t="s">
        <v>24</v>
      </c>
      <c r="I418" s="3">
        <v>44116</v>
      </c>
      <c r="J418" s="3">
        <f ca="1">TODAY()</f>
        <v>45252</v>
      </c>
      <c r="K41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10 Days</v>
      </c>
      <c r="L418" s="4">
        <f ca="1">IF(ISBLANK(Table2[[#This Row],[Exit Date]]),0,Table2[[#This Row],[Exit Date]]-Table2[[#This Row],[Join Date]])</f>
        <v>1136</v>
      </c>
      <c r="M418" s="2" t="str">
        <f ca="1">IF(Table2[[#This Row],[Exit Date]]&lt;TODAY(),"Out of Service","Active Employee")</f>
        <v>Active Employee</v>
      </c>
    </row>
    <row r="419" spans="1:13" x14ac:dyDescent="0.35">
      <c r="A419" s="2" t="s">
        <v>2840</v>
      </c>
      <c r="B419" s="2">
        <v>18</v>
      </c>
      <c r="C419" s="2" t="s">
        <v>10</v>
      </c>
      <c r="D419" s="2" t="s">
        <v>2841</v>
      </c>
      <c r="E419" s="2" t="s">
        <v>2842</v>
      </c>
      <c r="F419" s="2" t="s">
        <v>3603</v>
      </c>
      <c r="G419" s="5" t="str">
        <f>IF(LEFT(Table2[[#This Row],[Phone Number]], 1)="-", MID(Table2[[#This Row],[Phone Number]], 2, LEN(Table2[[#This Row],[Phone Number]])-1), Table2[[#This Row],[Phone Number]])</f>
        <v>001-882-861-8740-9042</v>
      </c>
      <c r="H419" s="2" t="s">
        <v>14</v>
      </c>
      <c r="I419" s="3">
        <v>44118</v>
      </c>
      <c r="J419" s="3">
        <v>44294</v>
      </c>
      <c r="K41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5 Months 25 Days</v>
      </c>
      <c r="L419" s="4">
        <f>IF(ISBLANK(Table2[[#This Row],[Exit Date]]),0,Table2[[#This Row],[Exit Date]]-Table2[[#This Row],[Join Date]])</f>
        <v>176</v>
      </c>
      <c r="M419" s="2" t="str">
        <f ca="1">IF(Table2[[#This Row],[Exit Date]]&lt;TODAY(),"Out of Service","Active Employee")</f>
        <v>Out of Service</v>
      </c>
    </row>
    <row r="420" spans="1:13" x14ac:dyDescent="0.35">
      <c r="A420" s="2" t="s">
        <v>1883</v>
      </c>
      <c r="B420" s="2">
        <v>31</v>
      </c>
      <c r="C420" s="2" t="s">
        <v>10</v>
      </c>
      <c r="D420" s="2" t="s">
        <v>1884</v>
      </c>
      <c r="E420" s="2" t="s">
        <v>1885</v>
      </c>
      <c r="F420" s="2" t="s">
        <v>3460</v>
      </c>
      <c r="G420" s="5" t="str">
        <f>IF(LEFT(Table2[[#This Row],[Phone Number]], 1)="-", MID(Table2[[#This Row],[Phone Number]], 2, LEN(Table2[[#This Row],[Phone Number]])-1), Table2[[#This Row],[Phone Number]])</f>
        <v>+1-491-383-1404-506</v>
      </c>
      <c r="H420" s="2" t="s">
        <v>40</v>
      </c>
      <c r="I420" s="3">
        <v>44119</v>
      </c>
      <c r="J420" s="3">
        <f t="shared" ref="J420:J429" ca="1" si="27">TODAY()</f>
        <v>45252</v>
      </c>
      <c r="K42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7 Days</v>
      </c>
      <c r="L420" s="4">
        <f ca="1">IF(ISBLANK(Table2[[#This Row],[Exit Date]]),0,Table2[[#This Row],[Exit Date]]-Table2[[#This Row],[Join Date]])</f>
        <v>1133</v>
      </c>
      <c r="M420" s="2" t="str">
        <f ca="1">IF(Table2[[#This Row],[Exit Date]]&lt;TODAY(),"Out of Service","Active Employee")</f>
        <v>Active Employee</v>
      </c>
    </row>
    <row r="421" spans="1:13" x14ac:dyDescent="0.35">
      <c r="A421" s="2" t="s">
        <v>2430</v>
      </c>
      <c r="B421" s="2">
        <v>50</v>
      </c>
      <c r="C421" s="2" t="s">
        <v>10</v>
      </c>
      <c r="D421" s="2" t="s">
        <v>2431</v>
      </c>
      <c r="E421" s="2" t="s">
        <v>2432</v>
      </c>
      <c r="F421" s="2" t="s">
        <v>3532</v>
      </c>
      <c r="G421" s="5" t="str">
        <f>IF(LEFT(Table2[[#This Row],[Phone Number]], 1)="-", MID(Table2[[#This Row],[Phone Number]], 2, LEN(Table2[[#This Row],[Phone Number]])-1), Table2[[#This Row],[Phone Number]])</f>
        <v>+1-912-545-1293-0074</v>
      </c>
      <c r="H421" s="2" t="s">
        <v>24</v>
      </c>
      <c r="I421" s="3">
        <v>44120</v>
      </c>
      <c r="J421" s="3">
        <f t="shared" ca="1" si="27"/>
        <v>45252</v>
      </c>
      <c r="K42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6 Days</v>
      </c>
      <c r="L421" s="4">
        <f ca="1">IF(ISBLANK(Table2[[#This Row],[Exit Date]]),0,Table2[[#This Row],[Exit Date]]-Table2[[#This Row],[Join Date]])</f>
        <v>1132</v>
      </c>
      <c r="M421" s="2" t="str">
        <f ca="1">IF(Table2[[#This Row],[Exit Date]]&lt;TODAY(),"Out of Service","Active Employee")</f>
        <v>Active Employee</v>
      </c>
    </row>
    <row r="422" spans="1:13" x14ac:dyDescent="0.35">
      <c r="A422" s="2" t="s">
        <v>2618</v>
      </c>
      <c r="B422" s="2">
        <v>23</v>
      </c>
      <c r="C422" s="2" t="s">
        <v>21</v>
      </c>
      <c r="D422" s="2" t="s">
        <v>2619</v>
      </c>
      <c r="E422" s="2" t="s">
        <v>2620</v>
      </c>
      <c r="F422" s="2" t="s">
        <v>3563</v>
      </c>
      <c r="G422" s="5" t="str">
        <f>IF(LEFT(Table2[[#This Row],[Phone Number]], 1)="-", MID(Table2[[#This Row],[Phone Number]], 2, LEN(Table2[[#This Row],[Phone Number]])-1), Table2[[#This Row],[Phone Number]])</f>
        <v>(663)994-5247-88924</v>
      </c>
      <c r="H422" s="2" t="s">
        <v>24</v>
      </c>
      <c r="I422" s="3">
        <v>44120</v>
      </c>
      <c r="J422" s="3">
        <f t="shared" ca="1" si="27"/>
        <v>45252</v>
      </c>
      <c r="K42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6 Days</v>
      </c>
      <c r="L422" s="4">
        <f ca="1">IF(ISBLANK(Table2[[#This Row],[Exit Date]]),0,Table2[[#This Row],[Exit Date]]-Table2[[#This Row],[Join Date]])</f>
        <v>1132</v>
      </c>
      <c r="M422" s="2" t="str">
        <f ca="1">IF(Table2[[#This Row],[Exit Date]]&lt;TODAY(),"Out of Service","Active Employee")</f>
        <v>Active Employee</v>
      </c>
    </row>
    <row r="423" spans="1:13" x14ac:dyDescent="0.35">
      <c r="A423" s="2" t="s">
        <v>432</v>
      </c>
      <c r="B423" s="2">
        <v>44</v>
      </c>
      <c r="C423" s="2" t="s">
        <v>21</v>
      </c>
      <c r="D423" s="2" t="s">
        <v>433</v>
      </c>
      <c r="E423" s="2" t="s">
        <v>434</v>
      </c>
      <c r="F423" s="2" t="s">
        <v>3247</v>
      </c>
      <c r="G423" s="5" t="str">
        <f>IF(LEFT(Table2[[#This Row],[Phone Number]], 1)="-", MID(Table2[[#This Row],[Phone Number]], 2, LEN(Table2[[#This Row],[Phone Number]])-1), Table2[[#This Row],[Phone Number]])</f>
        <v>(532)794-0670-700</v>
      </c>
      <c r="H423" s="2" t="s">
        <v>24</v>
      </c>
      <c r="I423" s="3">
        <v>44122</v>
      </c>
      <c r="J423" s="3">
        <f t="shared" ca="1" si="27"/>
        <v>45252</v>
      </c>
      <c r="K42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4 Days</v>
      </c>
      <c r="L423" s="4">
        <f ca="1">IF(ISBLANK(Table2[[#This Row],[Exit Date]]),0,Table2[[#This Row],[Exit Date]]-Table2[[#This Row],[Join Date]])</f>
        <v>1130</v>
      </c>
      <c r="M423" s="2" t="str">
        <f ca="1">IF(Table2[[#This Row],[Exit Date]]&lt;TODAY(),"Out of Service","Active Employee")</f>
        <v>Active Employee</v>
      </c>
    </row>
    <row r="424" spans="1:13" x14ac:dyDescent="0.35">
      <c r="A424" s="2" t="s">
        <v>1813</v>
      </c>
      <c r="B424" s="2">
        <v>29</v>
      </c>
      <c r="C424" s="2" t="s">
        <v>10</v>
      </c>
      <c r="D424" s="2" t="s">
        <v>1814</v>
      </c>
      <c r="E424" s="2" t="s">
        <v>1815</v>
      </c>
      <c r="F424" s="2" t="s">
        <v>3448</v>
      </c>
      <c r="G424" s="5" t="str">
        <f>IF(LEFT(Table2[[#This Row],[Phone Number]], 1)="-", MID(Table2[[#This Row],[Phone Number]], 2, LEN(Table2[[#This Row],[Phone Number]])-1), Table2[[#This Row],[Phone Number]])</f>
        <v>864-314-8405-224</v>
      </c>
      <c r="H424" s="2" t="s">
        <v>14</v>
      </c>
      <c r="I424" s="3">
        <v>44122</v>
      </c>
      <c r="J424" s="3">
        <f t="shared" ca="1" si="27"/>
        <v>45252</v>
      </c>
      <c r="K42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4 Days</v>
      </c>
      <c r="L424" s="4">
        <f ca="1">IF(ISBLANK(Table2[[#This Row],[Exit Date]]),0,Table2[[#This Row],[Exit Date]]-Table2[[#This Row],[Join Date]])</f>
        <v>1130</v>
      </c>
      <c r="M424" s="2" t="str">
        <f ca="1">IF(Table2[[#This Row],[Exit Date]]&lt;TODAY(),"Out of Service","Active Employee")</f>
        <v>Active Employee</v>
      </c>
    </row>
    <row r="425" spans="1:13" x14ac:dyDescent="0.35">
      <c r="A425" s="2" t="s">
        <v>2186</v>
      </c>
      <c r="B425" s="2">
        <v>41</v>
      </c>
      <c r="C425" s="2" t="s">
        <v>21</v>
      </c>
      <c r="D425" s="2" t="s">
        <v>2187</v>
      </c>
      <c r="E425" s="2" t="s">
        <v>2188</v>
      </c>
      <c r="F425" s="2" t="s">
        <v>3791</v>
      </c>
      <c r="G425" s="5" t="str">
        <f>IF(LEFT(Table2[[#This Row],[Phone Number]], 1)="-", MID(Table2[[#This Row],[Phone Number]], 2, LEN(Table2[[#This Row],[Phone Number]])-1), Table2[[#This Row],[Phone Number]])</f>
        <v>593-443-2255</v>
      </c>
      <c r="H425" s="2" t="s">
        <v>14</v>
      </c>
      <c r="I425" s="3">
        <v>44122</v>
      </c>
      <c r="J425" s="3">
        <f t="shared" ca="1" si="27"/>
        <v>45252</v>
      </c>
      <c r="K42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4 Days</v>
      </c>
      <c r="L425" s="4">
        <f ca="1">IF(ISBLANK(Table2[[#This Row],[Exit Date]]),0,Table2[[#This Row],[Exit Date]]-Table2[[#This Row],[Join Date]])</f>
        <v>1130</v>
      </c>
      <c r="M425" s="2" t="str">
        <f ca="1">IF(Table2[[#This Row],[Exit Date]]&lt;TODAY(),"Out of Service","Active Employee")</f>
        <v>Active Employee</v>
      </c>
    </row>
    <row r="426" spans="1:13" x14ac:dyDescent="0.35">
      <c r="A426" s="2" t="s">
        <v>1200</v>
      </c>
      <c r="B426" s="2">
        <v>26</v>
      </c>
      <c r="C426" s="2" t="s">
        <v>10</v>
      </c>
      <c r="D426" s="2" t="s">
        <v>1201</v>
      </c>
      <c r="E426" s="2" t="s">
        <v>1202</v>
      </c>
      <c r="F426" s="2" t="s">
        <v>3731</v>
      </c>
      <c r="G426" s="5" t="str">
        <f>IF(LEFT(Table2[[#This Row],[Phone Number]], 1)="-", MID(Table2[[#This Row],[Phone Number]], 2, LEN(Table2[[#This Row],[Phone Number]])-1), Table2[[#This Row],[Phone Number]])</f>
        <v>449-770-2046</v>
      </c>
      <c r="H426" s="2" t="s">
        <v>24</v>
      </c>
      <c r="I426" s="3">
        <v>44123</v>
      </c>
      <c r="J426" s="3">
        <f t="shared" ca="1" si="27"/>
        <v>45252</v>
      </c>
      <c r="K42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3 Days</v>
      </c>
      <c r="L426" s="4">
        <f ca="1">IF(ISBLANK(Table2[[#This Row],[Exit Date]]),0,Table2[[#This Row],[Exit Date]]-Table2[[#This Row],[Join Date]])</f>
        <v>1129</v>
      </c>
      <c r="M426" s="2" t="str">
        <f ca="1">IF(Table2[[#This Row],[Exit Date]]&lt;TODAY(),"Out of Service","Active Employee")</f>
        <v>Active Employee</v>
      </c>
    </row>
    <row r="427" spans="1:13" x14ac:dyDescent="0.35">
      <c r="A427" s="2" t="s">
        <v>393</v>
      </c>
      <c r="B427" s="2">
        <v>46</v>
      </c>
      <c r="C427" s="2" t="s">
        <v>21</v>
      </c>
      <c r="D427" s="2" t="s">
        <v>394</v>
      </c>
      <c r="E427" s="2" t="s">
        <v>395</v>
      </c>
      <c r="F427" s="2" t="s">
        <v>3237</v>
      </c>
      <c r="G427" s="5" t="str">
        <f>IF(LEFT(Table2[[#This Row],[Phone Number]], 1)="-", MID(Table2[[#This Row],[Phone Number]], 2, LEN(Table2[[#This Row],[Phone Number]])-1), Table2[[#This Row],[Phone Number]])</f>
        <v>001-216-266-1985-970</v>
      </c>
      <c r="H427" s="2" t="s">
        <v>19</v>
      </c>
      <c r="I427" s="3">
        <v>44124</v>
      </c>
      <c r="J427" s="3">
        <f t="shared" ca="1" si="27"/>
        <v>45252</v>
      </c>
      <c r="K42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2 Days</v>
      </c>
      <c r="L427" s="4">
        <f ca="1">IF(ISBLANK(Table2[[#This Row],[Exit Date]]),0,Table2[[#This Row],[Exit Date]]-Table2[[#This Row],[Join Date]])</f>
        <v>1128</v>
      </c>
      <c r="M427" s="2" t="str">
        <f ca="1">IF(Table2[[#This Row],[Exit Date]]&lt;TODAY(),"Out of Service","Active Employee")</f>
        <v>Active Employee</v>
      </c>
    </row>
    <row r="428" spans="1:13" x14ac:dyDescent="0.35">
      <c r="A428" s="2" t="s">
        <v>2542</v>
      </c>
      <c r="B428" s="2">
        <v>22</v>
      </c>
      <c r="C428" s="2" t="s">
        <v>21</v>
      </c>
      <c r="D428" s="2" t="s">
        <v>2543</v>
      </c>
      <c r="E428" s="2" t="s">
        <v>2544</v>
      </c>
      <c r="F428" s="2" t="s">
        <v>3553</v>
      </c>
      <c r="G428" s="5" t="str">
        <f>IF(LEFT(Table2[[#This Row],[Phone Number]], 1)="-", MID(Table2[[#This Row],[Phone Number]], 2, LEN(Table2[[#This Row],[Phone Number]])-1), Table2[[#This Row],[Phone Number]])</f>
        <v>928-255-4780-498</v>
      </c>
      <c r="H428" s="2" t="s">
        <v>24</v>
      </c>
      <c r="I428" s="3">
        <v>44124</v>
      </c>
      <c r="J428" s="3">
        <f t="shared" ca="1" si="27"/>
        <v>45252</v>
      </c>
      <c r="K42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2 Days</v>
      </c>
      <c r="L428" s="4">
        <f ca="1">IF(ISBLANK(Table2[[#This Row],[Exit Date]]),0,Table2[[#This Row],[Exit Date]]-Table2[[#This Row],[Join Date]])</f>
        <v>1128</v>
      </c>
      <c r="M428" s="2" t="str">
        <f ca="1">IF(Table2[[#This Row],[Exit Date]]&lt;TODAY(),"Out of Service","Active Employee")</f>
        <v>Active Employee</v>
      </c>
    </row>
    <row r="429" spans="1:13" x14ac:dyDescent="0.35">
      <c r="A429" s="2" t="s">
        <v>2192</v>
      </c>
      <c r="B429" s="2">
        <v>44</v>
      </c>
      <c r="C429" s="2" t="s">
        <v>21</v>
      </c>
      <c r="D429" s="2" t="s">
        <v>2193</v>
      </c>
      <c r="E429" s="2" t="s">
        <v>2194</v>
      </c>
      <c r="F429" s="2" t="s">
        <v>3503</v>
      </c>
      <c r="G429" s="5" t="str">
        <f>IF(LEFT(Table2[[#This Row],[Phone Number]], 1)="-", MID(Table2[[#This Row],[Phone Number]], 2, LEN(Table2[[#This Row],[Phone Number]])-1), Table2[[#This Row],[Phone Number]])</f>
        <v>(937)271-8298-141</v>
      </c>
      <c r="H429" s="2" t="s">
        <v>24</v>
      </c>
      <c r="I429" s="3">
        <v>44126</v>
      </c>
      <c r="J429" s="3">
        <f t="shared" ca="1" si="27"/>
        <v>45252</v>
      </c>
      <c r="K42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1 Months 0 Days</v>
      </c>
      <c r="L429" s="4">
        <f ca="1">IF(ISBLANK(Table2[[#This Row],[Exit Date]]),0,Table2[[#This Row],[Exit Date]]-Table2[[#This Row],[Join Date]])</f>
        <v>1126</v>
      </c>
      <c r="M429" s="2" t="str">
        <f ca="1">IF(Table2[[#This Row],[Exit Date]]&lt;TODAY(),"Out of Service","Active Employee")</f>
        <v>Active Employee</v>
      </c>
    </row>
    <row r="430" spans="1:13" x14ac:dyDescent="0.35">
      <c r="A430" s="2" t="s">
        <v>1038</v>
      </c>
      <c r="B430" s="2">
        <v>60</v>
      </c>
      <c r="C430" s="2" t="s">
        <v>10</v>
      </c>
      <c r="D430" s="2" t="s">
        <v>1039</v>
      </c>
      <c r="E430" s="2" t="s">
        <v>1040</v>
      </c>
      <c r="F430" s="2">
        <v>5113027395</v>
      </c>
      <c r="G430" s="5">
        <f>IF(LEFT(Table2[[#This Row],[Phone Number]], 1)="-", MID(Table2[[#This Row],[Phone Number]], 2, LEN(Table2[[#This Row],[Phone Number]])-1), Table2[[#This Row],[Phone Number]])</f>
        <v>5113027395</v>
      </c>
      <c r="H430" s="2" t="s">
        <v>14</v>
      </c>
      <c r="I430" s="3">
        <v>44127</v>
      </c>
      <c r="J430" s="3">
        <v>44318</v>
      </c>
      <c r="K43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6 Months 9 Days</v>
      </c>
      <c r="L430" s="4">
        <f>IF(ISBLANK(Table2[[#This Row],[Exit Date]]),0,Table2[[#This Row],[Exit Date]]-Table2[[#This Row],[Join Date]])</f>
        <v>191</v>
      </c>
      <c r="M430" s="2" t="str">
        <f ca="1">IF(Table2[[#This Row],[Exit Date]]&lt;TODAY(),"Out of Service","Active Employee")</f>
        <v>Out of Service</v>
      </c>
    </row>
    <row r="431" spans="1:13" x14ac:dyDescent="0.35">
      <c r="A431" s="2" t="s">
        <v>2146</v>
      </c>
      <c r="B431" s="2">
        <v>39</v>
      </c>
      <c r="C431" s="2" t="s">
        <v>10</v>
      </c>
      <c r="D431" s="2" t="s">
        <v>2147</v>
      </c>
      <c r="E431" s="2" t="s">
        <v>2148</v>
      </c>
      <c r="F431" s="2" t="s">
        <v>3498</v>
      </c>
      <c r="G431" s="5" t="str">
        <f>IF(LEFT(Table2[[#This Row],[Phone Number]], 1)="-", MID(Table2[[#This Row],[Phone Number]], 2, LEN(Table2[[#This Row],[Phone Number]])-1), Table2[[#This Row],[Phone Number]])</f>
        <v>001-750-253-5187-1874</v>
      </c>
      <c r="H431" s="2" t="s">
        <v>40</v>
      </c>
      <c r="I431" s="3">
        <v>44127</v>
      </c>
      <c r="J431" s="3">
        <v>44652</v>
      </c>
      <c r="K43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9 Days</v>
      </c>
      <c r="L431" s="4">
        <f>IF(ISBLANK(Table2[[#This Row],[Exit Date]]),0,Table2[[#This Row],[Exit Date]]-Table2[[#This Row],[Join Date]])</f>
        <v>525</v>
      </c>
      <c r="M431" s="2" t="str">
        <f ca="1">IF(Table2[[#This Row],[Exit Date]]&lt;TODAY(),"Out of Service","Active Employee")</f>
        <v>Out of Service</v>
      </c>
    </row>
    <row r="432" spans="1:13" x14ac:dyDescent="0.35">
      <c r="A432" s="2" t="s">
        <v>2968</v>
      </c>
      <c r="B432" s="2">
        <v>60</v>
      </c>
      <c r="C432" s="2" t="s">
        <v>21</v>
      </c>
      <c r="D432" s="2" t="s">
        <v>2969</v>
      </c>
      <c r="E432" s="2" t="s">
        <v>2970</v>
      </c>
      <c r="F432" s="2">
        <f>1-999-412-9393</f>
        <v>-10803</v>
      </c>
      <c r="G432" s="5" t="str">
        <f>IF(LEFT(Table2[[#This Row],[Phone Number]], 1)="-", MID(Table2[[#This Row],[Phone Number]], 2, LEN(Table2[[#This Row],[Phone Number]])-1), Table2[[#This Row],[Phone Number]])</f>
        <v>10803</v>
      </c>
      <c r="H432" s="2" t="s">
        <v>40</v>
      </c>
      <c r="I432" s="3">
        <v>44131</v>
      </c>
      <c r="J432" s="3">
        <f ca="1">TODAY()</f>
        <v>45252</v>
      </c>
      <c r="K43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26 Days</v>
      </c>
      <c r="L432" s="4">
        <f ca="1">IF(ISBLANK(Table2[[#This Row],[Exit Date]]),0,Table2[[#This Row],[Exit Date]]-Table2[[#This Row],[Join Date]])</f>
        <v>1121</v>
      </c>
      <c r="M432" s="2" t="str">
        <f ca="1">IF(Table2[[#This Row],[Exit Date]]&lt;TODAY(),"Out of Service","Active Employee")</f>
        <v>Active Employee</v>
      </c>
    </row>
    <row r="433" spans="1:13" x14ac:dyDescent="0.35">
      <c r="A433" s="2" t="s">
        <v>657</v>
      </c>
      <c r="B433" s="2">
        <v>21</v>
      </c>
      <c r="C433" s="2" t="s">
        <v>21</v>
      </c>
      <c r="D433" s="2" t="s">
        <v>658</v>
      </c>
      <c r="E433" s="2" t="s">
        <v>659</v>
      </c>
      <c r="F433" s="2" t="s">
        <v>3278</v>
      </c>
      <c r="G433" s="5" t="str">
        <f>IF(LEFT(Table2[[#This Row],[Phone Number]], 1)="-", MID(Table2[[#This Row],[Phone Number]], 2, LEN(Table2[[#This Row],[Phone Number]])-1), Table2[[#This Row],[Phone Number]])</f>
        <v>001-537-519-3778-426</v>
      </c>
      <c r="H433" s="2" t="s">
        <v>19</v>
      </c>
      <c r="I433" s="3">
        <v>44132</v>
      </c>
      <c r="J433" s="3">
        <f ca="1">TODAY()</f>
        <v>45252</v>
      </c>
      <c r="K43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25 Days</v>
      </c>
      <c r="L433" s="4">
        <f ca="1">IF(ISBLANK(Table2[[#This Row],[Exit Date]]),0,Table2[[#This Row],[Exit Date]]-Table2[[#This Row],[Join Date]])</f>
        <v>1120</v>
      </c>
      <c r="M433" s="2" t="str">
        <f ca="1">IF(Table2[[#This Row],[Exit Date]]&lt;TODAY(),"Out of Service","Active Employee")</f>
        <v>Active Employee</v>
      </c>
    </row>
    <row r="434" spans="1:13" x14ac:dyDescent="0.35">
      <c r="A434" s="2" t="s">
        <v>2359</v>
      </c>
      <c r="B434" s="2">
        <v>27</v>
      </c>
      <c r="C434" s="2" t="s">
        <v>10</v>
      </c>
      <c r="D434" s="2" t="s">
        <v>2360</v>
      </c>
      <c r="E434" s="2" t="s">
        <v>2361</v>
      </c>
      <c r="F434" s="2">
        <v>9097495724</v>
      </c>
      <c r="G434" s="5">
        <f>IF(LEFT(Table2[[#This Row],[Phone Number]], 1)="-", MID(Table2[[#This Row],[Phone Number]], 2, LEN(Table2[[#This Row],[Phone Number]])-1), Table2[[#This Row],[Phone Number]])</f>
        <v>9097495724</v>
      </c>
      <c r="H434" s="2" t="s">
        <v>14</v>
      </c>
      <c r="I434" s="3">
        <v>44133</v>
      </c>
      <c r="J434" s="3">
        <f ca="1">TODAY()</f>
        <v>45252</v>
      </c>
      <c r="K43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24 Days</v>
      </c>
      <c r="L434" s="4">
        <f ca="1">IF(ISBLANK(Table2[[#This Row],[Exit Date]]),0,Table2[[#This Row],[Exit Date]]-Table2[[#This Row],[Join Date]])</f>
        <v>1119</v>
      </c>
      <c r="M434" s="2" t="str">
        <f ca="1">IF(Table2[[#This Row],[Exit Date]]&lt;TODAY(),"Out of Service","Active Employee")</f>
        <v>Active Employee</v>
      </c>
    </row>
    <row r="435" spans="1:13" x14ac:dyDescent="0.35">
      <c r="A435" s="2" t="s">
        <v>817</v>
      </c>
      <c r="B435" s="2">
        <v>56</v>
      </c>
      <c r="C435" s="2" t="s">
        <v>10</v>
      </c>
      <c r="D435" s="2" t="s">
        <v>818</v>
      </c>
      <c r="E435" s="2" t="s">
        <v>819</v>
      </c>
      <c r="F435" s="2" t="s">
        <v>820</v>
      </c>
      <c r="G435" s="5" t="str">
        <f>IF(LEFT(Table2[[#This Row],[Phone Number]], 1)="-", MID(Table2[[#This Row],[Phone Number]], 2, LEN(Table2[[#This Row],[Phone Number]])-1), Table2[[#This Row],[Phone Number]])</f>
        <v>556-802-6724</v>
      </c>
      <c r="H435" s="2" t="s">
        <v>19</v>
      </c>
      <c r="I435" s="3">
        <v>44135</v>
      </c>
      <c r="J435" s="3">
        <f ca="1">TODAY()</f>
        <v>45252</v>
      </c>
      <c r="K43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22 Days</v>
      </c>
      <c r="L435" s="4">
        <f ca="1">IF(ISBLANK(Table2[[#This Row],[Exit Date]]),0,Table2[[#This Row],[Exit Date]]-Table2[[#This Row],[Join Date]])</f>
        <v>1117</v>
      </c>
      <c r="M435" s="2" t="str">
        <f ca="1">IF(Table2[[#This Row],[Exit Date]]&lt;TODAY(),"Out of Service","Active Employee")</f>
        <v>Active Employee</v>
      </c>
    </row>
    <row r="436" spans="1:13" x14ac:dyDescent="0.35">
      <c r="A436" s="2" t="s">
        <v>1258</v>
      </c>
      <c r="B436" s="2">
        <v>37</v>
      </c>
      <c r="C436" s="2" t="s">
        <v>10</v>
      </c>
      <c r="D436" s="2" t="s">
        <v>1259</v>
      </c>
      <c r="E436" s="2" t="s">
        <v>1260</v>
      </c>
      <c r="F436" s="2" t="s">
        <v>1261</v>
      </c>
      <c r="G436" s="5" t="str">
        <f>IF(LEFT(Table2[[#This Row],[Phone Number]], 1)="-", MID(Table2[[#This Row],[Phone Number]], 2, LEN(Table2[[#This Row],[Phone Number]])-1), Table2[[#This Row],[Phone Number]])</f>
        <v>(757)413-2889</v>
      </c>
      <c r="H436" s="2" t="s">
        <v>19</v>
      </c>
      <c r="I436" s="3">
        <v>44136</v>
      </c>
      <c r="J436" s="3">
        <f ca="1">TODAY()</f>
        <v>45252</v>
      </c>
      <c r="K43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21 Days</v>
      </c>
      <c r="L436" s="4">
        <f ca="1">IF(ISBLANK(Table2[[#This Row],[Exit Date]]),0,Table2[[#This Row],[Exit Date]]-Table2[[#This Row],[Join Date]])</f>
        <v>1116</v>
      </c>
      <c r="M436" s="2" t="str">
        <f ca="1">IF(Table2[[#This Row],[Exit Date]]&lt;TODAY(),"Out of Service","Active Employee")</f>
        <v>Active Employee</v>
      </c>
    </row>
    <row r="437" spans="1:13" x14ac:dyDescent="0.35">
      <c r="A437" s="2" t="s">
        <v>1788</v>
      </c>
      <c r="B437" s="2">
        <v>40</v>
      </c>
      <c r="C437" s="2" t="s">
        <v>21</v>
      </c>
      <c r="D437" s="2" t="s">
        <v>1789</v>
      </c>
      <c r="E437" s="2" t="s">
        <v>1790</v>
      </c>
      <c r="F437" s="2" t="s">
        <v>3443</v>
      </c>
      <c r="G437" s="5" t="str">
        <f>IF(LEFT(Table2[[#This Row],[Phone Number]], 1)="-", MID(Table2[[#This Row],[Phone Number]], 2, LEN(Table2[[#This Row],[Phone Number]])-1), Table2[[#This Row],[Phone Number]])</f>
        <v>001-254-909-1378-47938</v>
      </c>
      <c r="H437" s="2" t="s">
        <v>19</v>
      </c>
      <c r="I437" s="3">
        <v>44136</v>
      </c>
      <c r="J437" s="3">
        <v>44371</v>
      </c>
      <c r="K43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7 Months 23 Days</v>
      </c>
      <c r="L437" s="4">
        <f>IF(ISBLANK(Table2[[#This Row],[Exit Date]]),0,Table2[[#This Row],[Exit Date]]-Table2[[#This Row],[Join Date]])</f>
        <v>235</v>
      </c>
      <c r="M437" s="2" t="str">
        <f ca="1">IF(Table2[[#This Row],[Exit Date]]&lt;TODAY(),"Out of Service","Active Employee")</f>
        <v>Out of Service</v>
      </c>
    </row>
    <row r="438" spans="1:13" x14ac:dyDescent="0.35">
      <c r="A438" s="2" t="s">
        <v>3113</v>
      </c>
      <c r="B438" s="2">
        <v>27</v>
      </c>
      <c r="C438" s="2" t="s">
        <v>21</v>
      </c>
      <c r="D438" s="2" t="s">
        <v>3114</v>
      </c>
      <c r="E438" s="2" t="s">
        <v>3115</v>
      </c>
      <c r="F438" s="2" t="s">
        <v>3652</v>
      </c>
      <c r="G438" s="5" t="str">
        <f>IF(LEFT(Table2[[#This Row],[Phone Number]], 1)="-", MID(Table2[[#This Row],[Phone Number]], 2, LEN(Table2[[#This Row],[Phone Number]])-1), Table2[[#This Row],[Phone Number]])</f>
        <v>001-226-308-0343-349</v>
      </c>
      <c r="H438" s="2" t="s">
        <v>24</v>
      </c>
      <c r="I438" s="3">
        <v>44141</v>
      </c>
      <c r="J438" s="3">
        <v>44849</v>
      </c>
      <c r="K43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9 Days</v>
      </c>
      <c r="L438" s="4">
        <f>IF(ISBLANK(Table2[[#This Row],[Exit Date]]),0,Table2[[#This Row],[Exit Date]]-Table2[[#This Row],[Join Date]])</f>
        <v>708</v>
      </c>
      <c r="M438" s="2" t="str">
        <f ca="1">IF(Table2[[#This Row],[Exit Date]]&lt;TODAY(),"Out of Service","Active Employee")</f>
        <v>Out of Service</v>
      </c>
    </row>
    <row r="439" spans="1:13" x14ac:dyDescent="0.35">
      <c r="A439" s="2" t="s">
        <v>44</v>
      </c>
      <c r="B439" s="2">
        <v>47</v>
      </c>
      <c r="C439" s="2" t="s">
        <v>10</v>
      </c>
      <c r="D439" s="2" t="s">
        <v>45</v>
      </c>
      <c r="E439" s="2" t="s">
        <v>46</v>
      </c>
      <c r="F439" s="2" t="s">
        <v>3193</v>
      </c>
      <c r="G439" s="5" t="str">
        <f>IF(LEFT(Table2[[#This Row],[Phone Number]], 1)="-", MID(Table2[[#This Row],[Phone Number]], 2, LEN(Table2[[#This Row],[Phone Number]])-1), Table2[[#This Row],[Phone Number]])</f>
        <v>+1-763-231-0329-1529</v>
      </c>
      <c r="H439" s="2" t="s">
        <v>24</v>
      </c>
      <c r="I439" s="3">
        <v>44144</v>
      </c>
      <c r="J439" s="3">
        <f ca="1">TODAY()</f>
        <v>45252</v>
      </c>
      <c r="K43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13 Days</v>
      </c>
      <c r="L439" s="4">
        <f ca="1">IF(ISBLANK(Table2[[#This Row],[Exit Date]]),0,Table2[[#This Row],[Exit Date]]-Table2[[#This Row],[Join Date]])</f>
        <v>1108</v>
      </c>
      <c r="M439" s="2" t="str">
        <f ca="1">IF(Table2[[#This Row],[Exit Date]]&lt;TODAY(),"Out of Service","Active Employee")</f>
        <v>Active Employee</v>
      </c>
    </row>
    <row r="440" spans="1:13" x14ac:dyDescent="0.35">
      <c r="A440" s="2" t="s">
        <v>898</v>
      </c>
      <c r="B440" s="2">
        <v>47</v>
      </c>
      <c r="C440" s="2" t="s">
        <v>21</v>
      </c>
      <c r="D440" s="2" t="s">
        <v>899</v>
      </c>
      <c r="E440" s="2" t="s">
        <v>900</v>
      </c>
      <c r="F440" s="2">
        <v>9719189264</v>
      </c>
      <c r="G440" s="5">
        <f>IF(LEFT(Table2[[#This Row],[Phone Number]], 1)="-", MID(Table2[[#This Row],[Phone Number]], 2, LEN(Table2[[#This Row],[Phone Number]])-1), Table2[[#This Row],[Phone Number]])</f>
        <v>9719189264</v>
      </c>
      <c r="H440" s="2" t="s">
        <v>24</v>
      </c>
      <c r="I440" s="3">
        <v>44146</v>
      </c>
      <c r="J440" s="3">
        <f ca="1">TODAY()</f>
        <v>45252</v>
      </c>
      <c r="K44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11 Days</v>
      </c>
      <c r="L440" s="4">
        <f ca="1">IF(ISBLANK(Table2[[#This Row],[Exit Date]]),0,Table2[[#This Row],[Exit Date]]-Table2[[#This Row],[Join Date]])</f>
        <v>1106</v>
      </c>
      <c r="M440" s="2" t="str">
        <f ca="1">IF(Table2[[#This Row],[Exit Date]]&lt;TODAY(),"Out of Service","Active Employee")</f>
        <v>Active Employee</v>
      </c>
    </row>
    <row r="441" spans="1:13" x14ac:dyDescent="0.35">
      <c r="A441" s="2" t="s">
        <v>985</v>
      </c>
      <c r="B441" s="2">
        <v>51</v>
      </c>
      <c r="C441" s="2" t="s">
        <v>21</v>
      </c>
      <c r="D441" s="2" t="s">
        <v>986</v>
      </c>
      <c r="E441" s="2" t="s">
        <v>987</v>
      </c>
      <c r="F441" s="2" t="s">
        <v>3720</v>
      </c>
      <c r="G441" s="5" t="str">
        <f>IF(LEFT(Table2[[#This Row],[Phone Number]], 1)="-", MID(Table2[[#This Row],[Phone Number]], 2, LEN(Table2[[#This Row],[Phone Number]])-1), Table2[[#This Row],[Phone Number]])</f>
        <v>366-901-5562-3996</v>
      </c>
      <c r="H441" s="2" t="s">
        <v>24</v>
      </c>
      <c r="I441" s="3">
        <v>44146</v>
      </c>
      <c r="J441" s="3">
        <f ca="1">TODAY()</f>
        <v>45252</v>
      </c>
      <c r="K44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11 Days</v>
      </c>
      <c r="L441" s="4">
        <f ca="1">IF(ISBLANK(Table2[[#This Row],[Exit Date]]),0,Table2[[#This Row],[Exit Date]]-Table2[[#This Row],[Join Date]])</f>
        <v>1106</v>
      </c>
      <c r="M441" s="2" t="str">
        <f ca="1">IF(Table2[[#This Row],[Exit Date]]&lt;TODAY(),"Out of Service","Active Employee")</f>
        <v>Active Employee</v>
      </c>
    </row>
    <row r="442" spans="1:13" x14ac:dyDescent="0.35">
      <c r="A442" s="2" t="s">
        <v>2571</v>
      </c>
      <c r="B442" s="2">
        <v>44</v>
      </c>
      <c r="C442" s="2" t="s">
        <v>21</v>
      </c>
      <c r="D442" s="2" t="s">
        <v>2572</v>
      </c>
      <c r="E442" s="2" t="s">
        <v>2573</v>
      </c>
      <c r="F442" s="2" t="s">
        <v>3557</v>
      </c>
      <c r="G442" s="5" t="str">
        <f>IF(LEFT(Table2[[#This Row],[Phone Number]], 1)="-", MID(Table2[[#This Row],[Phone Number]], 2, LEN(Table2[[#This Row],[Phone Number]])-1), Table2[[#This Row],[Phone Number]])</f>
        <v>(521)811-4058-2492</v>
      </c>
      <c r="H442" s="2" t="s">
        <v>14</v>
      </c>
      <c r="I442" s="3">
        <v>44146</v>
      </c>
      <c r="J442" s="3">
        <f ca="1">TODAY()</f>
        <v>45252</v>
      </c>
      <c r="K44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11 Days</v>
      </c>
      <c r="L442" s="4">
        <f ca="1">IF(ISBLANK(Table2[[#This Row],[Exit Date]]),0,Table2[[#This Row],[Exit Date]]-Table2[[#This Row],[Join Date]])</f>
        <v>1106</v>
      </c>
      <c r="M442" s="2" t="str">
        <f ca="1">IF(Table2[[#This Row],[Exit Date]]&lt;TODAY(),"Out of Service","Active Employee")</f>
        <v>Active Employee</v>
      </c>
    </row>
    <row r="443" spans="1:13" x14ac:dyDescent="0.35">
      <c r="A443" s="2" t="s">
        <v>2756</v>
      </c>
      <c r="B443" s="2">
        <v>49</v>
      </c>
      <c r="C443" s="2" t="s">
        <v>10</v>
      </c>
      <c r="D443" s="2" t="s">
        <v>2757</v>
      </c>
      <c r="E443" s="2" t="s">
        <v>2758</v>
      </c>
      <c r="F443" s="2" t="s">
        <v>3822</v>
      </c>
      <c r="G443" s="5" t="str">
        <f>IF(LEFT(Table2[[#This Row],[Phone Number]], 1)="-", MID(Table2[[#This Row],[Phone Number]], 2, LEN(Table2[[#This Row],[Phone Number]])-1), Table2[[#This Row],[Phone Number]])</f>
        <v>610-302-2222</v>
      </c>
      <c r="H443" s="2" t="s">
        <v>40</v>
      </c>
      <c r="I443" s="3">
        <v>44146</v>
      </c>
      <c r="J443" s="3">
        <f ca="1">TODAY()</f>
        <v>45252</v>
      </c>
      <c r="K44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11 Days</v>
      </c>
      <c r="L443" s="4">
        <f ca="1">IF(ISBLANK(Table2[[#This Row],[Exit Date]]),0,Table2[[#This Row],[Exit Date]]-Table2[[#This Row],[Join Date]])</f>
        <v>1106</v>
      </c>
      <c r="M443" s="2" t="str">
        <f ca="1">IF(Table2[[#This Row],[Exit Date]]&lt;TODAY(),"Out of Service","Active Employee")</f>
        <v>Active Employee</v>
      </c>
    </row>
    <row r="444" spans="1:13" x14ac:dyDescent="0.35">
      <c r="A444" s="2" t="s">
        <v>1733</v>
      </c>
      <c r="B444" s="2">
        <v>60</v>
      </c>
      <c r="C444" s="2" t="s">
        <v>10</v>
      </c>
      <c r="D444" s="2" t="s">
        <v>1734</v>
      </c>
      <c r="E444" s="2" t="s">
        <v>1735</v>
      </c>
      <c r="F444" s="2" t="s">
        <v>3436</v>
      </c>
      <c r="G444" s="5" t="str">
        <f>IF(LEFT(Table2[[#This Row],[Phone Number]], 1)="-", MID(Table2[[#This Row],[Phone Number]], 2, LEN(Table2[[#This Row],[Phone Number]])-1), Table2[[#This Row],[Phone Number]])</f>
        <v>(586)205-6791-50535</v>
      </c>
      <c r="H444" s="2" t="s">
        <v>19</v>
      </c>
      <c r="I444" s="3">
        <v>44148</v>
      </c>
      <c r="J444" s="3">
        <v>44872</v>
      </c>
      <c r="K44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25 Days</v>
      </c>
      <c r="L444" s="4">
        <f>IF(ISBLANK(Table2[[#This Row],[Exit Date]]),0,Table2[[#This Row],[Exit Date]]-Table2[[#This Row],[Join Date]])</f>
        <v>724</v>
      </c>
      <c r="M444" s="2" t="str">
        <f ca="1">IF(Table2[[#This Row],[Exit Date]]&lt;TODAY(),"Out of Service","Active Employee")</f>
        <v>Out of Service</v>
      </c>
    </row>
    <row r="445" spans="1:13" x14ac:dyDescent="0.35">
      <c r="A445" s="2" t="s">
        <v>2349</v>
      </c>
      <c r="B445" s="2">
        <v>48</v>
      </c>
      <c r="C445" s="2" t="s">
        <v>10</v>
      </c>
      <c r="D445" s="2" t="s">
        <v>2350</v>
      </c>
      <c r="E445" s="2" t="s">
        <v>2351</v>
      </c>
      <c r="F445" s="2" t="s">
        <v>3800</v>
      </c>
      <c r="G445" s="5" t="str">
        <f>IF(LEFT(Table2[[#This Row],[Phone Number]], 1)="-", MID(Table2[[#This Row],[Phone Number]], 2, LEN(Table2[[#This Row],[Phone Number]])-1), Table2[[#This Row],[Phone Number]])</f>
        <v>539-666-3193-247</v>
      </c>
      <c r="H445" s="2" t="s">
        <v>40</v>
      </c>
      <c r="I445" s="3">
        <v>44149</v>
      </c>
      <c r="J445" s="3">
        <f ca="1">TODAY()</f>
        <v>45252</v>
      </c>
      <c r="K44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8 Days</v>
      </c>
      <c r="L445" s="4">
        <f ca="1">IF(ISBLANK(Table2[[#This Row],[Exit Date]]),0,Table2[[#This Row],[Exit Date]]-Table2[[#This Row],[Join Date]])</f>
        <v>1103</v>
      </c>
      <c r="M445" s="2" t="str">
        <f ca="1">IF(Table2[[#This Row],[Exit Date]]&lt;TODAY(),"Out of Service","Active Employee")</f>
        <v>Active Employee</v>
      </c>
    </row>
    <row r="446" spans="1:13" x14ac:dyDescent="0.35">
      <c r="A446" s="2" t="s">
        <v>1993</v>
      </c>
      <c r="B446" s="2">
        <v>41</v>
      </c>
      <c r="C446" s="2" t="s">
        <v>10</v>
      </c>
      <c r="D446" s="2" t="s">
        <v>1994</v>
      </c>
      <c r="E446" s="2" t="s">
        <v>1995</v>
      </c>
      <c r="F446" s="2" t="s">
        <v>3475</v>
      </c>
      <c r="G446" s="5" t="str">
        <f>IF(LEFT(Table2[[#This Row],[Phone Number]], 1)="-", MID(Table2[[#This Row],[Phone Number]], 2, LEN(Table2[[#This Row],[Phone Number]])-1), Table2[[#This Row],[Phone Number]])</f>
        <v>001-588-945-3584-49332</v>
      </c>
      <c r="H446" s="2" t="s">
        <v>14</v>
      </c>
      <c r="I446" s="3">
        <v>44150</v>
      </c>
      <c r="J446" s="3">
        <f ca="1">TODAY()</f>
        <v>45252</v>
      </c>
      <c r="K44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7 Days</v>
      </c>
      <c r="L446" s="4">
        <f ca="1">IF(ISBLANK(Table2[[#This Row],[Exit Date]]),0,Table2[[#This Row],[Exit Date]]-Table2[[#This Row],[Join Date]])</f>
        <v>1102</v>
      </c>
      <c r="M446" s="2" t="str">
        <f ca="1">IF(Table2[[#This Row],[Exit Date]]&lt;TODAY(),"Out of Service","Active Employee")</f>
        <v>Active Employee</v>
      </c>
    </row>
    <row r="447" spans="1:13" x14ac:dyDescent="0.35">
      <c r="A447" s="2" t="s">
        <v>696</v>
      </c>
      <c r="B447" s="2">
        <v>38</v>
      </c>
      <c r="C447" s="2" t="s">
        <v>21</v>
      </c>
      <c r="D447" s="2" t="s">
        <v>697</v>
      </c>
      <c r="E447" s="2" t="s">
        <v>698</v>
      </c>
      <c r="F447" s="2">
        <f>1-445-866-8910</f>
        <v>-10220</v>
      </c>
      <c r="G447" s="5" t="str">
        <f>IF(LEFT(Table2[[#This Row],[Phone Number]], 1)="-", MID(Table2[[#This Row],[Phone Number]], 2, LEN(Table2[[#This Row],[Phone Number]])-1), Table2[[#This Row],[Phone Number]])</f>
        <v>10220</v>
      </c>
      <c r="H447" s="2" t="s">
        <v>14</v>
      </c>
      <c r="I447" s="3">
        <v>44154</v>
      </c>
      <c r="J447" s="3">
        <v>44332</v>
      </c>
      <c r="K44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5 Months 27 Days</v>
      </c>
      <c r="L447" s="4">
        <f>IF(ISBLANK(Table2[[#This Row],[Exit Date]]),0,Table2[[#This Row],[Exit Date]]-Table2[[#This Row],[Join Date]])</f>
        <v>178</v>
      </c>
      <c r="M447" s="2" t="str">
        <f ca="1">IF(Table2[[#This Row],[Exit Date]]&lt;TODAY(),"Out of Service","Active Employee")</f>
        <v>Out of Service</v>
      </c>
    </row>
    <row r="448" spans="1:13" x14ac:dyDescent="0.35">
      <c r="A448" s="2" t="s">
        <v>1068</v>
      </c>
      <c r="B448" s="2">
        <v>21</v>
      </c>
      <c r="C448" s="2" t="s">
        <v>21</v>
      </c>
      <c r="D448" s="2" t="s">
        <v>1069</v>
      </c>
      <c r="E448" s="2" t="s">
        <v>1070</v>
      </c>
      <c r="F448" s="2" t="s">
        <v>1071</v>
      </c>
      <c r="G448" s="5" t="str">
        <f>IF(LEFT(Table2[[#This Row],[Phone Number]], 1)="-", MID(Table2[[#This Row],[Phone Number]], 2, LEN(Table2[[#This Row],[Phone Number]])-1), Table2[[#This Row],[Phone Number]])</f>
        <v>698-272-3065</v>
      </c>
      <c r="H448" s="2" t="s">
        <v>40</v>
      </c>
      <c r="I448" s="3">
        <v>44155</v>
      </c>
      <c r="J448" s="3">
        <f t="shared" ref="J448:J453" ca="1" si="28">TODAY()</f>
        <v>45252</v>
      </c>
      <c r="K44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2 Days</v>
      </c>
      <c r="L448" s="4">
        <f ca="1">IF(ISBLANK(Table2[[#This Row],[Exit Date]]),0,Table2[[#This Row],[Exit Date]]-Table2[[#This Row],[Join Date]])</f>
        <v>1097</v>
      </c>
      <c r="M448" s="2" t="str">
        <f ca="1">IF(Table2[[#This Row],[Exit Date]]&lt;TODAY(),"Out of Service","Active Employee")</f>
        <v>Active Employee</v>
      </c>
    </row>
    <row r="449" spans="1:13" x14ac:dyDescent="0.35">
      <c r="A449" s="2" t="s">
        <v>405</v>
      </c>
      <c r="B449" s="2">
        <v>54</v>
      </c>
      <c r="C449" s="2" t="s">
        <v>21</v>
      </c>
      <c r="D449" s="2" t="s">
        <v>406</v>
      </c>
      <c r="E449" s="2" t="s">
        <v>407</v>
      </c>
      <c r="F449" s="2" t="s">
        <v>3240</v>
      </c>
      <c r="G449" s="5" t="str">
        <f>IF(LEFT(Table2[[#This Row],[Phone Number]], 1)="-", MID(Table2[[#This Row],[Phone Number]], 2, LEN(Table2[[#This Row],[Phone Number]])-1), Table2[[#This Row],[Phone Number]])</f>
        <v>694-829-4574-7863</v>
      </c>
      <c r="H449" s="2" t="s">
        <v>19</v>
      </c>
      <c r="I449" s="3">
        <v>44157</v>
      </c>
      <c r="J449" s="3">
        <f t="shared" ca="1" si="28"/>
        <v>45252</v>
      </c>
      <c r="K44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3 Years 0 Months 0 Days</v>
      </c>
      <c r="L449" s="4">
        <f ca="1">IF(ISBLANK(Table2[[#This Row],[Exit Date]]),0,Table2[[#This Row],[Exit Date]]-Table2[[#This Row],[Join Date]])</f>
        <v>1095</v>
      </c>
      <c r="M449" s="2" t="str">
        <f ca="1">IF(Table2[[#This Row],[Exit Date]]&lt;TODAY(),"Out of Service","Active Employee")</f>
        <v>Active Employee</v>
      </c>
    </row>
    <row r="450" spans="1:13" x14ac:dyDescent="0.35">
      <c r="A450" s="2" t="s">
        <v>624</v>
      </c>
      <c r="B450" s="2">
        <v>54</v>
      </c>
      <c r="C450" s="2" t="s">
        <v>10</v>
      </c>
      <c r="D450" s="2" t="s">
        <v>625</v>
      </c>
      <c r="E450" s="2" t="s">
        <v>626</v>
      </c>
      <c r="F450" s="2" t="s">
        <v>3274</v>
      </c>
      <c r="G450" s="5" t="str">
        <f>IF(LEFT(Table2[[#This Row],[Phone Number]], 1)="-", MID(Table2[[#This Row],[Phone Number]], 2, LEN(Table2[[#This Row],[Phone Number]])-1), Table2[[#This Row],[Phone Number]])</f>
        <v>+1-949-535-6939-47787</v>
      </c>
      <c r="H450" s="2" t="s">
        <v>19</v>
      </c>
      <c r="I450" s="3">
        <v>44160</v>
      </c>
      <c r="J450" s="3">
        <f t="shared" ca="1" si="28"/>
        <v>45252</v>
      </c>
      <c r="K45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28 Days</v>
      </c>
      <c r="L450" s="4">
        <f ca="1">IF(ISBLANK(Table2[[#This Row],[Exit Date]]),0,Table2[[#This Row],[Exit Date]]-Table2[[#This Row],[Join Date]])</f>
        <v>1092</v>
      </c>
      <c r="M450" s="2" t="str">
        <f ca="1">IF(Table2[[#This Row],[Exit Date]]&lt;TODAY(),"Out of Service","Active Employee")</f>
        <v>Active Employee</v>
      </c>
    </row>
    <row r="451" spans="1:13" x14ac:dyDescent="0.35">
      <c r="A451" s="2" t="s">
        <v>2624</v>
      </c>
      <c r="B451" s="2">
        <v>33</v>
      </c>
      <c r="C451" s="2" t="s">
        <v>21</v>
      </c>
      <c r="D451" s="2" t="s">
        <v>2625</v>
      </c>
      <c r="E451" s="2" t="s">
        <v>2626</v>
      </c>
      <c r="F451" s="2" t="s">
        <v>2627</v>
      </c>
      <c r="G451" s="5" t="str">
        <f>IF(LEFT(Table2[[#This Row],[Phone Number]], 1)="-", MID(Table2[[#This Row],[Phone Number]], 2, LEN(Table2[[#This Row],[Phone Number]])-1), Table2[[#This Row],[Phone Number]])</f>
        <v>001-629-779-2081</v>
      </c>
      <c r="H451" s="2" t="s">
        <v>19</v>
      </c>
      <c r="I451" s="3">
        <v>44161</v>
      </c>
      <c r="J451" s="3">
        <f t="shared" ca="1" si="28"/>
        <v>45252</v>
      </c>
      <c r="K45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27 Days</v>
      </c>
      <c r="L451" s="4">
        <f ca="1">IF(ISBLANK(Table2[[#This Row],[Exit Date]]),0,Table2[[#This Row],[Exit Date]]-Table2[[#This Row],[Join Date]])</f>
        <v>1091</v>
      </c>
      <c r="M451" s="2" t="str">
        <f ca="1">IF(Table2[[#This Row],[Exit Date]]&lt;TODAY(),"Out of Service","Active Employee")</f>
        <v>Active Employee</v>
      </c>
    </row>
    <row r="452" spans="1:13" x14ac:dyDescent="0.35">
      <c r="A452" s="2" t="s">
        <v>3073</v>
      </c>
      <c r="B452" s="2">
        <v>51</v>
      </c>
      <c r="C452" s="2" t="s">
        <v>21</v>
      </c>
      <c r="D452" s="2" t="s">
        <v>3074</v>
      </c>
      <c r="E452" s="2" t="s">
        <v>3075</v>
      </c>
      <c r="F452" s="2" t="s">
        <v>3836</v>
      </c>
      <c r="G452" s="5" t="str">
        <f>IF(LEFT(Table2[[#This Row],[Phone Number]], 1)="-", MID(Table2[[#This Row],[Phone Number]], 2, LEN(Table2[[#This Row],[Phone Number]])-1), Table2[[#This Row],[Phone Number]])</f>
        <v>231-495-2843</v>
      </c>
      <c r="H452" s="2" t="s">
        <v>19</v>
      </c>
      <c r="I452" s="3">
        <v>44162</v>
      </c>
      <c r="J452" s="3">
        <f t="shared" ca="1" si="28"/>
        <v>45252</v>
      </c>
      <c r="K45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26 Days</v>
      </c>
      <c r="L452" s="4">
        <f ca="1">IF(ISBLANK(Table2[[#This Row],[Exit Date]]),0,Table2[[#This Row],[Exit Date]]-Table2[[#This Row],[Join Date]])</f>
        <v>1090</v>
      </c>
      <c r="M452" s="2" t="str">
        <f ca="1">IF(Table2[[#This Row],[Exit Date]]&lt;TODAY(),"Out of Service","Active Employee")</f>
        <v>Active Employee</v>
      </c>
    </row>
    <row r="453" spans="1:13" x14ac:dyDescent="0.35">
      <c r="A453" s="2" t="s">
        <v>1765</v>
      </c>
      <c r="B453" s="2">
        <v>19</v>
      </c>
      <c r="C453" s="2" t="s">
        <v>10</v>
      </c>
      <c r="D453" s="2" t="s">
        <v>1766</v>
      </c>
      <c r="E453" s="2" t="s">
        <v>1767</v>
      </c>
      <c r="F453" s="2" t="s">
        <v>3440</v>
      </c>
      <c r="G453" s="5" t="str">
        <f>IF(LEFT(Table2[[#This Row],[Phone Number]], 1)="-", MID(Table2[[#This Row],[Phone Number]], 2, LEN(Table2[[#This Row],[Phone Number]])-1), Table2[[#This Row],[Phone Number]])</f>
        <v>001-548-625-2725-06238</v>
      </c>
      <c r="H453" s="2" t="s">
        <v>40</v>
      </c>
      <c r="I453" s="3">
        <v>44163</v>
      </c>
      <c r="J453" s="3">
        <f t="shared" ca="1" si="28"/>
        <v>45252</v>
      </c>
      <c r="K45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25 Days</v>
      </c>
      <c r="L453" s="4">
        <f ca="1">IF(ISBLANK(Table2[[#This Row],[Exit Date]]),0,Table2[[#This Row],[Exit Date]]-Table2[[#This Row],[Join Date]])</f>
        <v>1089</v>
      </c>
      <c r="M453" s="2" t="str">
        <f ca="1">IF(Table2[[#This Row],[Exit Date]]&lt;TODAY(),"Out of Service","Active Employee")</f>
        <v>Active Employee</v>
      </c>
    </row>
    <row r="454" spans="1:13" x14ac:dyDescent="0.35">
      <c r="A454" s="2" t="s">
        <v>1855</v>
      </c>
      <c r="B454" s="2">
        <v>37</v>
      </c>
      <c r="C454" s="2" t="s">
        <v>10</v>
      </c>
      <c r="D454" s="2" t="s">
        <v>1856</v>
      </c>
      <c r="E454" s="2" t="s">
        <v>1857</v>
      </c>
      <c r="F454" s="2" t="s">
        <v>3771</v>
      </c>
      <c r="G454" s="5" t="str">
        <f>IF(LEFT(Table2[[#This Row],[Phone Number]], 1)="-", MID(Table2[[#This Row],[Phone Number]], 2, LEN(Table2[[#This Row],[Phone Number]])-1), Table2[[#This Row],[Phone Number]])</f>
        <v>783-607-4711</v>
      </c>
      <c r="H454" s="2" t="s">
        <v>14</v>
      </c>
      <c r="I454" s="3">
        <v>44168</v>
      </c>
      <c r="J454" s="3">
        <v>44373</v>
      </c>
      <c r="K45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6 Months 23 Days</v>
      </c>
      <c r="L454" s="4">
        <f>IF(ISBLANK(Table2[[#This Row],[Exit Date]]),0,Table2[[#This Row],[Exit Date]]-Table2[[#This Row],[Join Date]])</f>
        <v>205</v>
      </c>
      <c r="M454" s="2" t="str">
        <f ca="1">IF(Table2[[#This Row],[Exit Date]]&lt;TODAY(),"Out of Service","Active Employee")</f>
        <v>Out of Service</v>
      </c>
    </row>
    <row r="455" spans="1:13" x14ac:dyDescent="0.35">
      <c r="A455" s="2" t="s">
        <v>181</v>
      </c>
      <c r="B455" s="2">
        <v>25</v>
      </c>
      <c r="C455" s="2" t="s">
        <v>21</v>
      </c>
      <c r="D455" s="2" t="s">
        <v>182</v>
      </c>
      <c r="E455" s="2" t="s">
        <v>183</v>
      </c>
      <c r="F455" s="2">
        <f>1-751-430-2753</f>
        <v>-3933</v>
      </c>
      <c r="G455" s="5" t="str">
        <f>IF(LEFT(Table2[[#This Row],[Phone Number]], 1)="-", MID(Table2[[#This Row],[Phone Number]], 2, LEN(Table2[[#This Row],[Phone Number]])-1), Table2[[#This Row],[Phone Number]])</f>
        <v>3933</v>
      </c>
      <c r="H455" s="2" t="s">
        <v>14</v>
      </c>
      <c r="I455" s="3">
        <v>44170</v>
      </c>
      <c r="J455" s="3">
        <f ca="1">TODAY()</f>
        <v>45252</v>
      </c>
      <c r="K45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17 Days</v>
      </c>
      <c r="L455" s="4">
        <f ca="1">IF(ISBLANK(Table2[[#This Row],[Exit Date]]),0,Table2[[#This Row],[Exit Date]]-Table2[[#This Row],[Join Date]])</f>
        <v>1082</v>
      </c>
      <c r="M455" s="2" t="str">
        <f ca="1">IF(Table2[[#This Row],[Exit Date]]&lt;TODAY(),"Out of Service","Active Employee")</f>
        <v>Active Employee</v>
      </c>
    </row>
    <row r="456" spans="1:13" x14ac:dyDescent="0.35">
      <c r="A456" s="2" t="s">
        <v>2068</v>
      </c>
      <c r="B456" s="2">
        <v>45</v>
      </c>
      <c r="C456" s="2" t="s">
        <v>21</v>
      </c>
      <c r="D456" s="2" t="s">
        <v>2069</v>
      </c>
      <c r="E456" s="2" t="s">
        <v>2070</v>
      </c>
      <c r="F456" s="2" t="s">
        <v>3487</v>
      </c>
      <c r="G456" s="5" t="str">
        <f>IF(LEFT(Table2[[#This Row],[Phone Number]], 1)="-", MID(Table2[[#This Row],[Phone Number]], 2, LEN(Table2[[#This Row],[Phone Number]])-1), Table2[[#This Row],[Phone Number]])</f>
        <v>+1-532-914-7374-40810</v>
      </c>
      <c r="H456" s="2" t="s">
        <v>19</v>
      </c>
      <c r="I456" s="3">
        <v>44170</v>
      </c>
      <c r="J456" s="3">
        <v>44650</v>
      </c>
      <c r="K45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25 Days</v>
      </c>
      <c r="L456" s="4">
        <f>IF(ISBLANK(Table2[[#This Row],[Exit Date]]),0,Table2[[#This Row],[Exit Date]]-Table2[[#This Row],[Join Date]])</f>
        <v>480</v>
      </c>
      <c r="M456" s="2" t="str">
        <f ca="1">IF(Table2[[#This Row],[Exit Date]]&lt;TODAY(),"Out of Service","Active Employee")</f>
        <v>Out of Service</v>
      </c>
    </row>
    <row r="457" spans="1:13" x14ac:dyDescent="0.35">
      <c r="A457" s="2" t="s">
        <v>1035</v>
      </c>
      <c r="B457" s="2">
        <v>56</v>
      </c>
      <c r="C457" s="2" t="s">
        <v>21</v>
      </c>
      <c r="D457" s="2" t="s">
        <v>1036</v>
      </c>
      <c r="E457" s="2" t="s">
        <v>1037</v>
      </c>
      <c r="F457" s="2" t="s">
        <v>3336</v>
      </c>
      <c r="G457" s="5" t="str">
        <f>IF(LEFT(Table2[[#This Row],[Phone Number]], 1)="-", MID(Table2[[#This Row],[Phone Number]], 2, LEN(Table2[[#This Row],[Phone Number]])-1), Table2[[#This Row],[Phone Number]])</f>
        <v>(259)720-9444-2673</v>
      </c>
      <c r="H457" s="2" t="s">
        <v>24</v>
      </c>
      <c r="I457" s="3">
        <v>44172</v>
      </c>
      <c r="J457" s="3">
        <v>44616</v>
      </c>
      <c r="K45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17 Days</v>
      </c>
      <c r="L457" s="4">
        <f>IF(ISBLANK(Table2[[#This Row],[Exit Date]]),0,Table2[[#This Row],[Exit Date]]-Table2[[#This Row],[Join Date]])</f>
        <v>444</v>
      </c>
      <c r="M457" s="2" t="str">
        <f ca="1">IF(Table2[[#This Row],[Exit Date]]&lt;TODAY(),"Out of Service","Active Employee")</f>
        <v>Out of Service</v>
      </c>
    </row>
    <row r="458" spans="1:13" x14ac:dyDescent="0.35">
      <c r="A458" s="2" t="s">
        <v>2768</v>
      </c>
      <c r="B458" s="2">
        <v>32</v>
      </c>
      <c r="C458" s="2" t="s">
        <v>10</v>
      </c>
      <c r="D458" s="2" t="s">
        <v>2769</v>
      </c>
      <c r="E458" s="2" t="s">
        <v>2770</v>
      </c>
      <c r="F458" s="2" t="s">
        <v>3591</v>
      </c>
      <c r="G458" s="5" t="str">
        <f>IF(LEFT(Table2[[#This Row],[Phone Number]], 1)="-", MID(Table2[[#This Row],[Phone Number]], 2, LEN(Table2[[#This Row],[Phone Number]])-1), Table2[[#This Row],[Phone Number]])</f>
        <v>001-505-473-4534-9468</v>
      </c>
      <c r="H458" s="2" t="s">
        <v>40</v>
      </c>
      <c r="I458" s="3">
        <v>44172</v>
      </c>
      <c r="J458" s="3">
        <v>44443</v>
      </c>
      <c r="K45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8 Months 28 Days</v>
      </c>
      <c r="L458" s="4">
        <f>IF(ISBLANK(Table2[[#This Row],[Exit Date]]),0,Table2[[#This Row],[Exit Date]]-Table2[[#This Row],[Join Date]])</f>
        <v>271</v>
      </c>
      <c r="M458" s="2" t="str">
        <f ca="1">IF(Table2[[#This Row],[Exit Date]]&lt;TODAY(),"Out of Service","Active Employee")</f>
        <v>Out of Service</v>
      </c>
    </row>
    <row r="459" spans="1:13" x14ac:dyDescent="0.35">
      <c r="A459" s="2" t="s">
        <v>840</v>
      </c>
      <c r="B459" s="2">
        <v>39</v>
      </c>
      <c r="C459" s="2" t="s">
        <v>21</v>
      </c>
      <c r="D459" s="2" t="s">
        <v>841</v>
      </c>
      <c r="E459" s="2" t="s">
        <v>842</v>
      </c>
      <c r="F459" s="2" t="s">
        <v>843</v>
      </c>
      <c r="G459" s="5" t="str">
        <f>IF(LEFT(Table2[[#This Row],[Phone Number]], 1)="-", MID(Table2[[#This Row],[Phone Number]], 2, LEN(Table2[[#This Row],[Phone Number]])-1), Table2[[#This Row],[Phone Number]])</f>
        <v>(486)630-5304</v>
      </c>
      <c r="H459" s="2" t="s">
        <v>19</v>
      </c>
      <c r="I459" s="3">
        <v>44174</v>
      </c>
      <c r="J459" s="3">
        <v>44586</v>
      </c>
      <c r="K45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16 Days</v>
      </c>
      <c r="L459" s="4">
        <f>IF(ISBLANK(Table2[[#This Row],[Exit Date]]),0,Table2[[#This Row],[Exit Date]]-Table2[[#This Row],[Join Date]])</f>
        <v>412</v>
      </c>
      <c r="M459" s="2" t="str">
        <f ca="1">IF(Table2[[#This Row],[Exit Date]]&lt;TODAY(),"Out of Service","Active Employee")</f>
        <v>Out of Service</v>
      </c>
    </row>
    <row r="460" spans="1:13" x14ac:dyDescent="0.35">
      <c r="A460" s="2" t="s">
        <v>2866</v>
      </c>
      <c r="B460" s="2">
        <v>59</v>
      </c>
      <c r="C460" s="2" t="s">
        <v>10</v>
      </c>
      <c r="D460" s="2" t="s">
        <v>2867</v>
      </c>
      <c r="E460" s="2" t="s">
        <v>2868</v>
      </c>
      <c r="F460" s="2" t="s">
        <v>2869</v>
      </c>
      <c r="G460" s="5" t="str">
        <f>IF(LEFT(Table2[[#This Row],[Phone Number]], 1)="-", MID(Table2[[#This Row],[Phone Number]], 2, LEN(Table2[[#This Row],[Phone Number]])-1), Table2[[#This Row],[Phone Number]])</f>
        <v>350-662-9993</v>
      </c>
      <c r="H460" s="2" t="s">
        <v>24</v>
      </c>
      <c r="I460" s="3">
        <v>44174</v>
      </c>
      <c r="J460" s="3">
        <f t="shared" ref="J460:J466" ca="1" si="29">TODAY()</f>
        <v>45252</v>
      </c>
      <c r="K46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13 Days</v>
      </c>
      <c r="L460" s="4">
        <f ca="1">IF(ISBLANK(Table2[[#This Row],[Exit Date]]),0,Table2[[#This Row],[Exit Date]]-Table2[[#This Row],[Join Date]])</f>
        <v>1078</v>
      </c>
      <c r="M460" s="2" t="str">
        <f ca="1">IF(Table2[[#This Row],[Exit Date]]&lt;TODAY(),"Out of Service","Active Employee")</f>
        <v>Active Employee</v>
      </c>
    </row>
    <row r="461" spans="1:13" x14ac:dyDescent="0.35">
      <c r="A461" s="2" t="s">
        <v>972</v>
      </c>
      <c r="B461" s="2">
        <v>39</v>
      </c>
      <c r="C461" s="2" t="s">
        <v>10</v>
      </c>
      <c r="D461" s="2" t="s">
        <v>973</v>
      </c>
      <c r="E461" s="2" t="s">
        <v>974</v>
      </c>
      <c r="F461" s="2" t="s">
        <v>975</v>
      </c>
      <c r="G461" s="5" t="str">
        <f>IF(LEFT(Table2[[#This Row],[Phone Number]], 1)="-", MID(Table2[[#This Row],[Phone Number]], 2, LEN(Table2[[#This Row],[Phone Number]])-1), Table2[[#This Row],[Phone Number]])</f>
        <v>479-977-9901</v>
      </c>
      <c r="H461" s="2" t="s">
        <v>14</v>
      </c>
      <c r="I461" s="3">
        <v>44175</v>
      </c>
      <c r="J461" s="3">
        <f t="shared" ca="1" si="29"/>
        <v>45252</v>
      </c>
      <c r="K46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12 Days</v>
      </c>
      <c r="L461" s="4">
        <f ca="1">IF(ISBLANK(Table2[[#This Row],[Exit Date]]),0,Table2[[#This Row],[Exit Date]]-Table2[[#This Row],[Join Date]])</f>
        <v>1077</v>
      </c>
      <c r="M461" s="2" t="str">
        <f ca="1">IF(Table2[[#This Row],[Exit Date]]&lt;TODAY(),"Out of Service","Active Employee")</f>
        <v>Active Employee</v>
      </c>
    </row>
    <row r="462" spans="1:13" x14ac:dyDescent="0.35">
      <c r="A462" s="2" t="s">
        <v>2651</v>
      </c>
      <c r="B462" s="2">
        <v>38</v>
      </c>
      <c r="C462" s="2" t="s">
        <v>10</v>
      </c>
      <c r="D462" s="2" t="s">
        <v>2652</v>
      </c>
      <c r="E462" s="2" t="s">
        <v>2653</v>
      </c>
      <c r="F462" s="2" t="s">
        <v>3569</v>
      </c>
      <c r="G462" s="5" t="str">
        <f>IF(LEFT(Table2[[#This Row],[Phone Number]], 1)="-", MID(Table2[[#This Row],[Phone Number]], 2, LEN(Table2[[#This Row],[Phone Number]])-1), Table2[[#This Row],[Phone Number]])</f>
        <v>+1-571-449-0869-832</v>
      </c>
      <c r="H462" s="2" t="s">
        <v>24</v>
      </c>
      <c r="I462" s="3">
        <v>44179</v>
      </c>
      <c r="J462" s="3">
        <f t="shared" ca="1" si="29"/>
        <v>45252</v>
      </c>
      <c r="K46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8 Days</v>
      </c>
      <c r="L462" s="4">
        <f ca="1">IF(ISBLANK(Table2[[#This Row],[Exit Date]]),0,Table2[[#This Row],[Exit Date]]-Table2[[#This Row],[Join Date]])</f>
        <v>1073</v>
      </c>
      <c r="M462" s="2" t="str">
        <f ca="1">IF(Table2[[#This Row],[Exit Date]]&lt;TODAY(),"Out of Service","Active Employee")</f>
        <v>Active Employee</v>
      </c>
    </row>
    <row r="463" spans="1:13" x14ac:dyDescent="0.35">
      <c r="A463" s="2" t="s">
        <v>1307</v>
      </c>
      <c r="B463" s="2">
        <v>25</v>
      </c>
      <c r="C463" s="2" t="s">
        <v>10</v>
      </c>
      <c r="D463" s="2" t="s">
        <v>1308</v>
      </c>
      <c r="E463" s="2" t="s">
        <v>1309</v>
      </c>
      <c r="F463" s="2" t="s">
        <v>1310</v>
      </c>
      <c r="G463" s="5" t="str">
        <f>IF(LEFT(Table2[[#This Row],[Phone Number]], 1)="-", MID(Table2[[#This Row],[Phone Number]], 2, LEN(Table2[[#This Row],[Phone Number]])-1), Table2[[#This Row],[Phone Number]])</f>
        <v>438-592-8667</v>
      </c>
      <c r="H463" s="2" t="s">
        <v>24</v>
      </c>
      <c r="I463" s="3">
        <v>44180</v>
      </c>
      <c r="J463" s="3">
        <f t="shared" ca="1" si="29"/>
        <v>45252</v>
      </c>
      <c r="K46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7 Days</v>
      </c>
      <c r="L463" s="4">
        <f ca="1">IF(ISBLANK(Table2[[#This Row],[Exit Date]]),0,Table2[[#This Row],[Exit Date]]-Table2[[#This Row],[Join Date]])</f>
        <v>1072</v>
      </c>
      <c r="M463" s="2" t="str">
        <f ca="1">IF(Table2[[#This Row],[Exit Date]]&lt;TODAY(),"Out of Service","Active Employee")</f>
        <v>Active Employee</v>
      </c>
    </row>
    <row r="464" spans="1:13" x14ac:dyDescent="0.35">
      <c r="A464" s="2" t="s">
        <v>886</v>
      </c>
      <c r="B464" s="2">
        <v>23</v>
      </c>
      <c r="C464" s="2" t="s">
        <v>21</v>
      </c>
      <c r="D464" s="2" t="s">
        <v>887</v>
      </c>
      <c r="E464" s="2" t="s">
        <v>888</v>
      </c>
      <c r="F464" s="2" t="s">
        <v>3712</v>
      </c>
      <c r="G464" s="5" t="str">
        <f>IF(LEFT(Table2[[#This Row],[Phone Number]], 1)="-", MID(Table2[[#This Row],[Phone Number]], 2, LEN(Table2[[#This Row],[Phone Number]])-1), Table2[[#This Row],[Phone Number]])</f>
        <v>488-916-3082</v>
      </c>
      <c r="H464" s="2" t="s">
        <v>40</v>
      </c>
      <c r="I464" s="3">
        <v>44181</v>
      </c>
      <c r="J464" s="3">
        <f t="shared" ca="1" si="29"/>
        <v>45252</v>
      </c>
      <c r="K46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6 Days</v>
      </c>
      <c r="L464" s="4">
        <f ca="1">IF(ISBLANK(Table2[[#This Row],[Exit Date]]),0,Table2[[#This Row],[Exit Date]]-Table2[[#This Row],[Join Date]])</f>
        <v>1071</v>
      </c>
      <c r="M464" s="2" t="str">
        <f ca="1">IF(Table2[[#This Row],[Exit Date]]&lt;TODAY(),"Out of Service","Active Employee")</f>
        <v>Active Employee</v>
      </c>
    </row>
    <row r="465" spans="1:13" x14ac:dyDescent="0.35">
      <c r="A465" s="2" t="s">
        <v>1245</v>
      </c>
      <c r="B465" s="2">
        <v>28</v>
      </c>
      <c r="C465" s="2" t="s">
        <v>21</v>
      </c>
      <c r="D465" s="2" t="s">
        <v>1246</v>
      </c>
      <c r="E465" s="2" t="s">
        <v>1247</v>
      </c>
      <c r="F465" s="2" t="s">
        <v>1248</v>
      </c>
      <c r="G465" s="5" t="str">
        <f>IF(LEFT(Table2[[#This Row],[Phone Number]], 1)="-", MID(Table2[[#This Row],[Phone Number]], 2, LEN(Table2[[#This Row],[Phone Number]])-1), Table2[[#This Row],[Phone Number]])</f>
        <v>639-320-4284</v>
      </c>
      <c r="H465" s="2" t="s">
        <v>24</v>
      </c>
      <c r="I465" s="3">
        <v>44183</v>
      </c>
      <c r="J465" s="3">
        <f t="shared" ca="1" si="29"/>
        <v>45252</v>
      </c>
      <c r="K46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4 Days</v>
      </c>
      <c r="L465" s="4">
        <f ca="1">IF(ISBLANK(Table2[[#This Row],[Exit Date]]),0,Table2[[#This Row],[Exit Date]]-Table2[[#This Row],[Join Date]])</f>
        <v>1069</v>
      </c>
      <c r="M465" s="2" t="str">
        <f ca="1">IF(Table2[[#This Row],[Exit Date]]&lt;TODAY(),"Out of Service","Active Employee")</f>
        <v>Active Employee</v>
      </c>
    </row>
    <row r="466" spans="1:13" x14ac:dyDescent="0.35">
      <c r="A466" s="2" t="s">
        <v>637</v>
      </c>
      <c r="B466" s="2">
        <v>57</v>
      </c>
      <c r="C466" s="2" t="s">
        <v>10</v>
      </c>
      <c r="D466" s="2" t="s">
        <v>638</v>
      </c>
      <c r="E466" s="2" t="s">
        <v>639</v>
      </c>
      <c r="F466" s="2" t="s">
        <v>3276</v>
      </c>
      <c r="G466" s="5" t="str">
        <f>IF(LEFT(Table2[[#This Row],[Phone Number]], 1)="-", MID(Table2[[#This Row],[Phone Number]], 2, LEN(Table2[[#This Row],[Phone Number]])-1), Table2[[#This Row],[Phone Number]])</f>
        <v>+1-627-504-9821-75480</v>
      </c>
      <c r="H466" s="2" t="s">
        <v>14</v>
      </c>
      <c r="I466" s="3">
        <v>44184</v>
      </c>
      <c r="J466" s="3">
        <f t="shared" ca="1" si="29"/>
        <v>45252</v>
      </c>
      <c r="K46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3 Days</v>
      </c>
      <c r="L466" s="4">
        <f ca="1">IF(ISBLANK(Table2[[#This Row],[Exit Date]]),0,Table2[[#This Row],[Exit Date]]-Table2[[#This Row],[Join Date]])</f>
        <v>1068</v>
      </c>
      <c r="M466" s="2" t="str">
        <f ca="1">IF(Table2[[#This Row],[Exit Date]]&lt;TODAY(),"Out of Service","Active Employee")</f>
        <v>Active Employee</v>
      </c>
    </row>
    <row r="467" spans="1:13" x14ac:dyDescent="0.35">
      <c r="A467" s="2" t="s">
        <v>2342</v>
      </c>
      <c r="B467" s="2">
        <v>36</v>
      </c>
      <c r="C467" s="2" t="s">
        <v>10</v>
      </c>
      <c r="D467" s="2" t="s">
        <v>2343</v>
      </c>
      <c r="E467" s="2" t="s">
        <v>2344</v>
      </c>
      <c r="F467" s="2" t="s">
        <v>2345</v>
      </c>
      <c r="G467" s="5" t="str">
        <f>IF(LEFT(Table2[[#This Row],[Phone Number]], 1)="-", MID(Table2[[#This Row],[Phone Number]], 2, LEN(Table2[[#This Row],[Phone Number]])-1), Table2[[#This Row],[Phone Number]])</f>
        <v>001-793-511-0954</v>
      </c>
      <c r="H467" s="2" t="s">
        <v>24</v>
      </c>
      <c r="I467" s="3">
        <v>44184</v>
      </c>
      <c r="J467" s="3">
        <v>44869</v>
      </c>
      <c r="K46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16 Days</v>
      </c>
      <c r="L467" s="4">
        <f>IF(ISBLANK(Table2[[#This Row],[Exit Date]]),0,Table2[[#This Row],[Exit Date]]-Table2[[#This Row],[Join Date]])</f>
        <v>685</v>
      </c>
      <c r="M467" s="2" t="str">
        <f ca="1">IF(Table2[[#This Row],[Exit Date]]&lt;TODAY(),"Out of Service","Active Employee")</f>
        <v>Out of Service</v>
      </c>
    </row>
    <row r="468" spans="1:13" x14ac:dyDescent="0.35">
      <c r="A468" s="2" t="s">
        <v>1477</v>
      </c>
      <c r="B468" s="2">
        <v>32</v>
      </c>
      <c r="C468" s="2" t="s">
        <v>10</v>
      </c>
      <c r="D468" s="2" t="s">
        <v>1478</v>
      </c>
      <c r="E468" s="2" t="s">
        <v>1479</v>
      </c>
      <c r="F468" s="2" t="s">
        <v>3397</v>
      </c>
      <c r="G468" s="5" t="str">
        <f>IF(LEFT(Table2[[#This Row],[Phone Number]], 1)="-", MID(Table2[[#This Row],[Phone Number]], 2, LEN(Table2[[#This Row],[Phone Number]])-1), Table2[[#This Row],[Phone Number]])</f>
        <v>(540)597-4220-3073</v>
      </c>
      <c r="H468" s="2" t="s">
        <v>24</v>
      </c>
      <c r="I468" s="3">
        <v>44185</v>
      </c>
      <c r="J468" s="3">
        <f ca="1">TODAY()</f>
        <v>45252</v>
      </c>
      <c r="K46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2 Days</v>
      </c>
      <c r="L468" s="4">
        <f ca="1">IF(ISBLANK(Table2[[#This Row],[Exit Date]]),0,Table2[[#This Row],[Exit Date]]-Table2[[#This Row],[Join Date]])</f>
        <v>1067</v>
      </c>
      <c r="M468" s="2" t="str">
        <f ca="1">IF(Table2[[#This Row],[Exit Date]]&lt;TODAY(),"Out of Service","Active Employee")</f>
        <v>Active Employee</v>
      </c>
    </row>
    <row r="469" spans="1:13" x14ac:dyDescent="0.35">
      <c r="A469" s="2" t="s">
        <v>924</v>
      </c>
      <c r="B469" s="2">
        <v>18</v>
      </c>
      <c r="C469" s="2" t="s">
        <v>10</v>
      </c>
      <c r="D469" s="2" t="s">
        <v>925</v>
      </c>
      <c r="E469" s="2" t="s">
        <v>926</v>
      </c>
      <c r="F469" s="2" t="s">
        <v>927</v>
      </c>
      <c r="G469" s="5" t="str">
        <f>IF(LEFT(Table2[[#This Row],[Phone Number]], 1)="-", MID(Table2[[#This Row],[Phone Number]], 2, LEN(Table2[[#This Row],[Phone Number]])-1), Table2[[#This Row],[Phone Number]])</f>
        <v>813-415-3388</v>
      </c>
      <c r="H469" s="2" t="s">
        <v>14</v>
      </c>
      <c r="I469" s="3">
        <v>44186</v>
      </c>
      <c r="J469" s="3">
        <f ca="1">TODAY()</f>
        <v>45252</v>
      </c>
      <c r="K46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11 Months 1 Days</v>
      </c>
      <c r="L469" s="4">
        <f ca="1">IF(ISBLANK(Table2[[#This Row],[Exit Date]]),0,Table2[[#This Row],[Exit Date]]-Table2[[#This Row],[Join Date]])</f>
        <v>1066</v>
      </c>
      <c r="M469" s="2" t="str">
        <f ca="1">IF(Table2[[#This Row],[Exit Date]]&lt;TODAY(),"Out of Service","Active Employee")</f>
        <v>Active Employee</v>
      </c>
    </row>
    <row r="470" spans="1:13" x14ac:dyDescent="0.35">
      <c r="A470" s="2" t="s">
        <v>535</v>
      </c>
      <c r="B470" s="2">
        <v>28</v>
      </c>
      <c r="C470" s="2" t="s">
        <v>10</v>
      </c>
      <c r="D470" s="2" t="s">
        <v>536</v>
      </c>
      <c r="E470" s="2" t="s">
        <v>537</v>
      </c>
      <c r="F470" s="2" t="s">
        <v>3694</v>
      </c>
      <c r="G470" s="5" t="str">
        <f>IF(LEFT(Table2[[#This Row],[Phone Number]], 1)="-", MID(Table2[[#This Row],[Phone Number]], 2, LEN(Table2[[#This Row],[Phone Number]])-1), Table2[[#This Row],[Phone Number]])</f>
        <v>363-925-4896</v>
      </c>
      <c r="H470" s="2" t="s">
        <v>40</v>
      </c>
      <c r="I470" s="3">
        <v>44188</v>
      </c>
      <c r="J470" s="3">
        <f ca="1">TODAY()</f>
        <v>45252</v>
      </c>
      <c r="K47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30 Days</v>
      </c>
      <c r="L470" s="4">
        <f ca="1">IF(ISBLANK(Table2[[#This Row],[Exit Date]]),0,Table2[[#This Row],[Exit Date]]-Table2[[#This Row],[Join Date]])</f>
        <v>1064</v>
      </c>
      <c r="M470" s="2" t="str">
        <f ca="1">IF(Table2[[#This Row],[Exit Date]]&lt;TODAY(),"Out of Service","Active Employee")</f>
        <v>Active Employee</v>
      </c>
    </row>
    <row r="471" spans="1:13" x14ac:dyDescent="0.35">
      <c r="A471" s="2" t="s">
        <v>3116</v>
      </c>
      <c r="B471" s="2">
        <v>25</v>
      </c>
      <c r="C471" s="2" t="s">
        <v>21</v>
      </c>
      <c r="D471" s="2" t="s">
        <v>3117</v>
      </c>
      <c r="E471" s="2" t="s">
        <v>3118</v>
      </c>
      <c r="F471" s="2" t="s">
        <v>3841</v>
      </c>
      <c r="G471" s="5" t="str">
        <f>IF(LEFT(Table2[[#This Row],[Phone Number]], 1)="-", MID(Table2[[#This Row],[Phone Number]], 2, LEN(Table2[[#This Row],[Phone Number]])-1), Table2[[#This Row],[Phone Number]])</f>
        <v>496-430-4222-5333</v>
      </c>
      <c r="H471" s="2" t="s">
        <v>19</v>
      </c>
      <c r="I471" s="3">
        <v>44190</v>
      </c>
      <c r="J471" s="3">
        <f ca="1">TODAY()</f>
        <v>45252</v>
      </c>
      <c r="K47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28 Days</v>
      </c>
      <c r="L471" s="4">
        <f ca="1">IF(ISBLANK(Table2[[#This Row],[Exit Date]]),0,Table2[[#This Row],[Exit Date]]-Table2[[#This Row],[Join Date]])</f>
        <v>1062</v>
      </c>
      <c r="M471" s="2" t="str">
        <f ca="1">IF(Table2[[#This Row],[Exit Date]]&lt;TODAY(),"Out of Service","Active Employee")</f>
        <v>Active Employee</v>
      </c>
    </row>
    <row r="472" spans="1:13" x14ac:dyDescent="0.35">
      <c r="A472" s="2" t="s">
        <v>547</v>
      </c>
      <c r="B472" s="2">
        <v>26</v>
      </c>
      <c r="C472" s="2" t="s">
        <v>21</v>
      </c>
      <c r="D472" s="2" t="s">
        <v>548</v>
      </c>
      <c r="E472" s="2" t="s">
        <v>549</v>
      </c>
      <c r="F472" s="2" t="s">
        <v>3696</v>
      </c>
      <c r="G472" s="5" t="str">
        <f>IF(LEFT(Table2[[#This Row],[Phone Number]], 1)="-", MID(Table2[[#This Row],[Phone Number]], 2, LEN(Table2[[#This Row],[Phone Number]])-1), Table2[[#This Row],[Phone Number]])</f>
        <v>217-442-9192-133</v>
      </c>
      <c r="H472" s="2" t="s">
        <v>14</v>
      </c>
      <c r="I472" s="3">
        <v>44191</v>
      </c>
      <c r="J472" s="3">
        <v>44814</v>
      </c>
      <c r="K47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8 Months 15 Days</v>
      </c>
      <c r="L472" s="4">
        <f>IF(ISBLANK(Table2[[#This Row],[Exit Date]]),0,Table2[[#This Row],[Exit Date]]-Table2[[#This Row],[Join Date]])</f>
        <v>623</v>
      </c>
      <c r="M472" s="2" t="str">
        <f ca="1">IF(Table2[[#This Row],[Exit Date]]&lt;TODAY(),"Out of Service","Active Employee")</f>
        <v>Out of Service</v>
      </c>
    </row>
    <row r="473" spans="1:13" x14ac:dyDescent="0.35">
      <c r="A473" s="2" t="s">
        <v>774</v>
      </c>
      <c r="B473" s="2">
        <v>25</v>
      </c>
      <c r="C473" s="2" t="s">
        <v>21</v>
      </c>
      <c r="D473" s="2" t="s">
        <v>1406</v>
      </c>
      <c r="E473" s="2" t="s">
        <v>1407</v>
      </c>
      <c r="F473" s="2" t="s">
        <v>3181</v>
      </c>
      <c r="G473" s="5" t="str">
        <f>IF(LEFT(Table2[[#This Row],[Phone Number]], 1)="-", MID(Table2[[#This Row],[Phone Number]], 2, LEN(Table2[[#This Row],[Phone Number]])-1), Table2[[#This Row],[Phone Number]])</f>
        <v>(906)837-2415-669</v>
      </c>
      <c r="H473" s="2" t="s">
        <v>24</v>
      </c>
      <c r="I473" s="3">
        <v>44192</v>
      </c>
      <c r="J473" s="3">
        <v>44261</v>
      </c>
      <c r="K47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2 Months 7 Days</v>
      </c>
      <c r="L473" s="4">
        <f>IF(ISBLANK(Table2[[#This Row],[Exit Date]]),0,Table2[[#This Row],[Exit Date]]-Table2[[#This Row],[Join Date]])</f>
        <v>69</v>
      </c>
      <c r="M473" s="2" t="str">
        <f ca="1">IF(Table2[[#This Row],[Exit Date]]&lt;TODAY(),"Out of Service","Active Employee")</f>
        <v>Out of Service</v>
      </c>
    </row>
    <row r="474" spans="1:13" x14ac:dyDescent="0.35">
      <c r="A474" s="2" t="s">
        <v>1620</v>
      </c>
      <c r="B474" s="2">
        <v>48</v>
      </c>
      <c r="C474" s="2" t="s">
        <v>21</v>
      </c>
      <c r="D474" s="2" t="s">
        <v>1621</v>
      </c>
      <c r="E474" s="2" t="s">
        <v>1622</v>
      </c>
      <c r="F474" s="2" t="s">
        <v>1623</v>
      </c>
      <c r="G474" s="5" t="str">
        <f>IF(LEFT(Table2[[#This Row],[Phone Number]], 1)="-", MID(Table2[[#This Row],[Phone Number]], 2, LEN(Table2[[#This Row],[Phone Number]])-1), Table2[[#This Row],[Phone Number]])</f>
        <v>433-774-5744</v>
      </c>
      <c r="H474" s="2" t="s">
        <v>24</v>
      </c>
      <c r="I474" s="3">
        <v>44192</v>
      </c>
      <c r="J474" s="3">
        <f ca="1">TODAY()</f>
        <v>45252</v>
      </c>
      <c r="K47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26 Days</v>
      </c>
      <c r="L474" s="4">
        <f ca="1">IF(ISBLANK(Table2[[#This Row],[Exit Date]]),0,Table2[[#This Row],[Exit Date]]-Table2[[#This Row],[Join Date]])</f>
        <v>1060</v>
      </c>
      <c r="M474" s="2" t="str">
        <f ca="1">IF(Table2[[#This Row],[Exit Date]]&lt;TODAY(),"Out of Service","Active Employee")</f>
        <v>Active Employee</v>
      </c>
    </row>
    <row r="475" spans="1:13" x14ac:dyDescent="0.35">
      <c r="A475" s="2" t="s">
        <v>1705</v>
      </c>
      <c r="B475" s="2">
        <v>23</v>
      </c>
      <c r="C475" s="2" t="s">
        <v>21</v>
      </c>
      <c r="D475" s="2" t="s">
        <v>1706</v>
      </c>
      <c r="E475" s="2" t="s">
        <v>1707</v>
      </c>
      <c r="F475" s="2" t="s">
        <v>1708</v>
      </c>
      <c r="G475" s="5" t="str">
        <f>IF(LEFT(Table2[[#This Row],[Phone Number]], 1)="-", MID(Table2[[#This Row],[Phone Number]], 2, LEN(Table2[[#This Row],[Phone Number]])-1), Table2[[#This Row],[Phone Number]])</f>
        <v>421-665-9404</v>
      </c>
      <c r="H475" s="2" t="s">
        <v>24</v>
      </c>
      <c r="I475" s="3">
        <v>44193</v>
      </c>
      <c r="J475" s="3">
        <f ca="1">TODAY()</f>
        <v>45252</v>
      </c>
      <c r="K47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25 Days</v>
      </c>
      <c r="L475" s="4">
        <f ca="1">IF(ISBLANK(Table2[[#This Row],[Exit Date]]),0,Table2[[#This Row],[Exit Date]]-Table2[[#This Row],[Join Date]])</f>
        <v>1059</v>
      </c>
      <c r="M475" s="2" t="str">
        <f ca="1">IF(Table2[[#This Row],[Exit Date]]&lt;TODAY(),"Out of Service","Active Employee")</f>
        <v>Active Employee</v>
      </c>
    </row>
    <row r="476" spans="1:13" x14ac:dyDescent="0.35">
      <c r="A476" s="2" t="s">
        <v>1403</v>
      </c>
      <c r="B476" s="2">
        <v>19</v>
      </c>
      <c r="C476" s="2" t="s">
        <v>21</v>
      </c>
      <c r="D476" s="2" t="s">
        <v>1404</v>
      </c>
      <c r="E476" s="2" t="s">
        <v>1405</v>
      </c>
      <c r="F476" s="2" t="s">
        <v>3386</v>
      </c>
      <c r="G476" s="5" t="str">
        <f>IF(LEFT(Table2[[#This Row],[Phone Number]], 1)="-", MID(Table2[[#This Row],[Phone Number]], 2, LEN(Table2[[#This Row],[Phone Number]])-1), Table2[[#This Row],[Phone Number]])</f>
        <v>364-762-5918-766</v>
      </c>
      <c r="H476" s="2" t="s">
        <v>24</v>
      </c>
      <c r="I476" s="3">
        <v>44196</v>
      </c>
      <c r="J476" s="3">
        <f ca="1">TODAY()</f>
        <v>45252</v>
      </c>
      <c r="K47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22 Days</v>
      </c>
      <c r="L476" s="4">
        <f ca="1">IF(ISBLANK(Table2[[#This Row],[Exit Date]]),0,Table2[[#This Row],[Exit Date]]-Table2[[#This Row],[Join Date]])</f>
        <v>1056</v>
      </c>
      <c r="M476" s="2" t="str">
        <f ca="1">IF(Table2[[#This Row],[Exit Date]]&lt;TODAY(),"Out of Service","Active Employee")</f>
        <v>Active Employee</v>
      </c>
    </row>
    <row r="477" spans="1:13" x14ac:dyDescent="0.35">
      <c r="A477" s="2" t="s">
        <v>2043</v>
      </c>
      <c r="B477" s="2">
        <v>29</v>
      </c>
      <c r="C477" s="2" t="s">
        <v>10</v>
      </c>
      <c r="D477" s="2" t="s">
        <v>2044</v>
      </c>
      <c r="E477" s="2" t="s">
        <v>2045</v>
      </c>
      <c r="F477" s="2" t="s">
        <v>3782</v>
      </c>
      <c r="G477" s="5" t="str">
        <f>IF(LEFT(Table2[[#This Row],[Phone Number]], 1)="-", MID(Table2[[#This Row],[Phone Number]], 2, LEN(Table2[[#This Row],[Phone Number]])-1), Table2[[#This Row],[Phone Number]])</f>
        <v>991-856-8207</v>
      </c>
      <c r="H477" s="2" t="s">
        <v>14</v>
      </c>
      <c r="I477" s="3">
        <v>44197</v>
      </c>
      <c r="J477" s="3">
        <f ca="1">TODAY()</f>
        <v>45252</v>
      </c>
      <c r="K47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21 Days</v>
      </c>
      <c r="L477" s="4">
        <f ca="1">IF(ISBLANK(Table2[[#This Row],[Exit Date]]),0,Table2[[#This Row],[Exit Date]]-Table2[[#This Row],[Join Date]])</f>
        <v>1055</v>
      </c>
      <c r="M477" s="2" t="str">
        <f ca="1">IF(Table2[[#This Row],[Exit Date]]&lt;TODAY(),"Out of Service","Active Employee")</f>
        <v>Active Employee</v>
      </c>
    </row>
    <row r="478" spans="1:13" x14ac:dyDescent="0.35">
      <c r="A478" s="2" t="s">
        <v>1447</v>
      </c>
      <c r="B478" s="2">
        <v>41</v>
      </c>
      <c r="C478" s="2" t="s">
        <v>21</v>
      </c>
      <c r="D478" s="2" t="s">
        <v>1448</v>
      </c>
      <c r="E478" s="2" t="s">
        <v>1449</v>
      </c>
      <c r="F478" s="2" t="s">
        <v>3393</v>
      </c>
      <c r="G478" s="5" t="str">
        <f>IF(LEFT(Table2[[#This Row],[Phone Number]], 1)="-", MID(Table2[[#This Row],[Phone Number]], 2, LEN(Table2[[#This Row],[Phone Number]])-1), Table2[[#This Row],[Phone Number]])</f>
        <v>+1-717-726-5658-1739</v>
      </c>
      <c r="H478" s="2" t="s">
        <v>24</v>
      </c>
      <c r="I478" s="3">
        <v>44199</v>
      </c>
      <c r="J478" s="3">
        <f ca="1">TODAY()</f>
        <v>45252</v>
      </c>
      <c r="K47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19 Days</v>
      </c>
      <c r="L478" s="4">
        <f ca="1">IF(ISBLANK(Table2[[#This Row],[Exit Date]]),0,Table2[[#This Row],[Exit Date]]-Table2[[#This Row],[Join Date]])</f>
        <v>1053</v>
      </c>
      <c r="M478" s="2" t="str">
        <f ca="1">IF(Table2[[#This Row],[Exit Date]]&lt;TODAY(),"Out of Service","Active Employee")</f>
        <v>Active Employee</v>
      </c>
    </row>
    <row r="479" spans="1:13" x14ac:dyDescent="0.35">
      <c r="A479" s="2" t="s">
        <v>824</v>
      </c>
      <c r="B479" s="2">
        <v>22</v>
      </c>
      <c r="C479" s="2" t="s">
        <v>21</v>
      </c>
      <c r="D479" s="2" t="s">
        <v>825</v>
      </c>
      <c r="E479" s="2" t="s">
        <v>826</v>
      </c>
      <c r="F479" s="2" t="s">
        <v>3307</v>
      </c>
      <c r="G479" s="5" t="str">
        <f>IF(LEFT(Table2[[#This Row],[Phone Number]], 1)="-", MID(Table2[[#This Row],[Phone Number]], 2, LEN(Table2[[#This Row],[Phone Number]])-1), Table2[[#This Row],[Phone Number]])</f>
        <v>416-393-7512-931</v>
      </c>
      <c r="H479" s="2" t="s">
        <v>24</v>
      </c>
      <c r="I479" s="3">
        <v>44200</v>
      </c>
      <c r="J479" s="3">
        <v>44692</v>
      </c>
      <c r="K47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7 Days</v>
      </c>
      <c r="L479" s="4">
        <f>IF(ISBLANK(Table2[[#This Row],[Exit Date]]),0,Table2[[#This Row],[Exit Date]]-Table2[[#This Row],[Join Date]])</f>
        <v>492</v>
      </c>
      <c r="M479" s="2" t="str">
        <f ca="1">IF(Table2[[#This Row],[Exit Date]]&lt;TODAY(),"Out of Service","Active Employee")</f>
        <v>Out of Service</v>
      </c>
    </row>
    <row r="480" spans="1:13" x14ac:dyDescent="0.35">
      <c r="A480" s="2" t="s">
        <v>2574</v>
      </c>
      <c r="B480" s="2">
        <v>36</v>
      </c>
      <c r="C480" s="2" t="s">
        <v>10</v>
      </c>
      <c r="D480" s="2" t="s">
        <v>2575</v>
      </c>
      <c r="E480" s="2" t="s">
        <v>2576</v>
      </c>
      <c r="F480" s="2">
        <v>9398950183</v>
      </c>
      <c r="G480" s="5">
        <f>IF(LEFT(Table2[[#This Row],[Phone Number]], 1)="-", MID(Table2[[#This Row],[Phone Number]], 2, LEN(Table2[[#This Row],[Phone Number]])-1), Table2[[#This Row],[Phone Number]])</f>
        <v>9398950183</v>
      </c>
      <c r="H480" s="2" t="s">
        <v>24</v>
      </c>
      <c r="I480" s="3">
        <v>44201</v>
      </c>
      <c r="J480" s="3">
        <f ca="1">TODAY()</f>
        <v>45252</v>
      </c>
      <c r="K48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17 Days</v>
      </c>
      <c r="L480" s="4">
        <f ca="1">IF(ISBLANK(Table2[[#This Row],[Exit Date]]),0,Table2[[#This Row],[Exit Date]]-Table2[[#This Row],[Join Date]])</f>
        <v>1051</v>
      </c>
      <c r="M480" s="2" t="str">
        <f ca="1">IF(Table2[[#This Row],[Exit Date]]&lt;TODAY(),"Out of Service","Active Employee")</f>
        <v>Active Employee</v>
      </c>
    </row>
    <row r="481" spans="1:13" x14ac:dyDescent="0.35">
      <c r="A481" s="2" t="s">
        <v>3167</v>
      </c>
      <c r="B481" s="2">
        <v>35</v>
      </c>
      <c r="C481" s="2" t="s">
        <v>21</v>
      </c>
      <c r="D481" s="2" t="s">
        <v>3168</v>
      </c>
      <c r="E481" s="2" t="s">
        <v>3169</v>
      </c>
      <c r="F481" s="2" t="s">
        <v>3659</v>
      </c>
      <c r="G481" s="5" t="str">
        <f>IF(LEFT(Table2[[#This Row],[Phone Number]], 1)="-", MID(Table2[[#This Row],[Phone Number]], 2, LEN(Table2[[#This Row],[Phone Number]])-1), Table2[[#This Row],[Phone Number]])</f>
        <v>+1-704-462-8718-64226</v>
      </c>
      <c r="H481" s="2" t="s">
        <v>24</v>
      </c>
      <c r="I481" s="3">
        <v>44204</v>
      </c>
      <c r="J481" s="3">
        <f ca="1">TODAY()</f>
        <v>45252</v>
      </c>
      <c r="K48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14 Days</v>
      </c>
      <c r="L481" s="4">
        <f ca="1">IF(ISBLANK(Table2[[#This Row],[Exit Date]]),0,Table2[[#This Row],[Exit Date]]-Table2[[#This Row],[Join Date]])</f>
        <v>1048</v>
      </c>
      <c r="M481" s="2" t="str">
        <f ca="1">IF(Table2[[#This Row],[Exit Date]]&lt;TODAY(),"Out of Service","Active Employee")</f>
        <v>Active Employee</v>
      </c>
    </row>
    <row r="482" spans="1:13" x14ac:dyDescent="0.35">
      <c r="A482" s="2" t="s">
        <v>1158</v>
      </c>
      <c r="B482" s="2">
        <v>39</v>
      </c>
      <c r="C482" s="2" t="s">
        <v>10</v>
      </c>
      <c r="D482" s="2" t="s">
        <v>1159</v>
      </c>
      <c r="E482" s="2" t="s">
        <v>1160</v>
      </c>
      <c r="F482" s="2" t="s">
        <v>3352</v>
      </c>
      <c r="G482" s="5" t="str">
        <f>IF(LEFT(Table2[[#This Row],[Phone Number]], 1)="-", MID(Table2[[#This Row],[Phone Number]], 2, LEN(Table2[[#This Row],[Phone Number]])-1), Table2[[#This Row],[Phone Number]])</f>
        <v>001-653-310-5895-81316</v>
      </c>
      <c r="H482" s="2" t="s">
        <v>19</v>
      </c>
      <c r="I482" s="3">
        <v>44206</v>
      </c>
      <c r="J482" s="3">
        <v>44583</v>
      </c>
      <c r="K48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12 Days</v>
      </c>
      <c r="L482" s="4">
        <f>IF(ISBLANK(Table2[[#This Row],[Exit Date]]),0,Table2[[#This Row],[Exit Date]]-Table2[[#This Row],[Join Date]])</f>
        <v>377</v>
      </c>
      <c r="M482" s="2" t="str">
        <f ca="1">IF(Table2[[#This Row],[Exit Date]]&lt;TODAY(),"Out of Service","Active Employee")</f>
        <v>Out of Service</v>
      </c>
    </row>
    <row r="483" spans="1:13" x14ac:dyDescent="0.35">
      <c r="A483" s="2" t="s">
        <v>2583</v>
      </c>
      <c r="B483" s="2">
        <v>50</v>
      </c>
      <c r="C483" s="2" t="s">
        <v>21</v>
      </c>
      <c r="D483" s="2" t="s">
        <v>2584</v>
      </c>
      <c r="E483" s="2" t="s">
        <v>2585</v>
      </c>
      <c r="F483" s="2" t="s">
        <v>2586</v>
      </c>
      <c r="G483" s="5" t="str">
        <f>IF(LEFT(Table2[[#This Row],[Phone Number]], 1)="-", MID(Table2[[#This Row],[Phone Number]], 2, LEN(Table2[[#This Row],[Phone Number]])-1), Table2[[#This Row],[Phone Number]])</f>
        <v>216-257-0793</v>
      </c>
      <c r="H483" s="2" t="s">
        <v>24</v>
      </c>
      <c r="I483" s="3">
        <v>44207</v>
      </c>
      <c r="J483" s="3">
        <f ca="1">TODAY()</f>
        <v>45252</v>
      </c>
      <c r="K48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11 Days</v>
      </c>
      <c r="L483" s="4">
        <f ca="1">IF(ISBLANK(Table2[[#This Row],[Exit Date]]),0,Table2[[#This Row],[Exit Date]]-Table2[[#This Row],[Join Date]])</f>
        <v>1045</v>
      </c>
      <c r="M483" s="2" t="str">
        <f ca="1">IF(Table2[[#This Row],[Exit Date]]&lt;TODAY(),"Out of Service","Active Employee")</f>
        <v>Active Employee</v>
      </c>
    </row>
    <row r="484" spans="1:13" x14ac:dyDescent="0.35">
      <c r="A484" s="2" t="s">
        <v>3079</v>
      </c>
      <c r="B484" s="2">
        <v>39</v>
      </c>
      <c r="C484" s="2" t="s">
        <v>10</v>
      </c>
      <c r="D484" s="2" t="s">
        <v>3080</v>
      </c>
      <c r="E484" s="2" t="s">
        <v>3081</v>
      </c>
      <c r="F484" s="2">
        <f>1-579-273-7752</f>
        <v>-8603</v>
      </c>
      <c r="G484" s="5" t="str">
        <f>IF(LEFT(Table2[[#This Row],[Phone Number]], 1)="-", MID(Table2[[#This Row],[Phone Number]], 2, LEN(Table2[[#This Row],[Phone Number]])-1), Table2[[#This Row],[Phone Number]])</f>
        <v>8603</v>
      </c>
      <c r="H484" s="2" t="s">
        <v>24</v>
      </c>
      <c r="I484" s="3">
        <v>44209</v>
      </c>
      <c r="J484" s="3">
        <f ca="1">TODAY()</f>
        <v>45252</v>
      </c>
      <c r="K48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9 Days</v>
      </c>
      <c r="L484" s="4">
        <f ca="1">IF(ISBLANK(Table2[[#This Row],[Exit Date]]),0,Table2[[#This Row],[Exit Date]]-Table2[[#This Row],[Join Date]])</f>
        <v>1043</v>
      </c>
      <c r="M484" s="2" t="str">
        <f ca="1">IF(Table2[[#This Row],[Exit Date]]&lt;TODAY(),"Out of Service","Active Employee")</f>
        <v>Active Employee</v>
      </c>
    </row>
    <row r="485" spans="1:13" x14ac:dyDescent="0.35">
      <c r="A485" s="2" t="s">
        <v>2759</v>
      </c>
      <c r="B485" s="2">
        <v>43</v>
      </c>
      <c r="C485" s="2" t="s">
        <v>21</v>
      </c>
      <c r="D485" s="2" t="s">
        <v>2760</v>
      </c>
      <c r="E485" s="2" t="s">
        <v>2761</v>
      </c>
      <c r="F485" s="2" t="s">
        <v>3588</v>
      </c>
      <c r="G485" s="5" t="str">
        <f>IF(LEFT(Table2[[#This Row],[Phone Number]], 1)="-", MID(Table2[[#This Row],[Phone Number]], 2, LEN(Table2[[#This Row],[Phone Number]])-1), Table2[[#This Row],[Phone Number]])</f>
        <v>(834)735-1810-88970</v>
      </c>
      <c r="H485" s="2" t="s">
        <v>24</v>
      </c>
      <c r="I485" s="3">
        <v>44211</v>
      </c>
      <c r="J485" s="3">
        <f ca="1">TODAY()</f>
        <v>45252</v>
      </c>
      <c r="K48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7 Days</v>
      </c>
      <c r="L485" s="4">
        <f ca="1">IF(ISBLANK(Table2[[#This Row],[Exit Date]]),0,Table2[[#This Row],[Exit Date]]-Table2[[#This Row],[Join Date]])</f>
        <v>1041</v>
      </c>
      <c r="M485" s="2" t="str">
        <f ca="1">IF(Table2[[#This Row],[Exit Date]]&lt;TODAY(),"Out of Service","Active Employee")</f>
        <v>Active Employee</v>
      </c>
    </row>
    <row r="486" spans="1:13" x14ac:dyDescent="0.35">
      <c r="A486" s="2" t="s">
        <v>15</v>
      </c>
      <c r="B486" s="2">
        <v>56</v>
      </c>
      <c r="C486" s="2" t="s">
        <v>10</v>
      </c>
      <c r="D486" s="2" t="s">
        <v>16</v>
      </c>
      <c r="E486" s="2" t="s">
        <v>17</v>
      </c>
      <c r="F486" s="2" t="s">
        <v>18</v>
      </c>
      <c r="G486" s="5" t="str">
        <f>IF(LEFT(Table2[[#This Row],[Phone Number]], 1)="-", MID(Table2[[#This Row],[Phone Number]], 2, LEN(Table2[[#This Row],[Phone Number]])-1), Table2[[#This Row],[Phone Number]])</f>
        <v>(309)625-2408</v>
      </c>
      <c r="H486" s="2" t="s">
        <v>19</v>
      </c>
      <c r="I486" s="3">
        <v>44213</v>
      </c>
      <c r="J486" s="3">
        <f ca="1">TODAY()</f>
        <v>45252</v>
      </c>
      <c r="K48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5 Days</v>
      </c>
      <c r="L486" s="4">
        <f ca="1">IF(ISBLANK(Table2[[#This Row],[Exit Date]]),0,Table2[[#This Row],[Exit Date]]-Table2[[#This Row],[Join Date]])</f>
        <v>1039</v>
      </c>
      <c r="M486" s="2" t="str">
        <f ca="1">IF(Table2[[#This Row],[Exit Date]]&lt;TODAY(),"Out of Service","Active Employee")</f>
        <v>Active Employee</v>
      </c>
    </row>
    <row r="487" spans="1:13" x14ac:dyDescent="0.35">
      <c r="A487" s="2" t="s">
        <v>209</v>
      </c>
      <c r="B487" s="2">
        <v>34</v>
      </c>
      <c r="C487" s="2" t="s">
        <v>10</v>
      </c>
      <c r="D487" s="2" t="s">
        <v>210</v>
      </c>
      <c r="E487" s="2" t="s">
        <v>211</v>
      </c>
      <c r="F487" s="2" t="s">
        <v>212</v>
      </c>
      <c r="G487" s="5" t="str">
        <f>IF(LEFT(Table2[[#This Row],[Phone Number]], 1)="-", MID(Table2[[#This Row],[Phone Number]], 2, LEN(Table2[[#This Row],[Phone Number]])-1), Table2[[#This Row],[Phone Number]])</f>
        <v>(928)778-9727</v>
      </c>
      <c r="H487" s="2" t="s">
        <v>40</v>
      </c>
      <c r="I487" s="3">
        <v>44213</v>
      </c>
      <c r="J487" s="3">
        <f ca="1">TODAY()</f>
        <v>45252</v>
      </c>
      <c r="K48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5 Days</v>
      </c>
      <c r="L487" s="4">
        <f ca="1">IF(ISBLANK(Table2[[#This Row],[Exit Date]]),0,Table2[[#This Row],[Exit Date]]-Table2[[#This Row],[Join Date]])</f>
        <v>1039</v>
      </c>
      <c r="M487" s="2" t="str">
        <f ca="1">IF(Table2[[#This Row],[Exit Date]]&lt;TODAY(),"Out of Service","Active Employee")</f>
        <v>Active Employee</v>
      </c>
    </row>
    <row r="488" spans="1:13" x14ac:dyDescent="0.35">
      <c r="A488" s="2" t="s">
        <v>1984</v>
      </c>
      <c r="B488" s="2">
        <v>23</v>
      </c>
      <c r="C488" s="2" t="s">
        <v>10</v>
      </c>
      <c r="D488" s="2" t="s">
        <v>1985</v>
      </c>
      <c r="E488" s="2" t="s">
        <v>1986</v>
      </c>
      <c r="F488" s="2">
        <v>3633691314</v>
      </c>
      <c r="G488" s="5">
        <f>IF(LEFT(Table2[[#This Row],[Phone Number]], 1)="-", MID(Table2[[#This Row],[Phone Number]], 2, LEN(Table2[[#This Row],[Phone Number]])-1), Table2[[#This Row],[Phone Number]])</f>
        <v>3633691314</v>
      </c>
      <c r="H488" s="2" t="s">
        <v>40</v>
      </c>
      <c r="I488" s="3">
        <v>44213</v>
      </c>
      <c r="J488" s="3">
        <v>44304</v>
      </c>
      <c r="K48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3 Months 1 Days</v>
      </c>
      <c r="L488" s="4">
        <f>IF(ISBLANK(Table2[[#This Row],[Exit Date]]),0,Table2[[#This Row],[Exit Date]]-Table2[[#This Row],[Join Date]])</f>
        <v>91</v>
      </c>
      <c r="M488" s="2" t="str">
        <f ca="1">IF(Table2[[#This Row],[Exit Date]]&lt;TODAY(),"Out of Service","Active Employee")</f>
        <v>Out of Service</v>
      </c>
    </row>
    <row r="489" spans="1:13" x14ac:dyDescent="0.35">
      <c r="A489" s="2" t="s">
        <v>1022</v>
      </c>
      <c r="B489" s="2">
        <v>53</v>
      </c>
      <c r="C489" s="2" t="s">
        <v>10</v>
      </c>
      <c r="D489" s="2" t="s">
        <v>1023</v>
      </c>
      <c r="E489" s="2" t="s">
        <v>1024</v>
      </c>
      <c r="F489" s="2" t="s">
        <v>3333</v>
      </c>
      <c r="G489" s="5" t="str">
        <f>IF(LEFT(Table2[[#This Row],[Phone Number]], 1)="-", MID(Table2[[#This Row],[Phone Number]], 2, LEN(Table2[[#This Row],[Phone Number]])-1), Table2[[#This Row],[Phone Number]])</f>
        <v>+1-709-328-6508-703</v>
      </c>
      <c r="H489" s="2" t="s">
        <v>19</v>
      </c>
      <c r="I489" s="3">
        <v>44216</v>
      </c>
      <c r="J489" s="3">
        <f t="shared" ref="J489:J499" ca="1" si="30">TODAY()</f>
        <v>45252</v>
      </c>
      <c r="K48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2 Days</v>
      </c>
      <c r="L489" s="4">
        <f ca="1">IF(ISBLANK(Table2[[#This Row],[Exit Date]]),0,Table2[[#This Row],[Exit Date]]-Table2[[#This Row],[Join Date]])</f>
        <v>1036</v>
      </c>
      <c r="M489" s="2" t="str">
        <f ca="1">IF(Table2[[#This Row],[Exit Date]]&lt;TODAY(),"Out of Service","Active Employee")</f>
        <v>Active Employee</v>
      </c>
    </row>
    <row r="490" spans="1:13" x14ac:dyDescent="0.35">
      <c r="A490" s="2" t="s">
        <v>298</v>
      </c>
      <c r="B490" s="2">
        <v>30</v>
      </c>
      <c r="C490" s="2" t="s">
        <v>10</v>
      </c>
      <c r="D490" s="2" t="s">
        <v>299</v>
      </c>
      <c r="E490" s="2" t="s">
        <v>300</v>
      </c>
      <c r="F490" s="2" t="s">
        <v>3221</v>
      </c>
      <c r="G490" s="5" t="str">
        <f>IF(LEFT(Table2[[#This Row],[Phone Number]], 1)="-", MID(Table2[[#This Row],[Phone Number]], 2, LEN(Table2[[#This Row],[Phone Number]])-1), Table2[[#This Row],[Phone Number]])</f>
        <v>482-838-0729-367</v>
      </c>
      <c r="H490" s="2" t="s">
        <v>19</v>
      </c>
      <c r="I490" s="3">
        <v>44217</v>
      </c>
      <c r="J490" s="3">
        <f t="shared" ca="1" si="30"/>
        <v>45252</v>
      </c>
      <c r="K49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1 Days</v>
      </c>
      <c r="L490" s="4">
        <f ca="1">IF(ISBLANK(Table2[[#This Row],[Exit Date]]),0,Table2[[#This Row],[Exit Date]]-Table2[[#This Row],[Join Date]])</f>
        <v>1035</v>
      </c>
      <c r="M490" s="2" t="str">
        <f ca="1">IF(Table2[[#This Row],[Exit Date]]&lt;TODAY(),"Out of Service","Active Employee")</f>
        <v>Active Employee</v>
      </c>
    </row>
    <row r="491" spans="1:13" x14ac:dyDescent="0.35">
      <c r="A491" s="2" t="s">
        <v>2580</v>
      </c>
      <c r="B491" s="2">
        <v>32</v>
      </c>
      <c r="C491" s="2" t="s">
        <v>10</v>
      </c>
      <c r="D491" s="2" t="s">
        <v>2581</v>
      </c>
      <c r="E491" s="2" t="s">
        <v>2582</v>
      </c>
      <c r="F491" s="2" t="s">
        <v>3558</v>
      </c>
      <c r="G491" s="5" t="str">
        <f>IF(LEFT(Table2[[#This Row],[Phone Number]], 1)="-", MID(Table2[[#This Row],[Phone Number]], 2, LEN(Table2[[#This Row],[Phone Number]])-1), Table2[[#This Row],[Phone Number]])</f>
        <v>927-301-7974-6638</v>
      </c>
      <c r="H491" s="2" t="s">
        <v>40</v>
      </c>
      <c r="I491" s="3">
        <v>44218</v>
      </c>
      <c r="J491" s="3">
        <f t="shared" ca="1" si="30"/>
        <v>45252</v>
      </c>
      <c r="K49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10 Months 0 Days</v>
      </c>
      <c r="L491" s="4">
        <f ca="1">IF(ISBLANK(Table2[[#This Row],[Exit Date]]),0,Table2[[#This Row],[Exit Date]]-Table2[[#This Row],[Join Date]])</f>
        <v>1034</v>
      </c>
      <c r="M491" s="2" t="str">
        <f ca="1">IF(Table2[[#This Row],[Exit Date]]&lt;TODAY(),"Out of Service","Active Employee")</f>
        <v>Active Employee</v>
      </c>
    </row>
    <row r="492" spans="1:13" x14ac:dyDescent="0.35">
      <c r="A492" s="2" t="s">
        <v>202</v>
      </c>
      <c r="B492" s="2">
        <v>48</v>
      </c>
      <c r="C492" s="2" t="s">
        <v>10</v>
      </c>
      <c r="D492" s="2" t="s">
        <v>203</v>
      </c>
      <c r="E492" s="2" t="s">
        <v>204</v>
      </c>
      <c r="F492" s="2" t="s">
        <v>205</v>
      </c>
      <c r="G492" s="5" t="str">
        <f>IF(LEFT(Table2[[#This Row],[Phone Number]], 1)="-", MID(Table2[[#This Row],[Phone Number]], 2, LEN(Table2[[#This Row],[Phone Number]])-1), Table2[[#This Row],[Phone Number]])</f>
        <v>001-815-270-1603</v>
      </c>
      <c r="H492" s="2" t="s">
        <v>24</v>
      </c>
      <c r="I492" s="3">
        <v>44219</v>
      </c>
      <c r="J492" s="3">
        <f t="shared" ca="1" si="30"/>
        <v>45252</v>
      </c>
      <c r="K49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30 Days</v>
      </c>
      <c r="L492" s="4">
        <f ca="1">IF(ISBLANK(Table2[[#This Row],[Exit Date]]),0,Table2[[#This Row],[Exit Date]]-Table2[[#This Row],[Join Date]])</f>
        <v>1033</v>
      </c>
      <c r="M492" s="2" t="str">
        <f ca="1">IF(Table2[[#This Row],[Exit Date]]&lt;TODAY(),"Out of Service","Active Employee")</f>
        <v>Active Employee</v>
      </c>
    </row>
    <row r="493" spans="1:13" x14ac:dyDescent="0.35">
      <c r="A493" s="2" t="s">
        <v>1414</v>
      </c>
      <c r="B493" s="2">
        <v>33</v>
      </c>
      <c r="C493" s="2" t="s">
        <v>10</v>
      </c>
      <c r="D493" s="2" t="s">
        <v>1415</v>
      </c>
      <c r="E493" s="2" t="s">
        <v>1416</v>
      </c>
      <c r="F493" s="2">
        <v>5152089055</v>
      </c>
      <c r="G493" s="5">
        <f>IF(LEFT(Table2[[#This Row],[Phone Number]], 1)="-", MID(Table2[[#This Row],[Phone Number]], 2, LEN(Table2[[#This Row],[Phone Number]])-1), Table2[[#This Row],[Phone Number]])</f>
        <v>5152089055</v>
      </c>
      <c r="H493" s="2" t="s">
        <v>19</v>
      </c>
      <c r="I493" s="3">
        <v>44219</v>
      </c>
      <c r="J493" s="3">
        <f t="shared" ca="1" si="30"/>
        <v>45252</v>
      </c>
      <c r="K49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30 Days</v>
      </c>
      <c r="L493" s="4">
        <f ca="1">IF(ISBLANK(Table2[[#This Row],[Exit Date]]),0,Table2[[#This Row],[Exit Date]]-Table2[[#This Row],[Join Date]])</f>
        <v>1033</v>
      </c>
      <c r="M493" s="2" t="str">
        <f ca="1">IF(Table2[[#This Row],[Exit Date]]&lt;TODAY(),"Out of Service","Active Employee")</f>
        <v>Active Employee</v>
      </c>
    </row>
    <row r="494" spans="1:13" x14ac:dyDescent="0.35">
      <c r="A494" s="2" t="s">
        <v>705</v>
      </c>
      <c r="B494" s="2">
        <v>43</v>
      </c>
      <c r="C494" s="2" t="s">
        <v>10</v>
      </c>
      <c r="D494" s="2" t="s">
        <v>706</v>
      </c>
      <c r="E494" s="2" t="s">
        <v>707</v>
      </c>
      <c r="F494" s="2" t="s">
        <v>3287</v>
      </c>
      <c r="G494" s="5" t="str">
        <f>IF(LEFT(Table2[[#This Row],[Phone Number]], 1)="-", MID(Table2[[#This Row],[Phone Number]], 2, LEN(Table2[[#This Row],[Phone Number]])-1), Table2[[#This Row],[Phone Number]])</f>
        <v>555-313-1285-40375</v>
      </c>
      <c r="H494" s="2" t="s">
        <v>14</v>
      </c>
      <c r="I494" s="3">
        <v>44220</v>
      </c>
      <c r="J494" s="3">
        <f t="shared" ca="1" si="30"/>
        <v>45252</v>
      </c>
      <c r="K49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29 Days</v>
      </c>
      <c r="L494" s="4">
        <f ca="1">IF(ISBLANK(Table2[[#This Row],[Exit Date]]),0,Table2[[#This Row],[Exit Date]]-Table2[[#This Row],[Join Date]])</f>
        <v>1032</v>
      </c>
      <c r="M494" s="2" t="str">
        <f ca="1">IF(Table2[[#This Row],[Exit Date]]&lt;TODAY(),"Out of Service","Active Employee")</f>
        <v>Active Employee</v>
      </c>
    </row>
    <row r="495" spans="1:13" x14ac:dyDescent="0.35">
      <c r="A495" s="2" t="s">
        <v>191</v>
      </c>
      <c r="B495" s="2">
        <v>57</v>
      </c>
      <c r="C495" s="2" t="s">
        <v>10</v>
      </c>
      <c r="D495" s="2" t="s">
        <v>192</v>
      </c>
      <c r="E495" s="2" t="s">
        <v>193</v>
      </c>
      <c r="F495" s="2" t="s">
        <v>3211</v>
      </c>
      <c r="G495" s="5" t="str">
        <f>IF(LEFT(Table2[[#This Row],[Phone Number]], 1)="-", MID(Table2[[#This Row],[Phone Number]], 2, LEN(Table2[[#This Row],[Phone Number]])-1), Table2[[#This Row],[Phone Number]])</f>
        <v>(810)786-0666-3206</v>
      </c>
      <c r="H495" s="2" t="s">
        <v>24</v>
      </c>
      <c r="I495" s="3">
        <v>44221</v>
      </c>
      <c r="J495" s="3">
        <f t="shared" ca="1" si="30"/>
        <v>45252</v>
      </c>
      <c r="K49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28 Days</v>
      </c>
      <c r="L495" s="4">
        <f ca="1">IF(ISBLANK(Table2[[#This Row],[Exit Date]]),0,Table2[[#This Row],[Exit Date]]-Table2[[#This Row],[Join Date]])</f>
        <v>1031</v>
      </c>
      <c r="M495" s="2" t="str">
        <f ca="1">IF(Table2[[#This Row],[Exit Date]]&lt;TODAY(),"Out of Service","Active Employee")</f>
        <v>Active Employee</v>
      </c>
    </row>
    <row r="496" spans="1:13" x14ac:dyDescent="0.35">
      <c r="A496" s="2" t="s">
        <v>3040</v>
      </c>
      <c r="B496" s="2">
        <v>22</v>
      </c>
      <c r="C496" s="2" t="s">
        <v>10</v>
      </c>
      <c r="D496" s="2" t="s">
        <v>3041</v>
      </c>
      <c r="E496" s="2" t="s">
        <v>3042</v>
      </c>
      <c r="F496" s="2" t="s">
        <v>3043</v>
      </c>
      <c r="G496" s="5" t="str">
        <f>IF(LEFT(Table2[[#This Row],[Phone Number]], 1)="-", MID(Table2[[#This Row],[Phone Number]], 2, LEN(Table2[[#This Row],[Phone Number]])-1), Table2[[#This Row],[Phone Number]])</f>
        <v>(748)576-9850</v>
      </c>
      <c r="H496" s="2" t="s">
        <v>40</v>
      </c>
      <c r="I496" s="3">
        <v>44221</v>
      </c>
      <c r="J496" s="3">
        <f t="shared" ca="1" si="30"/>
        <v>45252</v>
      </c>
      <c r="K49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28 Days</v>
      </c>
      <c r="L496" s="4">
        <f ca="1">IF(ISBLANK(Table2[[#This Row],[Exit Date]]),0,Table2[[#This Row],[Exit Date]]-Table2[[#This Row],[Join Date]])</f>
        <v>1031</v>
      </c>
      <c r="M496" s="2" t="str">
        <f ca="1">IF(Table2[[#This Row],[Exit Date]]&lt;TODAY(),"Out of Service","Active Employee")</f>
        <v>Active Employee</v>
      </c>
    </row>
    <row r="497" spans="1:13" x14ac:dyDescent="0.35">
      <c r="A497" s="2" t="s">
        <v>125</v>
      </c>
      <c r="B497" s="2">
        <v>36</v>
      </c>
      <c r="C497" s="2" t="s">
        <v>10</v>
      </c>
      <c r="D497" s="2" t="s">
        <v>126</v>
      </c>
      <c r="E497" s="2" t="s">
        <v>127</v>
      </c>
      <c r="F497" s="2" t="s">
        <v>3202</v>
      </c>
      <c r="G497" s="5" t="str">
        <f>IF(LEFT(Table2[[#This Row],[Phone Number]], 1)="-", MID(Table2[[#This Row],[Phone Number]], 2, LEN(Table2[[#This Row],[Phone Number]])-1), Table2[[#This Row],[Phone Number]])</f>
        <v>(293)892-5883-1904</v>
      </c>
      <c r="H497" s="2" t="s">
        <v>19</v>
      </c>
      <c r="I497" s="3">
        <v>44222</v>
      </c>
      <c r="J497" s="3">
        <f t="shared" ca="1" si="30"/>
        <v>45252</v>
      </c>
      <c r="K49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27 Days</v>
      </c>
      <c r="L497" s="4">
        <f ca="1">IF(ISBLANK(Table2[[#This Row],[Exit Date]]),0,Table2[[#This Row],[Exit Date]]-Table2[[#This Row],[Join Date]])</f>
        <v>1030</v>
      </c>
      <c r="M497" s="2" t="str">
        <f ca="1">IF(Table2[[#This Row],[Exit Date]]&lt;TODAY(),"Out of Service","Active Employee")</f>
        <v>Active Employee</v>
      </c>
    </row>
    <row r="498" spans="1:13" x14ac:dyDescent="0.35">
      <c r="A498" s="2" t="s">
        <v>1131</v>
      </c>
      <c r="B498" s="2">
        <v>36</v>
      </c>
      <c r="C498" s="2" t="s">
        <v>21</v>
      </c>
      <c r="D498" s="2" t="s">
        <v>1132</v>
      </c>
      <c r="E498" s="2" t="s">
        <v>1133</v>
      </c>
      <c r="F498" s="2" t="s">
        <v>3728</v>
      </c>
      <c r="G498" s="5" t="str">
        <f>IF(LEFT(Table2[[#This Row],[Phone Number]], 1)="-", MID(Table2[[#This Row],[Phone Number]], 2, LEN(Table2[[#This Row],[Phone Number]])-1), Table2[[#This Row],[Phone Number]])</f>
        <v>917-834-2387</v>
      </c>
      <c r="H498" s="2" t="s">
        <v>19</v>
      </c>
      <c r="I498" s="3">
        <v>44222</v>
      </c>
      <c r="J498" s="3">
        <f t="shared" ca="1" si="30"/>
        <v>45252</v>
      </c>
      <c r="K49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27 Days</v>
      </c>
      <c r="L498" s="4">
        <f ca="1">IF(ISBLANK(Table2[[#This Row],[Exit Date]]),0,Table2[[#This Row],[Exit Date]]-Table2[[#This Row],[Join Date]])</f>
        <v>1030</v>
      </c>
      <c r="M498" s="2" t="str">
        <f ca="1">IF(Table2[[#This Row],[Exit Date]]&lt;TODAY(),"Out of Service","Active Employee")</f>
        <v>Active Employee</v>
      </c>
    </row>
    <row r="499" spans="1:13" x14ac:dyDescent="0.35">
      <c r="A499" s="2" t="s">
        <v>1889</v>
      </c>
      <c r="B499" s="2">
        <v>42</v>
      </c>
      <c r="C499" s="2" t="s">
        <v>10</v>
      </c>
      <c r="D499" s="2" t="s">
        <v>1890</v>
      </c>
      <c r="E499" s="2" t="s">
        <v>1891</v>
      </c>
      <c r="F499" s="2" t="s">
        <v>1892</v>
      </c>
      <c r="G499" s="5" t="str">
        <f>IF(LEFT(Table2[[#This Row],[Phone Number]], 1)="-", MID(Table2[[#This Row],[Phone Number]], 2, LEN(Table2[[#This Row],[Phone Number]])-1), Table2[[#This Row],[Phone Number]])</f>
        <v>(511)548-4988</v>
      </c>
      <c r="H499" s="2" t="s">
        <v>14</v>
      </c>
      <c r="I499" s="3">
        <v>44222</v>
      </c>
      <c r="J499" s="3">
        <f t="shared" ca="1" si="30"/>
        <v>45252</v>
      </c>
      <c r="K49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27 Days</v>
      </c>
      <c r="L499" s="4">
        <f ca="1">IF(ISBLANK(Table2[[#This Row],[Exit Date]]),0,Table2[[#This Row],[Exit Date]]-Table2[[#This Row],[Join Date]])</f>
        <v>1030</v>
      </c>
      <c r="M499" s="2" t="str">
        <f ca="1">IF(Table2[[#This Row],[Exit Date]]&lt;TODAY(),"Out of Service","Active Employee")</f>
        <v>Active Employee</v>
      </c>
    </row>
    <row r="500" spans="1:13" x14ac:dyDescent="0.35">
      <c r="A500" s="2" t="s">
        <v>1886</v>
      </c>
      <c r="B500" s="2">
        <v>35</v>
      </c>
      <c r="C500" s="2" t="s">
        <v>21</v>
      </c>
      <c r="D500" s="2" t="s">
        <v>1887</v>
      </c>
      <c r="E500" s="2" t="s">
        <v>1888</v>
      </c>
      <c r="F500" s="2" t="s">
        <v>3461</v>
      </c>
      <c r="G500" s="5" t="str">
        <f>IF(LEFT(Table2[[#This Row],[Phone Number]], 1)="-", MID(Table2[[#This Row],[Phone Number]], 2, LEN(Table2[[#This Row],[Phone Number]])-1), Table2[[#This Row],[Phone Number]])</f>
        <v>001-370-804-0982-423</v>
      </c>
      <c r="H500" s="2" t="s">
        <v>40</v>
      </c>
      <c r="I500" s="3">
        <v>44223</v>
      </c>
      <c r="J500" s="3">
        <v>44607</v>
      </c>
      <c r="K50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19 Days</v>
      </c>
      <c r="L500" s="4">
        <f>IF(ISBLANK(Table2[[#This Row],[Exit Date]]),0,Table2[[#This Row],[Exit Date]]-Table2[[#This Row],[Join Date]])</f>
        <v>384</v>
      </c>
      <c r="M500" s="2" t="str">
        <f ca="1">IF(Table2[[#This Row],[Exit Date]]&lt;TODAY(),"Out of Service","Active Employee")</f>
        <v>Out of Service</v>
      </c>
    </row>
    <row r="501" spans="1:13" x14ac:dyDescent="0.35">
      <c r="A501" s="2" t="s">
        <v>1899</v>
      </c>
      <c r="B501" s="2">
        <v>47</v>
      </c>
      <c r="C501" s="2" t="s">
        <v>10</v>
      </c>
      <c r="D501" s="2" t="s">
        <v>1900</v>
      </c>
      <c r="E501" s="2" t="s">
        <v>1901</v>
      </c>
      <c r="F501" s="2" t="s">
        <v>3464</v>
      </c>
      <c r="G501" s="5" t="str">
        <f>IF(LEFT(Table2[[#This Row],[Phone Number]], 1)="-", MID(Table2[[#This Row],[Phone Number]], 2, LEN(Table2[[#This Row],[Phone Number]])-1), Table2[[#This Row],[Phone Number]])</f>
        <v>943-203-7314-339</v>
      </c>
      <c r="H501" s="2" t="s">
        <v>40</v>
      </c>
      <c r="I501" s="3">
        <v>44223</v>
      </c>
      <c r="J501" s="3">
        <f t="shared" ref="J501:J509" ca="1" si="31">TODAY()</f>
        <v>45252</v>
      </c>
      <c r="K50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26 Days</v>
      </c>
      <c r="L501" s="4">
        <f ca="1">IF(ISBLANK(Table2[[#This Row],[Exit Date]]),0,Table2[[#This Row],[Exit Date]]-Table2[[#This Row],[Join Date]])</f>
        <v>1029</v>
      </c>
      <c r="M501" s="2" t="str">
        <f ca="1">IF(Table2[[#This Row],[Exit Date]]&lt;TODAY(),"Out of Service","Active Employee")</f>
        <v>Active Employee</v>
      </c>
    </row>
    <row r="502" spans="1:13" x14ac:dyDescent="0.35">
      <c r="A502" s="2" t="s">
        <v>3161</v>
      </c>
      <c r="B502" s="2">
        <v>54</v>
      </c>
      <c r="C502" s="2" t="s">
        <v>10</v>
      </c>
      <c r="D502" s="2" t="s">
        <v>3162</v>
      </c>
      <c r="E502" s="2" t="s">
        <v>3163</v>
      </c>
      <c r="F502" s="2">
        <v>3524758730</v>
      </c>
      <c r="G502" s="5">
        <f>IF(LEFT(Table2[[#This Row],[Phone Number]], 1)="-", MID(Table2[[#This Row],[Phone Number]], 2, LEN(Table2[[#This Row],[Phone Number]])-1), Table2[[#This Row],[Phone Number]])</f>
        <v>3524758730</v>
      </c>
      <c r="H502" s="2" t="s">
        <v>40</v>
      </c>
      <c r="I502" s="3">
        <v>44224</v>
      </c>
      <c r="J502" s="3">
        <f t="shared" ca="1" si="31"/>
        <v>45252</v>
      </c>
      <c r="K50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25 Days</v>
      </c>
      <c r="L502" s="4">
        <f ca="1">IF(ISBLANK(Table2[[#This Row],[Exit Date]]),0,Table2[[#This Row],[Exit Date]]-Table2[[#This Row],[Join Date]])</f>
        <v>1028</v>
      </c>
      <c r="M502" s="2" t="str">
        <f ca="1">IF(Table2[[#This Row],[Exit Date]]&lt;TODAY(),"Out of Service","Active Employee")</f>
        <v>Active Employee</v>
      </c>
    </row>
    <row r="503" spans="1:13" x14ac:dyDescent="0.35">
      <c r="A503" s="2" t="s">
        <v>162</v>
      </c>
      <c r="B503" s="2">
        <v>35</v>
      </c>
      <c r="C503" s="2" t="s">
        <v>21</v>
      </c>
      <c r="D503" s="2" t="s">
        <v>163</v>
      </c>
      <c r="E503" s="2" t="s">
        <v>164</v>
      </c>
      <c r="F503" s="2" t="s">
        <v>3207</v>
      </c>
      <c r="G503" s="5" t="str">
        <f>IF(LEFT(Table2[[#This Row],[Phone Number]], 1)="-", MID(Table2[[#This Row],[Phone Number]], 2, LEN(Table2[[#This Row],[Phone Number]])-1), Table2[[#This Row],[Phone Number]])</f>
        <v>001-561-687-5750-395</v>
      </c>
      <c r="H503" s="2" t="s">
        <v>14</v>
      </c>
      <c r="I503" s="3">
        <v>44225</v>
      </c>
      <c r="J503" s="3">
        <f t="shared" ca="1" si="31"/>
        <v>45252</v>
      </c>
      <c r="K50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24 Days</v>
      </c>
      <c r="L503" s="4">
        <f ca="1">IF(ISBLANK(Table2[[#This Row],[Exit Date]]),0,Table2[[#This Row],[Exit Date]]-Table2[[#This Row],[Join Date]])</f>
        <v>1027</v>
      </c>
      <c r="M503" s="2" t="str">
        <f ca="1">IF(Table2[[#This Row],[Exit Date]]&lt;TODAY(),"Out of Service","Active Employee")</f>
        <v>Active Employee</v>
      </c>
    </row>
    <row r="504" spans="1:13" x14ac:dyDescent="0.35">
      <c r="A504" s="2" t="s">
        <v>1649</v>
      </c>
      <c r="B504" s="2">
        <v>24</v>
      </c>
      <c r="C504" s="2" t="s">
        <v>21</v>
      </c>
      <c r="D504" s="2" t="s">
        <v>1650</v>
      </c>
      <c r="E504" s="2" t="s">
        <v>1651</v>
      </c>
      <c r="F504" s="2">
        <f>1-980-452-9599</f>
        <v>-11030</v>
      </c>
      <c r="G504" s="5" t="str">
        <f>IF(LEFT(Table2[[#This Row],[Phone Number]], 1)="-", MID(Table2[[#This Row],[Phone Number]], 2, LEN(Table2[[#This Row],[Phone Number]])-1), Table2[[#This Row],[Phone Number]])</f>
        <v>11030</v>
      </c>
      <c r="H504" s="2" t="s">
        <v>19</v>
      </c>
      <c r="I504" s="3">
        <v>44226</v>
      </c>
      <c r="J504" s="3">
        <f t="shared" ca="1" si="31"/>
        <v>45252</v>
      </c>
      <c r="K50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23 Days</v>
      </c>
      <c r="L504" s="4">
        <f ca="1">IF(ISBLANK(Table2[[#This Row],[Exit Date]]),0,Table2[[#This Row],[Exit Date]]-Table2[[#This Row],[Join Date]])</f>
        <v>1026</v>
      </c>
      <c r="M504" s="2" t="str">
        <f ca="1">IF(Table2[[#This Row],[Exit Date]]&lt;TODAY(),"Out of Service","Active Employee")</f>
        <v>Active Employee</v>
      </c>
    </row>
    <row r="505" spans="1:13" x14ac:dyDescent="0.35">
      <c r="A505" s="2" t="s">
        <v>1594</v>
      </c>
      <c r="B505" s="2">
        <v>29</v>
      </c>
      <c r="C505" s="2" t="s">
        <v>10</v>
      </c>
      <c r="D505" s="2" t="s">
        <v>1595</v>
      </c>
      <c r="E505" s="2" t="s">
        <v>1596</v>
      </c>
      <c r="F505" s="2" t="s">
        <v>3415</v>
      </c>
      <c r="G505" s="5" t="str">
        <f>IF(LEFT(Table2[[#This Row],[Phone Number]], 1)="-", MID(Table2[[#This Row],[Phone Number]], 2, LEN(Table2[[#This Row],[Phone Number]])-1), Table2[[#This Row],[Phone Number]])</f>
        <v>537-412-4563-2408</v>
      </c>
      <c r="H505" s="2" t="s">
        <v>19</v>
      </c>
      <c r="I505" s="3">
        <v>44227</v>
      </c>
      <c r="J505" s="3">
        <f t="shared" ca="1" si="31"/>
        <v>45252</v>
      </c>
      <c r="K50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22 Days</v>
      </c>
      <c r="L505" s="4">
        <f ca="1">IF(ISBLANK(Table2[[#This Row],[Exit Date]]),0,Table2[[#This Row],[Exit Date]]-Table2[[#This Row],[Join Date]])</f>
        <v>1025</v>
      </c>
      <c r="M505" s="2" t="str">
        <f ca="1">IF(Table2[[#This Row],[Exit Date]]&lt;TODAY(),"Out of Service","Active Employee")</f>
        <v>Active Employee</v>
      </c>
    </row>
    <row r="506" spans="1:13" x14ac:dyDescent="0.35">
      <c r="A506" s="2" t="s">
        <v>54</v>
      </c>
      <c r="B506" s="2">
        <v>27</v>
      </c>
      <c r="C506" s="2" t="s">
        <v>21</v>
      </c>
      <c r="D506" s="2" t="s">
        <v>55</v>
      </c>
      <c r="E506" s="2" t="s">
        <v>56</v>
      </c>
      <c r="F506" s="2" t="s">
        <v>3664</v>
      </c>
      <c r="G506" s="5" t="str">
        <f>IF(LEFT(Table2[[#This Row],[Phone Number]], 1)="-", MID(Table2[[#This Row],[Phone Number]], 2, LEN(Table2[[#This Row],[Phone Number]])-1), Table2[[#This Row],[Phone Number]])</f>
        <v>996-238-6022</v>
      </c>
      <c r="H506" s="2" t="s">
        <v>14</v>
      </c>
      <c r="I506" s="3">
        <v>44235</v>
      </c>
      <c r="J506" s="3">
        <f t="shared" ca="1" si="31"/>
        <v>45252</v>
      </c>
      <c r="K50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14 Days</v>
      </c>
      <c r="L506" s="4">
        <f ca="1">IF(ISBLANK(Table2[[#This Row],[Exit Date]]),0,Table2[[#This Row],[Exit Date]]-Table2[[#This Row],[Join Date]])</f>
        <v>1017</v>
      </c>
      <c r="M506" s="2" t="str">
        <f ca="1">IF(Table2[[#This Row],[Exit Date]]&lt;TODAY(),"Out of Service","Active Employee")</f>
        <v>Active Employee</v>
      </c>
    </row>
    <row r="507" spans="1:13" x14ac:dyDescent="0.35">
      <c r="A507" s="2" t="s">
        <v>2327</v>
      </c>
      <c r="B507" s="2">
        <v>31</v>
      </c>
      <c r="C507" s="2" t="s">
        <v>10</v>
      </c>
      <c r="D507" s="2" t="s">
        <v>2328</v>
      </c>
      <c r="E507" s="2" t="s">
        <v>2329</v>
      </c>
      <c r="F507" s="2" t="s">
        <v>3799</v>
      </c>
      <c r="G507" s="5" t="str">
        <f>IF(LEFT(Table2[[#This Row],[Phone Number]], 1)="-", MID(Table2[[#This Row],[Phone Number]], 2, LEN(Table2[[#This Row],[Phone Number]])-1), Table2[[#This Row],[Phone Number]])</f>
        <v>274-902-0037-5034</v>
      </c>
      <c r="H507" s="2" t="s">
        <v>19</v>
      </c>
      <c r="I507" s="3">
        <v>44235</v>
      </c>
      <c r="J507" s="3">
        <f t="shared" ca="1" si="31"/>
        <v>45252</v>
      </c>
      <c r="K50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14 Days</v>
      </c>
      <c r="L507" s="4">
        <f ca="1">IF(ISBLANK(Table2[[#This Row],[Exit Date]]),0,Table2[[#This Row],[Exit Date]]-Table2[[#This Row],[Join Date]])</f>
        <v>1017</v>
      </c>
      <c r="M507" s="2" t="str">
        <f ca="1">IF(Table2[[#This Row],[Exit Date]]&lt;TODAY(),"Out of Service","Active Employee")</f>
        <v>Active Employee</v>
      </c>
    </row>
    <row r="508" spans="1:13" x14ac:dyDescent="0.35">
      <c r="A508" s="2" t="s">
        <v>239</v>
      </c>
      <c r="B508" s="2">
        <v>45</v>
      </c>
      <c r="C508" s="2" t="s">
        <v>21</v>
      </c>
      <c r="D508" s="2" t="s">
        <v>240</v>
      </c>
      <c r="E508" s="2" t="s">
        <v>241</v>
      </c>
      <c r="F508" s="2" t="s">
        <v>242</v>
      </c>
      <c r="G508" s="5" t="str">
        <f>IF(LEFT(Table2[[#This Row],[Phone Number]], 1)="-", MID(Table2[[#This Row],[Phone Number]], 2, LEN(Table2[[#This Row],[Phone Number]])-1), Table2[[#This Row],[Phone Number]])</f>
        <v>347-282-3410</v>
      </c>
      <c r="H508" s="2" t="s">
        <v>24</v>
      </c>
      <c r="I508" s="3">
        <v>44240</v>
      </c>
      <c r="J508" s="3">
        <f t="shared" ca="1" si="31"/>
        <v>45252</v>
      </c>
      <c r="K50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9 Days</v>
      </c>
      <c r="L508" s="4">
        <f ca="1">IF(ISBLANK(Table2[[#This Row],[Exit Date]]),0,Table2[[#This Row],[Exit Date]]-Table2[[#This Row],[Join Date]])</f>
        <v>1012</v>
      </c>
      <c r="M508" s="2" t="str">
        <f ca="1">IF(Table2[[#This Row],[Exit Date]]&lt;TODAY(),"Out of Service","Active Employee")</f>
        <v>Active Employee</v>
      </c>
    </row>
    <row r="509" spans="1:13" x14ac:dyDescent="0.35">
      <c r="A509" s="2" t="s">
        <v>2684</v>
      </c>
      <c r="B509" s="2">
        <v>39</v>
      </c>
      <c r="C509" s="2" t="s">
        <v>10</v>
      </c>
      <c r="D509" s="2" t="s">
        <v>2685</v>
      </c>
      <c r="E509" s="2" t="s">
        <v>2686</v>
      </c>
      <c r="F509" s="2" t="s">
        <v>2687</v>
      </c>
      <c r="G509" s="5" t="str">
        <f>IF(LEFT(Table2[[#This Row],[Phone Number]], 1)="-", MID(Table2[[#This Row],[Phone Number]], 2, LEN(Table2[[#This Row],[Phone Number]])-1), Table2[[#This Row],[Phone Number]])</f>
        <v>(376)452-2324</v>
      </c>
      <c r="H509" s="2" t="s">
        <v>40</v>
      </c>
      <c r="I509" s="3">
        <v>44241</v>
      </c>
      <c r="J509" s="3">
        <f t="shared" ca="1" si="31"/>
        <v>45252</v>
      </c>
      <c r="K50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8 Days</v>
      </c>
      <c r="L509" s="4">
        <f ca="1">IF(ISBLANK(Table2[[#This Row],[Exit Date]]),0,Table2[[#This Row],[Exit Date]]-Table2[[#This Row],[Join Date]])</f>
        <v>1011</v>
      </c>
      <c r="M509" s="2" t="str">
        <f ca="1">IF(Table2[[#This Row],[Exit Date]]&lt;TODAY(),"Out of Service","Active Employee")</f>
        <v>Active Employee</v>
      </c>
    </row>
    <row r="510" spans="1:13" x14ac:dyDescent="0.35">
      <c r="A510" s="2" t="s">
        <v>1652</v>
      </c>
      <c r="B510" s="2">
        <v>44</v>
      </c>
      <c r="C510" s="2" t="s">
        <v>21</v>
      </c>
      <c r="D510" s="2" t="s">
        <v>1653</v>
      </c>
      <c r="E510" s="2" t="s">
        <v>1654</v>
      </c>
      <c r="F510" s="2" t="s">
        <v>3761</v>
      </c>
      <c r="G510" s="5" t="str">
        <f>IF(LEFT(Table2[[#This Row],[Phone Number]], 1)="-", MID(Table2[[#This Row],[Phone Number]], 2, LEN(Table2[[#This Row],[Phone Number]])-1), Table2[[#This Row],[Phone Number]])</f>
        <v>961-451-0883-78509</v>
      </c>
      <c r="H510" s="2" t="s">
        <v>14</v>
      </c>
      <c r="I510" s="3">
        <v>44242</v>
      </c>
      <c r="J510" s="3">
        <v>44277</v>
      </c>
      <c r="K51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7 Days</v>
      </c>
      <c r="L510" s="4">
        <f>IF(ISBLANK(Table2[[#This Row],[Exit Date]]),0,Table2[[#This Row],[Exit Date]]-Table2[[#This Row],[Join Date]])</f>
        <v>35</v>
      </c>
      <c r="M510" s="2" t="str">
        <f ca="1">IF(Table2[[#This Row],[Exit Date]]&lt;TODAY(),"Out of Service","Active Employee")</f>
        <v>Out of Service</v>
      </c>
    </row>
    <row r="511" spans="1:13" x14ac:dyDescent="0.35">
      <c r="A511" s="2" t="s">
        <v>2100</v>
      </c>
      <c r="B511" s="2">
        <v>52</v>
      </c>
      <c r="C511" s="2" t="s">
        <v>21</v>
      </c>
      <c r="D511" s="2" t="s">
        <v>2101</v>
      </c>
      <c r="E511" s="2" t="s">
        <v>2102</v>
      </c>
      <c r="F511" s="2" t="s">
        <v>2103</v>
      </c>
      <c r="G511" s="5" t="str">
        <f>IF(LEFT(Table2[[#This Row],[Phone Number]], 1)="-", MID(Table2[[#This Row],[Phone Number]], 2, LEN(Table2[[#This Row],[Phone Number]])-1), Table2[[#This Row],[Phone Number]])</f>
        <v>(766)480-4730</v>
      </c>
      <c r="H511" s="2" t="s">
        <v>40</v>
      </c>
      <c r="I511" s="3">
        <v>44243</v>
      </c>
      <c r="J511" s="3">
        <f t="shared" ref="J511:J519" ca="1" si="32">TODAY()</f>
        <v>45252</v>
      </c>
      <c r="K51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6 Days</v>
      </c>
      <c r="L511" s="4">
        <f ca="1">IF(ISBLANK(Table2[[#This Row],[Exit Date]]),0,Table2[[#This Row],[Exit Date]]-Table2[[#This Row],[Join Date]])</f>
        <v>1009</v>
      </c>
      <c r="M511" s="2" t="str">
        <f ca="1">IF(Table2[[#This Row],[Exit Date]]&lt;TODAY(),"Out of Service","Active Employee")</f>
        <v>Active Employee</v>
      </c>
    </row>
    <row r="512" spans="1:13" x14ac:dyDescent="0.35">
      <c r="A512" s="2" t="s">
        <v>34</v>
      </c>
      <c r="B512" s="2">
        <v>59</v>
      </c>
      <c r="C512" s="2" t="s">
        <v>10</v>
      </c>
      <c r="D512" s="2" t="s">
        <v>35</v>
      </c>
      <c r="E512" s="2" t="s">
        <v>36</v>
      </c>
      <c r="F512" s="2" t="s">
        <v>3190</v>
      </c>
      <c r="G512" s="5" t="str">
        <f>IF(LEFT(Table2[[#This Row],[Phone Number]], 1)="-", MID(Table2[[#This Row],[Phone Number]], 2, LEN(Table2[[#This Row],[Phone Number]])-1), Table2[[#This Row],[Phone Number]])</f>
        <v>+1-770-860-7067-10124</v>
      </c>
      <c r="H512" s="2" t="s">
        <v>19</v>
      </c>
      <c r="I512" s="3">
        <v>44245</v>
      </c>
      <c r="J512" s="3">
        <f t="shared" ca="1" si="32"/>
        <v>45252</v>
      </c>
      <c r="K51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4 Days</v>
      </c>
      <c r="L512" s="4">
        <f ca="1">IF(ISBLANK(Table2[[#This Row],[Exit Date]]),0,Table2[[#This Row],[Exit Date]]-Table2[[#This Row],[Join Date]])</f>
        <v>1007</v>
      </c>
      <c r="M512" s="2" t="str">
        <f ca="1">IF(Table2[[#This Row],[Exit Date]]&lt;TODAY(),"Out of Service","Active Employee")</f>
        <v>Active Employee</v>
      </c>
    </row>
    <row r="513" spans="1:13" x14ac:dyDescent="0.35">
      <c r="A513" s="2" t="s">
        <v>3003</v>
      </c>
      <c r="B513" s="2">
        <v>59</v>
      </c>
      <c r="C513" s="2" t="s">
        <v>21</v>
      </c>
      <c r="D513" s="2" t="s">
        <v>3004</v>
      </c>
      <c r="E513" s="2" t="s">
        <v>3005</v>
      </c>
      <c r="F513" s="2" t="s">
        <v>3631</v>
      </c>
      <c r="G513" s="5" t="str">
        <f>IF(LEFT(Table2[[#This Row],[Phone Number]], 1)="-", MID(Table2[[#This Row],[Phone Number]], 2, LEN(Table2[[#This Row],[Phone Number]])-1), Table2[[#This Row],[Phone Number]])</f>
        <v>921-354-5302-46668</v>
      </c>
      <c r="H513" s="2" t="s">
        <v>19</v>
      </c>
      <c r="I513" s="3">
        <v>44245</v>
      </c>
      <c r="J513" s="3">
        <f t="shared" ca="1" si="32"/>
        <v>45252</v>
      </c>
      <c r="K51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4 Days</v>
      </c>
      <c r="L513" s="4">
        <f ca="1">IF(ISBLANK(Table2[[#This Row],[Exit Date]]),0,Table2[[#This Row],[Exit Date]]-Table2[[#This Row],[Join Date]])</f>
        <v>1007</v>
      </c>
      <c r="M513" s="2" t="str">
        <f ca="1">IF(Table2[[#This Row],[Exit Date]]&lt;TODAY(),"Out of Service","Active Employee")</f>
        <v>Active Employee</v>
      </c>
    </row>
    <row r="514" spans="1:13" x14ac:dyDescent="0.35">
      <c r="A514" s="2" t="s">
        <v>2336</v>
      </c>
      <c r="B514" s="2">
        <v>48</v>
      </c>
      <c r="C514" s="2" t="s">
        <v>21</v>
      </c>
      <c r="D514" s="2" t="s">
        <v>2337</v>
      </c>
      <c r="E514" s="2" t="s">
        <v>2338</v>
      </c>
      <c r="F514" s="2" t="s">
        <v>3521</v>
      </c>
      <c r="G514" s="5" t="str">
        <f>IF(LEFT(Table2[[#This Row],[Phone Number]], 1)="-", MID(Table2[[#This Row],[Phone Number]], 2, LEN(Table2[[#This Row],[Phone Number]])-1), Table2[[#This Row],[Phone Number]])</f>
        <v>863-662-6390-44567</v>
      </c>
      <c r="H514" s="2" t="s">
        <v>19</v>
      </c>
      <c r="I514" s="3">
        <v>44246</v>
      </c>
      <c r="J514" s="3">
        <f t="shared" ca="1" si="32"/>
        <v>45252</v>
      </c>
      <c r="K51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3 Days</v>
      </c>
      <c r="L514" s="4">
        <f ca="1">IF(ISBLANK(Table2[[#This Row],[Exit Date]]),0,Table2[[#This Row],[Exit Date]]-Table2[[#This Row],[Join Date]])</f>
        <v>1006</v>
      </c>
      <c r="M514" s="2" t="str">
        <f ca="1">IF(Table2[[#This Row],[Exit Date]]&lt;TODAY(),"Out of Service","Active Employee")</f>
        <v>Active Employee</v>
      </c>
    </row>
    <row r="515" spans="1:13" x14ac:dyDescent="0.35">
      <c r="A515" s="2" t="s">
        <v>500</v>
      </c>
      <c r="B515" s="2">
        <v>57</v>
      </c>
      <c r="C515" s="2" t="s">
        <v>10</v>
      </c>
      <c r="D515" s="2" t="s">
        <v>501</v>
      </c>
      <c r="E515" s="2" t="s">
        <v>502</v>
      </c>
      <c r="F515" s="2" t="s">
        <v>3259</v>
      </c>
      <c r="G515" s="5" t="str">
        <f>IF(LEFT(Table2[[#This Row],[Phone Number]], 1)="-", MID(Table2[[#This Row],[Phone Number]], 2, LEN(Table2[[#This Row],[Phone Number]])-1), Table2[[#This Row],[Phone Number]])</f>
        <v>208-794-3280-834</v>
      </c>
      <c r="H515" s="2" t="s">
        <v>24</v>
      </c>
      <c r="I515" s="3">
        <v>44249</v>
      </c>
      <c r="J515" s="3">
        <f t="shared" ca="1" si="32"/>
        <v>45252</v>
      </c>
      <c r="K51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0 Days</v>
      </c>
      <c r="L515" s="4">
        <f ca="1">IF(ISBLANK(Table2[[#This Row],[Exit Date]]),0,Table2[[#This Row],[Exit Date]]-Table2[[#This Row],[Join Date]])</f>
        <v>1003</v>
      </c>
      <c r="M515" s="2" t="str">
        <f ca="1">IF(Table2[[#This Row],[Exit Date]]&lt;TODAY(),"Out of Service","Active Employee")</f>
        <v>Active Employee</v>
      </c>
    </row>
    <row r="516" spans="1:13" x14ac:dyDescent="0.35">
      <c r="A516" s="2" t="s">
        <v>1493</v>
      </c>
      <c r="B516" s="2">
        <v>57</v>
      </c>
      <c r="C516" s="2" t="s">
        <v>21</v>
      </c>
      <c r="D516" s="2" t="s">
        <v>1494</v>
      </c>
      <c r="E516" s="2" t="s">
        <v>1495</v>
      </c>
      <c r="F516" s="2" t="s">
        <v>3749</v>
      </c>
      <c r="G516" s="5" t="str">
        <f>IF(LEFT(Table2[[#This Row],[Phone Number]], 1)="-", MID(Table2[[#This Row],[Phone Number]], 2, LEN(Table2[[#This Row],[Phone Number]])-1), Table2[[#This Row],[Phone Number]])</f>
        <v>726-506-5650-14889</v>
      </c>
      <c r="H516" s="2" t="s">
        <v>24</v>
      </c>
      <c r="I516" s="3">
        <v>44249</v>
      </c>
      <c r="J516" s="3">
        <f t="shared" ca="1" si="32"/>
        <v>45252</v>
      </c>
      <c r="K51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0 Days</v>
      </c>
      <c r="L516" s="4">
        <f ca="1">IF(ISBLANK(Table2[[#This Row],[Exit Date]]),0,Table2[[#This Row],[Exit Date]]-Table2[[#This Row],[Join Date]])</f>
        <v>1003</v>
      </c>
      <c r="M516" s="2" t="str">
        <f ca="1">IF(Table2[[#This Row],[Exit Date]]&lt;TODAY(),"Out of Service","Active Employee")</f>
        <v>Active Employee</v>
      </c>
    </row>
    <row r="517" spans="1:13" x14ac:dyDescent="0.35">
      <c r="A517" s="2" t="s">
        <v>2561</v>
      </c>
      <c r="B517" s="2">
        <v>37</v>
      </c>
      <c r="C517" s="2" t="s">
        <v>10</v>
      </c>
      <c r="D517" s="2" t="s">
        <v>2562</v>
      </c>
      <c r="E517" s="2" t="s">
        <v>2563</v>
      </c>
      <c r="F517" s="2" t="s">
        <v>3556</v>
      </c>
      <c r="G517" s="5" t="str">
        <f>IF(LEFT(Table2[[#This Row],[Phone Number]], 1)="-", MID(Table2[[#This Row],[Phone Number]], 2, LEN(Table2[[#This Row],[Phone Number]])-1), Table2[[#This Row],[Phone Number]])</f>
        <v>001-392-707-1324-313</v>
      </c>
      <c r="H517" s="2" t="s">
        <v>24</v>
      </c>
      <c r="I517" s="3">
        <v>44249</v>
      </c>
      <c r="J517" s="3">
        <f t="shared" ca="1" si="32"/>
        <v>45252</v>
      </c>
      <c r="K51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9 Months 0 Days</v>
      </c>
      <c r="L517" s="4">
        <f ca="1">IF(ISBLANK(Table2[[#This Row],[Exit Date]]),0,Table2[[#This Row],[Exit Date]]-Table2[[#This Row],[Join Date]])</f>
        <v>1003</v>
      </c>
      <c r="M517" s="2" t="str">
        <f ca="1">IF(Table2[[#This Row],[Exit Date]]&lt;TODAY(),"Out of Service","Active Employee")</f>
        <v>Active Employee</v>
      </c>
    </row>
    <row r="518" spans="1:13" x14ac:dyDescent="0.35">
      <c r="A518" s="2" t="s">
        <v>1420</v>
      </c>
      <c r="B518" s="2">
        <v>46</v>
      </c>
      <c r="C518" s="2" t="s">
        <v>21</v>
      </c>
      <c r="D518" s="2" t="s">
        <v>1421</v>
      </c>
      <c r="E518" s="2" t="s">
        <v>1422</v>
      </c>
      <c r="F518" s="2" t="s">
        <v>3389</v>
      </c>
      <c r="G518" s="5" t="str">
        <f>IF(LEFT(Table2[[#This Row],[Phone Number]], 1)="-", MID(Table2[[#This Row],[Phone Number]], 2, LEN(Table2[[#This Row],[Phone Number]])-1), Table2[[#This Row],[Phone Number]])</f>
        <v>394-864-3050-83858</v>
      </c>
      <c r="H518" s="2" t="s">
        <v>24</v>
      </c>
      <c r="I518" s="3">
        <v>44251</v>
      </c>
      <c r="J518" s="3">
        <f t="shared" ca="1" si="32"/>
        <v>45252</v>
      </c>
      <c r="K51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29 Days</v>
      </c>
      <c r="L518" s="4">
        <f ca="1">IF(ISBLANK(Table2[[#This Row],[Exit Date]]),0,Table2[[#This Row],[Exit Date]]-Table2[[#This Row],[Join Date]])</f>
        <v>1001</v>
      </c>
      <c r="M518" s="2" t="str">
        <f ca="1">IF(Table2[[#This Row],[Exit Date]]&lt;TODAY(),"Out of Service","Active Employee")</f>
        <v>Active Employee</v>
      </c>
    </row>
    <row r="519" spans="1:13" x14ac:dyDescent="0.35">
      <c r="A519" s="2" t="s">
        <v>727</v>
      </c>
      <c r="B519" s="2">
        <v>18</v>
      </c>
      <c r="C519" s="2" t="s">
        <v>10</v>
      </c>
      <c r="D519" s="2" t="s">
        <v>728</v>
      </c>
      <c r="E519" s="2" t="s">
        <v>729</v>
      </c>
      <c r="F519" s="2" t="s">
        <v>3290</v>
      </c>
      <c r="G519" s="5" t="str">
        <f>IF(LEFT(Table2[[#This Row],[Phone Number]], 1)="-", MID(Table2[[#This Row],[Phone Number]], 2, LEN(Table2[[#This Row],[Phone Number]])-1), Table2[[#This Row],[Phone Number]])</f>
        <v>+1-214-454-8014-9297</v>
      </c>
      <c r="H519" s="2" t="s">
        <v>14</v>
      </c>
      <c r="I519" s="3">
        <v>44252</v>
      </c>
      <c r="J519" s="3">
        <f t="shared" ca="1" si="32"/>
        <v>45252</v>
      </c>
      <c r="K51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28 Days</v>
      </c>
      <c r="L519" s="4">
        <f ca="1">IF(ISBLANK(Table2[[#This Row],[Exit Date]]),0,Table2[[#This Row],[Exit Date]]-Table2[[#This Row],[Join Date]])</f>
        <v>1000</v>
      </c>
      <c r="M519" s="2" t="str">
        <f ca="1">IF(Table2[[#This Row],[Exit Date]]&lt;TODAY(),"Out of Service","Active Employee")</f>
        <v>Active Employee</v>
      </c>
    </row>
    <row r="520" spans="1:13" x14ac:dyDescent="0.35">
      <c r="A520" s="2" t="s">
        <v>60</v>
      </c>
      <c r="B520" s="2">
        <v>34</v>
      </c>
      <c r="C520" s="2" t="s">
        <v>10</v>
      </c>
      <c r="D520" s="2" t="s">
        <v>61</v>
      </c>
      <c r="E520" s="2" t="s">
        <v>62</v>
      </c>
      <c r="F520" s="2" t="s">
        <v>3195</v>
      </c>
      <c r="G520" s="5" t="str">
        <f>IF(LEFT(Table2[[#This Row],[Phone Number]], 1)="-", MID(Table2[[#This Row],[Phone Number]], 2, LEN(Table2[[#This Row],[Phone Number]])-1), Table2[[#This Row],[Phone Number]])</f>
        <v>(555)318-4119-68092</v>
      </c>
      <c r="H520" s="2" t="s">
        <v>19</v>
      </c>
      <c r="I520" s="3">
        <v>44253</v>
      </c>
      <c r="J520" s="3">
        <v>44906</v>
      </c>
      <c r="K52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15 Days</v>
      </c>
      <c r="L520" s="4">
        <f>IF(ISBLANK(Table2[[#This Row],[Exit Date]]),0,Table2[[#This Row],[Exit Date]]-Table2[[#This Row],[Join Date]])</f>
        <v>653</v>
      </c>
      <c r="M520" s="2" t="str">
        <f ca="1">IF(Table2[[#This Row],[Exit Date]]&lt;TODAY(),"Out of Service","Active Employee")</f>
        <v>Out of Service</v>
      </c>
    </row>
    <row r="521" spans="1:13" x14ac:dyDescent="0.35">
      <c r="A521" s="2" t="s">
        <v>660</v>
      </c>
      <c r="B521" s="2">
        <v>28</v>
      </c>
      <c r="C521" s="2" t="s">
        <v>21</v>
      </c>
      <c r="D521" s="2" t="s">
        <v>661</v>
      </c>
      <c r="E521" s="2" t="s">
        <v>662</v>
      </c>
      <c r="F521" s="2" t="s">
        <v>3279</v>
      </c>
      <c r="G521" s="5" t="str">
        <f>IF(LEFT(Table2[[#This Row],[Phone Number]], 1)="-", MID(Table2[[#This Row],[Phone Number]], 2, LEN(Table2[[#This Row],[Phone Number]])-1), Table2[[#This Row],[Phone Number]])</f>
        <v>001-387-418-5798-597</v>
      </c>
      <c r="H521" s="2" t="s">
        <v>14</v>
      </c>
      <c r="I521" s="3">
        <v>44253</v>
      </c>
      <c r="J521" s="3">
        <f ca="1">TODAY()</f>
        <v>45252</v>
      </c>
      <c r="K52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27 Days</v>
      </c>
      <c r="L521" s="4">
        <f ca="1">IF(ISBLANK(Table2[[#This Row],[Exit Date]]),0,Table2[[#This Row],[Exit Date]]-Table2[[#This Row],[Join Date]])</f>
        <v>999</v>
      </c>
      <c r="M521" s="2" t="str">
        <f ca="1">IF(Table2[[#This Row],[Exit Date]]&lt;TODAY(),"Out of Service","Active Employee")</f>
        <v>Active Employee</v>
      </c>
    </row>
    <row r="522" spans="1:13" x14ac:dyDescent="0.35">
      <c r="A522" s="2" t="s">
        <v>1627</v>
      </c>
      <c r="B522" s="2">
        <v>37</v>
      </c>
      <c r="C522" s="2" t="s">
        <v>10</v>
      </c>
      <c r="D522" s="2" t="s">
        <v>1628</v>
      </c>
      <c r="E522" s="2" t="s">
        <v>1629</v>
      </c>
      <c r="F522" s="2" t="s">
        <v>1630</v>
      </c>
      <c r="G522" s="5" t="str">
        <f>IF(LEFT(Table2[[#This Row],[Phone Number]], 1)="-", MID(Table2[[#This Row],[Phone Number]], 2, LEN(Table2[[#This Row],[Phone Number]])-1), Table2[[#This Row],[Phone Number]])</f>
        <v>(419)591-8759</v>
      </c>
      <c r="H522" s="2" t="s">
        <v>24</v>
      </c>
      <c r="I522" s="3">
        <v>44254</v>
      </c>
      <c r="J522" s="3">
        <f ca="1">TODAY()</f>
        <v>45252</v>
      </c>
      <c r="K52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26 Days</v>
      </c>
      <c r="L522" s="4">
        <f ca="1">IF(ISBLANK(Table2[[#This Row],[Exit Date]]),0,Table2[[#This Row],[Exit Date]]-Table2[[#This Row],[Join Date]])</f>
        <v>998</v>
      </c>
      <c r="M522" s="2" t="str">
        <f ca="1">IF(Table2[[#This Row],[Exit Date]]&lt;TODAY(),"Out of Service","Active Employee")</f>
        <v>Active Employee</v>
      </c>
    </row>
    <row r="523" spans="1:13" x14ac:dyDescent="0.35">
      <c r="A523" s="2" t="s">
        <v>1716</v>
      </c>
      <c r="B523" s="2">
        <v>54</v>
      </c>
      <c r="C523" s="2" t="s">
        <v>10</v>
      </c>
      <c r="D523" s="2" t="s">
        <v>1717</v>
      </c>
      <c r="E523" s="2" t="s">
        <v>1718</v>
      </c>
      <c r="F523" s="2" t="s">
        <v>3434</v>
      </c>
      <c r="G523" s="5" t="str">
        <f>IF(LEFT(Table2[[#This Row],[Phone Number]], 1)="-", MID(Table2[[#This Row],[Phone Number]], 2, LEN(Table2[[#This Row],[Phone Number]])-1), Table2[[#This Row],[Phone Number]])</f>
        <v>+1-434-369-9518-084</v>
      </c>
      <c r="H523" s="2" t="s">
        <v>24</v>
      </c>
      <c r="I523" s="3">
        <v>44255</v>
      </c>
      <c r="J523" s="3">
        <f ca="1">TODAY()</f>
        <v>45252</v>
      </c>
      <c r="K52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25 Days</v>
      </c>
      <c r="L523" s="4">
        <f ca="1">IF(ISBLANK(Table2[[#This Row],[Exit Date]]),0,Table2[[#This Row],[Exit Date]]-Table2[[#This Row],[Join Date]])</f>
        <v>997</v>
      </c>
      <c r="M523" s="2" t="str">
        <f ca="1">IF(Table2[[#This Row],[Exit Date]]&lt;TODAY(),"Out of Service","Active Employee")</f>
        <v>Active Employee</v>
      </c>
    </row>
    <row r="524" spans="1:13" x14ac:dyDescent="0.35">
      <c r="A524" s="2" t="s">
        <v>911</v>
      </c>
      <c r="B524" s="2">
        <v>34</v>
      </c>
      <c r="C524" s="2" t="s">
        <v>21</v>
      </c>
      <c r="D524" s="2" t="s">
        <v>912</v>
      </c>
      <c r="E524" s="2" t="s">
        <v>913</v>
      </c>
      <c r="F524" s="2" t="s">
        <v>914</v>
      </c>
      <c r="G524" s="5" t="str">
        <f>IF(LEFT(Table2[[#This Row],[Phone Number]], 1)="-", MID(Table2[[#This Row],[Phone Number]], 2, LEN(Table2[[#This Row],[Phone Number]])-1), Table2[[#This Row],[Phone Number]])</f>
        <v>659-369-0090</v>
      </c>
      <c r="H524" s="2" t="s">
        <v>24</v>
      </c>
      <c r="I524" s="3">
        <v>44257</v>
      </c>
      <c r="J524" s="3">
        <f ca="1">TODAY()</f>
        <v>45252</v>
      </c>
      <c r="K52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20 Days</v>
      </c>
      <c r="L524" s="4">
        <f ca="1">IF(ISBLANK(Table2[[#This Row],[Exit Date]]),0,Table2[[#This Row],[Exit Date]]-Table2[[#This Row],[Join Date]])</f>
        <v>995</v>
      </c>
      <c r="M524" s="2" t="str">
        <f ca="1">IF(Table2[[#This Row],[Exit Date]]&lt;TODAY(),"Out of Service","Active Employee")</f>
        <v>Active Employee</v>
      </c>
    </row>
    <row r="525" spans="1:13" x14ac:dyDescent="0.35">
      <c r="A525" s="2" t="s">
        <v>2729</v>
      </c>
      <c r="B525" s="2">
        <v>59</v>
      </c>
      <c r="C525" s="2" t="s">
        <v>10</v>
      </c>
      <c r="D525" s="2" t="s">
        <v>2730</v>
      </c>
      <c r="E525" s="2" t="s">
        <v>2731</v>
      </c>
      <c r="F525" s="2" t="s">
        <v>3584</v>
      </c>
      <c r="G525" s="5" t="str">
        <f>IF(LEFT(Table2[[#This Row],[Phone Number]], 1)="-", MID(Table2[[#This Row],[Phone Number]], 2, LEN(Table2[[#This Row],[Phone Number]])-1), Table2[[#This Row],[Phone Number]])</f>
        <v>297-730-7198-68447</v>
      </c>
      <c r="H525" s="2" t="s">
        <v>19</v>
      </c>
      <c r="I525" s="3">
        <v>44257</v>
      </c>
      <c r="J525" s="3">
        <v>44747</v>
      </c>
      <c r="K52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3 Days</v>
      </c>
      <c r="L525" s="4">
        <f>IF(ISBLANK(Table2[[#This Row],[Exit Date]]),0,Table2[[#This Row],[Exit Date]]-Table2[[#This Row],[Join Date]])</f>
        <v>490</v>
      </c>
      <c r="M525" s="2" t="str">
        <f ca="1">IF(Table2[[#This Row],[Exit Date]]&lt;TODAY(),"Out of Service","Active Employee")</f>
        <v>Out of Service</v>
      </c>
    </row>
    <row r="526" spans="1:13" x14ac:dyDescent="0.35">
      <c r="A526" s="2" t="s">
        <v>236</v>
      </c>
      <c r="B526" s="2">
        <v>58</v>
      </c>
      <c r="C526" s="2" t="s">
        <v>10</v>
      </c>
      <c r="D526" s="2" t="s">
        <v>237</v>
      </c>
      <c r="E526" s="2" t="s">
        <v>238</v>
      </c>
      <c r="F526" s="2" t="s">
        <v>3215</v>
      </c>
      <c r="G526" s="5" t="str">
        <f>IF(LEFT(Table2[[#This Row],[Phone Number]], 1)="-", MID(Table2[[#This Row],[Phone Number]], 2, LEN(Table2[[#This Row],[Phone Number]])-1), Table2[[#This Row],[Phone Number]])</f>
        <v>+1-710-471-4819-5092</v>
      </c>
      <c r="H526" s="2" t="s">
        <v>19</v>
      </c>
      <c r="I526" s="3">
        <v>44260</v>
      </c>
      <c r="J526" s="3">
        <f ca="1">TODAY()</f>
        <v>45252</v>
      </c>
      <c r="K52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17 Days</v>
      </c>
      <c r="L526" s="4">
        <f ca="1">IF(ISBLANK(Table2[[#This Row],[Exit Date]]),0,Table2[[#This Row],[Exit Date]]-Table2[[#This Row],[Join Date]])</f>
        <v>992</v>
      </c>
      <c r="M526" s="2" t="str">
        <f ca="1">IF(Table2[[#This Row],[Exit Date]]&lt;TODAY(),"Out of Service","Active Employee")</f>
        <v>Active Employee</v>
      </c>
    </row>
    <row r="527" spans="1:13" x14ac:dyDescent="0.35">
      <c r="A527" s="2" t="s">
        <v>1355</v>
      </c>
      <c r="B527" s="2">
        <v>27</v>
      </c>
      <c r="C527" s="2" t="s">
        <v>10</v>
      </c>
      <c r="D527" s="2" t="s">
        <v>1356</v>
      </c>
      <c r="E527" s="2" t="s">
        <v>1357</v>
      </c>
      <c r="F527" s="2" t="s">
        <v>3379</v>
      </c>
      <c r="G527" s="5" t="str">
        <f>IF(LEFT(Table2[[#This Row],[Phone Number]], 1)="-", MID(Table2[[#This Row],[Phone Number]], 2, LEN(Table2[[#This Row],[Phone Number]])-1), Table2[[#This Row],[Phone Number]])</f>
        <v>931-631-5041-915</v>
      </c>
      <c r="H527" s="2" t="s">
        <v>14</v>
      </c>
      <c r="I527" s="3">
        <v>44261</v>
      </c>
      <c r="J527" s="3">
        <f ca="1">TODAY()</f>
        <v>45252</v>
      </c>
      <c r="K52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16 Days</v>
      </c>
      <c r="L527" s="4">
        <f ca="1">IF(ISBLANK(Table2[[#This Row],[Exit Date]]),0,Table2[[#This Row],[Exit Date]]-Table2[[#This Row],[Join Date]])</f>
        <v>991</v>
      </c>
      <c r="M527" s="2" t="str">
        <f ca="1">IF(Table2[[#This Row],[Exit Date]]&lt;TODAY(),"Out of Service","Active Employee")</f>
        <v>Active Employee</v>
      </c>
    </row>
    <row r="528" spans="1:13" x14ac:dyDescent="0.35">
      <c r="A528" s="2" t="s">
        <v>889</v>
      </c>
      <c r="B528" s="2">
        <v>25</v>
      </c>
      <c r="C528" s="2" t="s">
        <v>21</v>
      </c>
      <c r="D528" s="2" t="s">
        <v>890</v>
      </c>
      <c r="E528" s="2" t="s">
        <v>891</v>
      </c>
      <c r="F528" s="2" t="s">
        <v>3713</v>
      </c>
      <c r="G528" s="5" t="str">
        <f>IF(LEFT(Table2[[#This Row],[Phone Number]], 1)="-", MID(Table2[[#This Row],[Phone Number]], 2, LEN(Table2[[#This Row],[Phone Number]])-1), Table2[[#This Row],[Phone Number]])</f>
        <v>857-633-6556</v>
      </c>
      <c r="H528" s="2" t="s">
        <v>40</v>
      </c>
      <c r="I528" s="3">
        <v>44262</v>
      </c>
      <c r="J528" s="3">
        <f ca="1">TODAY()</f>
        <v>45252</v>
      </c>
      <c r="K52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15 Days</v>
      </c>
      <c r="L528" s="4">
        <f ca="1">IF(ISBLANK(Table2[[#This Row],[Exit Date]]),0,Table2[[#This Row],[Exit Date]]-Table2[[#This Row],[Join Date]])</f>
        <v>990</v>
      </c>
      <c r="M528" s="2" t="str">
        <f ca="1">IF(Table2[[#This Row],[Exit Date]]&lt;TODAY(),"Out of Service","Active Employee")</f>
        <v>Active Employee</v>
      </c>
    </row>
    <row r="529" spans="1:13" x14ac:dyDescent="0.35">
      <c r="A529" s="2" t="s">
        <v>1950</v>
      </c>
      <c r="B529" s="2">
        <v>31</v>
      </c>
      <c r="C529" s="2" t="s">
        <v>10</v>
      </c>
      <c r="D529" s="2" t="s">
        <v>1951</v>
      </c>
      <c r="E529" s="2" t="s">
        <v>1952</v>
      </c>
      <c r="F529" s="2" t="s">
        <v>3472</v>
      </c>
      <c r="G529" s="5" t="str">
        <f>IF(LEFT(Table2[[#This Row],[Phone Number]], 1)="-", MID(Table2[[#This Row],[Phone Number]], 2, LEN(Table2[[#This Row],[Phone Number]])-1), Table2[[#This Row],[Phone Number]])</f>
        <v>+1-930-830-4504-943</v>
      </c>
      <c r="H529" s="2" t="s">
        <v>14</v>
      </c>
      <c r="I529" s="3">
        <v>44262</v>
      </c>
      <c r="J529" s="3">
        <f ca="1">TODAY()</f>
        <v>45252</v>
      </c>
      <c r="K52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15 Days</v>
      </c>
      <c r="L529" s="4">
        <f ca="1">IF(ISBLANK(Table2[[#This Row],[Exit Date]]),0,Table2[[#This Row],[Exit Date]]-Table2[[#This Row],[Join Date]])</f>
        <v>990</v>
      </c>
      <c r="M529" s="2" t="str">
        <f ca="1">IF(Table2[[#This Row],[Exit Date]]&lt;TODAY(),"Out of Service","Active Employee")</f>
        <v>Active Employee</v>
      </c>
    </row>
    <row r="530" spans="1:13" x14ac:dyDescent="0.35">
      <c r="A530" s="2" t="s">
        <v>2130</v>
      </c>
      <c r="B530" s="2">
        <v>22</v>
      </c>
      <c r="C530" s="2" t="s">
        <v>21</v>
      </c>
      <c r="D530" s="2" t="s">
        <v>2131</v>
      </c>
      <c r="E530" s="2" t="s">
        <v>2132</v>
      </c>
      <c r="F530" s="2" t="s">
        <v>3494</v>
      </c>
      <c r="G530" s="5" t="str">
        <f>IF(LEFT(Table2[[#This Row],[Phone Number]], 1)="-", MID(Table2[[#This Row],[Phone Number]], 2, LEN(Table2[[#This Row],[Phone Number]])-1), Table2[[#This Row],[Phone Number]])</f>
        <v>+1-905-648-3982-08944</v>
      </c>
      <c r="H530" s="2" t="s">
        <v>14</v>
      </c>
      <c r="I530" s="3">
        <v>44265</v>
      </c>
      <c r="J530" s="3">
        <v>44546</v>
      </c>
      <c r="K53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9 Months 6 Days</v>
      </c>
      <c r="L530" s="4">
        <f>IF(ISBLANK(Table2[[#This Row],[Exit Date]]),0,Table2[[#This Row],[Exit Date]]-Table2[[#This Row],[Join Date]])</f>
        <v>281</v>
      </c>
      <c r="M530" s="2" t="str">
        <f ca="1">IF(Table2[[#This Row],[Exit Date]]&lt;TODAY(),"Out of Service","Active Employee")</f>
        <v>Out of Service</v>
      </c>
    </row>
    <row r="531" spans="1:13" x14ac:dyDescent="0.35">
      <c r="A531" s="2" t="s">
        <v>441</v>
      </c>
      <c r="B531" s="2">
        <v>30</v>
      </c>
      <c r="C531" s="2" t="s">
        <v>21</v>
      </c>
      <c r="D531" s="2" t="s">
        <v>442</v>
      </c>
      <c r="E531" s="2" t="s">
        <v>443</v>
      </c>
      <c r="F531" s="2" t="s">
        <v>3690</v>
      </c>
      <c r="G531" s="5" t="str">
        <f>IF(LEFT(Table2[[#This Row],[Phone Number]], 1)="-", MID(Table2[[#This Row],[Phone Number]], 2, LEN(Table2[[#This Row],[Phone Number]])-1), Table2[[#This Row],[Phone Number]])</f>
        <v>783-946-5373</v>
      </c>
      <c r="H531" s="2" t="s">
        <v>40</v>
      </c>
      <c r="I531" s="3">
        <v>44271</v>
      </c>
      <c r="J531" s="3">
        <f ca="1">TODAY()</f>
        <v>45252</v>
      </c>
      <c r="K53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6 Days</v>
      </c>
      <c r="L531" s="4">
        <f ca="1">IF(ISBLANK(Table2[[#This Row],[Exit Date]]),0,Table2[[#This Row],[Exit Date]]-Table2[[#This Row],[Join Date]])</f>
        <v>981</v>
      </c>
      <c r="M531" s="2" t="str">
        <f ca="1">IF(Table2[[#This Row],[Exit Date]]&lt;TODAY(),"Out of Service","Active Employee")</f>
        <v>Active Employee</v>
      </c>
    </row>
    <row r="532" spans="1:13" x14ac:dyDescent="0.35">
      <c r="A532" s="2" t="s">
        <v>1664</v>
      </c>
      <c r="B532" s="2">
        <v>30</v>
      </c>
      <c r="C532" s="2" t="s">
        <v>10</v>
      </c>
      <c r="D532" s="2" t="s">
        <v>1665</v>
      </c>
      <c r="E532" s="2" t="s">
        <v>1666</v>
      </c>
      <c r="F532" s="2" t="s">
        <v>3427</v>
      </c>
      <c r="G532" s="5" t="str">
        <f>IF(LEFT(Table2[[#This Row],[Phone Number]], 1)="-", MID(Table2[[#This Row],[Phone Number]], 2, LEN(Table2[[#This Row],[Phone Number]])-1), Table2[[#This Row],[Phone Number]])</f>
        <v>001-756-434-7748-471</v>
      </c>
      <c r="H532" s="2" t="s">
        <v>19</v>
      </c>
      <c r="I532" s="3">
        <v>44271</v>
      </c>
      <c r="J532" s="3">
        <v>44389</v>
      </c>
      <c r="K53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3 Months 26 Days</v>
      </c>
      <c r="L532" s="4">
        <f>IF(ISBLANK(Table2[[#This Row],[Exit Date]]),0,Table2[[#This Row],[Exit Date]]-Table2[[#This Row],[Join Date]])</f>
        <v>118</v>
      </c>
      <c r="M532" s="2" t="str">
        <f ca="1">IF(Table2[[#This Row],[Exit Date]]&lt;TODAY(),"Out of Service","Active Employee")</f>
        <v>Out of Service</v>
      </c>
    </row>
    <row r="533" spans="1:13" x14ac:dyDescent="0.35">
      <c r="A533" s="2" t="s">
        <v>2176</v>
      </c>
      <c r="B533" s="2">
        <v>22</v>
      </c>
      <c r="C533" s="2" t="s">
        <v>10</v>
      </c>
      <c r="D533" s="2" t="s">
        <v>2177</v>
      </c>
      <c r="E533" s="2" t="s">
        <v>2178</v>
      </c>
      <c r="F533" s="2" t="s">
        <v>2179</v>
      </c>
      <c r="G533" s="5" t="str">
        <f>IF(LEFT(Table2[[#This Row],[Phone Number]], 1)="-", MID(Table2[[#This Row],[Phone Number]], 2, LEN(Table2[[#This Row],[Phone Number]])-1), Table2[[#This Row],[Phone Number]])</f>
        <v>(412)649-4340</v>
      </c>
      <c r="H533" s="2" t="s">
        <v>40</v>
      </c>
      <c r="I533" s="3">
        <v>44273</v>
      </c>
      <c r="J533" s="3">
        <f t="shared" ref="J533:J543" ca="1" si="33">TODAY()</f>
        <v>45252</v>
      </c>
      <c r="K53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4 Days</v>
      </c>
      <c r="L533" s="4">
        <f ca="1">IF(ISBLANK(Table2[[#This Row],[Exit Date]]),0,Table2[[#This Row],[Exit Date]]-Table2[[#This Row],[Join Date]])</f>
        <v>979</v>
      </c>
      <c r="M533" s="2" t="str">
        <f ca="1">IF(Table2[[#This Row],[Exit Date]]&lt;TODAY(),"Out of Service","Active Employee")</f>
        <v>Active Employee</v>
      </c>
    </row>
    <row r="534" spans="1:13" x14ac:dyDescent="0.35">
      <c r="A534" s="2" t="s">
        <v>2939</v>
      </c>
      <c r="B534" s="2">
        <v>33</v>
      </c>
      <c r="C534" s="2" t="s">
        <v>21</v>
      </c>
      <c r="D534" s="2" t="s">
        <v>2940</v>
      </c>
      <c r="E534" s="2" t="s">
        <v>2941</v>
      </c>
      <c r="F534" s="2" t="s">
        <v>3620</v>
      </c>
      <c r="G534" s="5" t="str">
        <f>IF(LEFT(Table2[[#This Row],[Phone Number]], 1)="-", MID(Table2[[#This Row],[Phone Number]], 2, LEN(Table2[[#This Row],[Phone Number]])-1), Table2[[#This Row],[Phone Number]])</f>
        <v>001-626-828-1805-602</v>
      </c>
      <c r="H534" s="2" t="s">
        <v>19</v>
      </c>
      <c r="I534" s="3">
        <v>44273</v>
      </c>
      <c r="J534" s="3">
        <f t="shared" ca="1" si="33"/>
        <v>45252</v>
      </c>
      <c r="K53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4 Days</v>
      </c>
      <c r="L534" s="4">
        <f ca="1">IF(ISBLANK(Table2[[#This Row],[Exit Date]]),0,Table2[[#This Row],[Exit Date]]-Table2[[#This Row],[Join Date]])</f>
        <v>979</v>
      </c>
      <c r="M534" s="2" t="str">
        <f ca="1">IF(Table2[[#This Row],[Exit Date]]&lt;TODAY(),"Out of Service","Active Employee")</f>
        <v>Active Employee</v>
      </c>
    </row>
    <row r="535" spans="1:13" x14ac:dyDescent="0.35">
      <c r="A535" s="2" t="s">
        <v>3122</v>
      </c>
      <c r="B535" s="2">
        <v>48</v>
      </c>
      <c r="C535" s="2" t="s">
        <v>21</v>
      </c>
      <c r="D535" s="2" t="s">
        <v>3123</v>
      </c>
      <c r="E535" s="2" t="s">
        <v>3124</v>
      </c>
      <c r="F535" s="2" t="s">
        <v>3125</v>
      </c>
      <c r="G535" s="5" t="str">
        <f>IF(LEFT(Table2[[#This Row],[Phone Number]], 1)="-", MID(Table2[[#This Row],[Phone Number]], 2, LEN(Table2[[#This Row],[Phone Number]])-1), Table2[[#This Row],[Phone Number]])</f>
        <v>(933)360-3460</v>
      </c>
      <c r="H535" s="2" t="s">
        <v>14</v>
      </c>
      <c r="I535" s="3">
        <v>44273</v>
      </c>
      <c r="J535" s="3">
        <f t="shared" ca="1" si="33"/>
        <v>45252</v>
      </c>
      <c r="K53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8 Months 4 Days</v>
      </c>
      <c r="L535" s="4">
        <f ca="1">IF(ISBLANK(Table2[[#This Row],[Exit Date]]),0,Table2[[#This Row],[Exit Date]]-Table2[[#This Row],[Join Date]])</f>
        <v>979</v>
      </c>
      <c r="M535" s="2" t="str">
        <f ca="1">IF(Table2[[#This Row],[Exit Date]]&lt;TODAY(),"Out of Service","Active Employee")</f>
        <v>Active Employee</v>
      </c>
    </row>
    <row r="536" spans="1:13" x14ac:dyDescent="0.35">
      <c r="A536" s="2" t="s">
        <v>477</v>
      </c>
      <c r="B536" s="2">
        <v>31</v>
      </c>
      <c r="C536" s="2" t="s">
        <v>10</v>
      </c>
      <c r="D536" s="2" t="s">
        <v>478</v>
      </c>
      <c r="E536" s="2" t="s">
        <v>479</v>
      </c>
      <c r="F536" s="2" t="s">
        <v>3256</v>
      </c>
      <c r="G536" s="5" t="str">
        <f>IF(LEFT(Table2[[#This Row],[Phone Number]], 1)="-", MID(Table2[[#This Row],[Phone Number]], 2, LEN(Table2[[#This Row],[Phone Number]])-1), Table2[[#This Row],[Phone Number]])</f>
        <v>448-475-5810-1131</v>
      </c>
      <c r="H536" s="2" t="s">
        <v>14</v>
      </c>
      <c r="I536" s="3">
        <v>44279</v>
      </c>
      <c r="J536" s="3">
        <f t="shared" ca="1" si="33"/>
        <v>45252</v>
      </c>
      <c r="K53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29 Days</v>
      </c>
      <c r="L536" s="4">
        <f ca="1">IF(ISBLANK(Table2[[#This Row],[Exit Date]]),0,Table2[[#This Row],[Exit Date]]-Table2[[#This Row],[Join Date]])</f>
        <v>973</v>
      </c>
      <c r="M536" s="2" t="str">
        <f ca="1">IF(Table2[[#This Row],[Exit Date]]&lt;TODAY(),"Out of Service","Active Employee")</f>
        <v>Active Employee</v>
      </c>
    </row>
    <row r="537" spans="1:13" x14ac:dyDescent="0.35">
      <c r="A537" s="2" t="s">
        <v>1092</v>
      </c>
      <c r="B537" s="2">
        <v>46</v>
      </c>
      <c r="C537" s="2" t="s">
        <v>10</v>
      </c>
      <c r="D537" s="2" t="s">
        <v>1093</v>
      </c>
      <c r="E537" s="2" t="s">
        <v>1094</v>
      </c>
      <c r="F537" s="2" t="s">
        <v>3724</v>
      </c>
      <c r="G537" s="5" t="str">
        <f>IF(LEFT(Table2[[#This Row],[Phone Number]], 1)="-", MID(Table2[[#This Row],[Phone Number]], 2, LEN(Table2[[#This Row],[Phone Number]])-1), Table2[[#This Row],[Phone Number]])</f>
        <v>476-716-1429-33425</v>
      </c>
      <c r="H537" s="2" t="s">
        <v>19</v>
      </c>
      <c r="I537" s="3">
        <v>44279</v>
      </c>
      <c r="J537" s="3">
        <f t="shared" ca="1" si="33"/>
        <v>45252</v>
      </c>
      <c r="K53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29 Days</v>
      </c>
      <c r="L537" s="4">
        <f ca="1">IF(ISBLANK(Table2[[#This Row],[Exit Date]]),0,Table2[[#This Row],[Exit Date]]-Table2[[#This Row],[Join Date]])</f>
        <v>973</v>
      </c>
      <c r="M537" s="2" t="str">
        <f ca="1">IF(Table2[[#This Row],[Exit Date]]&lt;TODAY(),"Out of Service","Active Employee")</f>
        <v>Active Employee</v>
      </c>
    </row>
    <row r="538" spans="1:13" x14ac:dyDescent="0.35">
      <c r="A538" s="2" t="s">
        <v>1358</v>
      </c>
      <c r="B538" s="2">
        <v>46</v>
      </c>
      <c r="C538" s="2" t="s">
        <v>21</v>
      </c>
      <c r="D538" s="2" t="s">
        <v>1359</v>
      </c>
      <c r="E538" s="2" t="s">
        <v>1360</v>
      </c>
      <c r="F538" s="2">
        <v>8982534209</v>
      </c>
      <c r="G538" s="5">
        <f>IF(LEFT(Table2[[#This Row],[Phone Number]], 1)="-", MID(Table2[[#This Row],[Phone Number]], 2, LEN(Table2[[#This Row],[Phone Number]])-1), Table2[[#This Row],[Phone Number]])</f>
        <v>8982534209</v>
      </c>
      <c r="H538" s="2" t="s">
        <v>14</v>
      </c>
      <c r="I538" s="3">
        <v>44279</v>
      </c>
      <c r="J538" s="3">
        <f t="shared" ca="1" si="33"/>
        <v>45252</v>
      </c>
      <c r="K53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29 Days</v>
      </c>
      <c r="L538" s="4">
        <f ca="1">IF(ISBLANK(Table2[[#This Row],[Exit Date]]),0,Table2[[#This Row],[Exit Date]]-Table2[[#This Row],[Join Date]])</f>
        <v>973</v>
      </c>
      <c r="M538" s="2" t="str">
        <f ca="1">IF(Table2[[#This Row],[Exit Date]]&lt;TODAY(),"Out of Service","Active Employee")</f>
        <v>Active Employee</v>
      </c>
    </row>
    <row r="539" spans="1:13" x14ac:dyDescent="0.35">
      <c r="A539" s="2" t="s">
        <v>1311</v>
      </c>
      <c r="B539" s="2">
        <v>47</v>
      </c>
      <c r="C539" s="2" t="s">
        <v>10</v>
      </c>
      <c r="D539" s="2" t="s">
        <v>1312</v>
      </c>
      <c r="E539" s="2" t="s">
        <v>1313</v>
      </c>
      <c r="F539" s="2" t="s">
        <v>3738</v>
      </c>
      <c r="G539" s="5" t="str">
        <f>IF(LEFT(Table2[[#This Row],[Phone Number]], 1)="-", MID(Table2[[#This Row],[Phone Number]], 2, LEN(Table2[[#This Row],[Phone Number]])-1), Table2[[#This Row],[Phone Number]])</f>
        <v>540-803-3373-5326</v>
      </c>
      <c r="H539" s="2" t="s">
        <v>14</v>
      </c>
      <c r="I539" s="3">
        <v>44281</v>
      </c>
      <c r="J539" s="3">
        <f t="shared" ca="1" si="33"/>
        <v>45252</v>
      </c>
      <c r="K53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27 Days</v>
      </c>
      <c r="L539" s="4">
        <f ca="1">IF(ISBLANK(Table2[[#This Row],[Exit Date]]),0,Table2[[#This Row],[Exit Date]]-Table2[[#This Row],[Join Date]])</f>
        <v>971</v>
      </c>
      <c r="M539" s="2" t="str">
        <f ca="1">IF(Table2[[#This Row],[Exit Date]]&lt;TODAY(),"Out of Service","Active Employee")</f>
        <v>Active Employee</v>
      </c>
    </row>
    <row r="540" spans="1:13" x14ac:dyDescent="0.35">
      <c r="A540" s="2" t="s">
        <v>1370</v>
      </c>
      <c r="B540" s="2">
        <v>30</v>
      </c>
      <c r="C540" s="2" t="s">
        <v>21</v>
      </c>
      <c r="D540" s="2" t="s">
        <v>1371</v>
      </c>
      <c r="E540" s="2" t="s">
        <v>1372</v>
      </c>
      <c r="F540" s="2" t="s">
        <v>1373</v>
      </c>
      <c r="G540" s="5" t="str">
        <f>IF(LEFT(Table2[[#This Row],[Phone Number]], 1)="-", MID(Table2[[#This Row],[Phone Number]], 2, LEN(Table2[[#This Row],[Phone Number]])-1), Table2[[#This Row],[Phone Number]])</f>
        <v>426-243-8313</v>
      </c>
      <c r="H540" s="2" t="s">
        <v>14</v>
      </c>
      <c r="I540" s="3">
        <v>44281</v>
      </c>
      <c r="J540" s="3">
        <f t="shared" ca="1" si="33"/>
        <v>45252</v>
      </c>
      <c r="K54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27 Days</v>
      </c>
      <c r="L540" s="4">
        <f ca="1">IF(ISBLANK(Table2[[#This Row],[Exit Date]]),0,Table2[[#This Row],[Exit Date]]-Table2[[#This Row],[Join Date]])</f>
        <v>971</v>
      </c>
      <c r="M540" s="2" t="str">
        <f ca="1">IF(Table2[[#This Row],[Exit Date]]&lt;TODAY(),"Out of Service","Active Employee")</f>
        <v>Active Employee</v>
      </c>
    </row>
    <row r="541" spans="1:13" x14ac:dyDescent="0.35">
      <c r="A541" s="2" t="s">
        <v>1434</v>
      </c>
      <c r="B541" s="2">
        <v>57</v>
      </c>
      <c r="C541" s="2" t="s">
        <v>10</v>
      </c>
      <c r="D541" s="2" t="s">
        <v>1435</v>
      </c>
      <c r="E541" s="2" t="s">
        <v>1436</v>
      </c>
      <c r="F541" s="2" t="s">
        <v>3391</v>
      </c>
      <c r="G541" s="5" t="str">
        <f>IF(LEFT(Table2[[#This Row],[Phone Number]], 1)="-", MID(Table2[[#This Row],[Phone Number]], 2, LEN(Table2[[#This Row],[Phone Number]])-1), Table2[[#This Row],[Phone Number]])</f>
        <v>879-391-3955-8630</v>
      </c>
      <c r="H541" s="2" t="s">
        <v>40</v>
      </c>
      <c r="I541" s="3">
        <v>44282</v>
      </c>
      <c r="J541" s="3">
        <f t="shared" ca="1" si="33"/>
        <v>45252</v>
      </c>
      <c r="K54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26 Days</v>
      </c>
      <c r="L541" s="4">
        <f ca="1">IF(ISBLANK(Table2[[#This Row],[Exit Date]]),0,Table2[[#This Row],[Exit Date]]-Table2[[#This Row],[Join Date]])</f>
        <v>970</v>
      </c>
      <c r="M541" s="2" t="str">
        <f ca="1">IF(Table2[[#This Row],[Exit Date]]&lt;TODAY(),"Out of Service","Active Employee")</f>
        <v>Active Employee</v>
      </c>
    </row>
    <row r="542" spans="1:13" x14ac:dyDescent="0.35">
      <c r="A542" s="2" t="s">
        <v>2330</v>
      </c>
      <c r="B542" s="2">
        <v>48</v>
      </c>
      <c r="C542" s="2" t="s">
        <v>10</v>
      </c>
      <c r="D542" s="2" t="s">
        <v>2331</v>
      </c>
      <c r="E542" s="2" t="s">
        <v>2332</v>
      </c>
      <c r="F542" s="2" t="s">
        <v>3519</v>
      </c>
      <c r="G542" s="5" t="str">
        <f>IF(LEFT(Table2[[#This Row],[Phone Number]], 1)="-", MID(Table2[[#This Row],[Phone Number]], 2, LEN(Table2[[#This Row],[Phone Number]])-1), Table2[[#This Row],[Phone Number]])</f>
        <v>+1-601-418-8678-85021</v>
      </c>
      <c r="H542" s="2" t="s">
        <v>14</v>
      </c>
      <c r="I542" s="3">
        <v>44283</v>
      </c>
      <c r="J542" s="3">
        <f t="shared" ca="1" si="33"/>
        <v>45252</v>
      </c>
      <c r="K54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25 Days</v>
      </c>
      <c r="L542" s="4">
        <f ca="1">IF(ISBLANK(Table2[[#This Row],[Exit Date]]),0,Table2[[#This Row],[Exit Date]]-Table2[[#This Row],[Join Date]])</f>
        <v>969</v>
      </c>
      <c r="M542" s="2" t="str">
        <f ca="1">IF(Table2[[#This Row],[Exit Date]]&lt;TODAY(),"Out of Service","Active Employee")</f>
        <v>Active Employee</v>
      </c>
    </row>
    <row r="543" spans="1:13" x14ac:dyDescent="0.35">
      <c r="A543" s="2" t="s">
        <v>2558</v>
      </c>
      <c r="B543" s="2">
        <v>18</v>
      </c>
      <c r="C543" s="2" t="s">
        <v>10</v>
      </c>
      <c r="D543" s="2" t="s">
        <v>2559</v>
      </c>
      <c r="E543" s="2" t="s">
        <v>2560</v>
      </c>
      <c r="F543" s="2" t="s">
        <v>3811</v>
      </c>
      <c r="G543" s="5" t="str">
        <f>IF(LEFT(Table2[[#This Row],[Phone Number]], 1)="-", MID(Table2[[#This Row],[Phone Number]], 2, LEN(Table2[[#This Row],[Phone Number]])-1), Table2[[#This Row],[Phone Number]])</f>
        <v>971-327-4856-9339</v>
      </c>
      <c r="H543" s="2" t="s">
        <v>19</v>
      </c>
      <c r="I543" s="3">
        <v>44283</v>
      </c>
      <c r="J543" s="3">
        <f t="shared" ca="1" si="33"/>
        <v>45252</v>
      </c>
      <c r="K54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25 Days</v>
      </c>
      <c r="L543" s="4">
        <f ca="1">IF(ISBLANK(Table2[[#This Row],[Exit Date]]),0,Table2[[#This Row],[Exit Date]]-Table2[[#This Row],[Join Date]])</f>
        <v>969</v>
      </c>
      <c r="M543" s="2" t="str">
        <f ca="1">IF(Table2[[#This Row],[Exit Date]]&lt;TODAY(),"Out of Service","Active Employee")</f>
        <v>Active Employee</v>
      </c>
    </row>
    <row r="544" spans="1:13" x14ac:dyDescent="0.35">
      <c r="A544" s="2" t="s">
        <v>1155</v>
      </c>
      <c r="B544" s="2">
        <v>28</v>
      </c>
      <c r="C544" s="2" t="s">
        <v>10</v>
      </c>
      <c r="D544" s="2" t="s">
        <v>1156</v>
      </c>
      <c r="E544" s="2" t="s">
        <v>1157</v>
      </c>
      <c r="F544" s="2" t="s">
        <v>3351</v>
      </c>
      <c r="G544" s="5" t="str">
        <f>IF(LEFT(Table2[[#This Row],[Phone Number]], 1)="-", MID(Table2[[#This Row],[Phone Number]], 2, LEN(Table2[[#This Row],[Phone Number]])-1), Table2[[#This Row],[Phone Number]])</f>
        <v>+1-423-928-8699-39260</v>
      </c>
      <c r="H544" s="2" t="s">
        <v>14</v>
      </c>
      <c r="I544" s="3">
        <v>44284</v>
      </c>
      <c r="J544" s="3">
        <v>44849</v>
      </c>
      <c r="K54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16 Days</v>
      </c>
      <c r="L544" s="4">
        <f>IF(ISBLANK(Table2[[#This Row],[Exit Date]]),0,Table2[[#This Row],[Exit Date]]-Table2[[#This Row],[Join Date]])</f>
        <v>565</v>
      </c>
      <c r="M544" s="2" t="str">
        <f ca="1">IF(Table2[[#This Row],[Exit Date]]&lt;TODAY(),"Out of Service","Active Employee")</f>
        <v>Out of Service</v>
      </c>
    </row>
    <row r="545" spans="1:13" x14ac:dyDescent="0.35">
      <c r="A545" s="2" t="s">
        <v>1194</v>
      </c>
      <c r="B545" s="2">
        <v>41</v>
      </c>
      <c r="C545" s="2" t="s">
        <v>21</v>
      </c>
      <c r="D545" s="2" t="s">
        <v>1195</v>
      </c>
      <c r="E545" s="2" t="s">
        <v>1196</v>
      </c>
      <c r="F545" s="2" t="s">
        <v>3357</v>
      </c>
      <c r="G545" s="5" t="str">
        <f>IF(LEFT(Table2[[#This Row],[Phone Number]], 1)="-", MID(Table2[[#This Row],[Phone Number]], 2, LEN(Table2[[#This Row],[Phone Number]])-1), Table2[[#This Row],[Phone Number]])</f>
        <v>910-203-8956-27630</v>
      </c>
      <c r="H545" s="2" t="s">
        <v>19</v>
      </c>
      <c r="I545" s="3">
        <v>44284</v>
      </c>
      <c r="J545" s="3">
        <f ca="1">TODAY()</f>
        <v>45252</v>
      </c>
      <c r="K54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24 Days</v>
      </c>
      <c r="L545" s="4">
        <f ca="1">IF(ISBLANK(Table2[[#This Row],[Exit Date]]),0,Table2[[#This Row],[Exit Date]]-Table2[[#This Row],[Join Date]])</f>
        <v>968</v>
      </c>
      <c r="M545" s="2" t="str">
        <f ca="1">IF(Table2[[#This Row],[Exit Date]]&lt;TODAY(),"Out of Service","Active Employee")</f>
        <v>Active Employee</v>
      </c>
    </row>
    <row r="546" spans="1:13" x14ac:dyDescent="0.35">
      <c r="A546" s="2" t="s">
        <v>2605</v>
      </c>
      <c r="B546" s="2">
        <v>50</v>
      </c>
      <c r="C546" s="2" t="s">
        <v>10</v>
      </c>
      <c r="D546" s="2" t="s">
        <v>2606</v>
      </c>
      <c r="E546" s="2" t="s">
        <v>2607</v>
      </c>
      <c r="F546" s="2" t="s">
        <v>3560</v>
      </c>
      <c r="G546" s="5" t="str">
        <f>IF(LEFT(Table2[[#This Row],[Phone Number]], 1)="-", MID(Table2[[#This Row],[Phone Number]], 2, LEN(Table2[[#This Row],[Phone Number]])-1), Table2[[#This Row],[Phone Number]])</f>
        <v>504-770-4113-883</v>
      </c>
      <c r="H546" s="2" t="s">
        <v>40</v>
      </c>
      <c r="I546" s="3">
        <v>44285</v>
      </c>
      <c r="J546" s="3">
        <f ca="1">TODAY()</f>
        <v>45252</v>
      </c>
      <c r="K54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23 Days</v>
      </c>
      <c r="L546" s="4">
        <f ca="1">IF(ISBLANK(Table2[[#This Row],[Exit Date]]),0,Table2[[#This Row],[Exit Date]]-Table2[[#This Row],[Join Date]])</f>
        <v>967</v>
      </c>
      <c r="M546" s="2" t="str">
        <f ca="1">IF(Table2[[#This Row],[Exit Date]]&lt;TODAY(),"Out of Service","Active Employee")</f>
        <v>Active Employee</v>
      </c>
    </row>
    <row r="547" spans="1:13" x14ac:dyDescent="0.35">
      <c r="A547" s="2" t="s">
        <v>861</v>
      </c>
      <c r="B547" s="2">
        <v>27</v>
      </c>
      <c r="C547" s="2" t="s">
        <v>10</v>
      </c>
      <c r="D547" s="2" t="s">
        <v>862</v>
      </c>
      <c r="E547" s="2" t="s">
        <v>863</v>
      </c>
      <c r="F547" s="2" t="s">
        <v>3710</v>
      </c>
      <c r="G547" s="5" t="str">
        <f>IF(LEFT(Table2[[#This Row],[Phone Number]], 1)="-", MID(Table2[[#This Row],[Phone Number]], 2, LEN(Table2[[#This Row],[Phone Number]])-1), Table2[[#This Row],[Phone Number]])</f>
        <v>485-771-7023-154</v>
      </c>
      <c r="H547" s="2" t="s">
        <v>40</v>
      </c>
      <c r="I547" s="3">
        <v>44287</v>
      </c>
      <c r="J547" s="3">
        <f ca="1">TODAY()</f>
        <v>45252</v>
      </c>
      <c r="K54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21 Days</v>
      </c>
      <c r="L547" s="4">
        <f ca="1">IF(ISBLANK(Table2[[#This Row],[Exit Date]]),0,Table2[[#This Row],[Exit Date]]-Table2[[#This Row],[Join Date]])</f>
        <v>965</v>
      </c>
      <c r="M547" s="2" t="str">
        <f ca="1">IF(Table2[[#This Row],[Exit Date]]&lt;TODAY(),"Out of Service","Active Employee")</f>
        <v>Active Employee</v>
      </c>
    </row>
    <row r="548" spans="1:13" x14ac:dyDescent="0.35">
      <c r="A548" s="2" t="s">
        <v>2297</v>
      </c>
      <c r="B548" s="2">
        <v>41</v>
      </c>
      <c r="C548" s="2" t="s">
        <v>10</v>
      </c>
      <c r="D548" s="2" t="s">
        <v>2298</v>
      </c>
      <c r="E548" s="2" t="s">
        <v>2299</v>
      </c>
      <c r="F548" s="2" t="s">
        <v>2300</v>
      </c>
      <c r="G548" s="5" t="str">
        <f>IF(LEFT(Table2[[#This Row],[Phone Number]], 1)="-", MID(Table2[[#This Row],[Phone Number]], 2, LEN(Table2[[#This Row],[Phone Number]])-1), Table2[[#This Row],[Phone Number]])</f>
        <v>(887)482-8671</v>
      </c>
      <c r="H548" s="2" t="s">
        <v>40</v>
      </c>
      <c r="I548" s="3">
        <v>44287</v>
      </c>
      <c r="J548" s="3">
        <f ca="1">TODAY()</f>
        <v>45252</v>
      </c>
      <c r="K54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21 Days</v>
      </c>
      <c r="L548" s="4">
        <f ca="1">IF(ISBLANK(Table2[[#This Row],[Exit Date]]),0,Table2[[#This Row],[Exit Date]]-Table2[[#This Row],[Join Date]])</f>
        <v>965</v>
      </c>
      <c r="M548" s="2" t="str">
        <f ca="1">IF(Table2[[#This Row],[Exit Date]]&lt;TODAY(),"Out of Service","Active Employee")</f>
        <v>Active Employee</v>
      </c>
    </row>
    <row r="549" spans="1:13" x14ac:dyDescent="0.35">
      <c r="A549" s="2" t="s">
        <v>2725</v>
      </c>
      <c r="B549" s="2">
        <v>45</v>
      </c>
      <c r="C549" s="2" t="s">
        <v>10</v>
      </c>
      <c r="D549" s="2" t="s">
        <v>2726</v>
      </c>
      <c r="E549" s="2" t="s">
        <v>2727</v>
      </c>
      <c r="F549" s="2" t="s">
        <v>2728</v>
      </c>
      <c r="G549" s="5" t="str">
        <f>IF(LEFT(Table2[[#This Row],[Phone Number]], 1)="-", MID(Table2[[#This Row],[Phone Number]], 2, LEN(Table2[[#This Row],[Phone Number]])-1), Table2[[#This Row],[Phone Number]])</f>
        <v>(323)344-7968</v>
      </c>
      <c r="H549" s="2" t="s">
        <v>24</v>
      </c>
      <c r="I549" s="3">
        <v>44288</v>
      </c>
      <c r="J549" s="3">
        <v>44490</v>
      </c>
      <c r="K54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6 Months 19 Days</v>
      </c>
      <c r="L549" s="4">
        <f>IF(ISBLANK(Table2[[#This Row],[Exit Date]]),0,Table2[[#This Row],[Exit Date]]-Table2[[#This Row],[Join Date]])</f>
        <v>202</v>
      </c>
      <c r="M549" s="2" t="str">
        <f ca="1">IF(Table2[[#This Row],[Exit Date]]&lt;TODAY(),"Out of Service","Active Employee")</f>
        <v>Out of Service</v>
      </c>
    </row>
    <row r="550" spans="1:13" x14ac:dyDescent="0.35">
      <c r="A550" s="2" t="s">
        <v>2952</v>
      </c>
      <c r="B550" s="2">
        <v>36</v>
      </c>
      <c r="C550" s="2" t="s">
        <v>21</v>
      </c>
      <c r="D550" s="2" t="s">
        <v>2953</v>
      </c>
      <c r="E550" s="2" t="s">
        <v>2954</v>
      </c>
      <c r="F550" s="2" t="s">
        <v>3622</v>
      </c>
      <c r="G550" s="5" t="str">
        <f>IF(LEFT(Table2[[#This Row],[Phone Number]], 1)="-", MID(Table2[[#This Row],[Phone Number]], 2, LEN(Table2[[#This Row],[Phone Number]])-1), Table2[[#This Row],[Phone Number]])</f>
        <v>(554)477-6997-235</v>
      </c>
      <c r="H550" s="2" t="s">
        <v>40</v>
      </c>
      <c r="I550" s="3">
        <v>44293</v>
      </c>
      <c r="J550" s="3">
        <v>44295</v>
      </c>
      <c r="K55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2 Days</v>
      </c>
      <c r="L550" s="4">
        <f>IF(ISBLANK(Table2[[#This Row],[Exit Date]]),0,Table2[[#This Row],[Exit Date]]-Table2[[#This Row],[Join Date]])</f>
        <v>2</v>
      </c>
      <c r="M550" s="2" t="str">
        <f ca="1">IF(Table2[[#This Row],[Exit Date]]&lt;TODAY(),"Out of Service","Active Employee")</f>
        <v>Out of Service</v>
      </c>
    </row>
    <row r="551" spans="1:13" x14ac:dyDescent="0.35">
      <c r="A551" s="2" t="s">
        <v>1480</v>
      </c>
      <c r="B551" s="2">
        <v>35</v>
      </c>
      <c r="C551" s="2" t="s">
        <v>21</v>
      </c>
      <c r="D551" s="2" t="s">
        <v>1481</v>
      </c>
      <c r="E551" s="2" t="s">
        <v>1482</v>
      </c>
      <c r="F551" s="2" t="s">
        <v>1483</v>
      </c>
      <c r="G551" s="5" t="str">
        <f>IF(LEFT(Table2[[#This Row],[Phone Number]], 1)="-", MID(Table2[[#This Row],[Phone Number]], 2, LEN(Table2[[#This Row],[Phone Number]])-1), Table2[[#This Row],[Phone Number]])</f>
        <v>001-536-397-3643</v>
      </c>
      <c r="H551" s="2" t="s">
        <v>19</v>
      </c>
      <c r="I551" s="3">
        <v>44296</v>
      </c>
      <c r="J551" s="3">
        <f t="shared" ref="J551:J560" ca="1" si="34">TODAY()</f>
        <v>45252</v>
      </c>
      <c r="K55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12 Days</v>
      </c>
      <c r="L551" s="4">
        <f ca="1">IF(ISBLANK(Table2[[#This Row],[Exit Date]]),0,Table2[[#This Row],[Exit Date]]-Table2[[#This Row],[Join Date]])</f>
        <v>956</v>
      </c>
      <c r="M551" s="2" t="str">
        <f ca="1">IF(Table2[[#This Row],[Exit Date]]&lt;TODAY(),"Out of Service","Active Employee")</f>
        <v>Active Employee</v>
      </c>
    </row>
    <row r="552" spans="1:13" x14ac:dyDescent="0.35">
      <c r="A552" s="2" t="s">
        <v>312</v>
      </c>
      <c r="B552" s="2">
        <v>49</v>
      </c>
      <c r="C552" s="2" t="s">
        <v>10</v>
      </c>
      <c r="D552" s="2" t="s">
        <v>313</v>
      </c>
      <c r="E552" s="2" t="s">
        <v>314</v>
      </c>
      <c r="F552" s="2" t="s">
        <v>3185</v>
      </c>
      <c r="G552" s="5" t="str">
        <f>IF(LEFT(Table2[[#This Row],[Phone Number]], 1)="-", MID(Table2[[#This Row],[Phone Number]], 2, LEN(Table2[[#This Row],[Phone Number]])-1), Table2[[#This Row],[Phone Number]])</f>
        <v>790-262-1856-992</v>
      </c>
      <c r="H552" s="2" t="s">
        <v>24</v>
      </c>
      <c r="I552" s="3">
        <v>44299</v>
      </c>
      <c r="J552" s="3">
        <f t="shared" ca="1" si="34"/>
        <v>45252</v>
      </c>
      <c r="K55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9 Days</v>
      </c>
      <c r="L552" s="4">
        <f ca="1">IF(ISBLANK(Table2[[#This Row],[Exit Date]]),0,Table2[[#This Row],[Exit Date]]-Table2[[#This Row],[Join Date]])</f>
        <v>953</v>
      </c>
      <c r="M552" s="2" t="str">
        <f ca="1">IF(Table2[[#This Row],[Exit Date]]&lt;TODAY(),"Out of Service","Active Employee")</f>
        <v>Active Employee</v>
      </c>
    </row>
    <row r="553" spans="1:13" x14ac:dyDescent="0.35">
      <c r="A553" s="2" t="s">
        <v>2000</v>
      </c>
      <c r="B553" s="2">
        <v>52</v>
      </c>
      <c r="C553" s="2" t="s">
        <v>21</v>
      </c>
      <c r="D553" s="2" t="s">
        <v>2001</v>
      </c>
      <c r="E553" s="2" t="s">
        <v>2002</v>
      </c>
      <c r="F553" s="2" t="s">
        <v>3780</v>
      </c>
      <c r="G553" s="5" t="str">
        <f>IF(LEFT(Table2[[#This Row],[Phone Number]], 1)="-", MID(Table2[[#This Row],[Phone Number]], 2, LEN(Table2[[#This Row],[Phone Number]])-1), Table2[[#This Row],[Phone Number]])</f>
        <v>476-714-3432-3573</v>
      </c>
      <c r="H553" s="2" t="s">
        <v>40</v>
      </c>
      <c r="I553" s="3">
        <v>44300</v>
      </c>
      <c r="J553" s="3">
        <f t="shared" ca="1" si="34"/>
        <v>45252</v>
      </c>
      <c r="K55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8 Days</v>
      </c>
      <c r="L553" s="4">
        <f ca="1">IF(ISBLANK(Table2[[#This Row],[Exit Date]]),0,Table2[[#This Row],[Exit Date]]-Table2[[#This Row],[Join Date]])</f>
        <v>952</v>
      </c>
      <c r="M553" s="2" t="str">
        <f ca="1">IF(Table2[[#This Row],[Exit Date]]&lt;TODAY(),"Out of Service","Active Employee")</f>
        <v>Active Employee</v>
      </c>
    </row>
    <row r="554" spans="1:13" x14ac:dyDescent="0.35">
      <c r="A554" s="2" t="s">
        <v>1464</v>
      </c>
      <c r="B554" s="2">
        <v>30</v>
      </c>
      <c r="C554" s="2" t="s">
        <v>10</v>
      </c>
      <c r="D554" s="2" t="s">
        <v>1465</v>
      </c>
      <c r="E554" s="2" t="s">
        <v>1466</v>
      </c>
      <c r="F554" s="2" t="s">
        <v>1467</v>
      </c>
      <c r="G554" s="5" t="str">
        <f>IF(LEFT(Table2[[#This Row],[Phone Number]], 1)="-", MID(Table2[[#This Row],[Phone Number]], 2, LEN(Table2[[#This Row],[Phone Number]])-1), Table2[[#This Row],[Phone Number]])</f>
        <v>(560)750-7512</v>
      </c>
      <c r="H554" s="2" t="s">
        <v>19</v>
      </c>
      <c r="I554" s="3">
        <v>44301</v>
      </c>
      <c r="J554" s="3">
        <f t="shared" ca="1" si="34"/>
        <v>45252</v>
      </c>
      <c r="K55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7 Days</v>
      </c>
      <c r="L554" s="4">
        <f ca="1">IF(ISBLANK(Table2[[#This Row],[Exit Date]]),0,Table2[[#This Row],[Exit Date]]-Table2[[#This Row],[Join Date]])</f>
        <v>951</v>
      </c>
      <c r="M554" s="2" t="str">
        <f ca="1">IF(Table2[[#This Row],[Exit Date]]&lt;TODAY(),"Out of Service","Active Employee")</f>
        <v>Active Employee</v>
      </c>
    </row>
    <row r="555" spans="1:13" x14ac:dyDescent="0.35">
      <c r="A555" s="2" t="s">
        <v>1016</v>
      </c>
      <c r="B555" s="2">
        <v>53</v>
      </c>
      <c r="C555" s="2" t="s">
        <v>21</v>
      </c>
      <c r="D555" s="2" t="s">
        <v>1017</v>
      </c>
      <c r="E555" s="2" t="s">
        <v>1018</v>
      </c>
      <c r="F555" s="2">
        <v>4289487785</v>
      </c>
      <c r="G555" s="5">
        <f>IF(LEFT(Table2[[#This Row],[Phone Number]], 1)="-", MID(Table2[[#This Row],[Phone Number]], 2, LEN(Table2[[#This Row],[Phone Number]])-1), Table2[[#This Row],[Phone Number]])</f>
        <v>4289487785</v>
      </c>
      <c r="H555" s="2" t="s">
        <v>14</v>
      </c>
      <c r="I555" s="3">
        <v>44303</v>
      </c>
      <c r="J555" s="3">
        <f t="shared" ca="1" si="34"/>
        <v>45252</v>
      </c>
      <c r="K55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5 Days</v>
      </c>
      <c r="L555" s="4">
        <f ca="1">IF(ISBLANK(Table2[[#This Row],[Exit Date]]),0,Table2[[#This Row],[Exit Date]]-Table2[[#This Row],[Join Date]])</f>
        <v>949</v>
      </c>
      <c r="M555" s="2" t="str">
        <f ca="1">IF(Table2[[#This Row],[Exit Date]]&lt;TODAY(),"Out of Service","Active Employee")</f>
        <v>Active Employee</v>
      </c>
    </row>
    <row r="556" spans="1:13" x14ac:dyDescent="0.35">
      <c r="A556" s="2" t="s">
        <v>1236</v>
      </c>
      <c r="B556" s="2">
        <v>36</v>
      </c>
      <c r="C556" s="2" t="s">
        <v>10</v>
      </c>
      <c r="D556" s="2" t="s">
        <v>1237</v>
      </c>
      <c r="E556" s="2" t="s">
        <v>1238</v>
      </c>
      <c r="F556" s="2">
        <f>1-698-977-6387</f>
        <v>-8061</v>
      </c>
      <c r="G556" s="5" t="str">
        <f>IF(LEFT(Table2[[#This Row],[Phone Number]], 1)="-", MID(Table2[[#This Row],[Phone Number]], 2, LEN(Table2[[#This Row],[Phone Number]])-1), Table2[[#This Row],[Phone Number]])</f>
        <v>8061</v>
      </c>
      <c r="H556" s="2" t="s">
        <v>14</v>
      </c>
      <c r="I556" s="3">
        <v>44303</v>
      </c>
      <c r="J556" s="3">
        <f t="shared" ca="1" si="34"/>
        <v>45252</v>
      </c>
      <c r="K55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5 Days</v>
      </c>
      <c r="L556" s="4">
        <f ca="1">IF(ISBLANK(Table2[[#This Row],[Exit Date]]),0,Table2[[#This Row],[Exit Date]]-Table2[[#This Row],[Join Date]])</f>
        <v>949</v>
      </c>
      <c r="M556" s="2" t="str">
        <f ca="1">IF(Table2[[#This Row],[Exit Date]]&lt;TODAY(),"Out of Service","Active Employee")</f>
        <v>Active Employee</v>
      </c>
    </row>
    <row r="557" spans="1:13" x14ac:dyDescent="0.35">
      <c r="A557" s="2" t="s">
        <v>2850</v>
      </c>
      <c r="B557" s="2">
        <v>34</v>
      </c>
      <c r="C557" s="2" t="s">
        <v>21</v>
      </c>
      <c r="D557" s="2" t="s">
        <v>2851</v>
      </c>
      <c r="E557" s="2" t="s">
        <v>2852</v>
      </c>
      <c r="F557" s="2" t="s">
        <v>3604</v>
      </c>
      <c r="G557" s="5" t="str">
        <f>IF(LEFT(Table2[[#This Row],[Phone Number]], 1)="-", MID(Table2[[#This Row],[Phone Number]], 2, LEN(Table2[[#This Row],[Phone Number]])-1), Table2[[#This Row],[Phone Number]])</f>
        <v>374-811-7177-459</v>
      </c>
      <c r="H557" s="2" t="s">
        <v>24</v>
      </c>
      <c r="I557" s="3">
        <v>44304</v>
      </c>
      <c r="J557" s="3">
        <f t="shared" ca="1" si="34"/>
        <v>45252</v>
      </c>
      <c r="K55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7 Months 4 Days</v>
      </c>
      <c r="L557" s="4">
        <f ca="1">IF(ISBLANK(Table2[[#This Row],[Exit Date]]),0,Table2[[#This Row],[Exit Date]]-Table2[[#This Row],[Join Date]])</f>
        <v>948</v>
      </c>
      <c r="M557" s="2" t="str">
        <f ca="1">IF(Table2[[#This Row],[Exit Date]]&lt;TODAY(),"Out of Service","Active Employee")</f>
        <v>Active Employee</v>
      </c>
    </row>
    <row r="558" spans="1:13" x14ac:dyDescent="0.35">
      <c r="A558" s="2" t="s">
        <v>768</v>
      </c>
      <c r="B558" s="2">
        <v>60</v>
      </c>
      <c r="C558" s="2" t="s">
        <v>10</v>
      </c>
      <c r="D558" s="2" t="s">
        <v>769</v>
      </c>
      <c r="E558" s="2" t="s">
        <v>770</v>
      </c>
      <c r="F558" s="2" t="s">
        <v>3298</v>
      </c>
      <c r="G558" s="5" t="str">
        <f>IF(LEFT(Table2[[#This Row],[Phone Number]], 1)="-", MID(Table2[[#This Row],[Phone Number]], 2, LEN(Table2[[#This Row],[Phone Number]])-1), Table2[[#This Row],[Phone Number]])</f>
        <v>001-438-306-1889-66855</v>
      </c>
      <c r="H558" s="2" t="s">
        <v>24</v>
      </c>
      <c r="I558" s="3">
        <v>44312</v>
      </c>
      <c r="J558" s="3">
        <f t="shared" ca="1" si="34"/>
        <v>45252</v>
      </c>
      <c r="K55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27 Days</v>
      </c>
      <c r="L558" s="4">
        <f ca="1">IF(ISBLANK(Table2[[#This Row],[Exit Date]]),0,Table2[[#This Row],[Exit Date]]-Table2[[#This Row],[Join Date]])</f>
        <v>940</v>
      </c>
      <c r="M558" s="2" t="str">
        <f ca="1">IF(Table2[[#This Row],[Exit Date]]&lt;TODAY(),"Out of Service","Active Employee")</f>
        <v>Active Employee</v>
      </c>
    </row>
    <row r="559" spans="1:13" x14ac:dyDescent="0.35">
      <c r="A559" s="2" t="s">
        <v>112</v>
      </c>
      <c r="B559" s="2">
        <v>56</v>
      </c>
      <c r="C559" s="2" t="s">
        <v>21</v>
      </c>
      <c r="D559" s="2" t="s">
        <v>113</v>
      </c>
      <c r="E559" s="2" t="s">
        <v>114</v>
      </c>
      <c r="F559" s="2" t="s">
        <v>3671</v>
      </c>
      <c r="G559" s="5" t="str">
        <f>IF(LEFT(Table2[[#This Row],[Phone Number]], 1)="-", MID(Table2[[#This Row],[Phone Number]], 2, LEN(Table2[[#This Row],[Phone Number]])-1), Table2[[#This Row],[Phone Number]])</f>
        <v>212-612-2435-423</v>
      </c>
      <c r="H559" s="2" t="s">
        <v>24</v>
      </c>
      <c r="I559" s="3">
        <v>44318</v>
      </c>
      <c r="J559" s="3">
        <f t="shared" ca="1" si="34"/>
        <v>45252</v>
      </c>
      <c r="K55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20 Days</v>
      </c>
      <c r="L559" s="4">
        <f ca="1">IF(ISBLANK(Table2[[#This Row],[Exit Date]]),0,Table2[[#This Row],[Exit Date]]-Table2[[#This Row],[Join Date]])</f>
        <v>934</v>
      </c>
      <c r="M559" s="2" t="str">
        <f ca="1">IF(Table2[[#This Row],[Exit Date]]&lt;TODAY(),"Out of Service","Active Employee")</f>
        <v>Active Employee</v>
      </c>
    </row>
    <row r="560" spans="1:13" x14ac:dyDescent="0.35">
      <c r="A560" s="2" t="s">
        <v>1320</v>
      </c>
      <c r="B560" s="2">
        <v>32</v>
      </c>
      <c r="C560" s="2" t="s">
        <v>21</v>
      </c>
      <c r="D560" s="2" t="s">
        <v>1321</v>
      </c>
      <c r="E560" s="2" t="s">
        <v>1322</v>
      </c>
      <c r="F560" s="2" t="s">
        <v>3374</v>
      </c>
      <c r="G560" s="5" t="str">
        <f>IF(LEFT(Table2[[#This Row],[Phone Number]], 1)="-", MID(Table2[[#This Row],[Phone Number]], 2, LEN(Table2[[#This Row],[Phone Number]])-1), Table2[[#This Row],[Phone Number]])</f>
        <v>+1-995-449-4687-570</v>
      </c>
      <c r="H560" s="2" t="s">
        <v>24</v>
      </c>
      <c r="I560" s="3">
        <v>44320</v>
      </c>
      <c r="J560" s="3">
        <f t="shared" ca="1" si="34"/>
        <v>45252</v>
      </c>
      <c r="K56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18 Days</v>
      </c>
      <c r="L560" s="4">
        <f ca="1">IF(ISBLANK(Table2[[#This Row],[Exit Date]]),0,Table2[[#This Row],[Exit Date]]-Table2[[#This Row],[Join Date]])</f>
        <v>932</v>
      </c>
      <c r="M560" s="2" t="str">
        <f ca="1">IF(Table2[[#This Row],[Exit Date]]&lt;TODAY(),"Out of Service","Active Employee")</f>
        <v>Active Employee</v>
      </c>
    </row>
    <row r="561" spans="1:13" x14ac:dyDescent="0.35">
      <c r="A561" s="2" t="s">
        <v>318</v>
      </c>
      <c r="B561" s="2">
        <v>50</v>
      </c>
      <c r="C561" s="2" t="s">
        <v>10</v>
      </c>
      <c r="D561" s="2" t="s">
        <v>319</v>
      </c>
      <c r="E561" s="2" t="s">
        <v>320</v>
      </c>
      <c r="F561" s="2" t="s">
        <v>3223</v>
      </c>
      <c r="G561" s="5" t="str">
        <f>IF(LEFT(Table2[[#This Row],[Phone Number]], 1)="-", MID(Table2[[#This Row],[Phone Number]], 2, LEN(Table2[[#This Row],[Phone Number]])-1), Table2[[#This Row],[Phone Number]])</f>
        <v>(477)987-1123-85830</v>
      </c>
      <c r="H561" s="2" t="s">
        <v>40</v>
      </c>
      <c r="I561" s="3">
        <v>44321</v>
      </c>
      <c r="J561" s="3">
        <v>44363</v>
      </c>
      <c r="K56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11 Days</v>
      </c>
      <c r="L561" s="4">
        <f>IF(ISBLANK(Table2[[#This Row],[Exit Date]]),0,Table2[[#This Row],[Exit Date]]-Table2[[#This Row],[Join Date]])</f>
        <v>42</v>
      </c>
      <c r="M561" s="2" t="str">
        <f ca="1">IF(Table2[[#This Row],[Exit Date]]&lt;TODAY(),"Out of Service","Active Employee")</f>
        <v>Out of Service</v>
      </c>
    </row>
    <row r="562" spans="1:13" x14ac:dyDescent="0.35">
      <c r="A562" s="2" t="s">
        <v>3129</v>
      </c>
      <c r="B562" s="2">
        <v>29</v>
      </c>
      <c r="C562" s="2" t="s">
        <v>10</v>
      </c>
      <c r="D562" s="2" t="s">
        <v>3130</v>
      </c>
      <c r="E562" s="2" t="s">
        <v>3131</v>
      </c>
      <c r="F562" s="2" t="s">
        <v>3654</v>
      </c>
      <c r="G562" s="5" t="str">
        <f>IF(LEFT(Table2[[#This Row],[Phone Number]], 1)="-", MID(Table2[[#This Row],[Phone Number]], 2, LEN(Table2[[#This Row],[Phone Number]])-1), Table2[[#This Row],[Phone Number]])</f>
        <v>+1-655-702-7165-17056</v>
      </c>
      <c r="H562" s="2" t="s">
        <v>19</v>
      </c>
      <c r="I562" s="3">
        <v>44322</v>
      </c>
      <c r="J562" s="3">
        <f t="shared" ref="J562:J570" ca="1" si="35">TODAY()</f>
        <v>45252</v>
      </c>
      <c r="K56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16 Days</v>
      </c>
      <c r="L562" s="4">
        <f ca="1">IF(ISBLANK(Table2[[#This Row],[Exit Date]]),0,Table2[[#This Row],[Exit Date]]-Table2[[#This Row],[Join Date]])</f>
        <v>930</v>
      </c>
      <c r="M562" s="2" t="str">
        <f ca="1">IF(Table2[[#This Row],[Exit Date]]&lt;TODAY(),"Out of Service","Active Employee")</f>
        <v>Active Employee</v>
      </c>
    </row>
    <row r="563" spans="1:13" x14ac:dyDescent="0.35">
      <c r="A563" s="2" t="s">
        <v>2232</v>
      </c>
      <c r="B563" s="2">
        <v>48</v>
      </c>
      <c r="C563" s="2" t="s">
        <v>10</v>
      </c>
      <c r="D563" s="2" t="s">
        <v>2233</v>
      </c>
      <c r="E563" s="2" t="s">
        <v>2234</v>
      </c>
      <c r="F563" s="2" t="s">
        <v>3508</v>
      </c>
      <c r="G563" s="5" t="str">
        <f>IF(LEFT(Table2[[#This Row],[Phone Number]], 1)="-", MID(Table2[[#This Row],[Phone Number]], 2, LEN(Table2[[#This Row],[Phone Number]])-1), Table2[[#This Row],[Phone Number]])</f>
        <v>872-516-3354-198</v>
      </c>
      <c r="H563" s="2" t="s">
        <v>24</v>
      </c>
      <c r="I563" s="3">
        <v>44323</v>
      </c>
      <c r="J563" s="3">
        <f t="shared" ca="1" si="35"/>
        <v>45252</v>
      </c>
      <c r="K56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15 Days</v>
      </c>
      <c r="L563" s="4">
        <f ca="1">IF(ISBLANK(Table2[[#This Row],[Exit Date]]),0,Table2[[#This Row],[Exit Date]]-Table2[[#This Row],[Join Date]])</f>
        <v>929</v>
      </c>
      <c r="M563" s="2" t="str">
        <f ca="1">IF(Table2[[#This Row],[Exit Date]]&lt;TODAY(),"Out of Service","Active Employee")</f>
        <v>Active Employee</v>
      </c>
    </row>
    <row r="564" spans="1:13" x14ac:dyDescent="0.35">
      <c r="A564" s="2" t="s">
        <v>93</v>
      </c>
      <c r="B564" s="2">
        <v>56</v>
      </c>
      <c r="C564" s="2" t="s">
        <v>21</v>
      </c>
      <c r="D564" s="2" t="s">
        <v>94</v>
      </c>
      <c r="E564" s="2" t="s">
        <v>95</v>
      </c>
      <c r="F564" s="2" t="s">
        <v>96</v>
      </c>
      <c r="G564" s="5" t="str">
        <f>IF(LEFT(Table2[[#This Row],[Phone Number]], 1)="-", MID(Table2[[#This Row],[Phone Number]], 2, LEN(Table2[[#This Row],[Phone Number]])-1), Table2[[#This Row],[Phone Number]])</f>
        <v>(995)477-9226</v>
      </c>
      <c r="H564" s="2" t="s">
        <v>14</v>
      </c>
      <c r="I564" s="3">
        <v>44324</v>
      </c>
      <c r="J564" s="3">
        <f t="shared" ca="1" si="35"/>
        <v>45252</v>
      </c>
      <c r="K56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14 Days</v>
      </c>
      <c r="L564" s="4">
        <f ca="1">IF(ISBLANK(Table2[[#This Row],[Exit Date]]),0,Table2[[#This Row],[Exit Date]]-Table2[[#This Row],[Join Date]])</f>
        <v>928</v>
      </c>
      <c r="M564" s="2" t="str">
        <f ca="1">IF(Table2[[#This Row],[Exit Date]]&lt;TODAY(),"Out of Service","Active Employee")</f>
        <v>Active Employee</v>
      </c>
    </row>
    <row r="565" spans="1:13" x14ac:dyDescent="0.35">
      <c r="A565" s="2" t="s">
        <v>282</v>
      </c>
      <c r="B565" s="2">
        <v>21</v>
      </c>
      <c r="C565" s="2" t="s">
        <v>21</v>
      </c>
      <c r="D565" s="2" t="s">
        <v>283</v>
      </c>
      <c r="E565" s="2" t="s">
        <v>284</v>
      </c>
      <c r="F565" s="2" t="s">
        <v>3219</v>
      </c>
      <c r="G565" s="5" t="str">
        <f>IF(LEFT(Table2[[#This Row],[Phone Number]], 1)="-", MID(Table2[[#This Row],[Phone Number]], 2, LEN(Table2[[#This Row],[Phone Number]])-1), Table2[[#This Row],[Phone Number]])</f>
        <v>001-226-902-3537-618</v>
      </c>
      <c r="H565" s="2" t="s">
        <v>24</v>
      </c>
      <c r="I565" s="3">
        <v>44325</v>
      </c>
      <c r="J565" s="3">
        <f t="shared" ca="1" si="35"/>
        <v>45252</v>
      </c>
      <c r="K56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13 Days</v>
      </c>
      <c r="L565" s="4">
        <f ca="1">IF(ISBLANK(Table2[[#This Row],[Exit Date]]),0,Table2[[#This Row],[Exit Date]]-Table2[[#This Row],[Join Date]])</f>
        <v>927</v>
      </c>
      <c r="M565" s="2" t="str">
        <f ca="1">IF(Table2[[#This Row],[Exit Date]]&lt;TODAY(),"Out of Service","Active Employee")</f>
        <v>Active Employee</v>
      </c>
    </row>
    <row r="566" spans="1:13" x14ac:dyDescent="0.35">
      <c r="A566" s="2" t="s">
        <v>525</v>
      </c>
      <c r="B566" s="2">
        <v>45</v>
      </c>
      <c r="C566" s="2" t="s">
        <v>21</v>
      </c>
      <c r="D566" s="2" t="s">
        <v>526</v>
      </c>
      <c r="E566" s="2" t="s">
        <v>527</v>
      </c>
      <c r="F566" s="2">
        <v>6408407037</v>
      </c>
      <c r="G566" s="5">
        <f>IF(LEFT(Table2[[#This Row],[Phone Number]], 1)="-", MID(Table2[[#This Row],[Phone Number]], 2, LEN(Table2[[#This Row],[Phone Number]])-1), Table2[[#This Row],[Phone Number]])</f>
        <v>6408407037</v>
      </c>
      <c r="H566" s="2" t="s">
        <v>14</v>
      </c>
      <c r="I566" s="3">
        <v>44332</v>
      </c>
      <c r="J566" s="3">
        <f t="shared" ca="1" si="35"/>
        <v>45252</v>
      </c>
      <c r="K56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6 Days</v>
      </c>
      <c r="L566" s="4">
        <f ca="1">IF(ISBLANK(Table2[[#This Row],[Exit Date]]),0,Table2[[#This Row],[Exit Date]]-Table2[[#This Row],[Join Date]])</f>
        <v>920</v>
      </c>
      <c r="M566" s="2" t="str">
        <f ca="1">IF(Table2[[#This Row],[Exit Date]]&lt;TODAY(),"Out of Service","Active Employee")</f>
        <v>Active Employee</v>
      </c>
    </row>
    <row r="567" spans="1:13" x14ac:dyDescent="0.35">
      <c r="A567" s="2" t="s">
        <v>399</v>
      </c>
      <c r="B567" s="2">
        <v>43</v>
      </c>
      <c r="C567" s="2" t="s">
        <v>21</v>
      </c>
      <c r="D567" s="2" t="s">
        <v>400</v>
      </c>
      <c r="E567" s="2" t="s">
        <v>401</v>
      </c>
      <c r="F567" s="2" t="s">
        <v>3238</v>
      </c>
      <c r="G567" s="5" t="str">
        <f>IF(LEFT(Table2[[#This Row],[Phone Number]], 1)="-", MID(Table2[[#This Row],[Phone Number]], 2, LEN(Table2[[#This Row],[Phone Number]])-1), Table2[[#This Row],[Phone Number]])</f>
        <v>001-581-852-7282-9472</v>
      </c>
      <c r="H567" s="2" t="s">
        <v>19</v>
      </c>
      <c r="I567" s="3">
        <v>44333</v>
      </c>
      <c r="J567" s="3">
        <f t="shared" ca="1" si="35"/>
        <v>45252</v>
      </c>
      <c r="K56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5 Days</v>
      </c>
      <c r="L567" s="4">
        <f ca="1">IF(ISBLANK(Table2[[#This Row],[Exit Date]]),0,Table2[[#This Row],[Exit Date]]-Table2[[#This Row],[Join Date]])</f>
        <v>919</v>
      </c>
      <c r="M567" s="2" t="str">
        <f ca="1">IF(Table2[[#This Row],[Exit Date]]&lt;TODAY(),"Out of Service","Active Employee")</f>
        <v>Active Employee</v>
      </c>
    </row>
    <row r="568" spans="1:13" x14ac:dyDescent="0.35">
      <c r="A568" s="2" t="s">
        <v>3088</v>
      </c>
      <c r="B568" s="2">
        <v>27</v>
      </c>
      <c r="C568" s="2" t="s">
        <v>21</v>
      </c>
      <c r="D568" s="2" t="s">
        <v>3089</v>
      </c>
      <c r="E568" s="2" t="s">
        <v>3090</v>
      </c>
      <c r="F568" s="2" t="s">
        <v>3838</v>
      </c>
      <c r="G568" s="5" t="str">
        <f>IF(LEFT(Table2[[#This Row],[Phone Number]], 1)="-", MID(Table2[[#This Row],[Phone Number]], 2, LEN(Table2[[#This Row],[Phone Number]])-1), Table2[[#This Row],[Phone Number]])</f>
        <v>365-790-8432-557</v>
      </c>
      <c r="H568" s="2" t="s">
        <v>40</v>
      </c>
      <c r="I568" s="3">
        <v>44333</v>
      </c>
      <c r="J568" s="3">
        <f t="shared" ca="1" si="35"/>
        <v>45252</v>
      </c>
      <c r="K56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5 Days</v>
      </c>
      <c r="L568" s="4">
        <f ca="1">IF(ISBLANK(Table2[[#This Row],[Exit Date]]),0,Table2[[#This Row],[Exit Date]]-Table2[[#This Row],[Join Date]])</f>
        <v>919</v>
      </c>
      <c r="M568" s="2" t="str">
        <f ca="1">IF(Table2[[#This Row],[Exit Date]]&lt;TODAY(),"Out of Service","Active Employee")</f>
        <v>Active Employee</v>
      </c>
    </row>
    <row r="569" spans="1:13" x14ac:dyDescent="0.35">
      <c r="A569" s="2" t="s">
        <v>1953</v>
      </c>
      <c r="B569" s="2">
        <v>49</v>
      </c>
      <c r="C569" s="2" t="s">
        <v>10</v>
      </c>
      <c r="D569" s="2" t="s">
        <v>1954</v>
      </c>
      <c r="E569" s="2" t="s">
        <v>1955</v>
      </c>
      <c r="F569" s="2" t="s">
        <v>1956</v>
      </c>
      <c r="G569" s="5" t="str">
        <f>IF(LEFT(Table2[[#This Row],[Phone Number]], 1)="-", MID(Table2[[#This Row],[Phone Number]], 2, LEN(Table2[[#This Row],[Phone Number]])-1), Table2[[#This Row],[Phone Number]])</f>
        <v>989-332-3861</v>
      </c>
      <c r="H569" s="2" t="s">
        <v>19</v>
      </c>
      <c r="I569" s="3">
        <v>44334</v>
      </c>
      <c r="J569" s="3">
        <f t="shared" ca="1" si="35"/>
        <v>45252</v>
      </c>
      <c r="K56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4 Days</v>
      </c>
      <c r="L569" s="4">
        <f ca="1">IF(ISBLANK(Table2[[#This Row],[Exit Date]]),0,Table2[[#This Row],[Exit Date]]-Table2[[#This Row],[Join Date]])</f>
        <v>918</v>
      </c>
      <c r="M569" s="2" t="str">
        <f ca="1">IF(Table2[[#This Row],[Exit Date]]&lt;TODAY(),"Out of Service","Active Employee")</f>
        <v>Active Employee</v>
      </c>
    </row>
    <row r="570" spans="1:13" x14ac:dyDescent="0.35">
      <c r="A570" s="2" t="s">
        <v>2346</v>
      </c>
      <c r="B570" s="2">
        <v>48</v>
      </c>
      <c r="C570" s="2" t="s">
        <v>10</v>
      </c>
      <c r="D570" s="2" t="s">
        <v>2347</v>
      </c>
      <c r="E570" s="2" t="s">
        <v>2348</v>
      </c>
      <c r="F570" s="2" t="s">
        <v>3523</v>
      </c>
      <c r="G570" s="5" t="str">
        <f>IF(LEFT(Table2[[#This Row],[Phone Number]], 1)="-", MID(Table2[[#This Row],[Phone Number]], 2, LEN(Table2[[#This Row],[Phone Number]])-1), Table2[[#This Row],[Phone Number]])</f>
        <v>294-526-6221-5817</v>
      </c>
      <c r="H570" s="2" t="s">
        <v>40</v>
      </c>
      <c r="I570" s="3">
        <v>44336</v>
      </c>
      <c r="J570" s="3">
        <f t="shared" ca="1" si="35"/>
        <v>45252</v>
      </c>
      <c r="K57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6 Months 2 Days</v>
      </c>
      <c r="L570" s="4">
        <f ca="1">IF(ISBLANK(Table2[[#This Row],[Exit Date]]),0,Table2[[#This Row],[Exit Date]]-Table2[[#This Row],[Join Date]])</f>
        <v>916</v>
      </c>
      <c r="M570" s="2" t="str">
        <f ca="1">IF(Table2[[#This Row],[Exit Date]]&lt;TODAY(),"Out of Service","Active Employee")</f>
        <v>Active Employee</v>
      </c>
    </row>
    <row r="571" spans="1:13" x14ac:dyDescent="0.35">
      <c r="A571" s="2" t="s">
        <v>1960</v>
      </c>
      <c r="B571" s="2">
        <v>60</v>
      </c>
      <c r="C571" s="2" t="s">
        <v>21</v>
      </c>
      <c r="D571" s="2" t="s">
        <v>1961</v>
      </c>
      <c r="E571" s="2" t="s">
        <v>1962</v>
      </c>
      <c r="F571" s="2" t="s">
        <v>1963</v>
      </c>
      <c r="G571" s="5" t="str">
        <f>IF(LEFT(Table2[[#This Row],[Phone Number]], 1)="-", MID(Table2[[#This Row],[Phone Number]], 2, LEN(Table2[[#This Row],[Phone Number]])-1), Table2[[#This Row],[Phone Number]])</f>
        <v>(436)867-9679</v>
      </c>
      <c r="H571" s="2" t="s">
        <v>19</v>
      </c>
      <c r="I571" s="3">
        <v>44338</v>
      </c>
      <c r="J571" s="3">
        <v>44727</v>
      </c>
      <c r="K57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24 Days</v>
      </c>
      <c r="L571" s="4">
        <f>IF(ISBLANK(Table2[[#This Row],[Exit Date]]),0,Table2[[#This Row],[Exit Date]]-Table2[[#This Row],[Join Date]])</f>
        <v>389</v>
      </c>
      <c r="M571" s="2" t="str">
        <f ca="1">IF(Table2[[#This Row],[Exit Date]]&lt;TODAY(),"Out of Service","Active Employee")</f>
        <v>Out of Service</v>
      </c>
    </row>
    <row r="572" spans="1:13" x14ac:dyDescent="0.35">
      <c r="A572" s="2" t="s">
        <v>1677</v>
      </c>
      <c r="B572" s="2">
        <v>60</v>
      </c>
      <c r="C572" s="2" t="s">
        <v>10</v>
      </c>
      <c r="D572" s="2" t="s">
        <v>1678</v>
      </c>
      <c r="E572" s="2" t="s">
        <v>1679</v>
      </c>
      <c r="F572" s="2" t="s">
        <v>1680</v>
      </c>
      <c r="G572" s="5" t="str">
        <f>IF(LEFT(Table2[[#This Row],[Phone Number]], 1)="-", MID(Table2[[#This Row],[Phone Number]], 2, LEN(Table2[[#This Row],[Phone Number]])-1), Table2[[#This Row],[Phone Number]])</f>
        <v>(923)303-1939</v>
      </c>
      <c r="H572" s="2" t="s">
        <v>19</v>
      </c>
      <c r="I572" s="3">
        <v>44339</v>
      </c>
      <c r="J572" s="3">
        <f ca="1">TODAY()</f>
        <v>45252</v>
      </c>
      <c r="K57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30 Days</v>
      </c>
      <c r="L572" s="4">
        <f ca="1">IF(ISBLANK(Table2[[#This Row],[Exit Date]]),0,Table2[[#This Row],[Exit Date]]-Table2[[#This Row],[Join Date]])</f>
        <v>913</v>
      </c>
      <c r="M572" s="2" t="str">
        <f ca="1">IF(Table2[[#This Row],[Exit Date]]&lt;TODAY(),"Out of Service","Active Employee")</f>
        <v>Active Employee</v>
      </c>
    </row>
    <row r="573" spans="1:13" x14ac:dyDescent="0.35">
      <c r="A573" s="2" t="s">
        <v>2242</v>
      </c>
      <c r="B573" s="2">
        <v>52</v>
      </c>
      <c r="C573" s="2" t="s">
        <v>21</v>
      </c>
      <c r="D573" s="2" t="s">
        <v>2243</v>
      </c>
      <c r="E573" s="2" t="s">
        <v>2244</v>
      </c>
      <c r="F573" s="2" t="s">
        <v>2245</v>
      </c>
      <c r="G573" s="5" t="str">
        <f>IF(LEFT(Table2[[#This Row],[Phone Number]], 1)="-", MID(Table2[[#This Row],[Phone Number]], 2, LEN(Table2[[#This Row],[Phone Number]])-1), Table2[[#This Row],[Phone Number]])</f>
        <v>001-209-437-3306</v>
      </c>
      <c r="H573" s="2" t="s">
        <v>40</v>
      </c>
      <c r="I573" s="3">
        <v>44343</v>
      </c>
      <c r="J573" s="3">
        <f ca="1">TODAY()</f>
        <v>45252</v>
      </c>
      <c r="K57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26 Days</v>
      </c>
      <c r="L573" s="4">
        <f ca="1">IF(ISBLANK(Table2[[#This Row],[Exit Date]]),0,Table2[[#This Row],[Exit Date]]-Table2[[#This Row],[Join Date]])</f>
        <v>909</v>
      </c>
      <c r="M573" s="2" t="str">
        <f ca="1">IF(Table2[[#This Row],[Exit Date]]&lt;TODAY(),"Out of Service","Active Employee")</f>
        <v>Active Employee</v>
      </c>
    </row>
    <row r="574" spans="1:13" x14ac:dyDescent="0.35">
      <c r="A574" s="2" t="s">
        <v>2205</v>
      </c>
      <c r="B574" s="2">
        <v>19</v>
      </c>
      <c r="C574" s="2" t="s">
        <v>10</v>
      </c>
      <c r="D574" s="2" t="s">
        <v>2206</v>
      </c>
      <c r="E574" s="2" t="s">
        <v>2207</v>
      </c>
      <c r="F574" s="2" t="s">
        <v>3506</v>
      </c>
      <c r="G574" s="5" t="str">
        <f>IF(LEFT(Table2[[#This Row],[Phone Number]], 1)="-", MID(Table2[[#This Row],[Phone Number]], 2, LEN(Table2[[#This Row],[Phone Number]])-1), Table2[[#This Row],[Phone Number]])</f>
        <v>514-650-0479-376</v>
      </c>
      <c r="H574" s="2" t="s">
        <v>24</v>
      </c>
      <c r="I574" s="3">
        <v>44345</v>
      </c>
      <c r="J574" s="3">
        <v>44405</v>
      </c>
      <c r="K57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29 Days</v>
      </c>
      <c r="L574" s="4">
        <f>IF(ISBLANK(Table2[[#This Row],[Exit Date]]),0,Table2[[#This Row],[Exit Date]]-Table2[[#This Row],[Join Date]])</f>
        <v>60</v>
      </c>
      <c r="M574" s="2" t="str">
        <f ca="1">IF(Table2[[#This Row],[Exit Date]]&lt;TODAY(),"Out of Service","Active Employee")</f>
        <v>Out of Service</v>
      </c>
    </row>
    <row r="575" spans="1:13" x14ac:dyDescent="0.35">
      <c r="A575" s="2" t="s">
        <v>2457</v>
      </c>
      <c r="B575" s="2">
        <v>59</v>
      </c>
      <c r="C575" s="2" t="s">
        <v>21</v>
      </c>
      <c r="D575" s="2" t="s">
        <v>2458</v>
      </c>
      <c r="E575" s="2" t="s">
        <v>2459</v>
      </c>
      <c r="F575" s="2">
        <v>8747642971</v>
      </c>
      <c r="G575" s="5">
        <f>IF(LEFT(Table2[[#This Row],[Phone Number]], 1)="-", MID(Table2[[#This Row],[Phone Number]], 2, LEN(Table2[[#This Row],[Phone Number]])-1), Table2[[#This Row],[Phone Number]])</f>
        <v>8747642971</v>
      </c>
      <c r="H575" s="2" t="s">
        <v>40</v>
      </c>
      <c r="I575" s="3">
        <v>44345</v>
      </c>
      <c r="J575" s="3">
        <f ca="1">TODAY()</f>
        <v>45252</v>
      </c>
      <c r="K57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24 Days</v>
      </c>
      <c r="L575" s="4">
        <f ca="1">IF(ISBLANK(Table2[[#This Row],[Exit Date]]),0,Table2[[#This Row],[Exit Date]]-Table2[[#This Row],[Join Date]])</f>
        <v>907</v>
      </c>
      <c r="M575" s="2" t="str">
        <f ca="1">IF(Table2[[#This Row],[Exit Date]]&lt;TODAY(),"Out of Service","Active Employee")</f>
        <v>Active Employee</v>
      </c>
    </row>
    <row r="576" spans="1:13" x14ac:dyDescent="0.35">
      <c r="A576" s="2" t="s">
        <v>2732</v>
      </c>
      <c r="B576" s="2">
        <v>33</v>
      </c>
      <c r="C576" s="2" t="s">
        <v>21</v>
      </c>
      <c r="D576" s="2" t="s">
        <v>2733</v>
      </c>
      <c r="E576" s="2" t="s">
        <v>2734</v>
      </c>
      <c r="F576" s="2" t="s">
        <v>3585</v>
      </c>
      <c r="G576" s="5" t="str">
        <f>IF(LEFT(Table2[[#This Row],[Phone Number]], 1)="-", MID(Table2[[#This Row],[Phone Number]], 2, LEN(Table2[[#This Row],[Phone Number]])-1), Table2[[#This Row],[Phone Number]])</f>
        <v>001-439-475-5480-2559</v>
      </c>
      <c r="H576" s="2" t="s">
        <v>40</v>
      </c>
      <c r="I576" s="3">
        <v>44345</v>
      </c>
      <c r="J576" s="3">
        <f ca="1">TODAY()</f>
        <v>45252</v>
      </c>
      <c r="K57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24 Days</v>
      </c>
      <c r="L576" s="4">
        <f ca="1">IF(ISBLANK(Table2[[#This Row],[Exit Date]]),0,Table2[[#This Row],[Exit Date]]-Table2[[#This Row],[Join Date]])</f>
        <v>907</v>
      </c>
      <c r="M576" s="2" t="str">
        <f ca="1">IF(Table2[[#This Row],[Exit Date]]&lt;TODAY(),"Out of Service","Active Employee")</f>
        <v>Active Employee</v>
      </c>
    </row>
    <row r="577" spans="1:13" x14ac:dyDescent="0.35">
      <c r="A577" s="2" t="s">
        <v>2274</v>
      </c>
      <c r="B577" s="2">
        <v>33</v>
      </c>
      <c r="C577" s="2" t="s">
        <v>10</v>
      </c>
      <c r="D577" s="2" t="s">
        <v>2275</v>
      </c>
      <c r="E577" s="2" t="s">
        <v>2276</v>
      </c>
      <c r="F577" s="2" t="s">
        <v>2277</v>
      </c>
      <c r="G577" s="5" t="str">
        <f>IF(LEFT(Table2[[#This Row],[Phone Number]], 1)="-", MID(Table2[[#This Row],[Phone Number]], 2, LEN(Table2[[#This Row],[Phone Number]])-1), Table2[[#This Row],[Phone Number]])</f>
        <v>(787)326-4198</v>
      </c>
      <c r="H577" s="2" t="s">
        <v>24</v>
      </c>
      <c r="I577" s="3">
        <v>44346</v>
      </c>
      <c r="J577" s="3">
        <f ca="1">TODAY()</f>
        <v>45252</v>
      </c>
      <c r="K57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23 Days</v>
      </c>
      <c r="L577" s="4">
        <f ca="1">IF(ISBLANK(Table2[[#This Row],[Exit Date]]),0,Table2[[#This Row],[Exit Date]]-Table2[[#This Row],[Join Date]])</f>
        <v>906</v>
      </c>
      <c r="M577" s="2" t="str">
        <f ca="1">IF(Table2[[#This Row],[Exit Date]]&lt;TODAY(),"Out of Service","Active Employee")</f>
        <v>Active Employee</v>
      </c>
    </row>
    <row r="578" spans="1:13" x14ac:dyDescent="0.35">
      <c r="A578" s="2" t="s">
        <v>51</v>
      </c>
      <c r="B578" s="2">
        <v>27</v>
      </c>
      <c r="C578" s="2" t="s">
        <v>21</v>
      </c>
      <c r="D578" s="2" t="s">
        <v>52</v>
      </c>
      <c r="E578" s="2" t="s">
        <v>53</v>
      </c>
      <c r="F578" s="2" t="s">
        <v>3194</v>
      </c>
      <c r="G578" s="5" t="str">
        <f>IF(LEFT(Table2[[#This Row],[Phone Number]], 1)="-", MID(Table2[[#This Row],[Phone Number]], 2, LEN(Table2[[#This Row],[Phone Number]])-1), Table2[[#This Row],[Phone Number]])</f>
        <v>+1-964-602-6750-203</v>
      </c>
      <c r="H578" s="2" t="s">
        <v>40</v>
      </c>
      <c r="I578" s="3">
        <v>44347</v>
      </c>
      <c r="J578" s="3">
        <f ca="1">TODAY()</f>
        <v>45252</v>
      </c>
      <c r="K57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22 Days</v>
      </c>
      <c r="L578" s="4">
        <f ca="1">IF(ISBLANK(Table2[[#This Row],[Exit Date]]),0,Table2[[#This Row],[Exit Date]]-Table2[[#This Row],[Join Date]])</f>
        <v>905</v>
      </c>
      <c r="M578" s="2" t="str">
        <f ca="1">IF(Table2[[#This Row],[Exit Date]]&lt;TODAY(),"Out of Service","Active Employee")</f>
        <v>Active Employee</v>
      </c>
    </row>
    <row r="579" spans="1:13" x14ac:dyDescent="0.35">
      <c r="A579" s="2" t="s">
        <v>438</v>
      </c>
      <c r="B579" s="2">
        <v>53</v>
      </c>
      <c r="C579" s="2" t="s">
        <v>10</v>
      </c>
      <c r="D579" s="2" t="s">
        <v>439</v>
      </c>
      <c r="E579" s="2" t="s">
        <v>440</v>
      </c>
      <c r="F579" s="2" t="s">
        <v>3248</v>
      </c>
      <c r="G579" s="5" t="str">
        <f>IF(LEFT(Table2[[#This Row],[Phone Number]], 1)="-", MID(Table2[[#This Row],[Phone Number]], 2, LEN(Table2[[#This Row],[Phone Number]])-1), Table2[[#This Row],[Phone Number]])</f>
        <v>579-688-2569-992</v>
      </c>
      <c r="H579" s="2" t="s">
        <v>40</v>
      </c>
      <c r="I579" s="3">
        <v>44348</v>
      </c>
      <c r="J579" s="3">
        <f ca="1">TODAY()</f>
        <v>45252</v>
      </c>
      <c r="K57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21 Days</v>
      </c>
      <c r="L579" s="4">
        <f ca="1">IF(ISBLANK(Table2[[#This Row],[Exit Date]]),0,Table2[[#This Row],[Exit Date]]-Table2[[#This Row],[Join Date]])</f>
        <v>904</v>
      </c>
      <c r="M579" s="2" t="str">
        <f ca="1">IF(Table2[[#This Row],[Exit Date]]&lt;TODAY(),"Out of Service","Active Employee")</f>
        <v>Active Employee</v>
      </c>
    </row>
    <row r="580" spans="1:13" x14ac:dyDescent="0.35">
      <c r="A580" s="2" t="s">
        <v>808</v>
      </c>
      <c r="B580" s="2">
        <v>48</v>
      </c>
      <c r="C580" s="2" t="s">
        <v>10</v>
      </c>
      <c r="D580" s="2" t="s">
        <v>809</v>
      </c>
      <c r="E580" s="2" t="s">
        <v>810</v>
      </c>
      <c r="F580" s="2" t="s">
        <v>3303</v>
      </c>
      <c r="G580" s="5" t="str">
        <f>IF(LEFT(Table2[[#This Row],[Phone Number]], 1)="-", MID(Table2[[#This Row],[Phone Number]], 2, LEN(Table2[[#This Row],[Phone Number]])-1), Table2[[#This Row],[Phone Number]])</f>
        <v>001-931-718-4040-9566</v>
      </c>
      <c r="H580" s="2" t="s">
        <v>24</v>
      </c>
      <c r="I580" s="3">
        <v>44348</v>
      </c>
      <c r="J580" s="3">
        <v>44616</v>
      </c>
      <c r="K58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8 Months 23 Days</v>
      </c>
      <c r="L580" s="4">
        <f>IF(ISBLANK(Table2[[#This Row],[Exit Date]]),0,Table2[[#This Row],[Exit Date]]-Table2[[#This Row],[Join Date]])</f>
        <v>268</v>
      </c>
      <c r="M580" s="2" t="str">
        <f ca="1">IF(Table2[[#This Row],[Exit Date]]&lt;TODAY(),"Out of Service","Active Employee")</f>
        <v>Out of Service</v>
      </c>
    </row>
    <row r="581" spans="1:13" x14ac:dyDescent="0.35">
      <c r="A581" s="2" t="s">
        <v>958</v>
      </c>
      <c r="B581" s="2">
        <v>45</v>
      </c>
      <c r="C581" s="2" t="s">
        <v>21</v>
      </c>
      <c r="D581" s="2" t="s">
        <v>959</v>
      </c>
      <c r="E581" s="2" t="s">
        <v>960</v>
      </c>
      <c r="F581" s="2" t="s">
        <v>3323</v>
      </c>
      <c r="G581" s="5" t="str">
        <f>IF(LEFT(Table2[[#This Row],[Phone Number]], 1)="-", MID(Table2[[#This Row],[Phone Number]], 2, LEN(Table2[[#This Row],[Phone Number]])-1), Table2[[#This Row],[Phone Number]])</f>
        <v>(737)881-1417-2420</v>
      </c>
      <c r="H581" s="2" t="s">
        <v>24</v>
      </c>
      <c r="I581" s="3">
        <v>44348</v>
      </c>
      <c r="J581" s="3">
        <f ca="1">TODAY()</f>
        <v>45252</v>
      </c>
      <c r="K58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21 Days</v>
      </c>
      <c r="L581" s="4">
        <f ca="1">IF(ISBLANK(Table2[[#This Row],[Exit Date]]),0,Table2[[#This Row],[Exit Date]]-Table2[[#This Row],[Join Date]])</f>
        <v>904</v>
      </c>
      <c r="M581" s="2" t="str">
        <f ca="1">IF(Table2[[#This Row],[Exit Date]]&lt;TODAY(),"Out of Service","Active Employee")</f>
        <v>Active Employee</v>
      </c>
    </row>
    <row r="582" spans="1:13" x14ac:dyDescent="0.35">
      <c r="A582" s="2" t="s">
        <v>2464</v>
      </c>
      <c r="B582" s="2">
        <v>21</v>
      </c>
      <c r="C582" s="2" t="s">
        <v>21</v>
      </c>
      <c r="D582" s="2" t="s">
        <v>2465</v>
      </c>
      <c r="E582" s="2" t="s">
        <v>2466</v>
      </c>
      <c r="F582" s="2" t="s">
        <v>3539</v>
      </c>
      <c r="G582" s="5" t="str">
        <f>IF(LEFT(Table2[[#This Row],[Phone Number]], 1)="-", MID(Table2[[#This Row],[Phone Number]], 2, LEN(Table2[[#This Row],[Phone Number]])-1), Table2[[#This Row],[Phone Number]])</f>
        <v>001-534-818-1311-98203</v>
      </c>
      <c r="H582" s="2" t="s">
        <v>19</v>
      </c>
      <c r="I582" s="3">
        <v>44349</v>
      </c>
      <c r="J582" s="3">
        <f ca="1">TODAY()</f>
        <v>45252</v>
      </c>
      <c r="K58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20 Days</v>
      </c>
      <c r="L582" s="4">
        <f ca="1">IF(ISBLANK(Table2[[#This Row],[Exit Date]]),0,Table2[[#This Row],[Exit Date]]-Table2[[#This Row],[Join Date]])</f>
        <v>903</v>
      </c>
      <c r="M582" s="2" t="str">
        <f ca="1">IF(Table2[[#This Row],[Exit Date]]&lt;TODAY(),"Out of Service","Active Employee")</f>
        <v>Active Employee</v>
      </c>
    </row>
    <row r="583" spans="1:13" x14ac:dyDescent="0.35">
      <c r="A583" s="2" t="s">
        <v>699</v>
      </c>
      <c r="B583" s="2">
        <v>35</v>
      </c>
      <c r="C583" s="2" t="s">
        <v>10</v>
      </c>
      <c r="D583" s="2" t="s">
        <v>700</v>
      </c>
      <c r="E583" s="2" t="s">
        <v>701</v>
      </c>
      <c r="F583" s="2">
        <v>5666943473</v>
      </c>
      <c r="G583" s="5">
        <f>IF(LEFT(Table2[[#This Row],[Phone Number]], 1)="-", MID(Table2[[#This Row],[Phone Number]], 2, LEN(Table2[[#This Row],[Phone Number]])-1), Table2[[#This Row],[Phone Number]])</f>
        <v>5666943473</v>
      </c>
      <c r="H583" s="2" t="s">
        <v>40</v>
      </c>
      <c r="I583" s="3">
        <v>44351</v>
      </c>
      <c r="J583" s="3">
        <f ca="1">TODAY()</f>
        <v>45252</v>
      </c>
      <c r="K58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18 Days</v>
      </c>
      <c r="L583" s="4">
        <f ca="1">IF(ISBLANK(Table2[[#This Row],[Exit Date]]),0,Table2[[#This Row],[Exit Date]]-Table2[[#This Row],[Join Date]])</f>
        <v>901</v>
      </c>
      <c r="M583" s="2" t="str">
        <f ca="1">IF(Table2[[#This Row],[Exit Date]]&lt;TODAY(),"Out of Service","Active Employee")</f>
        <v>Active Employee</v>
      </c>
    </row>
    <row r="584" spans="1:13" x14ac:dyDescent="0.35">
      <c r="A584" s="2" t="s">
        <v>253</v>
      </c>
      <c r="B584" s="2">
        <v>57</v>
      </c>
      <c r="C584" s="2" t="s">
        <v>10</v>
      </c>
      <c r="D584" s="2" t="s">
        <v>254</v>
      </c>
      <c r="E584" s="2" t="s">
        <v>255</v>
      </c>
      <c r="F584" s="2" t="s">
        <v>3184</v>
      </c>
      <c r="G584" s="5" t="str">
        <f>IF(LEFT(Table2[[#This Row],[Phone Number]], 1)="-", MID(Table2[[#This Row],[Phone Number]], 2, LEN(Table2[[#This Row],[Phone Number]])-1), Table2[[#This Row],[Phone Number]])</f>
        <v>(466)453-3195-00046</v>
      </c>
      <c r="H584" s="2" t="s">
        <v>14</v>
      </c>
      <c r="I584" s="3">
        <v>44352</v>
      </c>
      <c r="J584" s="3">
        <f ca="1">TODAY()</f>
        <v>45252</v>
      </c>
      <c r="K58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17 Days</v>
      </c>
      <c r="L584" s="4">
        <f ca="1">IF(ISBLANK(Table2[[#This Row],[Exit Date]]),0,Table2[[#This Row],[Exit Date]]-Table2[[#This Row],[Join Date]])</f>
        <v>900</v>
      </c>
      <c r="M584" s="2" t="str">
        <f ca="1">IF(Table2[[#This Row],[Exit Date]]&lt;TODAY(),"Out of Service","Active Employee")</f>
        <v>Active Employee</v>
      </c>
    </row>
    <row r="585" spans="1:13" x14ac:dyDescent="0.35">
      <c r="A585" s="2" t="s">
        <v>276</v>
      </c>
      <c r="B585" s="2">
        <v>44</v>
      </c>
      <c r="C585" s="2" t="s">
        <v>10</v>
      </c>
      <c r="D585" s="2" t="s">
        <v>277</v>
      </c>
      <c r="E585" s="2" t="s">
        <v>278</v>
      </c>
      <c r="F585" s="2">
        <v>5373900159</v>
      </c>
      <c r="G585" s="5">
        <f>IF(LEFT(Table2[[#This Row],[Phone Number]], 1)="-", MID(Table2[[#This Row],[Phone Number]], 2, LEN(Table2[[#This Row],[Phone Number]])-1), Table2[[#This Row],[Phone Number]])</f>
        <v>5373900159</v>
      </c>
      <c r="H585" s="2" t="s">
        <v>40</v>
      </c>
      <c r="I585" s="3">
        <v>44353</v>
      </c>
      <c r="J585" s="3">
        <f ca="1">TODAY()</f>
        <v>45252</v>
      </c>
      <c r="K58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16 Days</v>
      </c>
      <c r="L585" s="4">
        <f ca="1">IF(ISBLANK(Table2[[#This Row],[Exit Date]]),0,Table2[[#This Row],[Exit Date]]-Table2[[#This Row],[Join Date]])</f>
        <v>899</v>
      </c>
      <c r="M585" s="2" t="str">
        <f ca="1">IF(Table2[[#This Row],[Exit Date]]&lt;TODAY(),"Out of Service","Active Employee")</f>
        <v>Active Employee</v>
      </c>
    </row>
    <row r="586" spans="1:13" x14ac:dyDescent="0.35">
      <c r="A586" s="2" t="s">
        <v>1380</v>
      </c>
      <c r="B586" s="2">
        <v>21</v>
      </c>
      <c r="C586" s="2" t="s">
        <v>10</v>
      </c>
      <c r="D586" s="2" t="s">
        <v>1381</v>
      </c>
      <c r="E586" s="2" t="s">
        <v>1382</v>
      </c>
      <c r="F586" s="2" t="s">
        <v>1383</v>
      </c>
      <c r="G586" s="5" t="str">
        <f>IF(LEFT(Table2[[#This Row],[Phone Number]], 1)="-", MID(Table2[[#This Row],[Phone Number]], 2, LEN(Table2[[#This Row],[Phone Number]])-1), Table2[[#This Row],[Phone Number]])</f>
        <v>001-215-926-8211</v>
      </c>
      <c r="H586" s="2" t="s">
        <v>40</v>
      </c>
      <c r="I586" s="3">
        <v>44353</v>
      </c>
      <c r="J586" s="3">
        <v>44758</v>
      </c>
      <c r="K58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10 Days</v>
      </c>
      <c r="L586" s="4">
        <f>IF(ISBLANK(Table2[[#This Row],[Exit Date]]),0,Table2[[#This Row],[Exit Date]]-Table2[[#This Row],[Join Date]])</f>
        <v>405</v>
      </c>
      <c r="M586" s="2" t="str">
        <f ca="1">IF(Table2[[#This Row],[Exit Date]]&lt;TODAY(),"Out of Service","Active Employee")</f>
        <v>Out of Service</v>
      </c>
    </row>
    <row r="587" spans="1:13" x14ac:dyDescent="0.35">
      <c r="A587" s="2" t="s">
        <v>1791</v>
      </c>
      <c r="B587" s="2">
        <v>49</v>
      </c>
      <c r="C587" s="2" t="s">
        <v>10</v>
      </c>
      <c r="D587" s="2" t="s">
        <v>1792</v>
      </c>
      <c r="E587" s="2" t="s">
        <v>1793</v>
      </c>
      <c r="F587" s="2" t="s">
        <v>3444</v>
      </c>
      <c r="G587" s="5" t="str">
        <f>IF(LEFT(Table2[[#This Row],[Phone Number]], 1)="-", MID(Table2[[#This Row],[Phone Number]], 2, LEN(Table2[[#This Row],[Phone Number]])-1), Table2[[#This Row],[Phone Number]])</f>
        <v>337-935-2521-18109</v>
      </c>
      <c r="H587" s="2" t="s">
        <v>14</v>
      </c>
      <c r="I587" s="3">
        <v>44355</v>
      </c>
      <c r="J587" s="3">
        <f t="shared" ref="J587:J592" ca="1" si="36">TODAY()</f>
        <v>45252</v>
      </c>
      <c r="K58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14 Days</v>
      </c>
      <c r="L587" s="4">
        <f ca="1">IF(ISBLANK(Table2[[#This Row],[Exit Date]]),0,Table2[[#This Row],[Exit Date]]-Table2[[#This Row],[Join Date]])</f>
        <v>897</v>
      </c>
      <c r="M587" s="2" t="str">
        <f ca="1">IF(Table2[[#This Row],[Exit Date]]&lt;TODAY(),"Out of Service","Active Employee")</f>
        <v>Active Employee</v>
      </c>
    </row>
    <row r="588" spans="1:13" x14ac:dyDescent="0.35">
      <c r="A588" s="2" t="s">
        <v>2716</v>
      </c>
      <c r="B588" s="2">
        <v>41</v>
      </c>
      <c r="C588" s="2" t="s">
        <v>21</v>
      </c>
      <c r="D588" s="2" t="s">
        <v>2717</v>
      </c>
      <c r="E588" s="2" t="s">
        <v>2718</v>
      </c>
      <c r="F588" s="2" t="s">
        <v>3582</v>
      </c>
      <c r="G588" s="5" t="str">
        <f>IF(LEFT(Table2[[#This Row],[Phone Number]], 1)="-", MID(Table2[[#This Row],[Phone Number]], 2, LEN(Table2[[#This Row],[Phone Number]])-1), Table2[[#This Row],[Phone Number]])</f>
        <v>+1-219-537-2161-55215</v>
      </c>
      <c r="H588" s="2" t="s">
        <v>19</v>
      </c>
      <c r="I588" s="3">
        <v>44356</v>
      </c>
      <c r="J588" s="3">
        <f t="shared" ca="1" si="36"/>
        <v>45252</v>
      </c>
      <c r="K58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13 Days</v>
      </c>
      <c r="L588" s="4">
        <f ca="1">IF(ISBLANK(Table2[[#This Row],[Exit Date]]),0,Table2[[#This Row],[Exit Date]]-Table2[[#This Row],[Join Date]])</f>
        <v>896</v>
      </c>
      <c r="M588" s="2" t="str">
        <f ca="1">IF(Table2[[#This Row],[Exit Date]]&lt;TODAY(),"Out of Service","Active Employee")</f>
        <v>Active Employee</v>
      </c>
    </row>
    <row r="589" spans="1:13" x14ac:dyDescent="0.35">
      <c r="A589" s="2" t="s">
        <v>1332</v>
      </c>
      <c r="B589" s="2">
        <v>34</v>
      </c>
      <c r="C589" s="2" t="s">
        <v>21</v>
      </c>
      <c r="D589" s="2" t="s">
        <v>1333</v>
      </c>
      <c r="E589" s="2" t="s">
        <v>1334</v>
      </c>
      <c r="F589" s="2" t="s">
        <v>3377</v>
      </c>
      <c r="G589" s="5" t="str">
        <f>IF(LEFT(Table2[[#This Row],[Phone Number]], 1)="-", MID(Table2[[#This Row],[Phone Number]], 2, LEN(Table2[[#This Row],[Phone Number]])-1), Table2[[#This Row],[Phone Number]])</f>
        <v>+1-296-583-7193-956</v>
      </c>
      <c r="H589" s="2" t="s">
        <v>40</v>
      </c>
      <c r="I589" s="3">
        <v>44358</v>
      </c>
      <c r="J589" s="3">
        <f t="shared" ca="1" si="36"/>
        <v>45252</v>
      </c>
      <c r="K58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11 Days</v>
      </c>
      <c r="L589" s="4">
        <f ca="1">IF(ISBLANK(Table2[[#This Row],[Exit Date]]),0,Table2[[#This Row],[Exit Date]]-Table2[[#This Row],[Join Date]])</f>
        <v>894</v>
      </c>
      <c r="M589" s="2" t="str">
        <f ca="1">IF(Table2[[#This Row],[Exit Date]]&lt;TODAY(),"Out of Service","Active Employee")</f>
        <v>Active Employee</v>
      </c>
    </row>
    <row r="590" spans="1:13" x14ac:dyDescent="0.35">
      <c r="A590" s="2" t="s">
        <v>118</v>
      </c>
      <c r="B590" s="2">
        <v>47</v>
      </c>
      <c r="C590" s="2" t="s">
        <v>21</v>
      </c>
      <c r="D590" s="2" t="s">
        <v>119</v>
      </c>
      <c r="E590" s="2" t="s">
        <v>120</v>
      </c>
      <c r="F590" s="2" t="s">
        <v>121</v>
      </c>
      <c r="G590" s="5" t="str">
        <f>IF(LEFT(Table2[[#This Row],[Phone Number]], 1)="-", MID(Table2[[#This Row],[Phone Number]], 2, LEN(Table2[[#This Row],[Phone Number]])-1), Table2[[#This Row],[Phone Number]])</f>
        <v>001-589-720-9275</v>
      </c>
      <c r="H590" s="2" t="s">
        <v>24</v>
      </c>
      <c r="I590" s="3">
        <v>44362</v>
      </c>
      <c r="J590" s="3">
        <f t="shared" ca="1" si="36"/>
        <v>45252</v>
      </c>
      <c r="K59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7 Days</v>
      </c>
      <c r="L590" s="4">
        <f ca="1">IF(ISBLANK(Table2[[#This Row],[Exit Date]]),0,Table2[[#This Row],[Exit Date]]-Table2[[#This Row],[Join Date]])</f>
        <v>890</v>
      </c>
      <c r="M590" s="2" t="str">
        <f ca="1">IF(Table2[[#This Row],[Exit Date]]&lt;TODAY(),"Out of Service","Active Employee")</f>
        <v>Active Employee</v>
      </c>
    </row>
    <row r="591" spans="1:13" x14ac:dyDescent="0.35">
      <c r="A591" s="2" t="s">
        <v>1578</v>
      </c>
      <c r="B591" s="2">
        <v>41</v>
      </c>
      <c r="C591" s="2" t="s">
        <v>10</v>
      </c>
      <c r="D591" s="2" t="s">
        <v>1579</v>
      </c>
      <c r="E591" s="2" t="s">
        <v>1580</v>
      </c>
      <c r="F591" s="2">
        <v>2987275510</v>
      </c>
      <c r="G591" s="5">
        <f>IF(LEFT(Table2[[#This Row],[Phone Number]], 1)="-", MID(Table2[[#This Row],[Phone Number]], 2, LEN(Table2[[#This Row],[Phone Number]])-1), Table2[[#This Row],[Phone Number]])</f>
        <v>2987275510</v>
      </c>
      <c r="H591" s="2" t="s">
        <v>24</v>
      </c>
      <c r="I591" s="3">
        <v>44363</v>
      </c>
      <c r="J591" s="3">
        <f t="shared" ca="1" si="36"/>
        <v>45252</v>
      </c>
      <c r="K59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6 Days</v>
      </c>
      <c r="L591" s="4">
        <f ca="1">IF(ISBLANK(Table2[[#This Row],[Exit Date]]),0,Table2[[#This Row],[Exit Date]]-Table2[[#This Row],[Join Date]])</f>
        <v>889</v>
      </c>
      <c r="M591" s="2" t="str">
        <f ca="1">IF(Table2[[#This Row],[Exit Date]]&lt;TODAY(),"Out of Service","Active Employee")</f>
        <v>Active Employee</v>
      </c>
    </row>
    <row r="592" spans="1:13" x14ac:dyDescent="0.35">
      <c r="A592" s="2" t="s">
        <v>1387</v>
      </c>
      <c r="B592" s="2">
        <v>53</v>
      </c>
      <c r="C592" s="2" t="s">
        <v>21</v>
      </c>
      <c r="D592" s="2" t="s">
        <v>1388</v>
      </c>
      <c r="E592" s="2" t="s">
        <v>1389</v>
      </c>
      <c r="F592" s="2" t="s">
        <v>1390</v>
      </c>
      <c r="G592" s="5" t="str">
        <f>IF(LEFT(Table2[[#This Row],[Phone Number]], 1)="-", MID(Table2[[#This Row],[Phone Number]], 2, LEN(Table2[[#This Row],[Phone Number]])-1), Table2[[#This Row],[Phone Number]])</f>
        <v>001-653-626-6489</v>
      </c>
      <c r="H592" s="2" t="s">
        <v>24</v>
      </c>
      <c r="I592" s="3">
        <v>44367</v>
      </c>
      <c r="J592" s="3">
        <f t="shared" ca="1" si="36"/>
        <v>45252</v>
      </c>
      <c r="K59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5 Months 2 Days</v>
      </c>
      <c r="L592" s="4">
        <f ca="1">IF(ISBLANK(Table2[[#This Row],[Exit Date]]),0,Table2[[#This Row],[Exit Date]]-Table2[[#This Row],[Join Date]])</f>
        <v>885</v>
      </c>
      <c r="M592" s="2" t="str">
        <f ca="1">IF(Table2[[#This Row],[Exit Date]]&lt;TODAY(),"Out of Service","Active Employee")</f>
        <v>Active Employee</v>
      </c>
    </row>
    <row r="593" spans="1:13" x14ac:dyDescent="0.35">
      <c r="A593" s="2" t="s">
        <v>794</v>
      </c>
      <c r="B593" s="2">
        <v>18</v>
      </c>
      <c r="C593" s="2" t="s">
        <v>10</v>
      </c>
      <c r="D593" s="2" t="s">
        <v>795</v>
      </c>
      <c r="E593" s="2" t="s">
        <v>796</v>
      </c>
      <c r="F593" s="2" t="s">
        <v>797</v>
      </c>
      <c r="G593" s="5" t="str">
        <f>IF(LEFT(Table2[[#This Row],[Phone Number]], 1)="-", MID(Table2[[#This Row],[Phone Number]], 2, LEN(Table2[[#This Row],[Phone Number]])-1), Table2[[#This Row],[Phone Number]])</f>
        <v>001-560-702-8428</v>
      </c>
      <c r="H593" s="2" t="s">
        <v>24</v>
      </c>
      <c r="I593" s="3">
        <v>44371</v>
      </c>
      <c r="J593" s="3">
        <v>44431</v>
      </c>
      <c r="K59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30 Days</v>
      </c>
      <c r="L593" s="4">
        <f>IF(ISBLANK(Table2[[#This Row],[Exit Date]]),0,Table2[[#This Row],[Exit Date]]-Table2[[#This Row],[Join Date]])</f>
        <v>60</v>
      </c>
      <c r="M593" s="2" t="str">
        <f ca="1">IF(Table2[[#This Row],[Exit Date]]&lt;TODAY(),"Out of Service","Active Employee")</f>
        <v>Out of Service</v>
      </c>
    </row>
    <row r="594" spans="1:13" x14ac:dyDescent="0.35">
      <c r="A594" s="2" t="s">
        <v>943</v>
      </c>
      <c r="B594" s="2">
        <v>36</v>
      </c>
      <c r="C594" s="2" t="s">
        <v>10</v>
      </c>
      <c r="D594" s="2" t="s">
        <v>944</v>
      </c>
      <c r="E594" s="2" t="s">
        <v>945</v>
      </c>
      <c r="F594" s="2" t="s">
        <v>3321</v>
      </c>
      <c r="G594" s="5" t="str">
        <f>IF(LEFT(Table2[[#This Row],[Phone Number]], 1)="-", MID(Table2[[#This Row],[Phone Number]], 2, LEN(Table2[[#This Row],[Phone Number]])-1), Table2[[#This Row],[Phone Number]])</f>
        <v>(610)306-0643-4411</v>
      </c>
      <c r="H594" s="2" t="s">
        <v>24</v>
      </c>
      <c r="I594" s="3">
        <v>44372</v>
      </c>
      <c r="J594" s="3">
        <v>44918</v>
      </c>
      <c r="K59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28 Days</v>
      </c>
      <c r="L594" s="4">
        <f>IF(ISBLANK(Table2[[#This Row],[Exit Date]]),0,Table2[[#This Row],[Exit Date]]-Table2[[#This Row],[Join Date]])</f>
        <v>546</v>
      </c>
      <c r="M594" s="2" t="str">
        <f ca="1">IF(Table2[[#This Row],[Exit Date]]&lt;TODAY(),"Out of Service","Active Employee")</f>
        <v>Out of Service</v>
      </c>
    </row>
    <row r="595" spans="1:13" x14ac:dyDescent="0.35">
      <c r="A595" s="2" t="s">
        <v>2084</v>
      </c>
      <c r="B595" s="2">
        <v>56</v>
      </c>
      <c r="C595" s="2" t="s">
        <v>10</v>
      </c>
      <c r="D595" s="2" t="s">
        <v>2085</v>
      </c>
      <c r="E595" s="2" t="s">
        <v>2086</v>
      </c>
      <c r="F595" s="2" t="s">
        <v>3488</v>
      </c>
      <c r="G595" s="5" t="str">
        <f>IF(LEFT(Table2[[#This Row],[Phone Number]], 1)="-", MID(Table2[[#This Row],[Phone Number]], 2, LEN(Table2[[#This Row],[Phone Number]])-1), Table2[[#This Row],[Phone Number]])</f>
        <v>001-513-284-5028-1195</v>
      </c>
      <c r="H595" s="2" t="s">
        <v>14</v>
      </c>
      <c r="I595" s="3">
        <v>44374</v>
      </c>
      <c r="J595" s="3">
        <f ca="1">TODAY()</f>
        <v>45252</v>
      </c>
      <c r="K59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26 Days</v>
      </c>
      <c r="L595" s="4">
        <f ca="1">IF(ISBLANK(Table2[[#This Row],[Exit Date]]),0,Table2[[#This Row],[Exit Date]]-Table2[[#This Row],[Join Date]])</f>
        <v>878</v>
      </c>
      <c r="M595" s="2" t="str">
        <f ca="1">IF(Table2[[#This Row],[Exit Date]]&lt;TODAY(),"Out of Service","Active Employee")</f>
        <v>Active Employee</v>
      </c>
    </row>
    <row r="596" spans="1:13" x14ac:dyDescent="0.35">
      <c r="A596" s="2" t="s">
        <v>1085</v>
      </c>
      <c r="B596" s="2">
        <v>56</v>
      </c>
      <c r="C596" s="2" t="s">
        <v>10</v>
      </c>
      <c r="D596" s="2" t="s">
        <v>1086</v>
      </c>
      <c r="E596" s="2" t="s">
        <v>1087</v>
      </c>
      <c r="F596" s="2" t="s">
        <v>1088</v>
      </c>
      <c r="G596" s="5" t="str">
        <f>IF(LEFT(Table2[[#This Row],[Phone Number]], 1)="-", MID(Table2[[#This Row],[Phone Number]], 2, LEN(Table2[[#This Row],[Phone Number]])-1), Table2[[#This Row],[Phone Number]])</f>
        <v>(342)858-9152</v>
      </c>
      <c r="H596" s="2" t="s">
        <v>40</v>
      </c>
      <c r="I596" s="3">
        <v>44375</v>
      </c>
      <c r="J596" s="3">
        <v>44745</v>
      </c>
      <c r="K59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5 Days</v>
      </c>
      <c r="L596" s="4">
        <f>IF(ISBLANK(Table2[[#This Row],[Exit Date]]),0,Table2[[#This Row],[Exit Date]]-Table2[[#This Row],[Join Date]])</f>
        <v>370</v>
      </c>
      <c r="M596" s="2" t="str">
        <f ca="1">IF(Table2[[#This Row],[Exit Date]]&lt;TODAY(),"Out of Service","Active Employee")</f>
        <v>Out of Service</v>
      </c>
    </row>
    <row r="597" spans="1:13" x14ac:dyDescent="0.35">
      <c r="A597" s="2" t="s">
        <v>153</v>
      </c>
      <c r="B597" s="2">
        <v>31</v>
      </c>
      <c r="C597" s="2" t="s">
        <v>21</v>
      </c>
      <c r="D597" s="2" t="s">
        <v>154</v>
      </c>
      <c r="E597" s="2" t="s">
        <v>155</v>
      </c>
      <c r="F597" s="2">
        <v>3012406054</v>
      </c>
      <c r="G597" s="5">
        <f>IF(LEFT(Table2[[#This Row],[Phone Number]], 1)="-", MID(Table2[[#This Row],[Phone Number]], 2, LEN(Table2[[#This Row],[Phone Number]])-1), Table2[[#This Row],[Phone Number]])</f>
        <v>3012406054</v>
      </c>
      <c r="H597" s="2" t="s">
        <v>24</v>
      </c>
      <c r="I597" s="3">
        <v>44378</v>
      </c>
      <c r="J597" s="3">
        <v>44664</v>
      </c>
      <c r="K59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9 Months 12 Days</v>
      </c>
      <c r="L597" s="4">
        <f>IF(ISBLANK(Table2[[#This Row],[Exit Date]]),0,Table2[[#This Row],[Exit Date]]-Table2[[#This Row],[Join Date]])</f>
        <v>286</v>
      </c>
      <c r="M597" s="2" t="str">
        <f ca="1">IF(Table2[[#This Row],[Exit Date]]&lt;TODAY(),"Out of Service","Active Employee")</f>
        <v>Out of Service</v>
      </c>
    </row>
    <row r="598" spans="1:13" x14ac:dyDescent="0.35">
      <c r="A598" s="2" t="s">
        <v>654</v>
      </c>
      <c r="B598" s="2">
        <v>22</v>
      </c>
      <c r="C598" s="2" t="s">
        <v>21</v>
      </c>
      <c r="D598" s="2" t="s">
        <v>655</v>
      </c>
      <c r="E598" s="2" t="s">
        <v>656</v>
      </c>
      <c r="F598" s="2">
        <v>6294149579</v>
      </c>
      <c r="G598" s="5">
        <f>IF(LEFT(Table2[[#This Row],[Phone Number]], 1)="-", MID(Table2[[#This Row],[Phone Number]], 2, LEN(Table2[[#This Row],[Phone Number]])-1), Table2[[#This Row],[Phone Number]])</f>
        <v>6294149579</v>
      </c>
      <c r="H598" s="2" t="s">
        <v>40</v>
      </c>
      <c r="I598" s="3">
        <v>44378</v>
      </c>
      <c r="J598" s="3">
        <f t="shared" ref="J598:J612" ca="1" si="37">TODAY()</f>
        <v>45252</v>
      </c>
      <c r="K59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21 Days</v>
      </c>
      <c r="L598" s="4">
        <f ca="1">IF(ISBLANK(Table2[[#This Row],[Exit Date]]),0,Table2[[#This Row],[Exit Date]]-Table2[[#This Row],[Join Date]])</f>
        <v>874</v>
      </c>
      <c r="M598" s="2" t="str">
        <f ca="1">IF(Table2[[#This Row],[Exit Date]]&lt;TODAY(),"Out of Service","Active Employee")</f>
        <v>Active Employee</v>
      </c>
    </row>
    <row r="599" spans="1:13" x14ac:dyDescent="0.35">
      <c r="A599" s="2" t="s">
        <v>57</v>
      </c>
      <c r="B599" s="2">
        <v>52</v>
      </c>
      <c r="C599" s="2" t="s">
        <v>10</v>
      </c>
      <c r="D599" s="2" t="s">
        <v>58</v>
      </c>
      <c r="E599" s="2" t="s">
        <v>59</v>
      </c>
      <c r="F599" s="2" t="s">
        <v>3665</v>
      </c>
      <c r="G599" s="5" t="str">
        <f>IF(LEFT(Table2[[#This Row],[Phone Number]], 1)="-", MID(Table2[[#This Row],[Phone Number]], 2, LEN(Table2[[#This Row],[Phone Number]])-1), Table2[[#This Row],[Phone Number]])</f>
        <v>756-406-2941-875</v>
      </c>
      <c r="H599" s="2" t="s">
        <v>24</v>
      </c>
      <c r="I599" s="3">
        <v>44385</v>
      </c>
      <c r="J599" s="3">
        <f t="shared" ca="1" si="37"/>
        <v>45252</v>
      </c>
      <c r="K59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14 Days</v>
      </c>
      <c r="L599" s="4">
        <f ca="1">IF(ISBLANK(Table2[[#This Row],[Exit Date]]),0,Table2[[#This Row],[Exit Date]]-Table2[[#This Row],[Join Date]])</f>
        <v>867</v>
      </c>
      <c r="M599" s="2" t="str">
        <f ca="1">IF(Table2[[#This Row],[Exit Date]]&lt;TODAY(),"Out of Service","Active Employee")</f>
        <v>Active Employee</v>
      </c>
    </row>
    <row r="600" spans="1:13" x14ac:dyDescent="0.35">
      <c r="A600" s="2" t="s">
        <v>567</v>
      </c>
      <c r="B600" s="2">
        <v>41</v>
      </c>
      <c r="C600" s="2" t="s">
        <v>10</v>
      </c>
      <c r="D600" s="2" t="s">
        <v>568</v>
      </c>
      <c r="E600" s="2" t="s">
        <v>569</v>
      </c>
      <c r="F600" s="2" t="s">
        <v>3698</v>
      </c>
      <c r="G600" s="5" t="str">
        <f>IF(LEFT(Table2[[#This Row],[Phone Number]], 1)="-", MID(Table2[[#This Row],[Phone Number]], 2, LEN(Table2[[#This Row],[Phone Number]])-1), Table2[[#This Row],[Phone Number]])</f>
        <v>567-849-6081-330</v>
      </c>
      <c r="H600" s="2" t="s">
        <v>40</v>
      </c>
      <c r="I600" s="3">
        <v>44387</v>
      </c>
      <c r="J600" s="3">
        <f t="shared" ca="1" si="37"/>
        <v>45252</v>
      </c>
      <c r="K60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12 Days</v>
      </c>
      <c r="L600" s="4">
        <f ca="1">IF(ISBLANK(Table2[[#This Row],[Exit Date]]),0,Table2[[#This Row],[Exit Date]]-Table2[[#This Row],[Join Date]])</f>
        <v>865</v>
      </c>
      <c r="M600" s="2" t="str">
        <f ca="1">IF(Table2[[#This Row],[Exit Date]]&lt;TODAY(),"Out of Service","Active Employee")</f>
        <v>Active Employee</v>
      </c>
    </row>
    <row r="601" spans="1:13" x14ac:dyDescent="0.35">
      <c r="A601" s="2" t="s">
        <v>979</v>
      </c>
      <c r="B601" s="2">
        <v>34</v>
      </c>
      <c r="C601" s="2" t="s">
        <v>21</v>
      </c>
      <c r="D601" s="2" t="s">
        <v>980</v>
      </c>
      <c r="E601" s="2" t="s">
        <v>981</v>
      </c>
      <c r="F601" s="2" t="s">
        <v>3326</v>
      </c>
      <c r="G601" s="5" t="str">
        <f>IF(LEFT(Table2[[#This Row],[Phone Number]], 1)="-", MID(Table2[[#This Row],[Phone Number]], 2, LEN(Table2[[#This Row],[Phone Number]])-1), Table2[[#This Row],[Phone Number]])</f>
        <v>(823)973-1554-253</v>
      </c>
      <c r="H601" s="2" t="s">
        <v>40</v>
      </c>
      <c r="I601" s="3">
        <v>44387</v>
      </c>
      <c r="J601" s="3">
        <f t="shared" ca="1" si="37"/>
        <v>45252</v>
      </c>
      <c r="K60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12 Days</v>
      </c>
      <c r="L601" s="4">
        <f ca="1">IF(ISBLANK(Table2[[#This Row],[Exit Date]]),0,Table2[[#This Row],[Exit Date]]-Table2[[#This Row],[Join Date]])</f>
        <v>865</v>
      </c>
      <c r="M601" s="2" t="str">
        <f ca="1">IF(Table2[[#This Row],[Exit Date]]&lt;TODAY(),"Out of Service","Active Employee")</f>
        <v>Active Employee</v>
      </c>
    </row>
    <row r="602" spans="1:13" x14ac:dyDescent="0.35">
      <c r="A602" s="2" t="s">
        <v>1556</v>
      </c>
      <c r="B602" s="2">
        <v>52</v>
      </c>
      <c r="C602" s="2" t="s">
        <v>10</v>
      </c>
      <c r="D602" s="2" t="s">
        <v>1557</v>
      </c>
      <c r="E602" s="2" t="s">
        <v>1558</v>
      </c>
      <c r="F602" s="2" t="s">
        <v>3408</v>
      </c>
      <c r="G602" s="5" t="str">
        <f>IF(LEFT(Table2[[#This Row],[Phone Number]], 1)="-", MID(Table2[[#This Row],[Phone Number]], 2, LEN(Table2[[#This Row],[Phone Number]])-1), Table2[[#This Row],[Phone Number]])</f>
        <v>+1-834-720-0638-79782</v>
      </c>
      <c r="H602" s="2" t="s">
        <v>19</v>
      </c>
      <c r="I602" s="3">
        <v>44391</v>
      </c>
      <c r="J602" s="3">
        <f t="shared" ca="1" si="37"/>
        <v>45252</v>
      </c>
      <c r="K60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8 Days</v>
      </c>
      <c r="L602" s="4">
        <f ca="1">IF(ISBLANK(Table2[[#This Row],[Exit Date]]),0,Table2[[#This Row],[Exit Date]]-Table2[[#This Row],[Join Date]])</f>
        <v>861</v>
      </c>
      <c r="M602" s="2" t="str">
        <f ca="1">IF(Table2[[#This Row],[Exit Date]]&lt;TODAY(),"Out of Service","Active Employee")</f>
        <v>Active Employee</v>
      </c>
    </row>
    <row r="603" spans="1:13" x14ac:dyDescent="0.35">
      <c r="A603" s="2" t="s">
        <v>1295</v>
      </c>
      <c r="B603" s="2">
        <v>36</v>
      </c>
      <c r="C603" s="2" t="s">
        <v>10</v>
      </c>
      <c r="D603" s="2" t="s">
        <v>1296</v>
      </c>
      <c r="E603" s="2" t="s">
        <v>1297</v>
      </c>
      <c r="F603" s="2" t="s">
        <v>3737</v>
      </c>
      <c r="G603" s="5" t="str">
        <f>IF(LEFT(Table2[[#This Row],[Phone Number]], 1)="-", MID(Table2[[#This Row],[Phone Number]], 2, LEN(Table2[[#This Row],[Phone Number]])-1), Table2[[#This Row],[Phone Number]])</f>
        <v>661-531-1972-2205</v>
      </c>
      <c r="H603" s="2" t="s">
        <v>14</v>
      </c>
      <c r="I603" s="3">
        <v>44393</v>
      </c>
      <c r="J603" s="3">
        <f t="shared" ca="1" si="37"/>
        <v>45252</v>
      </c>
      <c r="K60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6 Days</v>
      </c>
      <c r="L603" s="4">
        <f ca="1">IF(ISBLANK(Table2[[#This Row],[Exit Date]]),0,Table2[[#This Row],[Exit Date]]-Table2[[#This Row],[Join Date]])</f>
        <v>859</v>
      </c>
      <c r="M603" s="2" t="str">
        <f ca="1">IF(Table2[[#This Row],[Exit Date]]&lt;TODAY(),"Out of Service","Active Employee")</f>
        <v>Active Employee</v>
      </c>
    </row>
    <row r="604" spans="1:13" x14ac:dyDescent="0.35">
      <c r="A604" s="2" t="s">
        <v>2370</v>
      </c>
      <c r="B604" s="2">
        <v>21</v>
      </c>
      <c r="C604" s="2" t="s">
        <v>21</v>
      </c>
      <c r="D604" s="2" t="s">
        <v>2371</v>
      </c>
      <c r="E604" s="2" t="s">
        <v>2372</v>
      </c>
      <c r="F604" s="2" t="s">
        <v>2373</v>
      </c>
      <c r="G604" s="5" t="str">
        <f>IF(LEFT(Table2[[#This Row],[Phone Number]], 1)="-", MID(Table2[[#This Row],[Phone Number]], 2, LEN(Table2[[#This Row],[Phone Number]])-1), Table2[[#This Row],[Phone Number]])</f>
        <v>318-909-4850</v>
      </c>
      <c r="H604" s="2" t="s">
        <v>40</v>
      </c>
      <c r="I604" s="3">
        <v>44394</v>
      </c>
      <c r="J604" s="3">
        <f t="shared" ca="1" si="37"/>
        <v>45252</v>
      </c>
      <c r="K60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5 Days</v>
      </c>
      <c r="L604" s="4">
        <f ca="1">IF(ISBLANK(Table2[[#This Row],[Exit Date]]),0,Table2[[#This Row],[Exit Date]]-Table2[[#This Row],[Join Date]])</f>
        <v>858</v>
      </c>
      <c r="M604" s="2" t="str">
        <f ca="1">IF(Table2[[#This Row],[Exit Date]]&lt;TODAY(),"Out of Service","Active Employee")</f>
        <v>Active Employee</v>
      </c>
    </row>
    <row r="605" spans="1:13" x14ac:dyDescent="0.35">
      <c r="A605" s="2" t="s">
        <v>3027</v>
      </c>
      <c r="B605" s="2">
        <v>55</v>
      </c>
      <c r="C605" s="2" t="s">
        <v>10</v>
      </c>
      <c r="D605" s="2" t="s">
        <v>3028</v>
      </c>
      <c r="E605" s="2" t="s">
        <v>3029</v>
      </c>
      <c r="F605" s="2" t="s">
        <v>3030</v>
      </c>
      <c r="G605" s="5" t="str">
        <f>IF(LEFT(Table2[[#This Row],[Phone Number]], 1)="-", MID(Table2[[#This Row],[Phone Number]], 2, LEN(Table2[[#This Row],[Phone Number]])-1), Table2[[#This Row],[Phone Number]])</f>
        <v>001-669-541-7744</v>
      </c>
      <c r="H605" s="2" t="s">
        <v>24</v>
      </c>
      <c r="I605" s="3">
        <v>44395</v>
      </c>
      <c r="J605" s="3">
        <f t="shared" ca="1" si="37"/>
        <v>45252</v>
      </c>
      <c r="K60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4 Days</v>
      </c>
      <c r="L605" s="4">
        <f ca="1">IF(ISBLANK(Table2[[#This Row],[Exit Date]]),0,Table2[[#This Row],[Exit Date]]-Table2[[#This Row],[Join Date]])</f>
        <v>857</v>
      </c>
      <c r="M605" s="2" t="str">
        <f ca="1">IF(Table2[[#This Row],[Exit Date]]&lt;TODAY(),"Out of Service","Active Employee")</f>
        <v>Active Employee</v>
      </c>
    </row>
    <row r="606" spans="1:13" x14ac:dyDescent="0.35">
      <c r="A606" s="2" t="s">
        <v>634</v>
      </c>
      <c r="B606" s="2">
        <v>45</v>
      </c>
      <c r="C606" s="2" t="s">
        <v>21</v>
      </c>
      <c r="D606" s="2" t="s">
        <v>635</v>
      </c>
      <c r="E606" s="2" t="s">
        <v>636</v>
      </c>
      <c r="F606" s="2">
        <f>1-573-720-6844</f>
        <v>-8136</v>
      </c>
      <c r="G606" s="5" t="str">
        <f>IF(LEFT(Table2[[#This Row],[Phone Number]], 1)="-", MID(Table2[[#This Row],[Phone Number]], 2, LEN(Table2[[#This Row],[Phone Number]])-1), Table2[[#This Row],[Phone Number]])</f>
        <v>8136</v>
      </c>
      <c r="H606" s="2" t="s">
        <v>40</v>
      </c>
      <c r="I606" s="3">
        <v>44396</v>
      </c>
      <c r="J606" s="3">
        <f t="shared" ca="1" si="37"/>
        <v>45252</v>
      </c>
      <c r="K60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4 Months 3 Days</v>
      </c>
      <c r="L606" s="4">
        <f ca="1">IF(ISBLANK(Table2[[#This Row],[Exit Date]]),0,Table2[[#This Row],[Exit Date]]-Table2[[#This Row],[Join Date]])</f>
        <v>856</v>
      </c>
      <c r="M606" s="2" t="str">
        <f ca="1">IF(Table2[[#This Row],[Exit Date]]&lt;TODAY(),"Out of Service","Active Employee")</f>
        <v>Active Employee</v>
      </c>
    </row>
    <row r="607" spans="1:13" x14ac:dyDescent="0.35">
      <c r="A607" s="2" t="s">
        <v>908</v>
      </c>
      <c r="B607" s="2">
        <v>38</v>
      </c>
      <c r="C607" s="2" t="s">
        <v>10</v>
      </c>
      <c r="D607" s="2" t="s">
        <v>909</v>
      </c>
      <c r="E607" s="2" t="s">
        <v>910</v>
      </c>
      <c r="F607" s="2" t="s">
        <v>3316</v>
      </c>
      <c r="G607" s="5" t="str">
        <f>IF(LEFT(Table2[[#This Row],[Phone Number]], 1)="-", MID(Table2[[#This Row],[Phone Number]], 2, LEN(Table2[[#This Row],[Phone Number]])-1), Table2[[#This Row],[Phone Number]])</f>
        <v>971-426-6971-743</v>
      </c>
      <c r="H607" s="2" t="s">
        <v>40</v>
      </c>
      <c r="I607" s="3">
        <v>44400</v>
      </c>
      <c r="J607" s="3">
        <f t="shared" ca="1" si="37"/>
        <v>45252</v>
      </c>
      <c r="K60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30 Days</v>
      </c>
      <c r="L607" s="4">
        <f ca="1">IF(ISBLANK(Table2[[#This Row],[Exit Date]]),0,Table2[[#This Row],[Exit Date]]-Table2[[#This Row],[Join Date]])</f>
        <v>852</v>
      </c>
      <c r="M607" s="2" t="str">
        <f ca="1">IF(Table2[[#This Row],[Exit Date]]&lt;TODAY(),"Out of Service","Active Employee")</f>
        <v>Active Employee</v>
      </c>
    </row>
    <row r="608" spans="1:13" x14ac:dyDescent="0.35">
      <c r="A608" s="2" t="s">
        <v>1742</v>
      </c>
      <c r="B608" s="2">
        <v>47</v>
      </c>
      <c r="C608" s="2" t="s">
        <v>21</v>
      </c>
      <c r="D608" s="2" t="s">
        <v>1743</v>
      </c>
      <c r="E608" s="2" t="s">
        <v>1744</v>
      </c>
      <c r="F608" s="2">
        <f>1-786-795-2811</f>
        <v>-4391</v>
      </c>
      <c r="G608" s="5" t="str">
        <f>IF(LEFT(Table2[[#This Row],[Phone Number]], 1)="-", MID(Table2[[#This Row],[Phone Number]], 2, LEN(Table2[[#This Row],[Phone Number]])-1), Table2[[#This Row],[Phone Number]])</f>
        <v>4391</v>
      </c>
      <c r="H608" s="2" t="s">
        <v>24</v>
      </c>
      <c r="I608" s="3">
        <v>44403</v>
      </c>
      <c r="J608" s="3">
        <f t="shared" ca="1" si="37"/>
        <v>45252</v>
      </c>
      <c r="K60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27 Days</v>
      </c>
      <c r="L608" s="4">
        <f ca="1">IF(ISBLANK(Table2[[#This Row],[Exit Date]]),0,Table2[[#This Row],[Exit Date]]-Table2[[#This Row],[Join Date]])</f>
        <v>849</v>
      </c>
      <c r="M608" s="2" t="str">
        <f ca="1">IF(Table2[[#This Row],[Exit Date]]&lt;TODAY(),"Out of Service","Active Employee")</f>
        <v>Active Employee</v>
      </c>
    </row>
    <row r="609" spans="1:13" x14ac:dyDescent="0.35">
      <c r="A609" s="2" t="s">
        <v>70</v>
      </c>
      <c r="B609" s="2">
        <v>50</v>
      </c>
      <c r="C609" s="2" t="s">
        <v>10</v>
      </c>
      <c r="D609" s="2" t="s">
        <v>71</v>
      </c>
      <c r="E609" s="2" t="s">
        <v>72</v>
      </c>
      <c r="F609" s="2" t="s">
        <v>73</v>
      </c>
      <c r="G609" s="5" t="str">
        <f>IF(LEFT(Table2[[#This Row],[Phone Number]], 1)="-", MID(Table2[[#This Row],[Phone Number]], 2, LEN(Table2[[#This Row],[Phone Number]])-1), Table2[[#This Row],[Phone Number]])</f>
        <v>001-766-563-9021</v>
      </c>
      <c r="H609" s="2" t="s">
        <v>40</v>
      </c>
      <c r="I609" s="3">
        <v>44405</v>
      </c>
      <c r="J609" s="3">
        <f t="shared" ca="1" si="37"/>
        <v>45252</v>
      </c>
      <c r="K60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25 Days</v>
      </c>
      <c r="L609" s="4">
        <f ca="1">IF(ISBLANK(Table2[[#This Row],[Exit Date]]),0,Table2[[#This Row],[Exit Date]]-Table2[[#This Row],[Join Date]])</f>
        <v>847</v>
      </c>
      <c r="M609" s="2" t="str">
        <f ca="1">IF(Table2[[#This Row],[Exit Date]]&lt;TODAY(),"Out of Service","Active Employee")</f>
        <v>Active Employee</v>
      </c>
    </row>
    <row r="610" spans="1:13" x14ac:dyDescent="0.35">
      <c r="A610" s="2" t="s">
        <v>851</v>
      </c>
      <c r="B610" s="2">
        <v>19</v>
      </c>
      <c r="C610" s="2" t="s">
        <v>10</v>
      </c>
      <c r="D610" s="2" t="s">
        <v>852</v>
      </c>
      <c r="E610" s="2" t="s">
        <v>853</v>
      </c>
      <c r="F610" s="2" t="s">
        <v>854</v>
      </c>
      <c r="G610" s="5" t="str">
        <f>IF(LEFT(Table2[[#This Row],[Phone Number]], 1)="-", MID(Table2[[#This Row],[Phone Number]], 2, LEN(Table2[[#This Row],[Phone Number]])-1), Table2[[#This Row],[Phone Number]])</f>
        <v>218-789-8056</v>
      </c>
      <c r="H610" s="2" t="s">
        <v>24</v>
      </c>
      <c r="I610" s="3">
        <v>44407</v>
      </c>
      <c r="J610" s="3">
        <f t="shared" ca="1" si="37"/>
        <v>45252</v>
      </c>
      <c r="K61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23 Days</v>
      </c>
      <c r="L610" s="4">
        <f ca="1">IF(ISBLANK(Table2[[#This Row],[Exit Date]]),0,Table2[[#This Row],[Exit Date]]-Table2[[#This Row],[Join Date]])</f>
        <v>845</v>
      </c>
      <c r="M610" s="2" t="str">
        <f ca="1">IF(Table2[[#This Row],[Exit Date]]&lt;TODAY(),"Out of Service","Active Employee")</f>
        <v>Active Employee</v>
      </c>
    </row>
    <row r="611" spans="1:13" x14ac:dyDescent="0.35">
      <c r="A611" s="2" t="s">
        <v>937</v>
      </c>
      <c r="B611" s="2">
        <v>42</v>
      </c>
      <c r="C611" s="2" t="s">
        <v>10</v>
      </c>
      <c r="D611" s="2" t="s">
        <v>938</v>
      </c>
      <c r="E611" s="2" t="s">
        <v>939</v>
      </c>
      <c r="F611" s="2" t="s">
        <v>3319</v>
      </c>
      <c r="G611" s="5" t="str">
        <f>IF(LEFT(Table2[[#This Row],[Phone Number]], 1)="-", MID(Table2[[#This Row],[Phone Number]], 2, LEN(Table2[[#This Row],[Phone Number]])-1), Table2[[#This Row],[Phone Number]])</f>
        <v>+1-873-833-8486-6733</v>
      </c>
      <c r="H611" s="2" t="s">
        <v>19</v>
      </c>
      <c r="I611" s="3">
        <v>44407</v>
      </c>
      <c r="J611" s="3">
        <f t="shared" ca="1" si="37"/>
        <v>45252</v>
      </c>
      <c r="K61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23 Days</v>
      </c>
      <c r="L611" s="4">
        <f ca="1">IF(ISBLANK(Table2[[#This Row],[Exit Date]]),0,Table2[[#This Row],[Exit Date]]-Table2[[#This Row],[Join Date]])</f>
        <v>845</v>
      </c>
      <c r="M611" s="2" t="str">
        <f ca="1">IF(Table2[[#This Row],[Exit Date]]&lt;TODAY(),"Out of Service","Active Employee")</f>
        <v>Active Employee</v>
      </c>
    </row>
    <row r="612" spans="1:13" x14ac:dyDescent="0.35">
      <c r="A612" s="2" t="s">
        <v>2114</v>
      </c>
      <c r="B612" s="2">
        <v>35</v>
      </c>
      <c r="C612" s="2" t="s">
        <v>10</v>
      </c>
      <c r="D612" s="2" t="s">
        <v>2115</v>
      </c>
      <c r="E612" s="2" t="s">
        <v>2116</v>
      </c>
      <c r="F612" s="2" t="s">
        <v>3491</v>
      </c>
      <c r="G612" s="5" t="str">
        <f>IF(LEFT(Table2[[#This Row],[Phone Number]], 1)="-", MID(Table2[[#This Row],[Phone Number]], 2, LEN(Table2[[#This Row],[Phone Number]])-1), Table2[[#This Row],[Phone Number]])</f>
        <v>001-543-481-4671-64695</v>
      </c>
      <c r="H612" s="2" t="s">
        <v>40</v>
      </c>
      <c r="I612" s="3">
        <v>44407</v>
      </c>
      <c r="J612" s="3">
        <f t="shared" ca="1" si="37"/>
        <v>45252</v>
      </c>
      <c r="K61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23 Days</v>
      </c>
      <c r="L612" s="4">
        <f ca="1">IF(ISBLANK(Table2[[#This Row],[Exit Date]]),0,Table2[[#This Row],[Exit Date]]-Table2[[#This Row],[Join Date]])</f>
        <v>845</v>
      </c>
      <c r="M612" s="2" t="str">
        <f ca="1">IF(Table2[[#This Row],[Exit Date]]&lt;TODAY(),"Out of Service","Active Employee")</f>
        <v>Active Employee</v>
      </c>
    </row>
    <row r="613" spans="1:13" x14ac:dyDescent="0.35">
      <c r="A613" s="2" t="s">
        <v>376</v>
      </c>
      <c r="B613" s="2">
        <v>47</v>
      </c>
      <c r="C613" s="2" t="s">
        <v>21</v>
      </c>
      <c r="D613" s="2" t="s">
        <v>377</v>
      </c>
      <c r="E613" s="2" t="s">
        <v>378</v>
      </c>
      <c r="F613" s="2" t="s">
        <v>379</v>
      </c>
      <c r="G613" s="5" t="str">
        <f>IF(LEFT(Table2[[#This Row],[Phone Number]], 1)="-", MID(Table2[[#This Row],[Phone Number]], 2, LEN(Table2[[#This Row],[Phone Number]])-1), Table2[[#This Row],[Phone Number]])</f>
        <v>(898)436-9321</v>
      </c>
      <c r="H613" s="2" t="s">
        <v>14</v>
      </c>
      <c r="I613" s="3">
        <v>44409</v>
      </c>
      <c r="J613" s="3">
        <v>44488</v>
      </c>
      <c r="K61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2 Months 18 Days</v>
      </c>
      <c r="L613" s="4">
        <f>IF(ISBLANK(Table2[[#This Row],[Exit Date]]),0,Table2[[#This Row],[Exit Date]]-Table2[[#This Row],[Join Date]])</f>
        <v>79</v>
      </c>
      <c r="M613" s="2" t="str">
        <f ca="1">IF(Table2[[#This Row],[Exit Date]]&lt;TODAY(),"Out of Service","Active Employee")</f>
        <v>Out of Service</v>
      </c>
    </row>
    <row r="614" spans="1:13" x14ac:dyDescent="0.35">
      <c r="A614" s="2" t="s">
        <v>411</v>
      </c>
      <c r="B614" s="2">
        <v>23</v>
      </c>
      <c r="C614" s="2" t="s">
        <v>21</v>
      </c>
      <c r="D614" s="2" t="s">
        <v>412</v>
      </c>
      <c r="E614" s="2" t="s">
        <v>413</v>
      </c>
      <c r="F614" s="2" t="s">
        <v>3688</v>
      </c>
      <c r="G614" s="5" t="str">
        <f>IF(LEFT(Table2[[#This Row],[Phone Number]], 1)="-", MID(Table2[[#This Row],[Phone Number]], 2, LEN(Table2[[#This Row],[Phone Number]])-1), Table2[[#This Row],[Phone Number]])</f>
        <v>284-955-0363</v>
      </c>
      <c r="H614" s="2" t="s">
        <v>24</v>
      </c>
      <c r="I614" s="3">
        <v>44409</v>
      </c>
      <c r="J614" s="3">
        <f t="shared" ref="J614:J629" ca="1" si="38">TODAY()</f>
        <v>45252</v>
      </c>
      <c r="K61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21 Days</v>
      </c>
      <c r="L614" s="4">
        <f ca="1">IF(ISBLANK(Table2[[#This Row],[Exit Date]]),0,Table2[[#This Row],[Exit Date]]-Table2[[#This Row],[Join Date]])</f>
        <v>843</v>
      </c>
      <c r="M614" s="2" t="str">
        <f ca="1">IF(Table2[[#This Row],[Exit Date]]&lt;TODAY(),"Out of Service","Active Employee")</f>
        <v>Active Employee</v>
      </c>
    </row>
    <row r="615" spans="1:13" x14ac:dyDescent="0.35">
      <c r="A615" s="2" t="s">
        <v>1078</v>
      </c>
      <c r="B615" s="2">
        <v>35</v>
      </c>
      <c r="C615" s="2" t="s">
        <v>10</v>
      </c>
      <c r="D615" s="2" t="s">
        <v>1079</v>
      </c>
      <c r="E615" s="2" t="s">
        <v>1080</v>
      </c>
      <c r="F615" s="2" t="s">
        <v>3722</v>
      </c>
      <c r="G615" s="5" t="str">
        <f>IF(LEFT(Table2[[#This Row],[Phone Number]], 1)="-", MID(Table2[[#This Row],[Phone Number]], 2, LEN(Table2[[#This Row],[Phone Number]])-1), Table2[[#This Row],[Phone Number]])</f>
        <v>322-442-8278</v>
      </c>
      <c r="H615" s="2" t="s">
        <v>14</v>
      </c>
      <c r="I615" s="3">
        <v>44410</v>
      </c>
      <c r="J615" s="3">
        <f t="shared" ca="1" si="38"/>
        <v>45252</v>
      </c>
      <c r="K61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20 Days</v>
      </c>
      <c r="L615" s="4">
        <f ca="1">IF(ISBLANK(Table2[[#This Row],[Exit Date]]),0,Table2[[#This Row],[Exit Date]]-Table2[[#This Row],[Join Date]])</f>
        <v>842</v>
      </c>
      <c r="M615" s="2" t="str">
        <f ca="1">IF(Table2[[#This Row],[Exit Date]]&lt;TODAY(),"Out of Service","Active Employee")</f>
        <v>Active Employee</v>
      </c>
    </row>
    <row r="616" spans="1:13" x14ac:dyDescent="0.35">
      <c r="A616" s="2" t="s">
        <v>2031</v>
      </c>
      <c r="B616" s="2">
        <v>54</v>
      </c>
      <c r="C616" s="2" t="s">
        <v>21</v>
      </c>
      <c r="D616" s="2" t="s">
        <v>2032</v>
      </c>
      <c r="E616" s="2" t="s">
        <v>2033</v>
      </c>
      <c r="F616" s="2" t="s">
        <v>3481</v>
      </c>
      <c r="G616" s="5" t="str">
        <f>IF(LEFT(Table2[[#This Row],[Phone Number]], 1)="-", MID(Table2[[#This Row],[Phone Number]], 2, LEN(Table2[[#This Row],[Phone Number]])-1), Table2[[#This Row],[Phone Number]])</f>
        <v>+1-964-867-3428-55099</v>
      </c>
      <c r="H616" s="2" t="s">
        <v>14</v>
      </c>
      <c r="I616" s="3">
        <v>44411</v>
      </c>
      <c r="J616" s="3">
        <f t="shared" ca="1" si="38"/>
        <v>45252</v>
      </c>
      <c r="K61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19 Days</v>
      </c>
      <c r="L616" s="4">
        <f ca="1">IF(ISBLANK(Table2[[#This Row],[Exit Date]]),0,Table2[[#This Row],[Exit Date]]-Table2[[#This Row],[Join Date]])</f>
        <v>841</v>
      </c>
      <c r="M616" s="2" t="str">
        <f ca="1">IF(Table2[[#This Row],[Exit Date]]&lt;TODAY(),"Out of Service","Active Employee")</f>
        <v>Active Employee</v>
      </c>
    </row>
    <row r="617" spans="1:13" x14ac:dyDescent="0.35">
      <c r="A617" s="2" t="s">
        <v>544</v>
      </c>
      <c r="B617" s="2">
        <v>60</v>
      </c>
      <c r="C617" s="2" t="s">
        <v>10</v>
      </c>
      <c r="D617" s="2" t="s">
        <v>545</v>
      </c>
      <c r="E617" s="2" t="s">
        <v>546</v>
      </c>
      <c r="F617" s="2">
        <f>1-547-654-2196</f>
        <v>-3396</v>
      </c>
      <c r="G617" s="5" t="str">
        <f>IF(LEFT(Table2[[#This Row],[Phone Number]], 1)="-", MID(Table2[[#This Row],[Phone Number]], 2, LEN(Table2[[#This Row],[Phone Number]])-1), Table2[[#This Row],[Phone Number]])</f>
        <v>3396</v>
      </c>
      <c r="H617" s="2" t="s">
        <v>14</v>
      </c>
      <c r="I617" s="3">
        <v>44413</v>
      </c>
      <c r="J617" s="3">
        <f t="shared" ca="1" si="38"/>
        <v>45252</v>
      </c>
      <c r="K61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17 Days</v>
      </c>
      <c r="L617" s="4">
        <f ca="1">IF(ISBLANK(Table2[[#This Row],[Exit Date]]),0,Table2[[#This Row],[Exit Date]]-Table2[[#This Row],[Join Date]])</f>
        <v>839</v>
      </c>
      <c r="M617" s="2" t="str">
        <f ca="1">IF(Table2[[#This Row],[Exit Date]]&lt;TODAY(),"Out of Service","Active Employee")</f>
        <v>Active Employee</v>
      </c>
    </row>
    <row r="618" spans="1:13" x14ac:dyDescent="0.35">
      <c r="A618" s="2" t="s">
        <v>1522</v>
      </c>
      <c r="B618" s="2">
        <v>44</v>
      </c>
      <c r="C618" s="2" t="s">
        <v>10</v>
      </c>
      <c r="D618" s="2" t="s">
        <v>1523</v>
      </c>
      <c r="E618" s="2" t="s">
        <v>1524</v>
      </c>
      <c r="F618" s="2" t="s">
        <v>3401</v>
      </c>
      <c r="G618" s="5" t="str">
        <f>IF(LEFT(Table2[[#This Row],[Phone Number]], 1)="-", MID(Table2[[#This Row],[Phone Number]], 2, LEN(Table2[[#This Row],[Phone Number]])-1), Table2[[#This Row],[Phone Number]])</f>
        <v>(462)244-2396-89602</v>
      </c>
      <c r="H618" s="2" t="s">
        <v>19</v>
      </c>
      <c r="I618" s="3">
        <v>44416</v>
      </c>
      <c r="J618" s="3">
        <f t="shared" ca="1" si="38"/>
        <v>45252</v>
      </c>
      <c r="K61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14 Days</v>
      </c>
      <c r="L618" s="4">
        <f ca="1">IF(ISBLANK(Table2[[#This Row],[Exit Date]]),0,Table2[[#This Row],[Exit Date]]-Table2[[#This Row],[Join Date]])</f>
        <v>836</v>
      </c>
      <c r="M618" s="2" t="str">
        <f ca="1">IF(Table2[[#This Row],[Exit Date]]&lt;TODAY(),"Out of Service","Active Employee")</f>
        <v>Active Employee</v>
      </c>
    </row>
    <row r="619" spans="1:13" x14ac:dyDescent="0.35">
      <c r="A619" s="2" t="s">
        <v>1391</v>
      </c>
      <c r="B619" s="2">
        <v>44</v>
      </c>
      <c r="C619" s="2" t="s">
        <v>10</v>
      </c>
      <c r="D619" s="2" t="s">
        <v>1392</v>
      </c>
      <c r="E619" s="2" t="s">
        <v>1393</v>
      </c>
      <c r="F619" s="2" t="s">
        <v>3383</v>
      </c>
      <c r="G619" s="5" t="str">
        <f>IF(LEFT(Table2[[#This Row],[Phone Number]], 1)="-", MID(Table2[[#This Row],[Phone Number]], 2, LEN(Table2[[#This Row],[Phone Number]])-1), Table2[[#This Row],[Phone Number]])</f>
        <v>001-954-681-2798-62135</v>
      </c>
      <c r="H619" s="2" t="s">
        <v>40</v>
      </c>
      <c r="I619" s="3">
        <v>44420</v>
      </c>
      <c r="J619" s="3">
        <f t="shared" ca="1" si="38"/>
        <v>45252</v>
      </c>
      <c r="K61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10 Days</v>
      </c>
      <c r="L619" s="4">
        <f ca="1">IF(ISBLANK(Table2[[#This Row],[Exit Date]]),0,Table2[[#This Row],[Exit Date]]-Table2[[#This Row],[Join Date]])</f>
        <v>832</v>
      </c>
      <c r="M619" s="2" t="str">
        <f ca="1">IF(Table2[[#This Row],[Exit Date]]&lt;TODAY(),"Out of Service","Active Employee")</f>
        <v>Active Employee</v>
      </c>
    </row>
    <row r="620" spans="1:13" x14ac:dyDescent="0.35">
      <c r="A620" s="2" t="s">
        <v>1957</v>
      </c>
      <c r="B620" s="2">
        <v>20</v>
      </c>
      <c r="C620" s="2" t="s">
        <v>10</v>
      </c>
      <c r="D620" s="2" t="s">
        <v>1958</v>
      </c>
      <c r="E620" s="2" t="s">
        <v>1959</v>
      </c>
      <c r="F620" s="2" t="s">
        <v>3473</v>
      </c>
      <c r="G620" s="5" t="str">
        <f>IF(LEFT(Table2[[#This Row],[Phone Number]], 1)="-", MID(Table2[[#This Row],[Phone Number]], 2, LEN(Table2[[#This Row],[Phone Number]])-1), Table2[[#This Row],[Phone Number]])</f>
        <v>423-444-0234-22976</v>
      </c>
      <c r="H620" s="2" t="s">
        <v>40</v>
      </c>
      <c r="I620" s="3">
        <v>44420</v>
      </c>
      <c r="J620" s="3">
        <f t="shared" ca="1" si="38"/>
        <v>45252</v>
      </c>
      <c r="K62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10 Days</v>
      </c>
      <c r="L620" s="4">
        <f ca="1">IF(ISBLANK(Table2[[#This Row],[Exit Date]]),0,Table2[[#This Row],[Exit Date]]-Table2[[#This Row],[Join Date]])</f>
        <v>832</v>
      </c>
      <c r="M620" s="2" t="str">
        <f ca="1">IF(Table2[[#This Row],[Exit Date]]&lt;TODAY(),"Out of Service","Active Employee")</f>
        <v>Active Employee</v>
      </c>
    </row>
    <row r="621" spans="1:13" x14ac:dyDescent="0.35">
      <c r="A621" s="2" t="s">
        <v>2366</v>
      </c>
      <c r="B621" s="2">
        <v>40</v>
      </c>
      <c r="C621" s="2" t="s">
        <v>10</v>
      </c>
      <c r="D621" s="2" t="s">
        <v>2367</v>
      </c>
      <c r="E621" s="2" t="s">
        <v>2368</v>
      </c>
      <c r="F621" s="2" t="s">
        <v>2369</v>
      </c>
      <c r="G621" s="5" t="str">
        <f>IF(LEFT(Table2[[#This Row],[Phone Number]], 1)="-", MID(Table2[[#This Row],[Phone Number]], 2, LEN(Table2[[#This Row],[Phone Number]])-1), Table2[[#This Row],[Phone Number]])</f>
        <v>944-994-7206</v>
      </c>
      <c r="H621" s="2" t="s">
        <v>14</v>
      </c>
      <c r="I621" s="3">
        <v>44421</v>
      </c>
      <c r="J621" s="3">
        <f t="shared" ca="1" si="38"/>
        <v>45252</v>
      </c>
      <c r="K62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9 Days</v>
      </c>
      <c r="L621" s="4">
        <f ca="1">IF(ISBLANK(Table2[[#This Row],[Exit Date]]),0,Table2[[#This Row],[Exit Date]]-Table2[[#This Row],[Join Date]])</f>
        <v>831</v>
      </c>
      <c r="M621" s="2" t="str">
        <f ca="1">IF(Table2[[#This Row],[Exit Date]]&lt;TODAY(),"Out of Service","Active Employee")</f>
        <v>Active Employee</v>
      </c>
    </row>
    <row r="622" spans="1:13" x14ac:dyDescent="0.35">
      <c r="A622" s="2" t="s">
        <v>1182</v>
      </c>
      <c r="B622" s="2">
        <v>40</v>
      </c>
      <c r="C622" s="2" t="s">
        <v>10</v>
      </c>
      <c r="D622" s="2" t="s">
        <v>1183</v>
      </c>
      <c r="E622" s="2" t="s">
        <v>1184</v>
      </c>
      <c r="F622" s="2" t="s">
        <v>3355</v>
      </c>
      <c r="G622" s="5" t="str">
        <f>IF(LEFT(Table2[[#This Row],[Phone Number]], 1)="-", MID(Table2[[#This Row],[Phone Number]], 2, LEN(Table2[[#This Row],[Phone Number]])-1), Table2[[#This Row],[Phone Number]])</f>
        <v>001-997-291-6383-422</v>
      </c>
      <c r="H622" s="2" t="s">
        <v>14</v>
      </c>
      <c r="I622" s="3">
        <v>44423</v>
      </c>
      <c r="J622" s="3">
        <f t="shared" ca="1" si="38"/>
        <v>45252</v>
      </c>
      <c r="K62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7 Days</v>
      </c>
      <c r="L622" s="4">
        <f ca="1">IF(ISBLANK(Table2[[#This Row],[Exit Date]]),0,Table2[[#This Row],[Exit Date]]-Table2[[#This Row],[Join Date]])</f>
        <v>829</v>
      </c>
      <c r="M622" s="2" t="str">
        <f ca="1">IF(Table2[[#This Row],[Exit Date]]&lt;TODAY(),"Out of Service","Active Employee")</f>
        <v>Active Employee</v>
      </c>
    </row>
    <row r="623" spans="1:13" x14ac:dyDescent="0.35">
      <c r="A623" s="2" t="s">
        <v>2252</v>
      </c>
      <c r="B623" s="2">
        <v>38</v>
      </c>
      <c r="C623" s="2" t="s">
        <v>10</v>
      </c>
      <c r="D623" s="2" t="s">
        <v>2253</v>
      </c>
      <c r="E623" s="2" t="s">
        <v>2254</v>
      </c>
      <c r="F623" s="2" t="s">
        <v>3509</v>
      </c>
      <c r="G623" s="5" t="str">
        <f>IF(LEFT(Table2[[#This Row],[Phone Number]], 1)="-", MID(Table2[[#This Row],[Phone Number]], 2, LEN(Table2[[#This Row],[Phone Number]])-1), Table2[[#This Row],[Phone Number]])</f>
        <v>001-969-735-8345-7363</v>
      </c>
      <c r="H623" s="2" t="s">
        <v>14</v>
      </c>
      <c r="I623" s="3">
        <v>44424</v>
      </c>
      <c r="J623" s="3">
        <f t="shared" ca="1" si="38"/>
        <v>45252</v>
      </c>
      <c r="K62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6 Days</v>
      </c>
      <c r="L623" s="4">
        <f ca="1">IF(ISBLANK(Table2[[#This Row],[Exit Date]]),0,Table2[[#This Row],[Exit Date]]-Table2[[#This Row],[Join Date]])</f>
        <v>828</v>
      </c>
      <c r="M623" s="2" t="str">
        <f ca="1">IF(Table2[[#This Row],[Exit Date]]&lt;TODAY(),"Out of Service","Active Employee")</f>
        <v>Active Employee</v>
      </c>
    </row>
    <row r="624" spans="1:13" x14ac:dyDescent="0.35">
      <c r="A624" s="2" t="s">
        <v>2722</v>
      </c>
      <c r="B624" s="2">
        <v>39</v>
      </c>
      <c r="C624" s="2" t="s">
        <v>21</v>
      </c>
      <c r="D624" s="2" t="s">
        <v>2723</v>
      </c>
      <c r="E624" s="2" t="s">
        <v>2724</v>
      </c>
      <c r="F624" s="2" t="s">
        <v>3583</v>
      </c>
      <c r="G624" s="5" t="str">
        <f>IF(LEFT(Table2[[#This Row],[Phone Number]], 1)="-", MID(Table2[[#This Row],[Phone Number]], 2, LEN(Table2[[#This Row],[Phone Number]])-1), Table2[[#This Row],[Phone Number]])</f>
        <v>(507)610-5117-72040</v>
      </c>
      <c r="H624" s="2" t="s">
        <v>24</v>
      </c>
      <c r="I624" s="3">
        <v>44428</v>
      </c>
      <c r="J624" s="3">
        <f t="shared" ca="1" si="38"/>
        <v>45252</v>
      </c>
      <c r="K62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2 Days</v>
      </c>
      <c r="L624" s="4">
        <f ca="1">IF(ISBLANK(Table2[[#This Row],[Exit Date]]),0,Table2[[#This Row],[Exit Date]]-Table2[[#This Row],[Join Date]])</f>
        <v>824</v>
      </c>
      <c r="M624" s="2" t="str">
        <f ca="1">IF(Table2[[#This Row],[Exit Date]]&lt;TODAY(),"Out of Service","Active Employee")</f>
        <v>Active Employee</v>
      </c>
    </row>
    <row r="625" spans="1:13" x14ac:dyDescent="0.35">
      <c r="A625" s="2" t="s">
        <v>470</v>
      </c>
      <c r="B625" s="2">
        <v>48</v>
      </c>
      <c r="C625" s="2" t="s">
        <v>21</v>
      </c>
      <c r="D625" s="2" t="s">
        <v>471</v>
      </c>
      <c r="E625" s="2" t="s">
        <v>472</v>
      </c>
      <c r="F625" s="2" t="s">
        <v>473</v>
      </c>
      <c r="G625" s="5" t="str">
        <f>IF(LEFT(Table2[[#This Row],[Phone Number]], 1)="-", MID(Table2[[#This Row],[Phone Number]], 2, LEN(Table2[[#This Row],[Phone Number]])-1), Table2[[#This Row],[Phone Number]])</f>
        <v>(932)515-2293</v>
      </c>
      <c r="H625" s="2" t="s">
        <v>40</v>
      </c>
      <c r="I625" s="3">
        <v>44429</v>
      </c>
      <c r="J625" s="3">
        <f t="shared" ca="1" si="38"/>
        <v>45252</v>
      </c>
      <c r="K62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1 Days</v>
      </c>
      <c r="L625" s="4">
        <f ca="1">IF(ISBLANK(Table2[[#This Row],[Exit Date]]),0,Table2[[#This Row],[Exit Date]]-Table2[[#This Row],[Join Date]])</f>
        <v>823</v>
      </c>
      <c r="M625" s="2" t="str">
        <f ca="1">IF(Table2[[#This Row],[Exit Date]]&lt;TODAY(),"Out of Service","Active Employee")</f>
        <v>Active Employee</v>
      </c>
    </row>
    <row r="626" spans="1:13" x14ac:dyDescent="0.35">
      <c r="A626" s="2" t="s">
        <v>1845</v>
      </c>
      <c r="B626" s="2">
        <v>43</v>
      </c>
      <c r="C626" s="2" t="s">
        <v>10</v>
      </c>
      <c r="D626" s="2" t="s">
        <v>1846</v>
      </c>
      <c r="E626" s="2" t="s">
        <v>1847</v>
      </c>
      <c r="F626" s="2" t="s">
        <v>3455</v>
      </c>
      <c r="G626" s="5" t="str">
        <f>IF(LEFT(Table2[[#This Row],[Phone Number]], 1)="-", MID(Table2[[#This Row],[Phone Number]], 2, LEN(Table2[[#This Row],[Phone Number]])-1), Table2[[#This Row],[Phone Number]])</f>
        <v>001-334-250-9627-94308</v>
      </c>
      <c r="H626" s="2" t="s">
        <v>24</v>
      </c>
      <c r="I626" s="3">
        <v>44429</v>
      </c>
      <c r="J626" s="3">
        <f t="shared" ca="1" si="38"/>
        <v>45252</v>
      </c>
      <c r="K62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3 Months 1 Days</v>
      </c>
      <c r="L626" s="4">
        <f ca="1">IF(ISBLANK(Table2[[#This Row],[Exit Date]]),0,Table2[[#This Row],[Exit Date]]-Table2[[#This Row],[Join Date]])</f>
        <v>823</v>
      </c>
      <c r="M626" s="2" t="str">
        <f ca="1">IF(Table2[[#This Row],[Exit Date]]&lt;TODAY(),"Out of Service","Active Employee")</f>
        <v>Active Employee</v>
      </c>
    </row>
    <row r="627" spans="1:13" x14ac:dyDescent="0.35">
      <c r="A627" s="2" t="s">
        <v>2313</v>
      </c>
      <c r="B627" s="2">
        <v>39</v>
      </c>
      <c r="C627" s="2" t="s">
        <v>21</v>
      </c>
      <c r="D627" s="2" t="s">
        <v>2314</v>
      </c>
      <c r="E627" s="2" t="s">
        <v>2315</v>
      </c>
      <c r="F627" s="2" t="s">
        <v>3517</v>
      </c>
      <c r="G627" s="5" t="str">
        <f>IF(LEFT(Table2[[#This Row],[Phone Number]], 1)="-", MID(Table2[[#This Row],[Phone Number]], 2, LEN(Table2[[#This Row],[Phone Number]])-1), Table2[[#This Row],[Phone Number]])</f>
        <v>(213)404-7444-40596</v>
      </c>
      <c r="H627" s="2" t="s">
        <v>19</v>
      </c>
      <c r="I627" s="3">
        <v>44434</v>
      </c>
      <c r="J627" s="3">
        <f t="shared" ca="1" si="38"/>
        <v>45252</v>
      </c>
      <c r="K62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27 Days</v>
      </c>
      <c r="L627" s="4">
        <f ca="1">IF(ISBLANK(Table2[[#This Row],[Exit Date]]),0,Table2[[#This Row],[Exit Date]]-Table2[[#This Row],[Join Date]])</f>
        <v>818</v>
      </c>
      <c r="M627" s="2" t="str">
        <f ca="1">IF(Table2[[#This Row],[Exit Date]]&lt;TODAY(),"Out of Service","Active Employee")</f>
        <v>Active Employee</v>
      </c>
    </row>
    <row r="628" spans="1:13" x14ac:dyDescent="0.35">
      <c r="A628" s="2" t="s">
        <v>2124</v>
      </c>
      <c r="B628" s="2">
        <v>36</v>
      </c>
      <c r="C628" s="2" t="s">
        <v>21</v>
      </c>
      <c r="D628" s="2" t="s">
        <v>2125</v>
      </c>
      <c r="E628" s="2" t="s">
        <v>2126</v>
      </c>
      <c r="F628" s="2" t="s">
        <v>3493</v>
      </c>
      <c r="G628" s="5" t="str">
        <f>IF(LEFT(Table2[[#This Row],[Phone Number]], 1)="-", MID(Table2[[#This Row],[Phone Number]], 2, LEN(Table2[[#This Row],[Phone Number]])-1), Table2[[#This Row],[Phone Number]])</f>
        <v>001-619-440-9045-3488</v>
      </c>
      <c r="H628" s="2" t="s">
        <v>14</v>
      </c>
      <c r="I628" s="3">
        <v>44437</v>
      </c>
      <c r="J628" s="3">
        <f t="shared" ca="1" si="38"/>
        <v>45252</v>
      </c>
      <c r="K62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24 Days</v>
      </c>
      <c r="L628" s="4">
        <f ca="1">IF(ISBLANK(Table2[[#This Row],[Exit Date]]),0,Table2[[#This Row],[Exit Date]]-Table2[[#This Row],[Join Date]])</f>
        <v>815</v>
      </c>
      <c r="M628" s="2" t="str">
        <f ca="1">IF(Table2[[#This Row],[Exit Date]]&lt;TODAY(),"Out of Service","Active Employee")</f>
        <v>Active Employee</v>
      </c>
    </row>
    <row r="629" spans="1:13" x14ac:dyDescent="0.35">
      <c r="A629" s="2" t="s">
        <v>2473</v>
      </c>
      <c r="B629" s="2">
        <v>28</v>
      </c>
      <c r="C629" s="2" t="s">
        <v>21</v>
      </c>
      <c r="D629" s="2" t="s">
        <v>2474</v>
      </c>
      <c r="E629" s="2" t="s">
        <v>2475</v>
      </c>
      <c r="F629" s="2" t="s">
        <v>3806</v>
      </c>
      <c r="G629" s="5" t="str">
        <f>IF(LEFT(Table2[[#This Row],[Phone Number]], 1)="-", MID(Table2[[#This Row],[Phone Number]], 2, LEN(Table2[[#This Row],[Phone Number]])-1), Table2[[#This Row],[Phone Number]])</f>
        <v>810-288-1575-0858</v>
      </c>
      <c r="H629" s="2" t="s">
        <v>19</v>
      </c>
      <c r="I629" s="3">
        <v>44438</v>
      </c>
      <c r="J629" s="3">
        <f t="shared" ca="1" si="38"/>
        <v>45252</v>
      </c>
      <c r="K62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23 Days</v>
      </c>
      <c r="L629" s="4">
        <f ca="1">IF(ISBLANK(Table2[[#This Row],[Exit Date]]),0,Table2[[#This Row],[Exit Date]]-Table2[[#This Row],[Join Date]])</f>
        <v>814</v>
      </c>
      <c r="M629" s="2" t="str">
        <f ca="1">IF(Table2[[#This Row],[Exit Date]]&lt;TODAY(),"Out of Service","Active Employee")</f>
        <v>Active Employee</v>
      </c>
    </row>
    <row r="630" spans="1:13" x14ac:dyDescent="0.35">
      <c r="A630" s="2" t="s">
        <v>2694</v>
      </c>
      <c r="B630" s="2">
        <v>27</v>
      </c>
      <c r="C630" s="2" t="s">
        <v>10</v>
      </c>
      <c r="D630" s="2" t="s">
        <v>2695</v>
      </c>
      <c r="E630" s="2" t="s">
        <v>2696</v>
      </c>
      <c r="F630" s="2" t="s">
        <v>3815</v>
      </c>
      <c r="G630" s="5" t="str">
        <f>IF(LEFT(Table2[[#This Row],[Phone Number]], 1)="-", MID(Table2[[#This Row],[Phone Number]], 2, LEN(Table2[[#This Row],[Phone Number]])-1), Table2[[#This Row],[Phone Number]])</f>
        <v>213-291-9794</v>
      </c>
      <c r="H630" s="2" t="s">
        <v>40</v>
      </c>
      <c r="I630" s="3">
        <v>44440</v>
      </c>
      <c r="J630" s="3">
        <v>44459</v>
      </c>
      <c r="K63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19 Days</v>
      </c>
      <c r="L630" s="4">
        <f>IF(ISBLANK(Table2[[#This Row],[Exit Date]]),0,Table2[[#This Row],[Exit Date]]-Table2[[#This Row],[Join Date]])</f>
        <v>19</v>
      </c>
      <c r="M630" s="2" t="str">
        <f ca="1">IF(Table2[[#This Row],[Exit Date]]&lt;TODAY(),"Out of Service","Active Employee")</f>
        <v>Out of Service</v>
      </c>
    </row>
    <row r="631" spans="1:13" x14ac:dyDescent="0.35">
      <c r="A631" s="2" t="s">
        <v>1502</v>
      </c>
      <c r="B631" s="2">
        <v>29</v>
      </c>
      <c r="C631" s="2" t="s">
        <v>10</v>
      </c>
      <c r="D631" s="2" t="s">
        <v>1503</v>
      </c>
      <c r="E631" s="2" t="s">
        <v>1504</v>
      </c>
      <c r="F631" s="2" t="s">
        <v>1505</v>
      </c>
      <c r="G631" s="5" t="str">
        <f>IF(LEFT(Table2[[#This Row],[Phone Number]], 1)="-", MID(Table2[[#This Row],[Phone Number]], 2, LEN(Table2[[#This Row],[Phone Number]])-1), Table2[[#This Row],[Phone Number]])</f>
        <v>(983)213-1296</v>
      </c>
      <c r="H631" s="2" t="s">
        <v>14</v>
      </c>
      <c r="I631" s="3">
        <v>44442</v>
      </c>
      <c r="J631" s="3">
        <v>44517</v>
      </c>
      <c r="K63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2 Months 14 Days</v>
      </c>
      <c r="L631" s="4">
        <f>IF(ISBLANK(Table2[[#This Row],[Exit Date]]),0,Table2[[#This Row],[Exit Date]]-Table2[[#This Row],[Join Date]])</f>
        <v>75</v>
      </c>
      <c r="M631" s="2" t="str">
        <f ca="1">IF(Table2[[#This Row],[Exit Date]]&lt;TODAY(),"Out of Service","Active Employee")</f>
        <v>Out of Service</v>
      </c>
    </row>
    <row r="632" spans="1:13" x14ac:dyDescent="0.35">
      <c r="A632" s="2" t="s">
        <v>2820</v>
      </c>
      <c r="B632" s="2">
        <v>21</v>
      </c>
      <c r="C632" s="2" t="s">
        <v>10</v>
      </c>
      <c r="D632" s="2" t="s">
        <v>2821</v>
      </c>
      <c r="E632" s="2" t="s">
        <v>2822</v>
      </c>
      <c r="F632" s="2">
        <v>6653209722</v>
      </c>
      <c r="G632" s="5">
        <f>IF(LEFT(Table2[[#This Row],[Phone Number]], 1)="-", MID(Table2[[#This Row],[Phone Number]], 2, LEN(Table2[[#This Row],[Phone Number]])-1), Table2[[#This Row],[Phone Number]])</f>
        <v>6653209722</v>
      </c>
      <c r="H632" s="2" t="s">
        <v>19</v>
      </c>
      <c r="I632" s="3">
        <v>44442</v>
      </c>
      <c r="J632" s="3">
        <v>44664</v>
      </c>
      <c r="K63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7 Months 10 Days</v>
      </c>
      <c r="L632" s="4">
        <f>IF(ISBLANK(Table2[[#This Row],[Exit Date]]),0,Table2[[#This Row],[Exit Date]]-Table2[[#This Row],[Join Date]])</f>
        <v>222</v>
      </c>
      <c r="M632" s="2" t="str">
        <f ca="1">IF(Table2[[#This Row],[Exit Date]]&lt;TODAY(),"Out of Service","Active Employee")</f>
        <v>Out of Service</v>
      </c>
    </row>
    <row r="633" spans="1:13" x14ac:dyDescent="0.35">
      <c r="A633" s="2" t="s">
        <v>538</v>
      </c>
      <c r="B633" s="2">
        <v>45</v>
      </c>
      <c r="C633" s="2" t="s">
        <v>21</v>
      </c>
      <c r="D633" s="2" t="s">
        <v>539</v>
      </c>
      <c r="E633" s="2" t="s">
        <v>540</v>
      </c>
      <c r="F633" s="2" t="s">
        <v>3695</v>
      </c>
      <c r="G633" s="5" t="str">
        <f>IF(LEFT(Table2[[#This Row],[Phone Number]], 1)="-", MID(Table2[[#This Row],[Phone Number]], 2, LEN(Table2[[#This Row],[Phone Number]])-1), Table2[[#This Row],[Phone Number]])</f>
        <v>677-987-1576</v>
      </c>
      <c r="H633" s="2" t="s">
        <v>19</v>
      </c>
      <c r="I633" s="3">
        <v>44443</v>
      </c>
      <c r="J633" s="3">
        <f t="shared" ref="J633:J638" ca="1" si="39">TODAY()</f>
        <v>45252</v>
      </c>
      <c r="K63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18 Days</v>
      </c>
      <c r="L633" s="4">
        <f ca="1">IF(ISBLANK(Table2[[#This Row],[Exit Date]]),0,Table2[[#This Row],[Exit Date]]-Table2[[#This Row],[Join Date]])</f>
        <v>809</v>
      </c>
      <c r="M633" s="2" t="str">
        <f ca="1">IF(Table2[[#This Row],[Exit Date]]&lt;TODAY(),"Out of Service","Active Employee")</f>
        <v>Active Employee</v>
      </c>
    </row>
    <row r="634" spans="1:13" x14ac:dyDescent="0.35">
      <c r="A634" s="2" t="s">
        <v>1658</v>
      </c>
      <c r="B634" s="2">
        <v>29</v>
      </c>
      <c r="C634" s="2" t="s">
        <v>21</v>
      </c>
      <c r="D634" s="2" t="s">
        <v>1659</v>
      </c>
      <c r="E634" s="2" t="s">
        <v>1660</v>
      </c>
      <c r="F634" s="2">
        <v>4883250333</v>
      </c>
      <c r="G634" s="5">
        <f>IF(LEFT(Table2[[#This Row],[Phone Number]], 1)="-", MID(Table2[[#This Row],[Phone Number]], 2, LEN(Table2[[#This Row],[Phone Number]])-1), Table2[[#This Row],[Phone Number]])</f>
        <v>4883250333</v>
      </c>
      <c r="H634" s="2" t="s">
        <v>40</v>
      </c>
      <c r="I634" s="3">
        <v>44444</v>
      </c>
      <c r="J634" s="3">
        <f t="shared" ca="1" si="39"/>
        <v>45252</v>
      </c>
      <c r="K63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17 Days</v>
      </c>
      <c r="L634" s="4">
        <f ca="1">IF(ISBLANK(Table2[[#This Row],[Exit Date]]),0,Table2[[#This Row],[Exit Date]]-Table2[[#This Row],[Join Date]])</f>
        <v>808</v>
      </c>
      <c r="M634" s="2" t="str">
        <f ca="1">IF(Table2[[#This Row],[Exit Date]]&lt;TODAY(),"Out of Service","Active Employee")</f>
        <v>Active Employee</v>
      </c>
    </row>
    <row r="635" spans="1:13" x14ac:dyDescent="0.35">
      <c r="A635" s="2" t="s">
        <v>597</v>
      </c>
      <c r="B635" s="2">
        <v>47</v>
      </c>
      <c r="C635" s="2" t="s">
        <v>10</v>
      </c>
      <c r="D635" s="2" t="s">
        <v>598</v>
      </c>
      <c r="E635" s="2" t="s">
        <v>599</v>
      </c>
      <c r="F635" s="2" t="s">
        <v>3270</v>
      </c>
      <c r="G635" s="5" t="str">
        <f>IF(LEFT(Table2[[#This Row],[Phone Number]], 1)="-", MID(Table2[[#This Row],[Phone Number]], 2, LEN(Table2[[#This Row],[Phone Number]])-1), Table2[[#This Row],[Phone Number]])</f>
        <v>001-873-955-2419-54448</v>
      </c>
      <c r="H635" s="2" t="s">
        <v>40</v>
      </c>
      <c r="I635" s="3">
        <v>44445</v>
      </c>
      <c r="J635" s="3">
        <f t="shared" ca="1" si="39"/>
        <v>45252</v>
      </c>
      <c r="K63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16 Days</v>
      </c>
      <c r="L635" s="4">
        <f ca="1">IF(ISBLANK(Table2[[#This Row],[Exit Date]]),0,Table2[[#This Row],[Exit Date]]-Table2[[#This Row],[Join Date]])</f>
        <v>807</v>
      </c>
      <c r="M635" s="2" t="str">
        <f ca="1">IF(Table2[[#This Row],[Exit Date]]&lt;TODAY(),"Out of Service","Active Employee")</f>
        <v>Active Employee</v>
      </c>
    </row>
    <row r="636" spans="1:13" x14ac:dyDescent="0.35">
      <c r="A636" s="2" t="s">
        <v>1221</v>
      </c>
      <c r="B636" s="2">
        <v>54</v>
      </c>
      <c r="C636" s="2" t="s">
        <v>10</v>
      </c>
      <c r="D636" s="2" t="s">
        <v>1222</v>
      </c>
      <c r="E636" s="2" t="s">
        <v>1223</v>
      </c>
      <c r="F636" s="2" t="s">
        <v>3360</v>
      </c>
      <c r="G636" s="5" t="str">
        <f>IF(LEFT(Table2[[#This Row],[Phone Number]], 1)="-", MID(Table2[[#This Row],[Phone Number]], 2, LEN(Table2[[#This Row],[Phone Number]])-1), Table2[[#This Row],[Phone Number]])</f>
        <v>001-282-563-6095-80031</v>
      </c>
      <c r="H636" s="2" t="s">
        <v>19</v>
      </c>
      <c r="I636" s="3">
        <v>44445</v>
      </c>
      <c r="J636" s="3">
        <f t="shared" ca="1" si="39"/>
        <v>45252</v>
      </c>
      <c r="K63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16 Days</v>
      </c>
      <c r="L636" s="4">
        <f ca="1">IF(ISBLANK(Table2[[#This Row],[Exit Date]]),0,Table2[[#This Row],[Exit Date]]-Table2[[#This Row],[Join Date]])</f>
        <v>807</v>
      </c>
      <c r="M636" s="2" t="str">
        <f ca="1">IF(Table2[[#This Row],[Exit Date]]&lt;TODAY(),"Out of Service","Active Employee")</f>
        <v>Active Employee</v>
      </c>
    </row>
    <row r="637" spans="1:13" x14ac:dyDescent="0.35">
      <c r="A637" s="2" t="s">
        <v>1736</v>
      </c>
      <c r="B637" s="2">
        <v>36</v>
      </c>
      <c r="C637" s="2" t="s">
        <v>10</v>
      </c>
      <c r="D637" s="2" t="s">
        <v>1737</v>
      </c>
      <c r="E637" s="2" t="s">
        <v>1738</v>
      </c>
      <c r="F637" s="2" t="s">
        <v>3764</v>
      </c>
      <c r="G637" s="5" t="str">
        <f>IF(LEFT(Table2[[#This Row],[Phone Number]], 1)="-", MID(Table2[[#This Row],[Phone Number]], 2, LEN(Table2[[#This Row],[Phone Number]])-1), Table2[[#This Row],[Phone Number]])</f>
        <v>881-942-7411-904</v>
      </c>
      <c r="H637" s="2" t="s">
        <v>14</v>
      </c>
      <c r="I637" s="3">
        <v>44448</v>
      </c>
      <c r="J637" s="3">
        <f t="shared" ca="1" si="39"/>
        <v>45252</v>
      </c>
      <c r="K63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13 Days</v>
      </c>
      <c r="L637" s="4">
        <f ca="1">IF(ISBLANK(Table2[[#This Row],[Exit Date]]),0,Table2[[#This Row],[Exit Date]]-Table2[[#This Row],[Join Date]])</f>
        <v>804</v>
      </c>
      <c r="M637" s="2" t="str">
        <f ca="1">IF(Table2[[#This Row],[Exit Date]]&lt;TODAY(),"Out of Service","Active Employee")</f>
        <v>Active Employee</v>
      </c>
    </row>
    <row r="638" spans="1:13" x14ac:dyDescent="0.35">
      <c r="A638" s="2" t="s">
        <v>1816</v>
      </c>
      <c r="B638" s="2">
        <v>28</v>
      </c>
      <c r="C638" s="2" t="s">
        <v>21</v>
      </c>
      <c r="D638" s="2" t="s">
        <v>1817</v>
      </c>
      <c r="E638" s="2" t="s">
        <v>1818</v>
      </c>
      <c r="F638" s="2" t="s">
        <v>3449</v>
      </c>
      <c r="G638" s="5" t="str">
        <f>IF(LEFT(Table2[[#This Row],[Phone Number]], 1)="-", MID(Table2[[#This Row],[Phone Number]], 2, LEN(Table2[[#This Row],[Phone Number]])-1), Table2[[#This Row],[Phone Number]])</f>
        <v>(463)634-0465-102</v>
      </c>
      <c r="H638" s="2" t="s">
        <v>24</v>
      </c>
      <c r="I638" s="3">
        <v>44448</v>
      </c>
      <c r="J638" s="3">
        <f t="shared" ca="1" si="39"/>
        <v>45252</v>
      </c>
      <c r="K63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13 Days</v>
      </c>
      <c r="L638" s="4">
        <f ca="1">IF(ISBLANK(Table2[[#This Row],[Exit Date]]),0,Table2[[#This Row],[Exit Date]]-Table2[[#This Row],[Join Date]])</f>
        <v>804</v>
      </c>
      <c r="M638" s="2" t="str">
        <f ca="1">IF(Table2[[#This Row],[Exit Date]]&lt;TODAY(),"Out of Service","Active Employee")</f>
        <v>Active Employee</v>
      </c>
    </row>
    <row r="639" spans="1:13" x14ac:dyDescent="0.35">
      <c r="A639" s="2" t="s">
        <v>372</v>
      </c>
      <c r="B639" s="2">
        <v>52</v>
      </c>
      <c r="C639" s="2" t="s">
        <v>21</v>
      </c>
      <c r="D639" s="2" t="s">
        <v>373</v>
      </c>
      <c r="E639" s="2" t="s">
        <v>374</v>
      </c>
      <c r="F639" s="2" t="s">
        <v>375</v>
      </c>
      <c r="G639" s="5" t="str">
        <f>IF(LEFT(Table2[[#This Row],[Phone Number]], 1)="-", MID(Table2[[#This Row],[Phone Number]], 2, LEN(Table2[[#This Row],[Phone Number]])-1), Table2[[#This Row],[Phone Number]])</f>
        <v>001-891-920-2940</v>
      </c>
      <c r="H639" s="2" t="s">
        <v>14</v>
      </c>
      <c r="I639" s="3">
        <v>44449</v>
      </c>
      <c r="J639" s="3">
        <v>44614</v>
      </c>
      <c r="K63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5 Months 12 Days</v>
      </c>
      <c r="L639" s="4">
        <f>IF(ISBLANK(Table2[[#This Row],[Exit Date]]),0,Table2[[#This Row],[Exit Date]]-Table2[[#This Row],[Join Date]])</f>
        <v>165</v>
      </c>
      <c r="M639" s="2" t="str">
        <f ca="1">IF(Table2[[#This Row],[Exit Date]]&lt;TODAY(),"Out of Service","Active Employee")</f>
        <v>Out of Service</v>
      </c>
    </row>
    <row r="640" spans="1:13" x14ac:dyDescent="0.35">
      <c r="A640" s="2" t="s">
        <v>2117</v>
      </c>
      <c r="B640" s="2">
        <v>19</v>
      </c>
      <c r="C640" s="2" t="s">
        <v>10</v>
      </c>
      <c r="D640" s="2" t="s">
        <v>2118</v>
      </c>
      <c r="E640" s="2" t="s">
        <v>2119</v>
      </c>
      <c r="F640" s="2" t="s">
        <v>2120</v>
      </c>
      <c r="G640" s="5" t="str">
        <f>IF(LEFT(Table2[[#This Row],[Phone Number]], 1)="-", MID(Table2[[#This Row],[Phone Number]], 2, LEN(Table2[[#This Row],[Phone Number]])-1), Table2[[#This Row],[Phone Number]])</f>
        <v>(319)474-4630</v>
      </c>
      <c r="H640" s="2" t="s">
        <v>40</v>
      </c>
      <c r="I640" s="3">
        <v>44449</v>
      </c>
      <c r="J640" s="3">
        <f ca="1">TODAY()</f>
        <v>45252</v>
      </c>
      <c r="K64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12 Days</v>
      </c>
      <c r="L640" s="4">
        <f ca="1">IF(ISBLANK(Table2[[#This Row],[Exit Date]]),0,Table2[[#This Row],[Exit Date]]-Table2[[#This Row],[Join Date]])</f>
        <v>803</v>
      </c>
      <c r="M640" s="2" t="str">
        <f ca="1">IF(Table2[[#This Row],[Exit Date]]&lt;TODAY(),"Out of Service","Active Employee")</f>
        <v>Active Employee</v>
      </c>
    </row>
    <row r="641" spans="1:13" x14ac:dyDescent="0.35">
      <c r="A641" s="2" t="s">
        <v>369</v>
      </c>
      <c r="B641" s="2">
        <v>36</v>
      </c>
      <c r="C641" s="2" t="s">
        <v>10</v>
      </c>
      <c r="D641" s="2" t="s">
        <v>370</v>
      </c>
      <c r="E641" s="2" t="s">
        <v>371</v>
      </c>
      <c r="F641" s="2">
        <v>8832430917</v>
      </c>
      <c r="G641" s="5">
        <f>IF(LEFT(Table2[[#This Row],[Phone Number]], 1)="-", MID(Table2[[#This Row],[Phone Number]], 2, LEN(Table2[[#This Row],[Phone Number]])-1), Table2[[#This Row],[Phone Number]])</f>
        <v>8832430917</v>
      </c>
      <c r="H641" s="2" t="s">
        <v>14</v>
      </c>
      <c r="I641" s="3">
        <v>44450</v>
      </c>
      <c r="J641" s="3">
        <v>44736</v>
      </c>
      <c r="K64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9 Months 13 Days</v>
      </c>
      <c r="L641" s="4">
        <f>IF(ISBLANK(Table2[[#This Row],[Exit Date]]),0,Table2[[#This Row],[Exit Date]]-Table2[[#This Row],[Join Date]])</f>
        <v>286</v>
      </c>
      <c r="M641" s="2" t="str">
        <f ca="1">IF(Table2[[#This Row],[Exit Date]]&lt;TODAY(),"Out of Service","Active Employee")</f>
        <v>Out of Service</v>
      </c>
    </row>
    <row r="642" spans="1:13" x14ac:dyDescent="0.35">
      <c r="A642" s="2" t="s">
        <v>600</v>
      </c>
      <c r="B642" s="2">
        <v>32</v>
      </c>
      <c r="C642" s="2" t="s">
        <v>10</v>
      </c>
      <c r="D642" s="2" t="s">
        <v>601</v>
      </c>
      <c r="E642" s="2" t="s">
        <v>602</v>
      </c>
      <c r="F642" s="2" t="s">
        <v>3271</v>
      </c>
      <c r="G642" s="5" t="str">
        <f>IF(LEFT(Table2[[#This Row],[Phone Number]], 1)="-", MID(Table2[[#This Row],[Phone Number]], 2, LEN(Table2[[#This Row],[Phone Number]])-1), Table2[[#This Row],[Phone Number]])</f>
        <v>(933)488-0222-9426</v>
      </c>
      <c r="H642" s="2" t="s">
        <v>24</v>
      </c>
      <c r="I642" s="3">
        <v>44450</v>
      </c>
      <c r="J642" s="3">
        <f ca="1">TODAY()</f>
        <v>45252</v>
      </c>
      <c r="K64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11 Days</v>
      </c>
      <c r="L642" s="4">
        <f ca="1">IF(ISBLANK(Table2[[#This Row],[Exit Date]]),0,Table2[[#This Row],[Exit Date]]-Table2[[#This Row],[Join Date]])</f>
        <v>802</v>
      </c>
      <c r="M642" s="2" t="str">
        <f ca="1">IF(Table2[[#This Row],[Exit Date]]&lt;TODAY(),"Out of Service","Active Employee")</f>
        <v>Active Employee</v>
      </c>
    </row>
    <row r="643" spans="1:13" x14ac:dyDescent="0.35">
      <c r="A643" s="2" t="s">
        <v>901</v>
      </c>
      <c r="B643" s="2">
        <v>21</v>
      </c>
      <c r="C643" s="2" t="s">
        <v>21</v>
      </c>
      <c r="D643" s="2" t="s">
        <v>902</v>
      </c>
      <c r="E643" s="2" t="s">
        <v>903</v>
      </c>
      <c r="F643" s="2">
        <f>1-850-542-5883</f>
        <v>-7274</v>
      </c>
      <c r="G643" s="5" t="str">
        <f>IF(LEFT(Table2[[#This Row],[Phone Number]], 1)="-", MID(Table2[[#This Row],[Phone Number]], 2, LEN(Table2[[#This Row],[Phone Number]])-1), Table2[[#This Row],[Phone Number]])</f>
        <v>7274</v>
      </c>
      <c r="H643" s="2" t="s">
        <v>14</v>
      </c>
      <c r="I643" s="3">
        <v>44450</v>
      </c>
      <c r="J643" s="3">
        <f ca="1">TODAY()</f>
        <v>45252</v>
      </c>
      <c r="K64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11 Days</v>
      </c>
      <c r="L643" s="4">
        <f ca="1">IF(ISBLANK(Table2[[#This Row],[Exit Date]]),0,Table2[[#This Row],[Exit Date]]-Table2[[#This Row],[Join Date]])</f>
        <v>802</v>
      </c>
      <c r="M643" s="2" t="str">
        <f ca="1">IF(Table2[[#This Row],[Exit Date]]&lt;TODAY(),"Out of Service","Active Employee")</f>
        <v>Active Employee</v>
      </c>
    </row>
    <row r="644" spans="1:13" x14ac:dyDescent="0.35">
      <c r="A644" s="2" t="s">
        <v>349</v>
      </c>
      <c r="B644" s="2">
        <v>23</v>
      </c>
      <c r="C644" s="2" t="s">
        <v>10</v>
      </c>
      <c r="D644" s="2" t="s">
        <v>350</v>
      </c>
      <c r="E644" s="2" t="s">
        <v>351</v>
      </c>
      <c r="F644" s="2" t="s">
        <v>3231</v>
      </c>
      <c r="G644" s="5" t="str">
        <f>IF(LEFT(Table2[[#This Row],[Phone Number]], 1)="-", MID(Table2[[#This Row],[Phone Number]], 2, LEN(Table2[[#This Row],[Phone Number]])-1), Table2[[#This Row],[Phone Number]])</f>
        <v>(859)984-8759-708</v>
      </c>
      <c r="H644" s="2" t="s">
        <v>19</v>
      </c>
      <c r="I644" s="3">
        <v>44451</v>
      </c>
      <c r="J644" s="3">
        <v>44805</v>
      </c>
      <c r="K64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20 Days</v>
      </c>
      <c r="L644" s="4">
        <f>IF(ISBLANK(Table2[[#This Row],[Exit Date]]),0,Table2[[#This Row],[Exit Date]]-Table2[[#This Row],[Join Date]])</f>
        <v>354</v>
      </c>
      <c r="M644" s="2" t="str">
        <f ca="1">IF(Table2[[#This Row],[Exit Date]]&lt;TODAY(),"Out of Service","Active Employee")</f>
        <v>Out of Service</v>
      </c>
    </row>
    <row r="645" spans="1:13" x14ac:dyDescent="0.35">
      <c r="A645" s="2" t="s">
        <v>2476</v>
      </c>
      <c r="B645" s="2">
        <v>56</v>
      </c>
      <c r="C645" s="2" t="s">
        <v>21</v>
      </c>
      <c r="D645" s="2" t="s">
        <v>2477</v>
      </c>
      <c r="E645" s="2" t="s">
        <v>2478</v>
      </c>
      <c r="F645" s="2" t="s">
        <v>2479</v>
      </c>
      <c r="G645" s="5" t="str">
        <f>IF(LEFT(Table2[[#This Row],[Phone Number]], 1)="-", MID(Table2[[#This Row],[Phone Number]], 2, LEN(Table2[[#This Row],[Phone Number]])-1), Table2[[#This Row],[Phone Number]])</f>
        <v>001-910-810-2785</v>
      </c>
      <c r="H645" s="2" t="s">
        <v>19</v>
      </c>
      <c r="I645" s="3">
        <v>44451</v>
      </c>
      <c r="J645" s="3">
        <f ca="1">TODAY()</f>
        <v>45252</v>
      </c>
      <c r="K64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10 Days</v>
      </c>
      <c r="L645" s="4">
        <f ca="1">IF(ISBLANK(Table2[[#This Row],[Exit Date]]),0,Table2[[#This Row],[Exit Date]]-Table2[[#This Row],[Join Date]])</f>
        <v>801</v>
      </c>
      <c r="M645" s="2" t="str">
        <f ca="1">IF(Table2[[#This Row],[Exit Date]]&lt;TODAY(),"Out of Service","Active Employee")</f>
        <v>Active Employee</v>
      </c>
    </row>
    <row r="646" spans="1:13" x14ac:dyDescent="0.35">
      <c r="A646" s="2" t="s">
        <v>1045</v>
      </c>
      <c r="B646" s="2">
        <v>57</v>
      </c>
      <c r="C646" s="2" t="s">
        <v>10</v>
      </c>
      <c r="D646" s="2" t="s">
        <v>1046</v>
      </c>
      <c r="E646" s="2" t="s">
        <v>1047</v>
      </c>
      <c r="F646" s="2" t="s">
        <v>3337</v>
      </c>
      <c r="G646" s="5" t="str">
        <f>IF(LEFT(Table2[[#This Row],[Phone Number]], 1)="-", MID(Table2[[#This Row],[Phone Number]], 2, LEN(Table2[[#This Row],[Phone Number]])-1), Table2[[#This Row],[Phone Number]])</f>
        <v>001-925-856-7558-25521</v>
      </c>
      <c r="H646" s="2" t="s">
        <v>19</v>
      </c>
      <c r="I646" s="3">
        <v>44453</v>
      </c>
      <c r="J646" s="3">
        <f ca="1">TODAY()</f>
        <v>45252</v>
      </c>
      <c r="K64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8 Days</v>
      </c>
      <c r="L646" s="4">
        <f ca="1">IF(ISBLANK(Table2[[#This Row],[Exit Date]]),0,Table2[[#This Row],[Exit Date]]-Table2[[#This Row],[Join Date]])</f>
        <v>799</v>
      </c>
      <c r="M646" s="2" t="str">
        <f ca="1">IF(Table2[[#This Row],[Exit Date]]&lt;TODAY(),"Out of Service","Active Employee")</f>
        <v>Active Employee</v>
      </c>
    </row>
    <row r="647" spans="1:13" x14ac:dyDescent="0.35">
      <c r="A647" s="2" t="s">
        <v>2362</v>
      </c>
      <c r="B647" s="2">
        <v>30</v>
      </c>
      <c r="C647" s="2" t="s">
        <v>21</v>
      </c>
      <c r="D647" s="2" t="s">
        <v>2363</v>
      </c>
      <c r="E647" s="2" t="s">
        <v>2364</v>
      </c>
      <c r="F647" s="2" t="s">
        <v>2365</v>
      </c>
      <c r="G647" s="5" t="str">
        <f>IF(LEFT(Table2[[#This Row],[Phone Number]], 1)="-", MID(Table2[[#This Row],[Phone Number]], 2, LEN(Table2[[#This Row],[Phone Number]])-1), Table2[[#This Row],[Phone Number]])</f>
        <v>(745)214-4697</v>
      </c>
      <c r="H647" s="2" t="s">
        <v>24</v>
      </c>
      <c r="I647" s="3">
        <v>44453</v>
      </c>
      <c r="J647" s="3">
        <f ca="1">TODAY()</f>
        <v>45252</v>
      </c>
      <c r="K64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8 Days</v>
      </c>
      <c r="L647" s="4">
        <f ca="1">IF(ISBLANK(Table2[[#This Row],[Exit Date]]),0,Table2[[#This Row],[Exit Date]]-Table2[[#This Row],[Join Date]])</f>
        <v>799</v>
      </c>
      <c r="M647" s="2" t="str">
        <f ca="1">IF(Table2[[#This Row],[Exit Date]]&lt;TODAY(),"Out of Service","Active Employee")</f>
        <v>Active Employee</v>
      </c>
    </row>
    <row r="648" spans="1:13" x14ac:dyDescent="0.35">
      <c r="A648" s="2" t="s">
        <v>512</v>
      </c>
      <c r="B648" s="2">
        <v>35</v>
      </c>
      <c r="C648" s="2" t="s">
        <v>10</v>
      </c>
      <c r="D648" s="2" t="s">
        <v>513</v>
      </c>
      <c r="E648" s="2" t="s">
        <v>514</v>
      </c>
      <c r="F648" s="2" t="s">
        <v>3693</v>
      </c>
      <c r="G648" s="5" t="str">
        <f>IF(LEFT(Table2[[#This Row],[Phone Number]], 1)="-", MID(Table2[[#This Row],[Phone Number]], 2, LEN(Table2[[#This Row],[Phone Number]])-1), Table2[[#This Row],[Phone Number]])</f>
        <v>713-965-2482-08510</v>
      </c>
      <c r="H648" s="2" t="s">
        <v>14</v>
      </c>
      <c r="I648" s="3">
        <v>44456</v>
      </c>
      <c r="J648" s="3">
        <f ca="1">TODAY()</f>
        <v>45252</v>
      </c>
      <c r="K64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5 Days</v>
      </c>
      <c r="L648" s="4">
        <f ca="1">IF(ISBLANK(Table2[[#This Row],[Exit Date]]),0,Table2[[#This Row],[Exit Date]]-Table2[[#This Row],[Join Date]])</f>
        <v>796</v>
      </c>
      <c r="M648" s="2" t="str">
        <f ca="1">IF(Table2[[#This Row],[Exit Date]]&lt;TODAY(),"Out of Service","Active Employee")</f>
        <v>Active Employee</v>
      </c>
    </row>
    <row r="649" spans="1:13" x14ac:dyDescent="0.35">
      <c r="A649" s="2" t="s">
        <v>1861</v>
      </c>
      <c r="B649" s="2">
        <v>47</v>
      </c>
      <c r="C649" s="2" t="s">
        <v>10</v>
      </c>
      <c r="D649" s="2" t="s">
        <v>1862</v>
      </c>
      <c r="E649" s="2" t="s">
        <v>1863</v>
      </c>
      <c r="F649" s="2">
        <f>1-638-738-9074</f>
        <v>-10449</v>
      </c>
      <c r="G649" s="5" t="str">
        <f>IF(LEFT(Table2[[#This Row],[Phone Number]], 1)="-", MID(Table2[[#This Row],[Phone Number]], 2, LEN(Table2[[#This Row],[Phone Number]])-1), Table2[[#This Row],[Phone Number]])</f>
        <v>10449</v>
      </c>
      <c r="H649" s="2" t="s">
        <v>14</v>
      </c>
      <c r="I649" s="3">
        <v>44456</v>
      </c>
      <c r="J649" s="3">
        <f ca="1">TODAY()</f>
        <v>45252</v>
      </c>
      <c r="K64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5 Days</v>
      </c>
      <c r="L649" s="4">
        <f ca="1">IF(ISBLANK(Table2[[#This Row],[Exit Date]]),0,Table2[[#This Row],[Exit Date]]-Table2[[#This Row],[Join Date]])</f>
        <v>796</v>
      </c>
      <c r="M649" s="2" t="str">
        <f ca="1">IF(Table2[[#This Row],[Exit Date]]&lt;TODAY(),"Out of Service","Active Employee")</f>
        <v>Active Employee</v>
      </c>
    </row>
    <row r="650" spans="1:13" x14ac:dyDescent="0.35">
      <c r="A650" s="2" t="s">
        <v>2798</v>
      </c>
      <c r="B650" s="2">
        <v>58</v>
      </c>
      <c r="C650" s="2" t="s">
        <v>21</v>
      </c>
      <c r="D650" s="2" t="s">
        <v>2799</v>
      </c>
      <c r="E650" s="2" t="s">
        <v>2800</v>
      </c>
      <c r="F650" s="2" t="s">
        <v>3599</v>
      </c>
      <c r="G650" s="5" t="str">
        <f>IF(LEFT(Table2[[#This Row],[Phone Number]], 1)="-", MID(Table2[[#This Row],[Phone Number]], 2, LEN(Table2[[#This Row],[Phone Number]])-1), Table2[[#This Row],[Phone Number]])</f>
        <v>(831)540-3002-1340</v>
      </c>
      <c r="H650" s="2" t="s">
        <v>40</v>
      </c>
      <c r="I650" s="3">
        <v>44457</v>
      </c>
      <c r="J650" s="3">
        <v>44761</v>
      </c>
      <c r="K65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10 Months 1 Days</v>
      </c>
      <c r="L650" s="4">
        <f>IF(ISBLANK(Table2[[#This Row],[Exit Date]]),0,Table2[[#This Row],[Exit Date]]-Table2[[#This Row],[Join Date]])</f>
        <v>304</v>
      </c>
      <c r="M650" s="2" t="str">
        <f ca="1">IF(Table2[[#This Row],[Exit Date]]&lt;TODAY(),"Out of Service","Active Employee")</f>
        <v>Out of Service</v>
      </c>
    </row>
    <row r="651" spans="1:13" x14ac:dyDescent="0.35">
      <c r="A651" s="2" t="s">
        <v>1531</v>
      </c>
      <c r="B651" s="2">
        <v>41</v>
      </c>
      <c r="C651" s="2" t="s">
        <v>10</v>
      </c>
      <c r="D651" s="2" t="s">
        <v>1532</v>
      </c>
      <c r="E651" s="2" t="s">
        <v>1533</v>
      </c>
      <c r="F651" s="2" t="s">
        <v>3403</v>
      </c>
      <c r="G651" s="5" t="str">
        <f>IF(LEFT(Table2[[#This Row],[Phone Number]], 1)="-", MID(Table2[[#This Row],[Phone Number]], 2, LEN(Table2[[#This Row],[Phone Number]])-1), Table2[[#This Row],[Phone Number]])</f>
        <v>+1-827-651-3829-640</v>
      </c>
      <c r="H651" s="2" t="s">
        <v>19</v>
      </c>
      <c r="I651" s="3">
        <v>44458</v>
      </c>
      <c r="J651" s="3">
        <v>44768</v>
      </c>
      <c r="K65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10 Months 7 Days</v>
      </c>
      <c r="L651" s="4">
        <f>IF(ISBLANK(Table2[[#This Row],[Exit Date]]),0,Table2[[#This Row],[Exit Date]]-Table2[[#This Row],[Join Date]])</f>
        <v>310</v>
      </c>
      <c r="M651" s="2" t="str">
        <f ca="1">IF(Table2[[#This Row],[Exit Date]]&lt;TODAY(),"Out of Service","Active Employee")</f>
        <v>Out of Service</v>
      </c>
    </row>
    <row r="652" spans="1:13" x14ac:dyDescent="0.35">
      <c r="A652" s="2" t="s">
        <v>1978</v>
      </c>
      <c r="B652" s="2">
        <v>32</v>
      </c>
      <c r="C652" s="2" t="s">
        <v>10</v>
      </c>
      <c r="D652" s="2" t="s">
        <v>1979</v>
      </c>
      <c r="E652" s="2" t="s">
        <v>1980</v>
      </c>
      <c r="F652" s="2" t="s">
        <v>3779</v>
      </c>
      <c r="G652" s="5" t="str">
        <f>IF(LEFT(Table2[[#This Row],[Phone Number]], 1)="-", MID(Table2[[#This Row],[Phone Number]], 2, LEN(Table2[[#This Row],[Phone Number]])-1), Table2[[#This Row],[Phone Number]])</f>
        <v>573-799-6233-0478</v>
      </c>
      <c r="H652" s="2" t="s">
        <v>14</v>
      </c>
      <c r="I652" s="3">
        <v>44458</v>
      </c>
      <c r="J652" s="3">
        <v>44572</v>
      </c>
      <c r="K65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3 Months 23 Days</v>
      </c>
      <c r="L652" s="4">
        <f>IF(ISBLANK(Table2[[#This Row],[Exit Date]]),0,Table2[[#This Row],[Exit Date]]-Table2[[#This Row],[Join Date]])</f>
        <v>114</v>
      </c>
      <c r="M652" s="2" t="str">
        <f ca="1">IF(Table2[[#This Row],[Exit Date]]&lt;TODAY(),"Out of Service","Active Employee")</f>
        <v>Out of Service</v>
      </c>
    </row>
    <row r="653" spans="1:13" x14ac:dyDescent="0.35">
      <c r="A653" s="2" t="s">
        <v>1490</v>
      </c>
      <c r="B653" s="2">
        <v>45</v>
      </c>
      <c r="C653" s="2" t="s">
        <v>21</v>
      </c>
      <c r="D653" s="2" t="s">
        <v>1491</v>
      </c>
      <c r="E653" s="2" t="s">
        <v>1492</v>
      </c>
      <c r="F653" s="2" t="s">
        <v>3398</v>
      </c>
      <c r="G653" s="5" t="str">
        <f>IF(LEFT(Table2[[#This Row],[Phone Number]], 1)="-", MID(Table2[[#This Row],[Phone Number]], 2, LEN(Table2[[#This Row],[Phone Number]])-1), Table2[[#This Row],[Phone Number]])</f>
        <v>(532)400-0369-54793</v>
      </c>
      <c r="H653" s="2" t="s">
        <v>40</v>
      </c>
      <c r="I653" s="3">
        <v>44459</v>
      </c>
      <c r="J653" s="3">
        <v>44599</v>
      </c>
      <c r="K65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4 Months 18 Days</v>
      </c>
      <c r="L653" s="4">
        <f>IF(ISBLANK(Table2[[#This Row],[Exit Date]]),0,Table2[[#This Row],[Exit Date]]-Table2[[#This Row],[Join Date]])</f>
        <v>140</v>
      </c>
      <c r="M653" s="2" t="str">
        <f ca="1">IF(Table2[[#This Row],[Exit Date]]&lt;TODAY(),"Out of Service","Active Employee")</f>
        <v>Out of Service</v>
      </c>
    </row>
    <row r="654" spans="1:13" x14ac:dyDescent="0.35">
      <c r="A654" s="2" t="s">
        <v>2516</v>
      </c>
      <c r="B654" s="2">
        <v>43</v>
      </c>
      <c r="C654" s="2" t="s">
        <v>21</v>
      </c>
      <c r="D654" s="2" t="s">
        <v>2517</v>
      </c>
      <c r="E654" s="2" t="s">
        <v>2518</v>
      </c>
      <c r="F654" s="2">
        <f>1-827-322-2452</f>
        <v>-3600</v>
      </c>
      <c r="G654" s="5" t="str">
        <f>IF(LEFT(Table2[[#This Row],[Phone Number]], 1)="-", MID(Table2[[#This Row],[Phone Number]], 2, LEN(Table2[[#This Row],[Phone Number]])-1), Table2[[#This Row],[Phone Number]])</f>
        <v>3600</v>
      </c>
      <c r="H654" s="2" t="s">
        <v>40</v>
      </c>
      <c r="I654" s="3">
        <v>44461</v>
      </c>
      <c r="J654" s="3">
        <f ca="1">TODAY()</f>
        <v>45252</v>
      </c>
      <c r="K65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0 Days</v>
      </c>
      <c r="L654" s="4">
        <f ca="1">IF(ISBLANK(Table2[[#This Row],[Exit Date]]),0,Table2[[#This Row],[Exit Date]]-Table2[[#This Row],[Join Date]])</f>
        <v>791</v>
      </c>
      <c r="M654" s="2" t="str">
        <f ca="1">IF(Table2[[#This Row],[Exit Date]]&lt;TODAY(),"Out of Service","Active Employee")</f>
        <v>Active Employee</v>
      </c>
    </row>
    <row r="655" spans="1:13" x14ac:dyDescent="0.35">
      <c r="A655" s="2" t="s">
        <v>2880</v>
      </c>
      <c r="B655" s="2">
        <v>53</v>
      </c>
      <c r="C655" s="2" t="s">
        <v>21</v>
      </c>
      <c r="D655" s="2" t="s">
        <v>2881</v>
      </c>
      <c r="E655" s="2" t="s">
        <v>2882</v>
      </c>
      <c r="F655" s="2">
        <f>1-598-416-8441</f>
        <v>-9454</v>
      </c>
      <c r="G655" s="5" t="str">
        <f>IF(LEFT(Table2[[#This Row],[Phone Number]], 1)="-", MID(Table2[[#This Row],[Phone Number]], 2, LEN(Table2[[#This Row],[Phone Number]])-1), Table2[[#This Row],[Phone Number]])</f>
        <v>9454</v>
      </c>
      <c r="H655" s="2" t="s">
        <v>14</v>
      </c>
      <c r="I655" s="3">
        <v>44461</v>
      </c>
      <c r="J655" s="3">
        <f ca="1">TODAY()</f>
        <v>45252</v>
      </c>
      <c r="K65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2 Months 0 Days</v>
      </c>
      <c r="L655" s="4">
        <f ca="1">IF(ISBLANK(Table2[[#This Row],[Exit Date]]),0,Table2[[#This Row],[Exit Date]]-Table2[[#This Row],[Join Date]])</f>
        <v>791</v>
      </c>
      <c r="M655" s="2" t="str">
        <f ca="1">IF(Table2[[#This Row],[Exit Date]]&lt;TODAY(),"Out of Service","Active Employee")</f>
        <v>Active Employee</v>
      </c>
    </row>
    <row r="656" spans="1:13" x14ac:dyDescent="0.35">
      <c r="A656" s="2" t="s">
        <v>450</v>
      </c>
      <c r="B656" s="2">
        <v>49</v>
      </c>
      <c r="C656" s="2" t="s">
        <v>21</v>
      </c>
      <c r="D656" s="2" t="s">
        <v>451</v>
      </c>
      <c r="E656" s="2" t="s">
        <v>452</v>
      </c>
      <c r="F656" s="2" t="s">
        <v>453</v>
      </c>
      <c r="G656" s="5" t="str">
        <f>IF(LEFT(Table2[[#This Row],[Phone Number]], 1)="-", MID(Table2[[#This Row],[Phone Number]], 2, LEN(Table2[[#This Row],[Phone Number]])-1), Table2[[#This Row],[Phone Number]])</f>
        <v>512-296-9412</v>
      </c>
      <c r="H656" s="2" t="s">
        <v>24</v>
      </c>
      <c r="I656" s="3">
        <v>44462</v>
      </c>
      <c r="J656" s="3">
        <v>44790</v>
      </c>
      <c r="K65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10 Months 25 Days</v>
      </c>
      <c r="L656" s="4">
        <f>IF(ISBLANK(Table2[[#This Row],[Exit Date]]),0,Table2[[#This Row],[Exit Date]]-Table2[[#This Row],[Join Date]])</f>
        <v>328</v>
      </c>
      <c r="M656" s="2" t="str">
        <f ca="1">IF(Table2[[#This Row],[Exit Date]]&lt;TODAY(),"Out of Service","Active Employee")</f>
        <v>Out of Service</v>
      </c>
    </row>
    <row r="657" spans="1:13" x14ac:dyDescent="0.35">
      <c r="A657" s="2" t="s">
        <v>541</v>
      </c>
      <c r="B657" s="2">
        <v>39</v>
      </c>
      <c r="C657" s="2" t="s">
        <v>10</v>
      </c>
      <c r="D657" s="2" t="s">
        <v>542</v>
      </c>
      <c r="E657" s="2" t="s">
        <v>543</v>
      </c>
      <c r="F657" s="2">
        <f>1-345-450-519</f>
        <v>-1313</v>
      </c>
      <c r="G657" s="5" t="str">
        <f>IF(LEFT(Table2[[#This Row],[Phone Number]], 1)="-", MID(Table2[[#This Row],[Phone Number]], 2, LEN(Table2[[#This Row],[Phone Number]])-1), Table2[[#This Row],[Phone Number]])</f>
        <v>1313</v>
      </c>
      <c r="H657" s="2" t="s">
        <v>19</v>
      </c>
      <c r="I657" s="3">
        <v>44462</v>
      </c>
      <c r="J657" s="3">
        <v>44645</v>
      </c>
      <c r="K65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6 Months 2 Days</v>
      </c>
      <c r="L657" s="4">
        <f>IF(ISBLANK(Table2[[#This Row],[Exit Date]]),0,Table2[[#This Row],[Exit Date]]-Table2[[#This Row],[Join Date]])</f>
        <v>183</v>
      </c>
      <c r="M657" s="2" t="str">
        <f ca="1">IF(Table2[[#This Row],[Exit Date]]&lt;TODAY(),"Out of Service","Active Employee")</f>
        <v>Out of Service</v>
      </c>
    </row>
    <row r="658" spans="1:13" x14ac:dyDescent="0.35">
      <c r="A658" s="2" t="s">
        <v>880</v>
      </c>
      <c r="B658" s="2">
        <v>21</v>
      </c>
      <c r="C658" s="2" t="s">
        <v>10</v>
      </c>
      <c r="D658" s="2" t="s">
        <v>881</v>
      </c>
      <c r="E658" s="2" t="s">
        <v>882</v>
      </c>
      <c r="F658" s="2" t="s">
        <v>3314</v>
      </c>
      <c r="G658" s="5" t="str">
        <f>IF(LEFT(Table2[[#This Row],[Phone Number]], 1)="-", MID(Table2[[#This Row],[Phone Number]], 2, LEN(Table2[[#This Row],[Phone Number]])-1), Table2[[#This Row],[Phone Number]])</f>
        <v>(477)686-0150-8765</v>
      </c>
      <c r="H658" s="2" t="s">
        <v>40</v>
      </c>
      <c r="I658" s="3">
        <v>44462</v>
      </c>
      <c r="J658" s="3">
        <f ca="1">TODAY()</f>
        <v>45252</v>
      </c>
      <c r="K65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30 Days</v>
      </c>
      <c r="L658" s="4">
        <f ca="1">IF(ISBLANK(Table2[[#This Row],[Exit Date]]),0,Table2[[#This Row],[Exit Date]]-Table2[[#This Row],[Join Date]])</f>
        <v>790</v>
      </c>
      <c r="M658" s="2" t="str">
        <f ca="1">IF(Table2[[#This Row],[Exit Date]]&lt;TODAY(),"Out of Service","Active Employee")</f>
        <v>Active Employee</v>
      </c>
    </row>
    <row r="659" spans="1:13" x14ac:dyDescent="0.35">
      <c r="A659" s="2" t="s">
        <v>1275</v>
      </c>
      <c r="B659" s="2">
        <v>37</v>
      </c>
      <c r="C659" s="2" t="s">
        <v>10</v>
      </c>
      <c r="D659" s="2" t="s">
        <v>1276</v>
      </c>
      <c r="E659" s="2" t="s">
        <v>1277</v>
      </c>
      <c r="F659" s="2" t="s">
        <v>3368</v>
      </c>
      <c r="G659" s="5" t="str">
        <f>IF(LEFT(Table2[[#This Row],[Phone Number]], 1)="-", MID(Table2[[#This Row],[Phone Number]], 2, LEN(Table2[[#This Row],[Phone Number]])-1), Table2[[#This Row],[Phone Number]])</f>
        <v>+1-722-717-4426-076</v>
      </c>
      <c r="H659" s="2" t="s">
        <v>24</v>
      </c>
      <c r="I659" s="3">
        <v>44462</v>
      </c>
      <c r="J659" s="3">
        <f ca="1">TODAY()</f>
        <v>45252</v>
      </c>
      <c r="K65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30 Days</v>
      </c>
      <c r="L659" s="4">
        <f ca="1">IF(ISBLANK(Table2[[#This Row],[Exit Date]]),0,Table2[[#This Row],[Exit Date]]-Table2[[#This Row],[Join Date]])</f>
        <v>790</v>
      </c>
      <c r="M659" s="2" t="str">
        <f ca="1">IF(Table2[[#This Row],[Exit Date]]&lt;TODAY(),"Out of Service","Active Employee")</f>
        <v>Active Employee</v>
      </c>
    </row>
    <row r="660" spans="1:13" x14ac:dyDescent="0.35">
      <c r="A660" s="2" t="s">
        <v>1072</v>
      </c>
      <c r="B660" s="2">
        <v>48</v>
      </c>
      <c r="C660" s="2" t="s">
        <v>21</v>
      </c>
      <c r="D660" s="2" t="s">
        <v>1073</v>
      </c>
      <c r="E660" s="2" t="s">
        <v>1074</v>
      </c>
      <c r="F660" s="2" t="s">
        <v>3341</v>
      </c>
      <c r="G660" s="5" t="str">
        <f>IF(LEFT(Table2[[#This Row],[Phone Number]], 1)="-", MID(Table2[[#This Row],[Phone Number]], 2, LEN(Table2[[#This Row],[Phone Number]])-1), Table2[[#This Row],[Phone Number]])</f>
        <v>(922)683-1386-77376</v>
      </c>
      <c r="H660" s="2" t="s">
        <v>14</v>
      </c>
      <c r="I660" s="3">
        <v>44466</v>
      </c>
      <c r="J660" s="3">
        <f ca="1">TODAY()</f>
        <v>45252</v>
      </c>
      <c r="K66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26 Days</v>
      </c>
      <c r="L660" s="4">
        <f ca="1">IF(ISBLANK(Table2[[#This Row],[Exit Date]]),0,Table2[[#This Row],[Exit Date]]-Table2[[#This Row],[Join Date]])</f>
        <v>786</v>
      </c>
      <c r="M660" s="2" t="str">
        <f ca="1">IF(Table2[[#This Row],[Exit Date]]&lt;TODAY(),"Out of Service","Active Employee")</f>
        <v>Active Employee</v>
      </c>
    </row>
    <row r="661" spans="1:13" x14ac:dyDescent="0.35">
      <c r="A661" s="2" t="s">
        <v>1141</v>
      </c>
      <c r="B661" s="2">
        <v>36</v>
      </c>
      <c r="C661" s="2" t="s">
        <v>21</v>
      </c>
      <c r="D661" s="2" t="s">
        <v>1142</v>
      </c>
      <c r="E661" s="2" t="s">
        <v>1143</v>
      </c>
      <c r="F661" s="2" t="s">
        <v>3349</v>
      </c>
      <c r="G661" s="5" t="str">
        <f>IF(LEFT(Table2[[#This Row],[Phone Number]], 1)="-", MID(Table2[[#This Row],[Phone Number]], 2, LEN(Table2[[#This Row],[Phone Number]])-1), Table2[[#This Row],[Phone Number]])</f>
        <v>777-916-4816-34795</v>
      </c>
      <c r="H661" s="2" t="s">
        <v>14</v>
      </c>
      <c r="I661" s="3">
        <v>44466</v>
      </c>
      <c r="J661" s="3">
        <f ca="1">TODAY()</f>
        <v>45252</v>
      </c>
      <c r="K66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26 Days</v>
      </c>
      <c r="L661" s="4">
        <f ca="1">IF(ISBLANK(Table2[[#This Row],[Exit Date]]),0,Table2[[#This Row],[Exit Date]]-Table2[[#This Row],[Join Date]])</f>
        <v>786</v>
      </c>
      <c r="M661" s="2" t="str">
        <f ca="1">IF(Table2[[#This Row],[Exit Date]]&lt;TODAY(),"Out of Service","Active Employee")</f>
        <v>Active Employee</v>
      </c>
    </row>
    <row r="662" spans="1:13" x14ac:dyDescent="0.35">
      <c r="A662" s="2" t="s">
        <v>1801</v>
      </c>
      <c r="B662" s="2">
        <v>56</v>
      </c>
      <c r="C662" s="2" t="s">
        <v>21</v>
      </c>
      <c r="D662" s="2" t="s">
        <v>1802</v>
      </c>
      <c r="E662" s="2" t="s">
        <v>1803</v>
      </c>
      <c r="F662" s="2" t="s">
        <v>3445</v>
      </c>
      <c r="G662" s="5" t="str">
        <f>IF(LEFT(Table2[[#This Row],[Phone Number]], 1)="-", MID(Table2[[#This Row],[Phone Number]], 2, LEN(Table2[[#This Row],[Phone Number]])-1), Table2[[#This Row],[Phone Number]])</f>
        <v>(362)503-4288-949</v>
      </c>
      <c r="H662" s="2" t="s">
        <v>24</v>
      </c>
      <c r="I662" s="3">
        <v>44466</v>
      </c>
      <c r="J662" s="3">
        <f ca="1">TODAY()</f>
        <v>45252</v>
      </c>
      <c r="K66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26 Days</v>
      </c>
      <c r="L662" s="4">
        <f ca="1">IF(ISBLANK(Table2[[#This Row],[Exit Date]]),0,Table2[[#This Row],[Exit Date]]-Table2[[#This Row],[Join Date]])</f>
        <v>786</v>
      </c>
      <c r="M662" s="2" t="str">
        <f ca="1">IF(Table2[[#This Row],[Exit Date]]&lt;TODAY(),"Out of Service","Active Employee")</f>
        <v>Active Employee</v>
      </c>
    </row>
    <row r="663" spans="1:13" x14ac:dyDescent="0.35">
      <c r="A663" s="2" t="s">
        <v>2405</v>
      </c>
      <c r="B663" s="2">
        <v>35</v>
      </c>
      <c r="C663" s="2" t="s">
        <v>10</v>
      </c>
      <c r="D663" s="2" t="s">
        <v>2406</v>
      </c>
      <c r="E663" s="2" t="s">
        <v>2407</v>
      </c>
      <c r="F663" s="2" t="s">
        <v>2408</v>
      </c>
      <c r="G663" s="5" t="str">
        <f>IF(LEFT(Table2[[#This Row],[Phone Number]], 1)="-", MID(Table2[[#This Row],[Phone Number]], 2, LEN(Table2[[#This Row],[Phone Number]])-1), Table2[[#This Row],[Phone Number]])</f>
        <v>(628)814-7904</v>
      </c>
      <c r="H663" s="2" t="s">
        <v>40</v>
      </c>
      <c r="I663" s="3">
        <v>44466</v>
      </c>
      <c r="J663" s="3">
        <v>44921</v>
      </c>
      <c r="K66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29 Days</v>
      </c>
      <c r="L663" s="4">
        <f>IF(ISBLANK(Table2[[#This Row],[Exit Date]]),0,Table2[[#This Row],[Exit Date]]-Table2[[#This Row],[Join Date]])</f>
        <v>455</v>
      </c>
      <c r="M663" s="2" t="str">
        <f ca="1">IF(Table2[[#This Row],[Exit Date]]&lt;TODAY(),"Out of Service","Active Employee")</f>
        <v>Out of Service</v>
      </c>
    </row>
    <row r="664" spans="1:13" x14ac:dyDescent="0.35">
      <c r="A664" s="2" t="s">
        <v>1335</v>
      </c>
      <c r="B664" s="2">
        <v>38</v>
      </c>
      <c r="C664" s="2" t="s">
        <v>21</v>
      </c>
      <c r="D664" s="2" t="s">
        <v>1336</v>
      </c>
      <c r="E664" s="2" t="s">
        <v>1337</v>
      </c>
      <c r="F664" s="2" t="s">
        <v>1338</v>
      </c>
      <c r="G664" s="5" t="str">
        <f>IF(LEFT(Table2[[#This Row],[Phone Number]], 1)="-", MID(Table2[[#This Row],[Phone Number]], 2, LEN(Table2[[#This Row],[Phone Number]])-1), Table2[[#This Row],[Phone Number]])</f>
        <v>001-338-806-8816</v>
      </c>
      <c r="H664" s="2" t="s">
        <v>40</v>
      </c>
      <c r="I664" s="3">
        <v>44467</v>
      </c>
      <c r="J664" s="3">
        <v>44510</v>
      </c>
      <c r="K66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13 Days</v>
      </c>
      <c r="L664" s="4">
        <f>IF(ISBLANK(Table2[[#This Row],[Exit Date]]),0,Table2[[#This Row],[Exit Date]]-Table2[[#This Row],[Join Date]])</f>
        <v>43</v>
      </c>
      <c r="M664" s="2" t="str">
        <f ca="1">IF(Table2[[#This Row],[Exit Date]]&lt;TODAY(),"Out of Service","Active Employee")</f>
        <v>Out of Service</v>
      </c>
    </row>
    <row r="665" spans="1:13" x14ac:dyDescent="0.35">
      <c r="A665" s="2" t="s">
        <v>715</v>
      </c>
      <c r="B665" s="2">
        <v>34</v>
      </c>
      <c r="C665" s="2" t="s">
        <v>10</v>
      </c>
      <c r="D665" s="2" t="s">
        <v>716</v>
      </c>
      <c r="E665" s="2" t="s">
        <v>717</v>
      </c>
      <c r="F665" s="2" t="s">
        <v>3289</v>
      </c>
      <c r="G665" s="5" t="str">
        <f>IF(LEFT(Table2[[#This Row],[Phone Number]], 1)="-", MID(Table2[[#This Row],[Phone Number]], 2, LEN(Table2[[#This Row],[Phone Number]])-1), Table2[[#This Row],[Phone Number]])</f>
        <v>419-383-2679-205</v>
      </c>
      <c r="H665" s="2" t="s">
        <v>19</v>
      </c>
      <c r="I665" s="3">
        <v>44469</v>
      </c>
      <c r="J665" s="3">
        <f t="shared" ref="J665:J682" ca="1" si="40">TODAY()</f>
        <v>45252</v>
      </c>
      <c r="K66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23 Days</v>
      </c>
      <c r="L665" s="4">
        <f ca="1">IF(ISBLANK(Table2[[#This Row],[Exit Date]]),0,Table2[[#This Row],[Exit Date]]-Table2[[#This Row],[Join Date]])</f>
        <v>783</v>
      </c>
      <c r="M665" s="2" t="str">
        <f ca="1">IF(Table2[[#This Row],[Exit Date]]&lt;TODAY(),"Out of Service","Active Employee")</f>
        <v>Active Employee</v>
      </c>
    </row>
    <row r="666" spans="1:13" x14ac:dyDescent="0.35">
      <c r="A666" s="2" t="s">
        <v>2323</v>
      </c>
      <c r="B666" s="2">
        <v>18</v>
      </c>
      <c r="C666" s="2" t="s">
        <v>10</v>
      </c>
      <c r="D666" s="2" t="s">
        <v>2324</v>
      </c>
      <c r="E666" s="2" t="s">
        <v>2325</v>
      </c>
      <c r="F666" s="2" t="s">
        <v>2326</v>
      </c>
      <c r="G666" s="5" t="str">
        <f>IF(LEFT(Table2[[#This Row],[Phone Number]], 1)="-", MID(Table2[[#This Row],[Phone Number]], 2, LEN(Table2[[#This Row],[Phone Number]])-1), Table2[[#This Row],[Phone Number]])</f>
        <v>(534)598-9202</v>
      </c>
      <c r="H666" s="2" t="s">
        <v>40</v>
      </c>
      <c r="I666" s="3">
        <v>44469</v>
      </c>
      <c r="J666" s="3">
        <f t="shared" ca="1" si="40"/>
        <v>45252</v>
      </c>
      <c r="K66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23 Days</v>
      </c>
      <c r="L666" s="4">
        <f ca="1">IF(ISBLANK(Table2[[#This Row],[Exit Date]]),0,Table2[[#This Row],[Exit Date]]-Table2[[#This Row],[Join Date]])</f>
        <v>783</v>
      </c>
      <c r="M666" s="2" t="str">
        <f ca="1">IF(Table2[[#This Row],[Exit Date]]&lt;TODAY(),"Out of Service","Active Employee")</f>
        <v>Active Employee</v>
      </c>
    </row>
    <row r="667" spans="1:13" x14ac:dyDescent="0.35">
      <c r="A667" s="2" t="s">
        <v>2460</v>
      </c>
      <c r="B667" s="2">
        <v>53</v>
      </c>
      <c r="C667" s="2" t="s">
        <v>21</v>
      </c>
      <c r="D667" s="2" t="s">
        <v>2461</v>
      </c>
      <c r="E667" s="2" t="s">
        <v>2462</v>
      </c>
      <c r="F667" s="2" t="s">
        <v>2463</v>
      </c>
      <c r="G667" s="5" t="str">
        <f>IF(LEFT(Table2[[#This Row],[Phone Number]], 1)="-", MID(Table2[[#This Row],[Phone Number]], 2, LEN(Table2[[#This Row],[Phone Number]])-1), Table2[[#This Row],[Phone Number]])</f>
        <v>420-203-4415</v>
      </c>
      <c r="H667" s="2" t="s">
        <v>19</v>
      </c>
      <c r="I667" s="3">
        <v>44469</v>
      </c>
      <c r="J667" s="3">
        <f t="shared" ca="1" si="40"/>
        <v>45252</v>
      </c>
      <c r="K66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23 Days</v>
      </c>
      <c r="L667" s="4">
        <f ca="1">IF(ISBLANK(Table2[[#This Row],[Exit Date]]),0,Table2[[#This Row],[Exit Date]]-Table2[[#This Row],[Join Date]])</f>
        <v>783</v>
      </c>
      <c r="M667" s="2" t="str">
        <f ca="1">IF(Table2[[#This Row],[Exit Date]]&lt;TODAY(),"Out of Service","Active Employee")</f>
        <v>Active Employee</v>
      </c>
    </row>
    <row r="668" spans="1:13" x14ac:dyDescent="0.35">
      <c r="A668" s="2" t="s">
        <v>2397</v>
      </c>
      <c r="B668" s="2">
        <v>40</v>
      </c>
      <c r="C668" s="2" t="s">
        <v>10</v>
      </c>
      <c r="D668" s="2" t="s">
        <v>2398</v>
      </c>
      <c r="E668" s="2" t="s">
        <v>2399</v>
      </c>
      <c r="F668" s="2" t="s">
        <v>2400</v>
      </c>
      <c r="G668" s="5" t="str">
        <f>IF(LEFT(Table2[[#This Row],[Phone Number]], 1)="-", MID(Table2[[#This Row],[Phone Number]], 2, LEN(Table2[[#This Row],[Phone Number]])-1), Table2[[#This Row],[Phone Number]])</f>
        <v>(582)444-5439</v>
      </c>
      <c r="H668" s="2" t="s">
        <v>24</v>
      </c>
      <c r="I668" s="3">
        <v>44470</v>
      </c>
      <c r="J668" s="3">
        <f t="shared" ca="1" si="40"/>
        <v>45252</v>
      </c>
      <c r="K66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21 Days</v>
      </c>
      <c r="L668" s="4">
        <f ca="1">IF(ISBLANK(Table2[[#This Row],[Exit Date]]),0,Table2[[#This Row],[Exit Date]]-Table2[[#This Row],[Join Date]])</f>
        <v>782</v>
      </c>
      <c r="M668" s="2" t="str">
        <f ca="1">IF(Table2[[#This Row],[Exit Date]]&lt;TODAY(),"Out of Service","Active Employee")</f>
        <v>Active Employee</v>
      </c>
    </row>
    <row r="669" spans="1:13" x14ac:dyDescent="0.35">
      <c r="A669" s="2" t="s">
        <v>2762</v>
      </c>
      <c r="B669" s="2">
        <v>33</v>
      </c>
      <c r="C669" s="2" t="s">
        <v>21</v>
      </c>
      <c r="D669" s="2" t="s">
        <v>2763</v>
      </c>
      <c r="E669" s="2" t="s">
        <v>2764</v>
      </c>
      <c r="F669" s="2" t="s">
        <v>3589</v>
      </c>
      <c r="G669" s="5" t="str">
        <f>IF(LEFT(Table2[[#This Row],[Phone Number]], 1)="-", MID(Table2[[#This Row],[Phone Number]], 2, LEN(Table2[[#This Row],[Phone Number]])-1), Table2[[#This Row],[Phone Number]])</f>
        <v>(392)990-5946-291</v>
      </c>
      <c r="H669" s="2" t="s">
        <v>19</v>
      </c>
      <c r="I669" s="3">
        <v>44471</v>
      </c>
      <c r="J669" s="3">
        <f t="shared" ca="1" si="40"/>
        <v>45252</v>
      </c>
      <c r="K66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20 Days</v>
      </c>
      <c r="L669" s="4">
        <f ca="1">IF(ISBLANK(Table2[[#This Row],[Exit Date]]),0,Table2[[#This Row],[Exit Date]]-Table2[[#This Row],[Join Date]])</f>
        <v>781</v>
      </c>
      <c r="M669" s="2" t="str">
        <f ca="1">IF(Table2[[#This Row],[Exit Date]]&lt;TODAY(),"Out of Service","Active Employee")</f>
        <v>Active Employee</v>
      </c>
    </row>
    <row r="670" spans="1:13" x14ac:dyDescent="0.35">
      <c r="A670" s="2" t="s">
        <v>791</v>
      </c>
      <c r="B670" s="2">
        <v>26</v>
      </c>
      <c r="C670" s="2" t="s">
        <v>10</v>
      </c>
      <c r="D670" s="2" t="s">
        <v>792</v>
      </c>
      <c r="E670" s="2" t="s">
        <v>793</v>
      </c>
      <c r="F670" s="2" t="s">
        <v>3300</v>
      </c>
      <c r="G670" s="5" t="str">
        <f>IF(LEFT(Table2[[#This Row],[Phone Number]], 1)="-", MID(Table2[[#This Row],[Phone Number]], 2, LEN(Table2[[#This Row],[Phone Number]])-1), Table2[[#This Row],[Phone Number]])</f>
        <v>001-275-342-0965-478</v>
      </c>
      <c r="H670" s="2" t="s">
        <v>24</v>
      </c>
      <c r="I670" s="3">
        <v>44472</v>
      </c>
      <c r="J670" s="3">
        <f t="shared" ca="1" si="40"/>
        <v>45252</v>
      </c>
      <c r="K67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19 Days</v>
      </c>
      <c r="L670" s="4">
        <f ca="1">IF(ISBLANK(Table2[[#This Row],[Exit Date]]),0,Table2[[#This Row],[Exit Date]]-Table2[[#This Row],[Join Date]])</f>
        <v>780</v>
      </c>
      <c r="M670" s="2" t="str">
        <f ca="1">IF(Table2[[#This Row],[Exit Date]]&lt;TODAY(),"Out of Service","Active Employee")</f>
        <v>Active Employee</v>
      </c>
    </row>
    <row r="671" spans="1:13" x14ac:dyDescent="0.35">
      <c r="A671" s="2" t="s">
        <v>3012</v>
      </c>
      <c r="B671" s="2">
        <v>34</v>
      </c>
      <c r="C671" s="2" t="s">
        <v>21</v>
      </c>
      <c r="D671" s="2" t="s">
        <v>3013</v>
      </c>
      <c r="E671" s="2" t="s">
        <v>3014</v>
      </c>
      <c r="F671" s="2" t="s">
        <v>3634</v>
      </c>
      <c r="G671" s="5" t="str">
        <f>IF(LEFT(Table2[[#This Row],[Phone Number]], 1)="-", MID(Table2[[#This Row],[Phone Number]], 2, LEN(Table2[[#This Row],[Phone Number]])-1), Table2[[#This Row],[Phone Number]])</f>
        <v>497-564-7291-114</v>
      </c>
      <c r="H671" s="2" t="s">
        <v>40</v>
      </c>
      <c r="I671" s="3">
        <v>44472</v>
      </c>
      <c r="J671" s="3">
        <f t="shared" ca="1" si="40"/>
        <v>45252</v>
      </c>
      <c r="K67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19 Days</v>
      </c>
      <c r="L671" s="4">
        <f ca="1">IF(ISBLANK(Table2[[#This Row],[Exit Date]]),0,Table2[[#This Row],[Exit Date]]-Table2[[#This Row],[Join Date]])</f>
        <v>780</v>
      </c>
      <c r="M671" s="2" t="str">
        <f ca="1">IF(Table2[[#This Row],[Exit Date]]&lt;TODAY(),"Out of Service","Active Employee")</f>
        <v>Active Employee</v>
      </c>
    </row>
    <row r="672" spans="1:13" x14ac:dyDescent="0.35">
      <c r="A672" s="2" t="s">
        <v>2046</v>
      </c>
      <c r="B672" s="2">
        <v>49</v>
      </c>
      <c r="C672" s="2" t="s">
        <v>10</v>
      </c>
      <c r="D672" s="2" t="s">
        <v>2047</v>
      </c>
      <c r="E672" s="2" t="s">
        <v>2048</v>
      </c>
      <c r="F672" s="2" t="s">
        <v>3783</v>
      </c>
      <c r="G672" s="5" t="str">
        <f>IF(LEFT(Table2[[#This Row],[Phone Number]], 1)="-", MID(Table2[[#This Row],[Phone Number]], 2, LEN(Table2[[#This Row],[Phone Number]])-1), Table2[[#This Row],[Phone Number]])</f>
        <v>915-564-9779-08742</v>
      </c>
      <c r="H672" s="2" t="s">
        <v>19</v>
      </c>
      <c r="I672" s="3">
        <v>44474</v>
      </c>
      <c r="J672" s="3">
        <f t="shared" ca="1" si="40"/>
        <v>45252</v>
      </c>
      <c r="K67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17 Days</v>
      </c>
      <c r="L672" s="4">
        <f ca="1">IF(ISBLANK(Table2[[#This Row],[Exit Date]]),0,Table2[[#This Row],[Exit Date]]-Table2[[#This Row],[Join Date]])</f>
        <v>778</v>
      </c>
      <c r="M672" s="2" t="str">
        <f ca="1">IF(Table2[[#This Row],[Exit Date]]&lt;TODAY(),"Out of Service","Active Employee")</f>
        <v>Active Employee</v>
      </c>
    </row>
    <row r="673" spans="1:13" x14ac:dyDescent="0.35">
      <c r="A673" s="2" t="s">
        <v>486</v>
      </c>
      <c r="B673" s="2">
        <v>38</v>
      </c>
      <c r="C673" s="2" t="s">
        <v>10</v>
      </c>
      <c r="D673" s="2" t="s">
        <v>487</v>
      </c>
      <c r="E673" s="2" t="s">
        <v>488</v>
      </c>
      <c r="F673" s="2" t="s">
        <v>489</v>
      </c>
      <c r="G673" s="5" t="str">
        <f>IF(LEFT(Table2[[#This Row],[Phone Number]], 1)="-", MID(Table2[[#This Row],[Phone Number]], 2, LEN(Table2[[#This Row],[Phone Number]])-1), Table2[[#This Row],[Phone Number]])</f>
        <v>227-656-6750</v>
      </c>
      <c r="H673" s="2" t="s">
        <v>40</v>
      </c>
      <c r="I673" s="3">
        <v>44476</v>
      </c>
      <c r="J673" s="3">
        <f t="shared" ca="1" si="40"/>
        <v>45252</v>
      </c>
      <c r="K67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15 Days</v>
      </c>
      <c r="L673" s="4">
        <f ca="1">IF(ISBLANK(Table2[[#This Row],[Exit Date]]),0,Table2[[#This Row],[Exit Date]]-Table2[[#This Row],[Join Date]])</f>
        <v>776</v>
      </c>
      <c r="M673" s="2" t="str">
        <f ca="1">IF(Table2[[#This Row],[Exit Date]]&lt;TODAY(),"Out of Service","Active Employee")</f>
        <v>Active Employee</v>
      </c>
    </row>
    <row r="674" spans="1:13" x14ac:dyDescent="0.35">
      <c r="A674" s="2" t="s">
        <v>518</v>
      </c>
      <c r="B674" s="2">
        <v>34</v>
      </c>
      <c r="C674" s="2" t="s">
        <v>10</v>
      </c>
      <c r="D674" s="2" t="s">
        <v>519</v>
      </c>
      <c r="E674" s="2" t="s">
        <v>520</v>
      </c>
      <c r="F674" s="2">
        <v>2093281579</v>
      </c>
      <c r="G674" s="5">
        <f>IF(LEFT(Table2[[#This Row],[Phone Number]], 1)="-", MID(Table2[[#This Row],[Phone Number]], 2, LEN(Table2[[#This Row],[Phone Number]])-1), Table2[[#This Row],[Phone Number]])</f>
        <v>2093281579</v>
      </c>
      <c r="H674" s="2" t="s">
        <v>40</v>
      </c>
      <c r="I674" s="3">
        <v>44477</v>
      </c>
      <c r="J674" s="3">
        <f t="shared" ca="1" si="40"/>
        <v>45252</v>
      </c>
      <c r="K67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14 Days</v>
      </c>
      <c r="L674" s="4">
        <f ca="1">IF(ISBLANK(Table2[[#This Row],[Exit Date]]),0,Table2[[#This Row],[Exit Date]]-Table2[[#This Row],[Join Date]])</f>
        <v>775</v>
      </c>
      <c r="M674" s="2" t="str">
        <f ca="1">IF(Table2[[#This Row],[Exit Date]]&lt;TODAY(),"Out of Service","Active Employee")</f>
        <v>Active Employee</v>
      </c>
    </row>
    <row r="675" spans="1:13" x14ac:dyDescent="0.35">
      <c r="A675" s="2" t="s">
        <v>1487</v>
      </c>
      <c r="B675" s="2">
        <v>31</v>
      </c>
      <c r="C675" s="2" t="s">
        <v>10</v>
      </c>
      <c r="D675" s="2" t="s">
        <v>1488</v>
      </c>
      <c r="E675" s="2" t="s">
        <v>1489</v>
      </c>
      <c r="F675" s="2">
        <v>3992584714</v>
      </c>
      <c r="G675" s="5">
        <f>IF(LEFT(Table2[[#This Row],[Phone Number]], 1)="-", MID(Table2[[#This Row],[Phone Number]], 2, LEN(Table2[[#This Row],[Phone Number]])-1), Table2[[#This Row],[Phone Number]])</f>
        <v>3992584714</v>
      </c>
      <c r="H675" s="2" t="s">
        <v>40</v>
      </c>
      <c r="I675" s="3">
        <v>44477</v>
      </c>
      <c r="J675" s="3">
        <f t="shared" ca="1" si="40"/>
        <v>45252</v>
      </c>
      <c r="K67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14 Days</v>
      </c>
      <c r="L675" s="4">
        <f ca="1">IF(ISBLANK(Table2[[#This Row],[Exit Date]]),0,Table2[[#This Row],[Exit Date]]-Table2[[#This Row],[Join Date]])</f>
        <v>775</v>
      </c>
      <c r="M675" s="2" t="str">
        <f ca="1">IF(Table2[[#This Row],[Exit Date]]&lt;TODAY(),"Out of Service","Active Employee")</f>
        <v>Active Employee</v>
      </c>
    </row>
    <row r="676" spans="1:13" x14ac:dyDescent="0.35">
      <c r="A676" s="2" t="s">
        <v>532</v>
      </c>
      <c r="B676" s="2">
        <v>54</v>
      </c>
      <c r="C676" s="2" t="s">
        <v>10</v>
      </c>
      <c r="D676" s="2" t="s">
        <v>533</v>
      </c>
      <c r="E676" s="2" t="s">
        <v>534</v>
      </c>
      <c r="F676" s="2" t="s">
        <v>3264</v>
      </c>
      <c r="G676" s="5" t="str">
        <f>IF(LEFT(Table2[[#This Row],[Phone Number]], 1)="-", MID(Table2[[#This Row],[Phone Number]], 2, LEN(Table2[[#This Row],[Phone Number]])-1), Table2[[#This Row],[Phone Number]])</f>
        <v>647-900-9341-35140</v>
      </c>
      <c r="H676" s="2" t="s">
        <v>14</v>
      </c>
      <c r="I676" s="3">
        <v>44478</v>
      </c>
      <c r="J676" s="3">
        <f t="shared" ca="1" si="40"/>
        <v>45252</v>
      </c>
      <c r="K67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13 Days</v>
      </c>
      <c r="L676" s="4">
        <f ca="1">IF(ISBLANK(Table2[[#This Row],[Exit Date]]),0,Table2[[#This Row],[Exit Date]]-Table2[[#This Row],[Join Date]])</f>
        <v>774</v>
      </c>
      <c r="M676" s="2" t="str">
        <f ca="1">IF(Table2[[#This Row],[Exit Date]]&lt;TODAY(),"Out of Service","Active Employee")</f>
        <v>Active Employee</v>
      </c>
    </row>
    <row r="677" spans="1:13" x14ac:dyDescent="0.35">
      <c r="A677" s="2" t="s">
        <v>578</v>
      </c>
      <c r="B677" s="2">
        <v>53</v>
      </c>
      <c r="C677" s="2" t="s">
        <v>21</v>
      </c>
      <c r="D677" s="2" t="s">
        <v>579</v>
      </c>
      <c r="E677" s="2" t="s">
        <v>580</v>
      </c>
      <c r="F677" s="2" t="s">
        <v>3266</v>
      </c>
      <c r="G677" s="5" t="str">
        <f>IF(LEFT(Table2[[#This Row],[Phone Number]], 1)="-", MID(Table2[[#This Row],[Phone Number]], 2, LEN(Table2[[#This Row],[Phone Number]])-1), Table2[[#This Row],[Phone Number]])</f>
        <v>(664)380-2099-604</v>
      </c>
      <c r="H677" s="2" t="s">
        <v>24</v>
      </c>
      <c r="I677" s="3">
        <v>44478</v>
      </c>
      <c r="J677" s="3">
        <f t="shared" ca="1" si="40"/>
        <v>45252</v>
      </c>
      <c r="K67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13 Days</v>
      </c>
      <c r="L677" s="4">
        <f ca="1">IF(ISBLANK(Table2[[#This Row],[Exit Date]]),0,Table2[[#This Row],[Exit Date]]-Table2[[#This Row],[Join Date]])</f>
        <v>774</v>
      </c>
      <c r="M677" s="2" t="str">
        <f ca="1">IF(Table2[[#This Row],[Exit Date]]&lt;TODAY(),"Out of Service","Active Employee")</f>
        <v>Active Employee</v>
      </c>
    </row>
    <row r="678" spans="1:13" x14ac:dyDescent="0.35">
      <c r="A678" s="2" t="s">
        <v>2660</v>
      </c>
      <c r="B678" s="2">
        <v>18</v>
      </c>
      <c r="C678" s="2" t="s">
        <v>10</v>
      </c>
      <c r="D678" s="2" t="s">
        <v>2661</v>
      </c>
      <c r="E678" s="2" t="s">
        <v>2662</v>
      </c>
      <c r="F678" s="2">
        <v>5388495301</v>
      </c>
      <c r="G678" s="5">
        <f>IF(LEFT(Table2[[#This Row],[Phone Number]], 1)="-", MID(Table2[[#This Row],[Phone Number]], 2, LEN(Table2[[#This Row],[Phone Number]])-1), Table2[[#This Row],[Phone Number]])</f>
        <v>5388495301</v>
      </c>
      <c r="H678" s="2" t="s">
        <v>24</v>
      </c>
      <c r="I678" s="3">
        <v>44480</v>
      </c>
      <c r="J678" s="3">
        <f t="shared" ca="1" si="40"/>
        <v>45252</v>
      </c>
      <c r="K67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11 Days</v>
      </c>
      <c r="L678" s="4">
        <f ca="1">IF(ISBLANK(Table2[[#This Row],[Exit Date]]),0,Table2[[#This Row],[Exit Date]]-Table2[[#This Row],[Join Date]])</f>
        <v>772</v>
      </c>
      <c r="M678" s="2" t="str">
        <f ca="1">IF(Table2[[#This Row],[Exit Date]]&lt;TODAY(),"Out of Service","Active Employee")</f>
        <v>Active Employee</v>
      </c>
    </row>
    <row r="679" spans="1:13" x14ac:dyDescent="0.35">
      <c r="A679" s="2" t="s">
        <v>2816</v>
      </c>
      <c r="B679" s="2">
        <v>52</v>
      </c>
      <c r="C679" s="2" t="s">
        <v>21</v>
      </c>
      <c r="D679" s="2" t="s">
        <v>2817</v>
      </c>
      <c r="E679" s="2" t="s">
        <v>2818</v>
      </c>
      <c r="F679" s="2" t="s">
        <v>2819</v>
      </c>
      <c r="G679" s="5" t="str">
        <f>IF(LEFT(Table2[[#This Row],[Phone Number]], 1)="-", MID(Table2[[#This Row],[Phone Number]], 2, LEN(Table2[[#This Row],[Phone Number]])-1), Table2[[#This Row],[Phone Number]])</f>
        <v>(818)546-6674</v>
      </c>
      <c r="H679" s="2" t="s">
        <v>14</v>
      </c>
      <c r="I679" s="3">
        <v>44482</v>
      </c>
      <c r="J679" s="3">
        <f t="shared" ca="1" si="40"/>
        <v>45252</v>
      </c>
      <c r="K67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9 Days</v>
      </c>
      <c r="L679" s="4">
        <f ca="1">IF(ISBLANK(Table2[[#This Row],[Exit Date]]),0,Table2[[#This Row],[Exit Date]]-Table2[[#This Row],[Join Date]])</f>
        <v>770</v>
      </c>
      <c r="M679" s="2" t="str">
        <f ca="1">IF(Table2[[#This Row],[Exit Date]]&lt;TODAY(),"Out of Service","Active Employee")</f>
        <v>Active Employee</v>
      </c>
    </row>
    <row r="680" spans="1:13" x14ac:dyDescent="0.35">
      <c r="A680" s="2" t="s">
        <v>2074</v>
      </c>
      <c r="B680" s="2">
        <v>37</v>
      </c>
      <c r="C680" s="2" t="s">
        <v>21</v>
      </c>
      <c r="D680" s="2" t="s">
        <v>2075</v>
      </c>
      <c r="E680" s="2" t="s">
        <v>2076</v>
      </c>
      <c r="F680" s="2" t="s">
        <v>3786</v>
      </c>
      <c r="G680" s="5" t="str">
        <f>IF(LEFT(Table2[[#This Row],[Phone Number]], 1)="-", MID(Table2[[#This Row],[Phone Number]], 2, LEN(Table2[[#This Row],[Phone Number]])-1), Table2[[#This Row],[Phone Number]])</f>
        <v>774-413-5714-7117</v>
      </c>
      <c r="H680" s="2" t="s">
        <v>19</v>
      </c>
      <c r="I680" s="3">
        <v>44483</v>
      </c>
      <c r="J680" s="3">
        <f t="shared" ca="1" si="40"/>
        <v>45252</v>
      </c>
      <c r="K68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8 Days</v>
      </c>
      <c r="L680" s="4">
        <f ca="1">IF(ISBLANK(Table2[[#This Row],[Exit Date]]),0,Table2[[#This Row],[Exit Date]]-Table2[[#This Row],[Join Date]])</f>
        <v>769</v>
      </c>
      <c r="M680" s="2" t="str">
        <f ca="1">IF(Table2[[#This Row],[Exit Date]]&lt;TODAY(),"Out of Service","Active Employee")</f>
        <v>Active Employee</v>
      </c>
    </row>
    <row r="681" spans="1:13" x14ac:dyDescent="0.35">
      <c r="A681" s="2" t="s">
        <v>402</v>
      </c>
      <c r="B681" s="2">
        <v>25</v>
      </c>
      <c r="C681" s="2" t="s">
        <v>21</v>
      </c>
      <c r="D681" s="2" t="s">
        <v>403</v>
      </c>
      <c r="E681" s="2" t="s">
        <v>404</v>
      </c>
      <c r="F681" s="2" t="s">
        <v>3239</v>
      </c>
      <c r="G681" s="5" t="str">
        <f>IF(LEFT(Table2[[#This Row],[Phone Number]], 1)="-", MID(Table2[[#This Row],[Phone Number]], 2, LEN(Table2[[#This Row],[Phone Number]])-1), Table2[[#This Row],[Phone Number]])</f>
        <v>(552)512-4476-78959</v>
      </c>
      <c r="H681" s="2" t="s">
        <v>24</v>
      </c>
      <c r="I681" s="3">
        <v>44484</v>
      </c>
      <c r="J681" s="3">
        <f t="shared" ca="1" si="40"/>
        <v>45252</v>
      </c>
      <c r="K68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7 Days</v>
      </c>
      <c r="L681" s="4">
        <f ca="1">IF(ISBLANK(Table2[[#This Row],[Exit Date]]),0,Table2[[#This Row],[Exit Date]]-Table2[[#This Row],[Join Date]])</f>
        <v>768</v>
      </c>
      <c r="M681" s="2" t="str">
        <f ca="1">IF(Table2[[#This Row],[Exit Date]]&lt;TODAY(),"Out of Service","Active Employee")</f>
        <v>Active Employee</v>
      </c>
    </row>
    <row r="682" spans="1:13" x14ac:dyDescent="0.35">
      <c r="A682" s="2" t="s">
        <v>2735</v>
      </c>
      <c r="B682" s="2">
        <v>54</v>
      </c>
      <c r="C682" s="2" t="s">
        <v>10</v>
      </c>
      <c r="D682" s="2" t="s">
        <v>2736</v>
      </c>
      <c r="E682" s="2" t="s">
        <v>2737</v>
      </c>
      <c r="F682" s="2" t="s">
        <v>3586</v>
      </c>
      <c r="G682" s="5" t="str">
        <f>IF(LEFT(Table2[[#This Row],[Phone Number]], 1)="-", MID(Table2[[#This Row],[Phone Number]], 2, LEN(Table2[[#This Row],[Phone Number]])-1), Table2[[#This Row],[Phone Number]])</f>
        <v>001-457-521-1447-802</v>
      </c>
      <c r="H682" s="2" t="s">
        <v>40</v>
      </c>
      <c r="I682" s="3">
        <v>44484</v>
      </c>
      <c r="J682" s="3">
        <f t="shared" ca="1" si="40"/>
        <v>45252</v>
      </c>
      <c r="K68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7 Days</v>
      </c>
      <c r="L682" s="4">
        <f ca="1">IF(ISBLANK(Table2[[#This Row],[Exit Date]]),0,Table2[[#This Row],[Exit Date]]-Table2[[#This Row],[Join Date]])</f>
        <v>768</v>
      </c>
      <c r="M682" s="2" t="str">
        <f ca="1">IF(Table2[[#This Row],[Exit Date]]&lt;TODAY(),"Out of Service","Active Employee")</f>
        <v>Active Employee</v>
      </c>
    </row>
    <row r="683" spans="1:13" x14ac:dyDescent="0.35">
      <c r="A683" s="2" t="s">
        <v>435</v>
      </c>
      <c r="B683" s="2">
        <v>54</v>
      </c>
      <c r="C683" s="2" t="s">
        <v>10</v>
      </c>
      <c r="D683" s="2" t="s">
        <v>436</v>
      </c>
      <c r="E683" s="2" t="s">
        <v>437</v>
      </c>
      <c r="F683" s="2">
        <f>1-988-557-3085</f>
        <v>-4629</v>
      </c>
      <c r="G683" s="5" t="str">
        <f>IF(LEFT(Table2[[#This Row],[Phone Number]], 1)="-", MID(Table2[[#This Row],[Phone Number]], 2, LEN(Table2[[#This Row],[Phone Number]])-1), Table2[[#This Row],[Phone Number]])</f>
        <v>4629</v>
      </c>
      <c r="H683" s="2" t="s">
        <v>19</v>
      </c>
      <c r="I683" s="3">
        <v>44485</v>
      </c>
      <c r="J683" s="3">
        <v>44495</v>
      </c>
      <c r="K68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10 Days</v>
      </c>
      <c r="L683" s="4">
        <f>IF(ISBLANK(Table2[[#This Row],[Exit Date]]),0,Table2[[#This Row],[Exit Date]]-Table2[[#This Row],[Join Date]])</f>
        <v>10</v>
      </c>
      <c r="M683" s="2" t="str">
        <f ca="1">IF(Table2[[#This Row],[Exit Date]]&lt;TODAY(),"Out of Service","Active Employee")</f>
        <v>Out of Service</v>
      </c>
    </row>
    <row r="684" spans="1:13" x14ac:dyDescent="0.35">
      <c r="A684" s="2" t="s">
        <v>1553</v>
      </c>
      <c r="B684" s="2">
        <v>26</v>
      </c>
      <c r="C684" s="2" t="s">
        <v>21</v>
      </c>
      <c r="D684" s="2" t="s">
        <v>1554</v>
      </c>
      <c r="E684" s="2" t="s">
        <v>1555</v>
      </c>
      <c r="F684" s="2" t="s">
        <v>3756</v>
      </c>
      <c r="G684" s="5" t="str">
        <f>IF(LEFT(Table2[[#This Row],[Phone Number]], 1)="-", MID(Table2[[#This Row],[Phone Number]], 2, LEN(Table2[[#This Row],[Phone Number]])-1), Table2[[#This Row],[Phone Number]])</f>
        <v>925-779-8397-09818</v>
      </c>
      <c r="H684" s="2" t="s">
        <v>14</v>
      </c>
      <c r="I684" s="3">
        <v>44485</v>
      </c>
      <c r="J684" s="3">
        <f ca="1">TODAY()</f>
        <v>45252</v>
      </c>
      <c r="K68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6 Days</v>
      </c>
      <c r="L684" s="4">
        <f ca="1">IF(ISBLANK(Table2[[#This Row],[Exit Date]]),0,Table2[[#This Row],[Exit Date]]-Table2[[#This Row],[Join Date]])</f>
        <v>767</v>
      </c>
      <c r="M684" s="2" t="str">
        <f ca="1">IF(Table2[[#This Row],[Exit Date]]&lt;TODAY(),"Out of Service","Active Employee")</f>
        <v>Active Employee</v>
      </c>
    </row>
    <row r="685" spans="1:13" x14ac:dyDescent="0.35">
      <c r="A685" s="2" t="s">
        <v>607</v>
      </c>
      <c r="B685" s="2">
        <v>22</v>
      </c>
      <c r="C685" s="2" t="s">
        <v>10</v>
      </c>
      <c r="D685" s="2" t="s">
        <v>608</v>
      </c>
      <c r="E685" s="2" t="s">
        <v>609</v>
      </c>
      <c r="F685" s="2" t="s">
        <v>610</v>
      </c>
      <c r="G685" s="5" t="str">
        <f>IF(LEFT(Table2[[#This Row],[Phone Number]], 1)="-", MID(Table2[[#This Row],[Phone Number]], 2, LEN(Table2[[#This Row],[Phone Number]])-1), Table2[[#This Row],[Phone Number]])</f>
        <v>302-403-3421</v>
      </c>
      <c r="H685" s="2" t="s">
        <v>14</v>
      </c>
      <c r="I685" s="3">
        <v>44486</v>
      </c>
      <c r="J685" s="3">
        <f ca="1">TODAY()</f>
        <v>45252</v>
      </c>
      <c r="K68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5 Days</v>
      </c>
      <c r="L685" s="4">
        <f ca="1">IF(ISBLANK(Table2[[#This Row],[Exit Date]]),0,Table2[[#This Row],[Exit Date]]-Table2[[#This Row],[Join Date]])</f>
        <v>766</v>
      </c>
      <c r="M685" s="2" t="str">
        <f ca="1">IF(Table2[[#This Row],[Exit Date]]&lt;TODAY(),"Out of Service","Active Employee")</f>
        <v>Active Employee</v>
      </c>
    </row>
    <row r="686" spans="1:13" x14ac:dyDescent="0.35">
      <c r="A686" s="2" t="s">
        <v>223</v>
      </c>
      <c r="B686" s="2">
        <v>60</v>
      </c>
      <c r="C686" s="2" t="s">
        <v>21</v>
      </c>
      <c r="D686" s="2" t="s">
        <v>224</v>
      </c>
      <c r="E686" s="2" t="s">
        <v>225</v>
      </c>
      <c r="F686" s="2" t="s">
        <v>226</v>
      </c>
      <c r="G686" s="5" t="str">
        <f>IF(LEFT(Table2[[#This Row],[Phone Number]], 1)="-", MID(Table2[[#This Row],[Phone Number]], 2, LEN(Table2[[#This Row],[Phone Number]])-1), Table2[[#This Row],[Phone Number]])</f>
        <v>379-367-4888</v>
      </c>
      <c r="H686" s="2" t="s">
        <v>40</v>
      </c>
      <c r="I686" s="3">
        <v>44489</v>
      </c>
      <c r="J686" s="3">
        <f ca="1">TODAY()</f>
        <v>45252</v>
      </c>
      <c r="K68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2 Days</v>
      </c>
      <c r="L686" s="4">
        <f ca="1">IF(ISBLANK(Table2[[#This Row],[Exit Date]]),0,Table2[[#This Row],[Exit Date]]-Table2[[#This Row],[Join Date]])</f>
        <v>763</v>
      </c>
      <c r="M686" s="2" t="str">
        <f ca="1">IF(Table2[[#This Row],[Exit Date]]&lt;TODAY(),"Out of Service","Active Employee")</f>
        <v>Active Employee</v>
      </c>
    </row>
    <row r="687" spans="1:13" x14ac:dyDescent="0.35">
      <c r="A687" s="2" t="s">
        <v>1566</v>
      </c>
      <c r="B687" s="2">
        <v>33</v>
      </c>
      <c r="C687" s="2" t="s">
        <v>21</v>
      </c>
      <c r="D687" s="2" t="s">
        <v>1567</v>
      </c>
      <c r="E687" s="2" t="s">
        <v>1568</v>
      </c>
      <c r="F687" s="2" t="s">
        <v>3410</v>
      </c>
      <c r="G687" s="5" t="str">
        <f>IF(LEFT(Table2[[#This Row],[Phone Number]], 1)="-", MID(Table2[[#This Row],[Phone Number]], 2, LEN(Table2[[#This Row],[Phone Number]])-1), Table2[[#This Row],[Phone Number]])</f>
        <v>+1-830-660-5865-058</v>
      </c>
      <c r="H687" s="2" t="s">
        <v>19</v>
      </c>
      <c r="I687" s="3">
        <v>44489</v>
      </c>
      <c r="J687" s="3">
        <f ca="1">TODAY()</f>
        <v>45252</v>
      </c>
      <c r="K68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2 Days</v>
      </c>
      <c r="L687" s="4">
        <f ca="1">IF(ISBLANK(Table2[[#This Row],[Exit Date]]),0,Table2[[#This Row],[Exit Date]]-Table2[[#This Row],[Join Date]])</f>
        <v>763</v>
      </c>
      <c r="M687" s="2" t="str">
        <f ca="1">IF(Table2[[#This Row],[Exit Date]]&lt;TODAY(),"Out of Service","Active Employee")</f>
        <v>Active Employee</v>
      </c>
    </row>
    <row r="688" spans="1:13" x14ac:dyDescent="0.35">
      <c r="A688" s="2" t="s">
        <v>2262</v>
      </c>
      <c r="B688" s="2">
        <v>27</v>
      </c>
      <c r="C688" s="2" t="s">
        <v>10</v>
      </c>
      <c r="D688" s="2" t="s">
        <v>2263</v>
      </c>
      <c r="E688" s="2" t="s">
        <v>2264</v>
      </c>
      <c r="F688" s="2">
        <v>6728263044</v>
      </c>
      <c r="G688" s="5">
        <f>IF(LEFT(Table2[[#This Row],[Phone Number]], 1)="-", MID(Table2[[#This Row],[Phone Number]], 2, LEN(Table2[[#This Row],[Phone Number]])-1), Table2[[#This Row],[Phone Number]])</f>
        <v>6728263044</v>
      </c>
      <c r="H688" s="2" t="s">
        <v>14</v>
      </c>
      <c r="I688" s="3">
        <v>44490</v>
      </c>
      <c r="J688" s="3">
        <v>44542</v>
      </c>
      <c r="K68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21 Days</v>
      </c>
      <c r="L688" s="4">
        <f>IF(ISBLANK(Table2[[#This Row],[Exit Date]]),0,Table2[[#This Row],[Exit Date]]-Table2[[#This Row],[Join Date]])</f>
        <v>52</v>
      </c>
      <c r="M688" s="2" t="str">
        <f ca="1">IF(Table2[[#This Row],[Exit Date]]&lt;TODAY(),"Out of Service","Active Employee")</f>
        <v>Out of Service</v>
      </c>
    </row>
    <row r="689" spans="1:13" x14ac:dyDescent="0.35">
      <c r="A689" s="2" t="s">
        <v>2741</v>
      </c>
      <c r="B689" s="2">
        <v>38</v>
      </c>
      <c r="C689" s="2" t="s">
        <v>21</v>
      </c>
      <c r="D689" s="2" t="s">
        <v>2742</v>
      </c>
      <c r="E689" s="2" t="s">
        <v>2743</v>
      </c>
      <c r="F689" s="2" t="s">
        <v>3817</v>
      </c>
      <c r="G689" s="5" t="str">
        <f>IF(LEFT(Table2[[#This Row],[Phone Number]], 1)="-", MID(Table2[[#This Row],[Phone Number]], 2, LEN(Table2[[#This Row],[Phone Number]])-1), Table2[[#This Row],[Phone Number]])</f>
        <v>636-545-0763</v>
      </c>
      <c r="H689" s="2" t="s">
        <v>40</v>
      </c>
      <c r="I689" s="3">
        <v>44491</v>
      </c>
      <c r="J689" s="3">
        <f ca="1">TODAY()</f>
        <v>45252</v>
      </c>
      <c r="K68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1 Months 0 Days</v>
      </c>
      <c r="L689" s="4">
        <f ca="1">IF(ISBLANK(Table2[[#This Row],[Exit Date]]),0,Table2[[#This Row],[Exit Date]]-Table2[[#This Row],[Join Date]])</f>
        <v>761</v>
      </c>
      <c r="M689" s="2" t="str">
        <f ca="1">IF(Table2[[#This Row],[Exit Date]]&lt;TODAY(),"Out of Service","Active Employee")</f>
        <v>Active Employee</v>
      </c>
    </row>
    <row r="690" spans="1:13" x14ac:dyDescent="0.35">
      <c r="A690" s="2" t="s">
        <v>2018</v>
      </c>
      <c r="B690" s="2">
        <v>41</v>
      </c>
      <c r="C690" s="2" t="s">
        <v>21</v>
      </c>
      <c r="D690" s="2" t="s">
        <v>2019</v>
      </c>
      <c r="E690" s="2" t="s">
        <v>2020</v>
      </c>
      <c r="F690" s="2" t="s">
        <v>3480</v>
      </c>
      <c r="G690" s="5" t="str">
        <f>IF(LEFT(Table2[[#This Row],[Phone Number]], 1)="-", MID(Table2[[#This Row],[Phone Number]], 2, LEN(Table2[[#This Row],[Phone Number]])-1), Table2[[#This Row],[Phone Number]])</f>
        <v>(286)372-6935-3661</v>
      </c>
      <c r="H690" s="2" t="s">
        <v>24</v>
      </c>
      <c r="I690" s="3">
        <v>44492</v>
      </c>
      <c r="J690" s="3">
        <f ca="1">TODAY()</f>
        <v>45252</v>
      </c>
      <c r="K69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30 Days</v>
      </c>
      <c r="L690" s="4">
        <f ca="1">IF(ISBLANK(Table2[[#This Row],[Exit Date]]),0,Table2[[#This Row],[Exit Date]]-Table2[[#This Row],[Join Date]])</f>
        <v>760</v>
      </c>
      <c r="M690" s="2" t="str">
        <f ca="1">IF(Table2[[#This Row],[Exit Date]]&lt;TODAY(),"Out of Service","Active Employee")</f>
        <v>Active Employee</v>
      </c>
    </row>
    <row r="691" spans="1:13" x14ac:dyDescent="0.35">
      <c r="A691" s="2" t="s">
        <v>721</v>
      </c>
      <c r="B691" s="2">
        <v>50</v>
      </c>
      <c r="C691" s="2" t="s">
        <v>10</v>
      </c>
      <c r="D691" s="2" t="s">
        <v>722</v>
      </c>
      <c r="E691" s="2" t="s">
        <v>723</v>
      </c>
      <c r="F691" s="2" t="s">
        <v>3705</v>
      </c>
      <c r="G691" s="5" t="str">
        <f>IF(LEFT(Table2[[#This Row],[Phone Number]], 1)="-", MID(Table2[[#This Row],[Phone Number]], 2, LEN(Table2[[#This Row],[Phone Number]])-1), Table2[[#This Row],[Phone Number]])</f>
        <v>223-226-2259-890</v>
      </c>
      <c r="H691" s="2" t="s">
        <v>40</v>
      </c>
      <c r="I691" s="3">
        <v>44494</v>
      </c>
      <c r="J691" s="3">
        <v>44626</v>
      </c>
      <c r="K69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4 Months 9 Days</v>
      </c>
      <c r="L691" s="4">
        <f>IF(ISBLANK(Table2[[#This Row],[Exit Date]]),0,Table2[[#This Row],[Exit Date]]-Table2[[#This Row],[Join Date]])</f>
        <v>132</v>
      </c>
      <c r="M691" s="2" t="str">
        <f ca="1">IF(Table2[[#This Row],[Exit Date]]&lt;TODAY(),"Out of Service","Active Employee")</f>
        <v>Out of Service</v>
      </c>
    </row>
    <row r="692" spans="1:13" x14ac:dyDescent="0.35">
      <c r="A692" s="2" t="s">
        <v>775</v>
      </c>
      <c r="B692" s="2">
        <v>39</v>
      </c>
      <c r="C692" s="2" t="s">
        <v>21</v>
      </c>
      <c r="D692" s="2" t="s">
        <v>776</v>
      </c>
      <c r="E692" s="2" t="s">
        <v>777</v>
      </c>
      <c r="F692" s="2" t="s">
        <v>778</v>
      </c>
      <c r="G692" s="5" t="str">
        <f>IF(LEFT(Table2[[#This Row],[Phone Number]], 1)="-", MID(Table2[[#This Row],[Phone Number]], 2, LEN(Table2[[#This Row],[Phone Number]])-1), Table2[[#This Row],[Phone Number]])</f>
        <v>(726)646-9386</v>
      </c>
      <c r="H692" s="2" t="s">
        <v>19</v>
      </c>
      <c r="I692" s="3">
        <v>44496</v>
      </c>
      <c r="J692" s="3">
        <f ca="1">TODAY()</f>
        <v>45252</v>
      </c>
      <c r="K69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26 Days</v>
      </c>
      <c r="L692" s="4">
        <f ca="1">IF(ISBLANK(Table2[[#This Row],[Exit Date]]),0,Table2[[#This Row],[Exit Date]]-Table2[[#This Row],[Join Date]])</f>
        <v>756</v>
      </c>
      <c r="M692" s="2" t="str">
        <f ca="1">IF(Table2[[#This Row],[Exit Date]]&lt;TODAY(),"Out of Service","Active Employee")</f>
        <v>Active Employee</v>
      </c>
    </row>
    <row r="693" spans="1:13" x14ac:dyDescent="0.35">
      <c r="A693" s="2" t="s">
        <v>1946</v>
      </c>
      <c r="B693" s="2">
        <v>44</v>
      </c>
      <c r="C693" s="2" t="s">
        <v>10</v>
      </c>
      <c r="D693" s="2" t="s">
        <v>1947</v>
      </c>
      <c r="E693" s="2" t="s">
        <v>1948</v>
      </c>
      <c r="F693" s="2" t="s">
        <v>1949</v>
      </c>
      <c r="G693" s="5" t="str">
        <f>IF(LEFT(Table2[[#This Row],[Phone Number]], 1)="-", MID(Table2[[#This Row],[Phone Number]], 2, LEN(Table2[[#This Row],[Phone Number]])-1), Table2[[#This Row],[Phone Number]])</f>
        <v>(334)636-9102</v>
      </c>
      <c r="H693" s="2" t="s">
        <v>19</v>
      </c>
      <c r="I693" s="3">
        <v>44497</v>
      </c>
      <c r="J693" s="3">
        <v>44619</v>
      </c>
      <c r="K69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3 Months 30 Days</v>
      </c>
      <c r="L693" s="4">
        <f>IF(ISBLANK(Table2[[#This Row],[Exit Date]]),0,Table2[[#This Row],[Exit Date]]-Table2[[#This Row],[Join Date]])</f>
        <v>122</v>
      </c>
      <c r="M693" s="2" t="str">
        <f ca="1">IF(Table2[[#This Row],[Exit Date]]&lt;TODAY(),"Out of Service","Active Employee")</f>
        <v>Out of Service</v>
      </c>
    </row>
    <row r="694" spans="1:13" x14ac:dyDescent="0.35">
      <c r="A694" s="2" t="s">
        <v>1175</v>
      </c>
      <c r="B694" s="2">
        <v>40</v>
      </c>
      <c r="C694" s="2" t="s">
        <v>21</v>
      </c>
      <c r="D694" s="2" t="s">
        <v>1176</v>
      </c>
      <c r="E694" s="2" t="s">
        <v>1177</v>
      </c>
      <c r="F694" s="2" t="s">
        <v>1178</v>
      </c>
      <c r="G694" s="5" t="str">
        <f>IF(LEFT(Table2[[#This Row],[Phone Number]], 1)="-", MID(Table2[[#This Row],[Phone Number]], 2, LEN(Table2[[#This Row],[Phone Number]])-1), Table2[[#This Row],[Phone Number]])</f>
        <v>622-890-5831</v>
      </c>
      <c r="H694" s="2" t="s">
        <v>14</v>
      </c>
      <c r="I694" s="3">
        <v>44498</v>
      </c>
      <c r="J694" s="3">
        <v>44901</v>
      </c>
      <c r="K69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7 Days</v>
      </c>
      <c r="L694" s="4">
        <f>IF(ISBLANK(Table2[[#This Row],[Exit Date]]),0,Table2[[#This Row],[Exit Date]]-Table2[[#This Row],[Join Date]])</f>
        <v>403</v>
      </c>
      <c r="M694" s="2" t="str">
        <f ca="1">IF(Table2[[#This Row],[Exit Date]]&lt;TODAY(),"Out of Service","Active Employee")</f>
        <v>Out of Service</v>
      </c>
    </row>
    <row r="695" spans="1:13" x14ac:dyDescent="0.35">
      <c r="A695" s="2" t="s">
        <v>1851</v>
      </c>
      <c r="B695" s="2">
        <v>51</v>
      </c>
      <c r="C695" s="2" t="s">
        <v>21</v>
      </c>
      <c r="D695" s="2" t="s">
        <v>1852</v>
      </c>
      <c r="E695" s="2" t="s">
        <v>1853</v>
      </c>
      <c r="F695" s="2" t="s">
        <v>1854</v>
      </c>
      <c r="G695" s="5" t="str">
        <f>IF(LEFT(Table2[[#This Row],[Phone Number]], 1)="-", MID(Table2[[#This Row],[Phone Number]], 2, LEN(Table2[[#This Row],[Phone Number]])-1), Table2[[#This Row],[Phone Number]])</f>
        <v>(707)754-3771</v>
      </c>
      <c r="H695" s="2" t="s">
        <v>40</v>
      </c>
      <c r="I695" s="3">
        <v>44499</v>
      </c>
      <c r="J695" s="3">
        <f ca="1">TODAY()</f>
        <v>45252</v>
      </c>
      <c r="K69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23 Days</v>
      </c>
      <c r="L695" s="4">
        <f ca="1">IF(ISBLANK(Table2[[#This Row],[Exit Date]]),0,Table2[[#This Row],[Exit Date]]-Table2[[#This Row],[Join Date]])</f>
        <v>753</v>
      </c>
      <c r="M695" s="2" t="str">
        <f ca="1">IF(Table2[[#This Row],[Exit Date]]&lt;TODAY(),"Out of Service","Active Employee")</f>
        <v>Active Employee</v>
      </c>
    </row>
    <row r="696" spans="1:13" x14ac:dyDescent="0.35">
      <c r="A696" s="2" t="s">
        <v>2071</v>
      </c>
      <c r="B696" s="2">
        <v>24</v>
      </c>
      <c r="C696" s="2" t="s">
        <v>21</v>
      </c>
      <c r="D696" s="2" t="s">
        <v>2072</v>
      </c>
      <c r="E696" s="2" t="s">
        <v>2073</v>
      </c>
      <c r="F696" s="2" t="s">
        <v>3785</v>
      </c>
      <c r="G696" s="5" t="str">
        <f>IF(LEFT(Table2[[#This Row],[Phone Number]], 1)="-", MID(Table2[[#This Row],[Phone Number]], 2, LEN(Table2[[#This Row],[Phone Number]])-1), Table2[[#This Row],[Phone Number]])</f>
        <v>842-234-4162-325</v>
      </c>
      <c r="H696" s="2" t="s">
        <v>40</v>
      </c>
      <c r="I696" s="3">
        <v>44499</v>
      </c>
      <c r="J696" s="3">
        <f ca="1">TODAY()</f>
        <v>45252</v>
      </c>
      <c r="K69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23 Days</v>
      </c>
      <c r="L696" s="4">
        <f ca="1">IF(ISBLANK(Table2[[#This Row],[Exit Date]]),0,Table2[[#This Row],[Exit Date]]-Table2[[#This Row],[Join Date]])</f>
        <v>753</v>
      </c>
      <c r="M696" s="2" t="str">
        <f ca="1">IF(Table2[[#This Row],[Exit Date]]&lt;TODAY(),"Out of Service","Active Employee")</f>
        <v>Active Employee</v>
      </c>
    </row>
    <row r="697" spans="1:13" x14ac:dyDescent="0.35">
      <c r="A697" s="2" t="s">
        <v>2489</v>
      </c>
      <c r="B697" s="2">
        <v>22</v>
      </c>
      <c r="C697" s="2" t="s">
        <v>21</v>
      </c>
      <c r="D697" s="2" t="s">
        <v>2490</v>
      </c>
      <c r="E697" s="2" t="s">
        <v>2491</v>
      </c>
      <c r="F697" s="2" t="s">
        <v>3544</v>
      </c>
      <c r="G697" s="5" t="str">
        <f>IF(LEFT(Table2[[#This Row],[Phone Number]], 1)="-", MID(Table2[[#This Row],[Phone Number]], 2, LEN(Table2[[#This Row],[Phone Number]])-1), Table2[[#This Row],[Phone Number]])</f>
        <v>(865)230-5591-17622</v>
      </c>
      <c r="H697" s="2" t="s">
        <v>19</v>
      </c>
      <c r="I697" s="3">
        <v>44500</v>
      </c>
      <c r="J697" s="3">
        <v>44532</v>
      </c>
      <c r="K69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1 Days</v>
      </c>
      <c r="L697" s="4">
        <f>IF(ISBLANK(Table2[[#This Row],[Exit Date]]),0,Table2[[#This Row],[Exit Date]]-Table2[[#This Row],[Join Date]])</f>
        <v>32</v>
      </c>
      <c r="M697" s="2" t="str">
        <f ca="1">IF(Table2[[#This Row],[Exit Date]]&lt;TODAY(),"Out of Service","Active Employee")</f>
        <v>Out of Service</v>
      </c>
    </row>
    <row r="698" spans="1:13" x14ac:dyDescent="0.35">
      <c r="A698" s="2" t="s">
        <v>1437</v>
      </c>
      <c r="B698" s="2">
        <v>25</v>
      </c>
      <c r="C698" s="2" t="s">
        <v>10</v>
      </c>
      <c r="D698" s="2" t="s">
        <v>1438</v>
      </c>
      <c r="E698" s="2" t="s">
        <v>1439</v>
      </c>
      <c r="F698" s="2" t="s">
        <v>1440</v>
      </c>
      <c r="G698" s="5" t="str">
        <f>IF(LEFT(Table2[[#This Row],[Phone Number]], 1)="-", MID(Table2[[#This Row],[Phone Number]], 2, LEN(Table2[[#This Row],[Phone Number]])-1), Table2[[#This Row],[Phone Number]])</f>
        <v>(477)773-8942</v>
      </c>
      <c r="H698" s="2" t="s">
        <v>14</v>
      </c>
      <c r="I698" s="3">
        <v>44503</v>
      </c>
      <c r="J698" s="3">
        <f ca="1">TODAY()</f>
        <v>45252</v>
      </c>
      <c r="K69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19 Days</v>
      </c>
      <c r="L698" s="4">
        <f ca="1">IF(ISBLANK(Table2[[#This Row],[Exit Date]]),0,Table2[[#This Row],[Exit Date]]-Table2[[#This Row],[Join Date]])</f>
        <v>749</v>
      </c>
      <c r="M698" s="2" t="str">
        <f ca="1">IF(Table2[[#This Row],[Exit Date]]&lt;TODAY(),"Out of Service","Active Employee")</f>
        <v>Active Employee</v>
      </c>
    </row>
    <row r="699" spans="1:13" x14ac:dyDescent="0.35">
      <c r="A699" s="2" t="s">
        <v>3034</v>
      </c>
      <c r="B699" s="2">
        <v>36</v>
      </c>
      <c r="C699" s="2" t="s">
        <v>21</v>
      </c>
      <c r="D699" s="2" t="s">
        <v>3035</v>
      </c>
      <c r="E699" s="2" t="s">
        <v>3036</v>
      </c>
      <c r="F699" s="2">
        <v>3779324049</v>
      </c>
      <c r="G699" s="5">
        <f>IF(LEFT(Table2[[#This Row],[Phone Number]], 1)="-", MID(Table2[[#This Row],[Phone Number]], 2, LEN(Table2[[#This Row],[Phone Number]])-1), Table2[[#This Row],[Phone Number]])</f>
        <v>3779324049</v>
      </c>
      <c r="H699" s="2" t="s">
        <v>14</v>
      </c>
      <c r="I699" s="3">
        <v>44504</v>
      </c>
      <c r="J699" s="3">
        <f ca="1">TODAY()</f>
        <v>45252</v>
      </c>
      <c r="K69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18 Days</v>
      </c>
      <c r="L699" s="4">
        <f ca="1">IF(ISBLANK(Table2[[#This Row],[Exit Date]]),0,Table2[[#This Row],[Exit Date]]-Table2[[#This Row],[Join Date]])</f>
        <v>748</v>
      </c>
      <c r="M699" s="2" t="str">
        <f ca="1">IF(Table2[[#This Row],[Exit Date]]&lt;TODAY(),"Out of Service","Active Employee")</f>
        <v>Active Employee</v>
      </c>
    </row>
    <row r="700" spans="1:13" x14ac:dyDescent="0.35">
      <c r="A700" s="2" t="s">
        <v>2666</v>
      </c>
      <c r="B700" s="2">
        <v>48</v>
      </c>
      <c r="C700" s="2" t="s">
        <v>10</v>
      </c>
      <c r="D700" s="2" t="s">
        <v>2667</v>
      </c>
      <c r="E700" s="2" t="s">
        <v>2668</v>
      </c>
      <c r="F700" s="2">
        <v>3412189848</v>
      </c>
      <c r="G700" s="5">
        <f>IF(LEFT(Table2[[#This Row],[Phone Number]], 1)="-", MID(Table2[[#This Row],[Phone Number]], 2, LEN(Table2[[#This Row],[Phone Number]])-1), Table2[[#This Row],[Phone Number]])</f>
        <v>3412189848</v>
      </c>
      <c r="H700" s="2" t="s">
        <v>14</v>
      </c>
      <c r="I700" s="3">
        <v>44505</v>
      </c>
      <c r="J700" s="3">
        <f ca="1">TODAY()</f>
        <v>45252</v>
      </c>
      <c r="K70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17 Days</v>
      </c>
      <c r="L700" s="4">
        <f ca="1">IF(ISBLANK(Table2[[#This Row],[Exit Date]]),0,Table2[[#This Row],[Exit Date]]-Table2[[#This Row],[Join Date]])</f>
        <v>747</v>
      </c>
      <c r="M700" s="2" t="str">
        <f ca="1">IF(Table2[[#This Row],[Exit Date]]&lt;TODAY(),"Out of Service","Active Employee")</f>
        <v>Active Employee</v>
      </c>
    </row>
    <row r="701" spans="1:13" x14ac:dyDescent="0.35">
      <c r="A701" s="2" t="s">
        <v>1499</v>
      </c>
      <c r="B701" s="2">
        <v>22</v>
      </c>
      <c r="C701" s="2" t="s">
        <v>10</v>
      </c>
      <c r="D701" s="2" t="s">
        <v>1500</v>
      </c>
      <c r="E701" s="2" t="s">
        <v>1501</v>
      </c>
      <c r="F701" s="2" t="s">
        <v>3751</v>
      </c>
      <c r="G701" s="5" t="str">
        <f>IF(LEFT(Table2[[#This Row],[Phone Number]], 1)="-", MID(Table2[[#This Row],[Phone Number]], 2, LEN(Table2[[#This Row],[Phone Number]])-1), Table2[[#This Row],[Phone Number]])</f>
        <v>589-936-4929</v>
      </c>
      <c r="H701" s="2" t="s">
        <v>19</v>
      </c>
      <c r="I701" s="3">
        <v>44506</v>
      </c>
      <c r="J701" s="3">
        <f ca="1">TODAY()</f>
        <v>45252</v>
      </c>
      <c r="K70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16 Days</v>
      </c>
      <c r="L701" s="4">
        <f ca="1">IF(ISBLANK(Table2[[#This Row],[Exit Date]]),0,Table2[[#This Row],[Exit Date]]-Table2[[#This Row],[Join Date]])</f>
        <v>746</v>
      </c>
      <c r="M701" s="2" t="str">
        <f ca="1">IF(Table2[[#This Row],[Exit Date]]&lt;TODAY(),"Out of Service","Active Employee")</f>
        <v>Active Employee</v>
      </c>
    </row>
    <row r="702" spans="1:13" x14ac:dyDescent="0.35">
      <c r="A702" s="2" t="s">
        <v>1209</v>
      </c>
      <c r="B702" s="2">
        <v>21</v>
      </c>
      <c r="C702" s="2" t="s">
        <v>21</v>
      </c>
      <c r="D702" s="2" t="s">
        <v>1210</v>
      </c>
      <c r="E702" s="2" t="s">
        <v>1211</v>
      </c>
      <c r="F702" s="2" t="s">
        <v>3733</v>
      </c>
      <c r="G702" s="5" t="str">
        <f>IF(LEFT(Table2[[#This Row],[Phone Number]], 1)="-", MID(Table2[[#This Row],[Phone Number]], 2, LEN(Table2[[#This Row],[Phone Number]])-1), Table2[[#This Row],[Phone Number]])</f>
        <v>594-401-3993-218</v>
      </c>
      <c r="H702" s="2" t="s">
        <v>14</v>
      </c>
      <c r="I702" s="3">
        <v>44507</v>
      </c>
      <c r="J702" s="3">
        <v>44765</v>
      </c>
      <c r="K70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8 Months 16 Days</v>
      </c>
      <c r="L702" s="4">
        <f>IF(ISBLANK(Table2[[#This Row],[Exit Date]]),0,Table2[[#This Row],[Exit Date]]-Table2[[#This Row],[Join Date]])</f>
        <v>258</v>
      </c>
      <c r="M702" s="2" t="str">
        <f ca="1">IF(Table2[[#This Row],[Exit Date]]&lt;TODAY(),"Out of Service","Active Employee")</f>
        <v>Out of Service</v>
      </c>
    </row>
    <row r="703" spans="1:13" x14ac:dyDescent="0.35">
      <c r="A703" s="2" t="s">
        <v>1775</v>
      </c>
      <c r="B703" s="2">
        <v>58</v>
      </c>
      <c r="C703" s="2" t="s">
        <v>21</v>
      </c>
      <c r="D703" s="2" t="s">
        <v>1776</v>
      </c>
      <c r="E703" s="2" t="s">
        <v>1777</v>
      </c>
      <c r="F703" s="2" t="s">
        <v>3442</v>
      </c>
      <c r="G703" s="5" t="str">
        <f>IF(LEFT(Table2[[#This Row],[Phone Number]], 1)="-", MID(Table2[[#This Row],[Phone Number]], 2, LEN(Table2[[#This Row],[Phone Number]])-1), Table2[[#This Row],[Phone Number]])</f>
        <v>331-275-9627-16602</v>
      </c>
      <c r="H703" s="2" t="s">
        <v>24</v>
      </c>
      <c r="I703" s="3">
        <v>44507</v>
      </c>
      <c r="J703" s="3">
        <f ca="1">TODAY()</f>
        <v>45252</v>
      </c>
      <c r="K70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15 Days</v>
      </c>
      <c r="L703" s="4">
        <f ca="1">IF(ISBLANK(Table2[[#This Row],[Exit Date]]),0,Table2[[#This Row],[Exit Date]]-Table2[[#This Row],[Join Date]])</f>
        <v>745</v>
      </c>
      <c r="M703" s="2" t="str">
        <f ca="1">IF(Table2[[#This Row],[Exit Date]]&lt;TODAY(),"Out of Service","Active Employee")</f>
        <v>Active Employee</v>
      </c>
    </row>
    <row r="704" spans="1:13" x14ac:dyDescent="0.35">
      <c r="A704" s="2" t="s">
        <v>1893</v>
      </c>
      <c r="B704" s="2">
        <v>42</v>
      </c>
      <c r="C704" s="2" t="s">
        <v>21</v>
      </c>
      <c r="D704" s="2" t="s">
        <v>1894</v>
      </c>
      <c r="E704" s="2" t="s">
        <v>1895</v>
      </c>
      <c r="F704" s="2" t="s">
        <v>3462</v>
      </c>
      <c r="G704" s="5" t="str">
        <f>IF(LEFT(Table2[[#This Row],[Phone Number]], 1)="-", MID(Table2[[#This Row],[Phone Number]], 2, LEN(Table2[[#This Row],[Phone Number]])-1), Table2[[#This Row],[Phone Number]])</f>
        <v>434-219-2763-111</v>
      </c>
      <c r="H704" s="2" t="s">
        <v>19</v>
      </c>
      <c r="I704" s="3">
        <v>44507</v>
      </c>
      <c r="J704" s="3">
        <f ca="1">TODAY()</f>
        <v>45252</v>
      </c>
      <c r="K70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15 Days</v>
      </c>
      <c r="L704" s="4">
        <f ca="1">IF(ISBLANK(Table2[[#This Row],[Exit Date]]),0,Table2[[#This Row],[Exit Date]]-Table2[[#This Row],[Join Date]])</f>
        <v>745</v>
      </c>
      <c r="M704" s="2" t="str">
        <f ca="1">IF(Table2[[#This Row],[Exit Date]]&lt;TODAY(),"Out of Service","Active Employee")</f>
        <v>Active Employee</v>
      </c>
    </row>
    <row r="705" spans="1:13" x14ac:dyDescent="0.35">
      <c r="A705" s="2" t="s">
        <v>553</v>
      </c>
      <c r="B705" s="2">
        <v>39</v>
      </c>
      <c r="C705" s="2" t="s">
        <v>21</v>
      </c>
      <c r="D705" s="2" t="s">
        <v>554</v>
      </c>
      <c r="E705" s="2" t="s">
        <v>555</v>
      </c>
      <c r="F705" s="2" t="s">
        <v>556</v>
      </c>
      <c r="G705" s="5" t="str">
        <f>IF(LEFT(Table2[[#This Row],[Phone Number]], 1)="-", MID(Table2[[#This Row],[Phone Number]], 2, LEN(Table2[[#This Row],[Phone Number]])-1), Table2[[#This Row],[Phone Number]])</f>
        <v>616-374-6114</v>
      </c>
      <c r="H705" s="2" t="s">
        <v>14</v>
      </c>
      <c r="I705" s="3">
        <v>44510</v>
      </c>
      <c r="J705" s="3">
        <f ca="1">TODAY()</f>
        <v>45252</v>
      </c>
      <c r="K70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12 Days</v>
      </c>
      <c r="L705" s="4">
        <f ca="1">IF(ISBLANK(Table2[[#This Row],[Exit Date]]),0,Table2[[#This Row],[Exit Date]]-Table2[[#This Row],[Join Date]])</f>
        <v>742</v>
      </c>
      <c r="M705" s="2" t="str">
        <f ca="1">IF(Table2[[#This Row],[Exit Date]]&lt;TODAY(),"Out of Service","Active Employee")</f>
        <v>Active Employee</v>
      </c>
    </row>
    <row r="706" spans="1:13" x14ac:dyDescent="0.35">
      <c r="A706" s="2" t="s">
        <v>1411</v>
      </c>
      <c r="B706" s="2">
        <v>54</v>
      </c>
      <c r="C706" s="2" t="s">
        <v>10</v>
      </c>
      <c r="D706" s="2" t="s">
        <v>1412</v>
      </c>
      <c r="E706" s="2" t="s">
        <v>1413</v>
      </c>
      <c r="F706" s="2" t="s">
        <v>3388</v>
      </c>
      <c r="G706" s="5" t="str">
        <f>IF(LEFT(Table2[[#This Row],[Phone Number]], 1)="-", MID(Table2[[#This Row],[Phone Number]], 2, LEN(Table2[[#This Row],[Phone Number]])-1), Table2[[#This Row],[Phone Number]])</f>
        <v>301-769-3663-0383</v>
      </c>
      <c r="H706" s="2" t="s">
        <v>40</v>
      </c>
      <c r="I706" s="3">
        <v>44512</v>
      </c>
      <c r="J706" s="3">
        <f ca="1">TODAY()</f>
        <v>45252</v>
      </c>
      <c r="K70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10 Days</v>
      </c>
      <c r="L706" s="4">
        <f ca="1">IF(ISBLANK(Table2[[#This Row],[Exit Date]]),0,Table2[[#This Row],[Exit Date]]-Table2[[#This Row],[Join Date]])</f>
        <v>740</v>
      </c>
      <c r="M706" s="2" t="str">
        <f ca="1">IF(Table2[[#This Row],[Exit Date]]&lt;TODAY(),"Out of Service","Active Employee")</f>
        <v>Active Employee</v>
      </c>
    </row>
    <row r="707" spans="1:13" x14ac:dyDescent="0.35">
      <c r="A707" s="2" t="s">
        <v>1265</v>
      </c>
      <c r="B707" s="2">
        <v>38</v>
      </c>
      <c r="C707" s="2" t="s">
        <v>21</v>
      </c>
      <c r="D707" s="2" t="s">
        <v>1266</v>
      </c>
      <c r="E707" s="2" t="s">
        <v>1267</v>
      </c>
      <c r="F707" s="2" t="s">
        <v>3736</v>
      </c>
      <c r="G707" s="5" t="str">
        <f>IF(LEFT(Table2[[#This Row],[Phone Number]], 1)="-", MID(Table2[[#This Row],[Phone Number]], 2, LEN(Table2[[#This Row],[Phone Number]])-1), Table2[[#This Row],[Phone Number]])</f>
        <v>670-595-0273</v>
      </c>
      <c r="H707" s="2" t="s">
        <v>14</v>
      </c>
      <c r="I707" s="3">
        <v>44516</v>
      </c>
      <c r="J707" s="3">
        <f ca="1">TODAY()</f>
        <v>45252</v>
      </c>
      <c r="K70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6 Days</v>
      </c>
      <c r="L707" s="4">
        <f ca="1">IF(ISBLANK(Table2[[#This Row],[Exit Date]]),0,Table2[[#This Row],[Exit Date]]-Table2[[#This Row],[Join Date]])</f>
        <v>736</v>
      </c>
      <c r="M707" s="2" t="str">
        <f ca="1">IF(Table2[[#This Row],[Exit Date]]&lt;TODAY(),"Out of Service","Active Employee")</f>
        <v>Active Employee</v>
      </c>
    </row>
    <row r="708" spans="1:13" x14ac:dyDescent="0.35">
      <c r="A708" s="2" t="s">
        <v>1516</v>
      </c>
      <c r="B708" s="2">
        <v>39</v>
      </c>
      <c r="C708" s="2" t="s">
        <v>21</v>
      </c>
      <c r="D708" s="2" t="s">
        <v>1517</v>
      </c>
      <c r="E708" s="2" t="s">
        <v>1518</v>
      </c>
      <c r="F708" s="2" t="s">
        <v>3399</v>
      </c>
      <c r="G708" s="5" t="str">
        <f>IF(LEFT(Table2[[#This Row],[Phone Number]], 1)="-", MID(Table2[[#This Row],[Phone Number]], 2, LEN(Table2[[#This Row],[Phone Number]])-1), Table2[[#This Row],[Phone Number]])</f>
        <v>+1-356-583-1421-64916</v>
      </c>
      <c r="H708" s="2" t="s">
        <v>19</v>
      </c>
      <c r="I708" s="3">
        <v>44516</v>
      </c>
      <c r="J708" s="3">
        <v>44832</v>
      </c>
      <c r="K70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10 Months 12 Days</v>
      </c>
      <c r="L708" s="4">
        <f>IF(ISBLANK(Table2[[#This Row],[Exit Date]]),0,Table2[[#This Row],[Exit Date]]-Table2[[#This Row],[Join Date]])</f>
        <v>316</v>
      </c>
      <c r="M708" s="2" t="str">
        <f ca="1">IF(Table2[[#This Row],[Exit Date]]&lt;TODAY(),"Out of Service","Active Employee")</f>
        <v>Out of Service</v>
      </c>
    </row>
    <row r="709" spans="1:13" x14ac:dyDescent="0.35">
      <c r="A709" s="2" t="s">
        <v>1712</v>
      </c>
      <c r="B709" s="2">
        <v>24</v>
      </c>
      <c r="C709" s="2" t="s">
        <v>10</v>
      </c>
      <c r="D709" s="2" t="s">
        <v>1713</v>
      </c>
      <c r="E709" s="2" t="s">
        <v>1714</v>
      </c>
      <c r="F709" s="2" t="s">
        <v>1715</v>
      </c>
      <c r="G709" s="5" t="str">
        <f>IF(LEFT(Table2[[#This Row],[Phone Number]], 1)="-", MID(Table2[[#This Row],[Phone Number]], 2, LEN(Table2[[#This Row],[Phone Number]])-1), Table2[[#This Row],[Phone Number]])</f>
        <v>910-776-6940</v>
      </c>
      <c r="H709" s="2" t="s">
        <v>19</v>
      </c>
      <c r="I709" s="3">
        <v>44517</v>
      </c>
      <c r="J709" s="3">
        <f t="shared" ref="J709:J715" ca="1" si="41">TODAY()</f>
        <v>45252</v>
      </c>
      <c r="K70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5 Days</v>
      </c>
      <c r="L709" s="4">
        <f ca="1">IF(ISBLANK(Table2[[#This Row],[Exit Date]]),0,Table2[[#This Row],[Exit Date]]-Table2[[#This Row],[Join Date]])</f>
        <v>735</v>
      </c>
      <c r="M709" s="2" t="str">
        <f ca="1">IF(Table2[[#This Row],[Exit Date]]&lt;TODAY(),"Out of Service","Active Employee")</f>
        <v>Active Employee</v>
      </c>
    </row>
    <row r="710" spans="1:13" x14ac:dyDescent="0.35">
      <c r="A710" s="2" t="s">
        <v>359</v>
      </c>
      <c r="B710" s="2">
        <v>56</v>
      </c>
      <c r="C710" s="2" t="s">
        <v>21</v>
      </c>
      <c r="D710" s="2" t="s">
        <v>360</v>
      </c>
      <c r="E710" s="2" t="s">
        <v>361</v>
      </c>
      <c r="F710" s="2" t="s">
        <v>3233</v>
      </c>
      <c r="G710" s="5" t="str">
        <f>IF(LEFT(Table2[[#This Row],[Phone Number]], 1)="-", MID(Table2[[#This Row],[Phone Number]], 2, LEN(Table2[[#This Row],[Phone Number]])-1), Table2[[#This Row],[Phone Number]])</f>
        <v>953-281-6006-481</v>
      </c>
      <c r="H710" s="2" t="s">
        <v>40</v>
      </c>
      <c r="I710" s="3">
        <v>44521</v>
      </c>
      <c r="J710" s="3">
        <f t="shared" ca="1" si="41"/>
        <v>45252</v>
      </c>
      <c r="K71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1 Days</v>
      </c>
      <c r="L710" s="4">
        <f ca="1">IF(ISBLANK(Table2[[#This Row],[Exit Date]]),0,Table2[[#This Row],[Exit Date]]-Table2[[#This Row],[Join Date]])</f>
        <v>731</v>
      </c>
      <c r="M710" s="2" t="str">
        <f ca="1">IF(Table2[[#This Row],[Exit Date]]&lt;TODAY(),"Out of Service","Active Employee")</f>
        <v>Active Employee</v>
      </c>
    </row>
    <row r="711" spans="1:13" x14ac:dyDescent="0.35">
      <c r="A711" s="2" t="s">
        <v>892</v>
      </c>
      <c r="B711" s="2">
        <v>59</v>
      </c>
      <c r="C711" s="2" t="s">
        <v>21</v>
      </c>
      <c r="D711" s="2" t="s">
        <v>893</v>
      </c>
      <c r="E711" s="2" t="s">
        <v>894</v>
      </c>
      <c r="F711" s="2">
        <v>8094024186</v>
      </c>
      <c r="G711" s="5">
        <f>IF(LEFT(Table2[[#This Row],[Phone Number]], 1)="-", MID(Table2[[#This Row],[Phone Number]], 2, LEN(Table2[[#This Row],[Phone Number]])-1), Table2[[#This Row],[Phone Number]])</f>
        <v>8094024186</v>
      </c>
      <c r="H711" s="2" t="s">
        <v>14</v>
      </c>
      <c r="I711" s="3">
        <v>44522</v>
      </c>
      <c r="J711" s="3">
        <f t="shared" ca="1" si="41"/>
        <v>45252</v>
      </c>
      <c r="K71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2 Years 0 Months 0 Days</v>
      </c>
      <c r="L711" s="4">
        <f ca="1">IF(ISBLANK(Table2[[#This Row],[Exit Date]]),0,Table2[[#This Row],[Exit Date]]-Table2[[#This Row],[Join Date]])</f>
        <v>730</v>
      </c>
      <c r="M711" s="2" t="str">
        <f ca="1">IF(Table2[[#This Row],[Exit Date]]&lt;TODAY(),"Out of Service","Active Employee")</f>
        <v>Active Employee</v>
      </c>
    </row>
    <row r="712" spans="1:13" x14ac:dyDescent="0.35">
      <c r="A712" s="2" t="s">
        <v>1203</v>
      </c>
      <c r="B712" s="2">
        <v>51</v>
      </c>
      <c r="C712" s="2" t="s">
        <v>21</v>
      </c>
      <c r="D712" s="2" t="s">
        <v>1204</v>
      </c>
      <c r="E712" s="2" t="s">
        <v>1205</v>
      </c>
      <c r="F712" s="2">
        <f>1-522-963-2656</f>
        <v>-4140</v>
      </c>
      <c r="G712" s="5" t="str">
        <f>IF(LEFT(Table2[[#This Row],[Phone Number]], 1)="-", MID(Table2[[#This Row],[Phone Number]], 2, LEN(Table2[[#This Row],[Phone Number]])-1), Table2[[#This Row],[Phone Number]])</f>
        <v>4140</v>
      </c>
      <c r="H712" s="2" t="s">
        <v>14</v>
      </c>
      <c r="I712" s="3">
        <v>44523</v>
      </c>
      <c r="J712" s="3">
        <f t="shared" ca="1" si="41"/>
        <v>45252</v>
      </c>
      <c r="K71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30 Days</v>
      </c>
      <c r="L712" s="4">
        <f ca="1">IF(ISBLANK(Table2[[#This Row],[Exit Date]]),0,Table2[[#This Row],[Exit Date]]-Table2[[#This Row],[Join Date]])</f>
        <v>729</v>
      </c>
      <c r="M712" s="2" t="str">
        <f ca="1">IF(Table2[[#This Row],[Exit Date]]&lt;TODAY(),"Out of Service","Active Employee")</f>
        <v>Active Employee</v>
      </c>
    </row>
    <row r="713" spans="1:13" x14ac:dyDescent="0.35">
      <c r="A713" s="2" t="s">
        <v>2320</v>
      </c>
      <c r="B713" s="2">
        <v>24</v>
      </c>
      <c r="C713" s="2" t="s">
        <v>21</v>
      </c>
      <c r="D713" s="2" t="s">
        <v>2321</v>
      </c>
      <c r="E713" s="2" t="s">
        <v>2322</v>
      </c>
      <c r="F713" s="2" t="s">
        <v>3518</v>
      </c>
      <c r="G713" s="5" t="str">
        <f>IF(LEFT(Table2[[#This Row],[Phone Number]], 1)="-", MID(Table2[[#This Row],[Phone Number]], 2, LEN(Table2[[#This Row],[Phone Number]])-1), Table2[[#This Row],[Phone Number]])</f>
        <v>(780)405-9856-3303</v>
      </c>
      <c r="H713" s="2" t="s">
        <v>14</v>
      </c>
      <c r="I713" s="3">
        <v>44523</v>
      </c>
      <c r="J713" s="3">
        <f t="shared" ca="1" si="41"/>
        <v>45252</v>
      </c>
      <c r="K71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30 Days</v>
      </c>
      <c r="L713" s="4">
        <f ca="1">IF(ISBLANK(Table2[[#This Row],[Exit Date]]),0,Table2[[#This Row],[Exit Date]]-Table2[[#This Row],[Join Date]])</f>
        <v>729</v>
      </c>
      <c r="M713" s="2" t="str">
        <f ca="1">IF(Table2[[#This Row],[Exit Date]]&lt;TODAY(),"Out of Service","Active Employee")</f>
        <v>Active Employee</v>
      </c>
    </row>
    <row r="714" spans="1:13" x14ac:dyDescent="0.35">
      <c r="A714" s="2" t="s">
        <v>2522</v>
      </c>
      <c r="B714" s="2">
        <v>36</v>
      </c>
      <c r="C714" s="2" t="s">
        <v>10</v>
      </c>
      <c r="D714" s="2" t="s">
        <v>2523</v>
      </c>
      <c r="E714" s="2" t="s">
        <v>2524</v>
      </c>
      <c r="F714" s="2" t="s">
        <v>3807</v>
      </c>
      <c r="G714" s="5" t="str">
        <f>IF(LEFT(Table2[[#This Row],[Phone Number]], 1)="-", MID(Table2[[#This Row],[Phone Number]], 2, LEN(Table2[[#This Row],[Phone Number]])-1), Table2[[#This Row],[Phone Number]])</f>
        <v>420-229-1736-5581</v>
      </c>
      <c r="H714" s="2" t="s">
        <v>40</v>
      </c>
      <c r="I714" s="3">
        <v>44523</v>
      </c>
      <c r="J714" s="3">
        <f t="shared" ca="1" si="41"/>
        <v>45252</v>
      </c>
      <c r="K71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30 Days</v>
      </c>
      <c r="L714" s="4">
        <f ca="1">IF(ISBLANK(Table2[[#This Row],[Exit Date]]),0,Table2[[#This Row],[Exit Date]]-Table2[[#This Row],[Join Date]])</f>
        <v>729</v>
      </c>
      <c r="M714" s="2" t="str">
        <f ca="1">IF(Table2[[#This Row],[Exit Date]]&lt;TODAY(),"Out of Service","Active Employee")</f>
        <v>Active Employee</v>
      </c>
    </row>
    <row r="715" spans="1:13" x14ac:dyDescent="0.35">
      <c r="A715" s="2" t="s">
        <v>1278</v>
      </c>
      <c r="B715" s="2">
        <v>43</v>
      </c>
      <c r="C715" s="2" t="s">
        <v>10</v>
      </c>
      <c r="D715" s="2" t="s">
        <v>1279</v>
      </c>
      <c r="E715" s="2" t="s">
        <v>1280</v>
      </c>
      <c r="F715" s="2" t="s">
        <v>1281</v>
      </c>
      <c r="G715" s="5" t="str">
        <f>IF(LEFT(Table2[[#This Row],[Phone Number]], 1)="-", MID(Table2[[#This Row],[Phone Number]], 2, LEN(Table2[[#This Row],[Phone Number]])-1), Table2[[#This Row],[Phone Number]])</f>
        <v>001-911-862-9024</v>
      </c>
      <c r="H715" s="2" t="s">
        <v>24</v>
      </c>
      <c r="I715" s="3">
        <v>44526</v>
      </c>
      <c r="J715" s="3">
        <f t="shared" ca="1" si="41"/>
        <v>45252</v>
      </c>
      <c r="K71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27 Days</v>
      </c>
      <c r="L715" s="4">
        <f ca="1">IF(ISBLANK(Table2[[#This Row],[Exit Date]]),0,Table2[[#This Row],[Exit Date]]-Table2[[#This Row],[Join Date]])</f>
        <v>726</v>
      </c>
      <c r="M715" s="2" t="str">
        <f ca="1">IF(Table2[[#This Row],[Exit Date]]&lt;TODAY(),"Out of Service","Active Employee")</f>
        <v>Active Employee</v>
      </c>
    </row>
    <row r="716" spans="1:13" x14ac:dyDescent="0.35">
      <c r="A716" s="2" t="s">
        <v>1339</v>
      </c>
      <c r="B716" s="2">
        <v>32</v>
      </c>
      <c r="C716" s="2" t="s">
        <v>10</v>
      </c>
      <c r="D716" s="2" t="s">
        <v>1340</v>
      </c>
      <c r="E716" s="2" t="s">
        <v>1341</v>
      </c>
      <c r="F716" s="2" t="s">
        <v>1342</v>
      </c>
      <c r="G716" s="5" t="str">
        <f>IF(LEFT(Table2[[#This Row],[Phone Number]], 1)="-", MID(Table2[[#This Row],[Phone Number]], 2, LEN(Table2[[#This Row],[Phone Number]])-1), Table2[[#This Row],[Phone Number]])</f>
        <v>(370)946-1414</v>
      </c>
      <c r="H716" s="2" t="s">
        <v>19</v>
      </c>
      <c r="I716" s="3">
        <v>44527</v>
      </c>
      <c r="J716" s="3">
        <v>44904</v>
      </c>
      <c r="K71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12 Days</v>
      </c>
      <c r="L716" s="4">
        <f>IF(ISBLANK(Table2[[#This Row],[Exit Date]]),0,Table2[[#This Row],[Exit Date]]-Table2[[#This Row],[Join Date]])</f>
        <v>377</v>
      </c>
      <c r="M716" s="2" t="str">
        <f ca="1">IF(Table2[[#This Row],[Exit Date]]&lt;TODAY(),"Out of Service","Active Employee")</f>
        <v>Out of Service</v>
      </c>
    </row>
    <row r="717" spans="1:13" x14ac:dyDescent="0.35">
      <c r="A717" s="2" t="s">
        <v>3104</v>
      </c>
      <c r="B717" s="2">
        <v>35</v>
      </c>
      <c r="C717" s="2" t="s">
        <v>10</v>
      </c>
      <c r="D717" s="2" t="s">
        <v>3105</v>
      </c>
      <c r="E717" s="2" t="s">
        <v>3106</v>
      </c>
      <c r="F717" s="2" t="s">
        <v>3651</v>
      </c>
      <c r="G717" s="5" t="str">
        <f>IF(LEFT(Table2[[#This Row],[Phone Number]], 1)="-", MID(Table2[[#This Row],[Phone Number]], 2, LEN(Table2[[#This Row],[Phone Number]])-1), Table2[[#This Row],[Phone Number]])</f>
        <v>+1-695-738-5742-46827</v>
      </c>
      <c r="H717" s="2" t="s">
        <v>14</v>
      </c>
      <c r="I717" s="3">
        <v>44530</v>
      </c>
      <c r="J717" s="3">
        <f ca="1">TODAY()</f>
        <v>45252</v>
      </c>
      <c r="K71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23 Days</v>
      </c>
      <c r="L717" s="4">
        <f ca="1">IF(ISBLANK(Table2[[#This Row],[Exit Date]]),0,Table2[[#This Row],[Exit Date]]-Table2[[#This Row],[Join Date]])</f>
        <v>722</v>
      </c>
      <c r="M717" s="2" t="str">
        <f ca="1">IF(Table2[[#This Row],[Exit Date]]&lt;TODAY(),"Out of Service","Active Employee")</f>
        <v>Active Employee</v>
      </c>
    </row>
    <row r="718" spans="1:13" x14ac:dyDescent="0.35">
      <c r="A718" s="2" t="s">
        <v>1826</v>
      </c>
      <c r="B718" s="2">
        <v>49</v>
      </c>
      <c r="C718" s="2" t="s">
        <v>21</v>
      </c>
      <c r="D718" s="2" t="s">
        <v>1827</v>
      </c>
      <c r="E718" s="2" t="s">
        <v>1828</v>
      </c>
      <c r="F718" s="2" t="s">
        <v>3451</v>
      </c>
      <c r="G718" s="5" t="str">
        <f>IF(LEFT(Table2[[#This Row],[Phone Number]], 1)="-", MID(Table2[[#This Row],[Phone Number]], 2, LEN(Table2[[#This Row],[Phone Number]])-1), Table2[[#This Row],[Phone Number]])</f>
        <v>(327)800-2296-8222</v>
      </c>
      <c r="H718" s="2" t="s">
        <v>24</v>
      </c>
      <c r="I718" s="3">
        <v>44531</v>
      </c>
      <c r="J718" s="3">
        <f ca="1">TODAY()</f>
        <v>45252</v>
      </c>
      <c r="K71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21 Days</v>
      </c>
      <c r="L718" s="4">
        <f ca="1">IF(ISBLANK(Table2[[#This Row],[Exit Date]]),0,Table2[[#This Row],[Exit Date]]-Table2[[#This Row],[Join Date]])</f>
        <v>721</v>
      </c>
      <c r="M718" s="2" t="str">
        <f ca="1">IF(Table2[[#This Row],[Exit Date]]&lt;TODAY(),"Out of Service","Active Employee")</f>
        <v>Active Employee</v>
      </c>
    </row>
    <row r="719" spans="1:13" x14ac:dyDescent="0.35">
      <c r="A719" s="2" t="s">
        <v>591</v>
      </c>
      <c r="B719" s="2">
        <v>27</v>
      </c>
      <c r="C719" s="2" t="s">
        <v>10</v>
      </c>
      <c r="D719" s="2" t="s">
        <v>592</v>
      </c>
      <c r="E719" s="2" t="s">
        <v>593</v>
      </c>
      <c r="F719" s="2" t="s">
        <v>3268</v>
      </c>
      <c r="G719" s="5" t="str">
        <f>IF(LEFT(Table2[[#This Row],[Phone Number]], 1)="-", MID(Table2[[#This Row],[Phone Number]], 2, LEN(Table2[[#This Row],[Phone Number]])-1), Table2[[#This Row],[Phone Number]])</f>
        <v>+1-371-299-0117-857</v>
      </c>
      <c r="H719" s="2" t="s">
        <v>14</v>
      </c>
      <c r="I719" s="3">
        <v>44534</v>
      </c>
      <c r="J719" s="3">
        <f ca="1">TODAY()</f>
        <v>45252</v>
      </c>
      <c r="K71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18 Days</v>
      </c>
      <c r="L719" s="4">
        <f ca="1">IF(ISBLANK(Table2[[#This Row],[Exit Date]]),0,Table2[[#This Row],[Exit Date]]-Table2[[#This Row],[Join Date]])</f>
        <v>718</v>
      </c>
      <c r="M719" s="2" t="str">
        <f ca="1">IF(Table2[[#This Row],[Exit Date]]&lt;TODAY(),"Out of Service","Active Employee")</f>
        <v>Active Employee</v>
      </c>
    </row>
    <row r="720" spans="1:13" x14ac:dyDescent="0.35">
      <c r="A720" s="2" t="s">
        <v>1797</v>
      </c>
      <c r="B720" s="2">
        <v>40</v>
      </c>
      <c r="C720" s="2" t="s">
        <v>21</v>
      </c>
      <c r="D720" s="2" t="s">
        <v>1798</v>
      </c>
      <c r="E720" s="2" t="s">
        <v>1799</v>
      </c>
      <c r="F720" s="2" t="s">
        <v>1800</v>
      </c>
      <c r="G720" s="5" t="str">
        <f>IF(LEFT(Table2[[#This Row],[Phone Number]], 1)="-", MID(Table2[[#This Row],[Phone Number]], 2, LEN(Table2[[#This Row],[Phone Number]])-1), Table2[[#This Row],[Phone Number]])</f>
        <v>(465)717-6429</v>
      </c>
      <c r="H720" s="2" t="s">
        <v>24</v>
      </c>
      <c r="I720" s="3">
        <v>44534</v>
      </c>
      <c r="J720" s="3">
        <f ca="1">TODAY()</f>
        <v>45252</v>
      </c>
      <c r="K72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18 Days</v>
      </c>
      <c r="L720" s="4">
        <f ca="1">IF(ISBLANK(Table2[[#This Row],[Exit Date]]),0,Table2[[#This Row],[Exit Date]]-Table2[[#This Row],[Join Date]])</f>
        <v>718</v>
      </c>
      <c r="M720" s="2" t="str">
        <f ca="1">IF(Table2[[#This Row],[Exit Date]]&lt;TODAY(),"Out of Service","Active Employee")</f>
        <v>Active Employee</v>
      </c>
    </row>
    <row r="721" spans="1:13" x14ac:dyDescent="0.35">
      <c r="A721" s="2" t="s">
        <v>2672</v>
      </c>
      <c r="B721" s="2">
        <v>36</v>
      </c>
      <c r="C721" s="2" t="s">
        <v>10</v>
      </c>
      <c r="D721" s="2" t="s">
        <v>2673</v>
      </c>
      <c r="E721" s="2" t="s">
        <v>2674</v>
      </c>
      <c r="F721" s="2" t="s">
        <v>3573</v>
      </c>
      <c r="G721" s="5" t="str">
        <f>IF(LEFT(Table2[[#This Row],[Phone Number]], 1)="-", MID(Table2[[#This Row],[Phone Number]], 2, LEN(Table2[[#This Row],[Phone Number]])-1), Table2[[#This Row],[Phone Number]])</f>
        <v>001-856-382-9066-8557</v>
      </c>
      <c r="H721" s="2" t="s">
        <v>14</v>
      </c>
      <c r="I721" s="3">
        <v>44535</v>
      </c>
      <c r="J721" s="3">
        <v>44882</v>
      </c>
      <c r="K72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12 Days</v>
      </c>
      <c r="L721" s="4">
        <f>IF(ISBLANK(Table2[[#This Row],[Exit Date]]),0,Table2[[#This Row],[Exit Date]]-Table2[[#This Row],[Join Date]])</f>
        <v>347</v>
      </c>
      <c r="M721" s="2" t="str">
        <f ca="1">IF(Table2[[#This Row],[Exit Date]]&lt;TODAY(),"Out of Service","Active Employee")</f>
        <v>Out of Service</v>
      </c>
    </row>
    <row r="722" spans="1:13" x14ac:dyDescent="0.35">
      <c r="A722" s="2" t="s">
        <v>2826</v>
      </c>
      <c r="B722" s="2">
        <v>18</v>
      </c>
      <c r="C722" s="2" t="s">
        <v>10</v>
      </c>
      <c r="D722" s="2" t="s">
        <v>2827</v>
      </c>
      <c r="E722" s="2" t="s">
        <v>2828</v>
      </c>
      <c r="F722" s="2" t="s">
        <v>2829</v>
      </c>
      <c r="G722" s="5" t="str">
        <f>IF(LEFT(Table2[[#This Row],[Phone Number]], 1)="-", MID(Table2[[#This Row],[Phone Number]], 2, LEN(Table2[[#This Row],[Phone Number]])-1), Table2[[#This Row],[Phone Number]])</f>
        <v>(497)483-0930</v>
      </c>
      <c r="H722" s="2" t="s">
        <v>19</v>
      </c>
      <c r="I722" s="3">
        <v>44535</v>
      </c>
      <c r="J722" s="3">
        <f ca="1">TODAY()</f>
        <v>45252</v>
      </c>
      <c r="K72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17 Days</v>
      </c>
      <c r="L722" s="4">
        <f ca="1">IF(ISBLANK(Table2[[#This Row],[Exit Date]]),0,Table2[[#This Row],[Exit Date]]-Table2[[#This Row],[Join Date]])</f>
        <v>717</v>
      </c>
      <c r="M722" s="2" t="str">
        <f ca="1">IF(Table2[[#This Row],[Exit Date]]&lt;TODAY(),"Out of Service","Active Employee")</f>
        <v>Active Employee</v>
      </c>
    </row>
    <row r="723" spans="1:13" x14ac:dyDescent="0.35">
      <c r="A723" s="2" t="s">
        <v>1110</v>
      </c>
      <c r="B723" s="2">
        <v>34</v>
      </c>
      <c r="C723" s="2" t="s">
        <v>10</v>
      </c>
      <c r="D723" s="2" t="s">
        <v>1111</v>
      </c>
      <c r="E723" s="2" t="s">
        <v>1112</v>
      </c>
      <c r="F723" s="2" t="s">
        <v>3726</v>
      </c>
      <c r="G723" s="5" t="str">
        <f>IF(LEFT(Table2[[#This Row],[Phone Number]], 1)="-", MID(Table2[[#This Row],[Phone Number]], 2, LEN(Table2[[#This Row],[Phone Number]])-1), Table2[[#This Row],[Phone Number]])</f>
        <v>810-695-7447</v>
      </c>
      <c r="H723" s="2" t="s">
        <v>24</v>
      </c>
      <c r="I723" s="3">
        <v>44539</v>
      </c>
      <c r="J723" s="3">
        <f ca="1">TODAY()</f>
        <v>45252</v>
      </c>
      <c r="K72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13 Days</v>
      </c>
      <c r="L723" s="4">
        <f ca="1">IF(ISBLANK(Table2[[#This Row],[Exit Date]]),0,Table2[[#This Row],[Exit Date]]-Table2[[#This Row],[Join Date]])</f>
        <v>713</v>
      </c>
      <c r="M723" s="2" t="str">
        <f ca="1">IF(Table2[[#This Row],[Exit Date]]&lt;TODAY(),"Out of Service","Active Employee")</f>
        <v>Active Employee</v>
      </c>
    </row>
    <row r="724" spans="1:13" x14ac:dyDescent="0.35">
      <c r="A724" s="2" t="s">
        <v>2152</v>
      </c>
      <c r="B724" s="2">
        <v>29</v>
      </c>
      <c r="C724" s="2" t="s">
        <v>10</v>
      </c>
      <c r="D724" s="2" t="s">
        <v>2153</v>
      </c>
      <c r="E724" s="2" t="s">
        <v>2154</v>
      </c>
      <c r="F724" s="2">
        <v>6459974987</v>
      </c>
      <c r="G724" s="5">
        <f>IF(LEFT(Table2[[#This Row],[Phone Number]], 1)="-", MID(Table2[[#This Row],[Phone Number]], 2, LEN(Table2[[#This Row],[Phone Number]])-1), Table2[[#This Row],[Phone Number]])</f>
        <v>6459974987</v>
      </c>
      <c r="H724" s="2" t="s">
        <v>14</v>
      </c>
      <c r="I724" s="3">
        <v>44539</v>
      </c>
      <c r="J724" s="3">
        <f ca="1">TODAY()</f>
        <v>45252</v>
      </c>
      <c r="K72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13 Days</v>
      </c>
      <c r="L724" s="4">
        <f ca="1">IF(ISBLANK(Table2[[#This Row],[Exit Date]]),0,Table2[[#This Row],[Exit Date]]-Table2[[#This Row],[Join Date]])</f>
        <v>713</v>
      </c>
      <c r="M724" s="2" t="str">
        <f ca="1">IF(Table2[[#This Row],[Exit Date]]&lt;TODAY(),"Out of Service","Active Employee")</f>
        <v>Active Employee</v>
      </c>
    </row>
    <row r="725" spans="1:13" x14ac:dyDescent="0.35">
      <c r="A725" s="2" t="s">
        <v>1719</v>
      </c>
      <c r="B725" s="2">
        <v>43</v>
      </c>
      <c r="C725" s="2" t="s">
        <v>10</v>
      </c>
      <c r="D725" s="2" t="s">
        <v>1720</v>
      </c>
      <c r="E725" s="2" t="s">
        <v>1721</v>
      </c>
      <c r="F725" s="2" t="s">
        <v>3763</v>
      </c>
      <c r="G725" s="5" t="str">
        <f>IF(LEFT(Table2[[#This Row],[Phone Number]], 1)="-", MID(Table2[[#This Row],[Phone Number]], 2, LEN(Table2[[#This Row],[Phone Number]])-1), Table2[[#This Row],[Phone Number]])</f>
        <v>501-788-6262-455</v>
      </c>
      <c r="H725" s="2" t="s">
        <v>14</v>
      </c>
      <c r="I725" s="3">
        <v>44541</v>
      </c>
      <c r="J725" s="3">
        <f ca="1">TODAY()</f>
        <v>45252</v>
      </c>
      <c r="K72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11 Days</v>
      </c>
      <c r="L725" s="4">
        <f ca="1">IF(ISBLANK(Table2[[#This Row],[Exit Date]]),0,Table2[[#This Row],[Exit Date]]-Table2[[#This Row],[Join Date]])</f>
        <v>711</v>
      </c>
      <c r="M725" s="2" t="str">
        <f ca="1">IF(Table2[[#This Row],[Exit Date]]&lt;TODAY(),"Out of Service","Active Employee")</f>
        <v>Active Employee</v>
      </c>
    </row>
    <row r="726" spans="1:13" x14ac:dyDescent="0.35">
      <c r="A726" s="2" t="s">
        <v>41</v>
      </c>
      <c r="B726" s="2">
        <v>18</v>
      </c>
      <c r="C726" s="2" t="s">
        <v>10</v>
      </c>
      <c r="D726" s="2" t="s">
        <v>42</v>
      </c>
      <c r="E726" s="2" t="s">
        <v>43</v>
      </c>
      <c r="F726" s="2" t="s">
        <v>3192</v>
      </c>
      <c r="G726" s="5" t="str">
        <f>IF(LEFT(Table2[[#This Row],[Phone Number]], 1)="-", MID(Table2[[#This Row],[Phone Number]], 2, LEN(Table2[[#This Row],[Phone Number]])-1), Table2[[#This Row],[Phone Number]])</f>
        <v>+1-932-755-1830-7890</v>
      </c>
      <c r="H726" s="2" t="s">
        <v>40</v>
      </c>
      <c r="I726" s="3">
        <v>44543</v>
      </c>
      <c r="J726" s="3">
        <v>44746</v>
      </c>
      <c r="K72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6 Months 21 Days</v>
      </c>
      <c r="L726" s="4">
        <f>IF(ISBLANK(Table2[[#This Row],[Exit Date]]),0,Table2[[#This Row],[Exit Date]]-Table2[[#This Row],[Join Date]])</f>
        <v>203</v>
      </c>
      <c r="M726" s="2" t="str">
        <f ca="1">IF(Table2[[#This Row],[Exit Date]]&lt;TODAY(),"Out of Service","Active Employee")</f>
        <v>Out of Service</v>
      </c>
    </row>
    <row r="727" spans="1:13" x14ac:dyDescent="0.35">
      <c r="A727" s="2" t="s">
        <v>3070</v>
      </c>
      <c r="B727" s="2">
        <v>40</v>
      </c>
      <c r="C727" s="2" t="s">
        <v>21</v>
      </c>
      <c r="D727" s="2" t="s">
        <v>3071</v>
      </c>
      <c r="E727" s="2" t="s">
        <v>3072</v>
      </c>
      <c r="F727" s="2">
        <f>1-588-333-1391</f>
        <v>-2311</v>
      </c>
      <c r="G727" s="5" t="str">
        <f>IF(LEFT(Table2[[#This Row],[Phone Number]], 1)="-", MID(Table2[[#This Row],[Phone Number]], 2, LEN(Table2[[#This Row],[Phone Number]])-1), Table2[[#This Row],[Phone Number]])</f>
        <v>2311</v>
      </c>
      <c r="H727" s="2" t="s">
        <v>14</v>
      </c>
      <c r="I727" s="3">
        <v>44543</v>
      </c>
      <c r="J727" s="3">
        <f t="shared" ref="J727:J734" ca="1" si="42">TODAY()</f>
        <v>45252</v>
      </c>
      <c r="K72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9 Days</v>
      </c>
      <c r="L727" s="4">
        <f ca="1">IF(ISBLANK(Table2[[#This Row],[Exit Date]]),0,Table2[[#This Row],[Exit Date]]-Table2[[#This Row],[Join Date]])</f>
        <v>709</v>
      </c>
      <c r="M727" s="2" t="str">
        <f ca="1">IF(Table2[[#This Row],[Exit Date]]&lt;TODAY(),"Out of Service","Active Employee")</f>
        <v>Active Employee</v>
      </c>
    </row>
    <row r="728" spans="1:13" x14ac:dyDescent="0.35">
      <c r="A728" s="2" t="s">
        <v>2384</v>
      </c>
      <c r="B728" s="2">
        <v>25</v>
      </c>
      <c r="C728" s="2" t="s">
        <v>21</v>
      </c>
      <c r="D728" s="2" t="s">
        <v>2385</v>
      </c>
      <c r="E728" s="2" t="s">
        <v>2386</v>
      </c>
      <c r="F728" s="2" t="s">
        <v>3801</v>
      </c>
      <c r="G728" s="5" t="str">
        <f>IF(LEFT(Table2[[#This Row],[Phone Number]], 1)="-", MID(Table2[[#This Row],[Phone Number]], 2, LEN(Table2[[#This Row],[Phone Number]])-1), Table2[[#This Row],[Phone Number]])</f>
        <v>334-572-2089</v>
      </c>
      <c r="H728" s="2" t="s">
        <v>24</v>
      </c>
      <c r="I728" s="3">
        <v>44544</v>
      </c>
      <c r="J728" s="3">
        <f t="shared" ca="1" si="42"/>
        <v>45252</v>
      </c>
      <c r="K72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8 Days</v>
      </c>
      <c r="L728" s="4">
        <f ca="1">IF(ISBLANK(Table2[[#This Row],[Exit Date]]),0,Table2[[#This Row],[Exit Date]]-Table2[[#This Row],[Join Date]])</f>
        <v>708</v>
      </c>
      <c r="M728" s="2" t="str">
        <f ca="1">IF(Table2[[#This Row],[Exit Date]]&lt;TODAY(),"Out of Service","Active Employee")</f>
        <v>Active Employee</v>
      </c>
    </row>
    <row r="729" spans="1:13" x14ac:dyDescent="0.35">
      <c r="A729" s="2" t="s">
        <v>687</v>
      </c>
      <c r="B729" s="2">
        <v>42</v>
      </c>
      <c r="C729" s="2" t="s">
        <v>10</v>
      </c>
      <c r="D729" s="2" t="s">
        <v>688</v>
      </c>
      <c r="E729" s="2" t="s">
        <v>689</v>
      </c>
      <c r="F729" s="2" t="s">
        <v>3703</v>
      </c>
      <c r="G729" s="5" t="str">
        <f>IF(LEFT(Table2[[#This Row],[Phone Number]], 1)="-", MID(Table2[[#This Row],[Phone Number]], 2, LEN(Table2[[#This Row],[Phone Number]])-1), Table2[[#This Row],[Phone Number]])</f>
        <v>240-314-1327</v>
      </c>
      <c r="H729" s="2" t="s">
        <v>19</v>
      </c>
      <c r="I729" s="3">
        <v>44546</v>
      </c>
      <c r="J729" s="3">
        <f t="shared" ca="1" si="42"/>
        <v>45252</v>
      </c>
      <c r="K72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6 Days</v>
      </c>
      <c r="L729" s="4">
        <f ca="1">IF(ISBLANK(Table2[[#This Row],[Exit Date]]),0,Table2[[#This Row],[Exit Date]]-Table2[[#This Row],[Join Date]])</f>
        <v>706</v>
      </c>
      <c r="M729" s="2" t="str">
        <f ca="1">IF(Table2[[#This Row],[Exit Date]]&lt;TODAY(),"Out of Service","Active Employee")</f>
        <v>Active Employee</v>
      </c>
    </row>
    <row r="730" spans="1:13" x14ac:dyDescent="0.35">
      <c r="A730" s="2" t="s">
        <v>2510</v>
      </c>
      <c r="B730" s="2">
        <v>31</v>
      </c>
      <c r="C730" s="2" t="s">
        <v>21</v>
      </c>
      <c r="D730" s="2" t="s">
        <v>2511</v>
      </c>
      <c r="E730" s="2" t="s">
        <v>2512</v>
      </c>
      <c r="F730" s="2" t="s">
        <v>3550</v>
      </c>
      <c r="G730" s="5" t="str">
        <f>IF(LEFT(Table2[[#This Row],[Phone Number]], 1)="-", MID(Table2[[#This Row],[Phone Number]], 2, LEN(Table2[[#This Row],[Phone Number]])-1), Table2[[#This Row],[Phone Number]])</f>
        <v>861-797-2674-90468</v>
      </c>
      <c r="H730" s="2" t="s">
        <v>40</v>
      </c>
      <c r="I730" s="3">
        <v>44546</v>
      </c>
      <c r="J730" s="3">
        <f t="shared" ca="1" si="42"/>
        <v>45252</v>
      </c>
      <c r="K73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6 Days</v>
      </c>
      <c r="L730" s="4">
        <f ca="1">IF(ISBLANK(Table2[[#This Row],[Exit Date]]),0,Table2[[#This Row],[Exit Date]]-Table2[[#This Row],[Join Date]])</f>
        <v>706</v>
      </c>
      <c r="M730" s="2" t="str">
        <f ca="1">IF(Table2[[#This Row],[Exit Date]]&lt;TODAY(),"Out of Service","Active Employee")</f>
        <v>Active Employee</v>
      </c>
    </row>
    <row r="731" spans="1:13" x14ac:dyDescent="0.35">
      <c r="A731" s="2" t="s">
        <v>1525</v>
      </c>
      <c r="B731" s="2">
        <v>36</v>
      </c>
      <c r="C731" s="2" t="s">
        <v>10</v>
      </c>
      <c r="D731" s="2" t="s">
        <v>1526</v>
      </c>
      <c r="E731" s="2" t="s">
        <v>1527</v>
      </c>
      <c r="F731" s="2" t="s">
        <v>3402</v>
      </c>
      <c r="G731" s="5" t="str">
        <f>IF(LEFT(Table2[[#This Row],[Phone Number]], 1)="-", MID(Table2[[#This Row],[Phone Number]], 2, LEN(Table2[[#This Row],[Phone Number]])-1), Table2[[#This Row],[Phone Number]])</f>
        <v>+1-720-640-0169-9229</v>
      </c>
      <c r="H731" s="2" t="s">
        <v>14</v>
      </c>
      <c r="I731" s="3">
        <v>44547</v>
      </c>
      <c r="J731" s="3">
        <f t="shared" ca="1" si="42"/>
        <v>45252</v>
      </c>
      <c r="K73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5 Days</v>
      </c>
      <c r="L731" s="4">
        <f ca="1">IF(ISBLANK(Table2[[#This Row],[Exit Date]]),0,Table2[[#This Row],[Exit Date]]-Table2[[#This Row],[Join Date]])</f>
        <v>705</v>
      </c>
      <c r="M731" s="2" t="str">
        <f ca="1">IF(Table2[[#This Row],[Exit Date]]&lt;TODAY(),"Out of Service","Active Employee")</f>
        <v>Active Employee</v>
      </c>
    </row>
    <row r="732" spans="1:13" x14ac:dyDescent="0.35">
      <c r="A732" s="2" t="s">
        <v>3044</v>
      </c>
      <c r="B732" s="2">
        <v>54</v>
      </c>
      <c r="C732" s="2" t="s">
        <v>10</v>
      </c>
      <c r="D732" s="2" t="s">
        <v>3045</v>
      </c>
      <c r="E732" s="2" t="s">
        <v>3046</v>
      </c>
      <c r="F732" s="2" t="s">
        <v>3640</v>
      </c>
      <c r="G732" s="5" t="str">
        <f>IF(LEFT(Table2[[#This Row],[Phone Number]], 1)="-", MID(Table2[[#This Row],[Phone Number]], 2, LEN(Table2[[#This Row],[Phone Number]])-1), Table2[[#This Row],[Phone Number]])</f>
        <v>001-532-927-2853-494</v>
      </c>
      <c r="H732" s="2" t="s">
        <v>24</v>
      </c>
      <c r="I732" s="3">
        <v>44548</v>
      </c>
      <c r="J732" s="3">
        <f t="shared" ca="1" si="42"/>
        <v>45252</v>
      </c>
      <c r="K73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4 Days</v>
      </c>
      <c r="L732" s="4">
        <f ca="1">IF(ISBLANK(Table2[[#This Row],[Exit Date]]),0,Table2[[#This Row],[Exit Date]]-Table2[[#This Row],[Join Date]])</f>
        <v>704</v>
      </c>
      <c r="M732" s="2" t="str">
        <f ca="1">IF(Table2[[#This Row],[Exit Date]]&lt;TODAY(),"Out of Service","Active Employee")</f>
        <v>Active Employee</v>
      </c>
    </row>
    <row r="733" spans="1:13" x14ac:dyDescent="0.35">
      <c r="A733" s="2" t="s">
        <v>918</v>
      </c>
      <c r="B733" s="2">
        <v>31</v>
      </c>
      <c r="C733" s="2" t="s">
        <v>10</v>
      </c>
      <c r="D733" s="2" t="s">
        <v>919</v>
      </c>
      <c r="E733" s="2" t="s">
        <v>920</v>
      </c>
      <c r="F733" s="2">
        <f>1-311-207-8907</f>
        <v>-9424</v>
      </c>
      <c r="G733" s="5" t="str">
        <f>IF(LEFT(Table2[[#This Row],[Phone Number]], 1)="-", MID(Table2[[#This Row],[Phone Number]], 2, LEN(Table2[[#This Row],[Phone Number]])-1), Table2[[#This Row],[Phone Number]])</f>
        <v>9424</v>
      </c>
      <c r="H733" s="2" t="s">
        <v>24</v>
      </c>
      <c r="I733" s="3">
        <v>44552</v>
      </c>
      <c r="J733" s="3">
        <f t="shared" ca="1" si="42"/>
        <v>45252</v>
      </c>
      <c r="K73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11 Months 0 Days</v>
      </c>
      <c r="L733" s="4">
        <f ca="1">IF(ISBLANK(Table2[[#This Row],[Exit Date]]),0,Table2[[#This Row],[Exit Date]]-Table2[[#This Row],[Join Date]])</f>
        <v>700</v>
      </c>
      <c r="M733" s="2" t="str">
        <f ca="1">IF(Table2[[#This Row],[Exit Date]]&lt;TODAY(),"Out of Service","Active Employee")</f>
        <v>Active Employee</v>
      </c>
    </row>
    <row r="734" spans="1:13" x14ac:dyDescent="0.35">
      <c r="A734" s="2" t="s">
        <v>128</v>
      </c>
      <c r="B734" s="2">
        <v>26</v>
      </c>
      <c r="C734" s="2" t="s">
        <v>10</v>
      </c>
      <c r="D734" s="2" t="s">
        <v>129</v>
      </c>
      <c r="E734" s="2" t="s">
        <v>130</v>
      </c>
      <c r="F734" s="2" t="s">
        <v>3203</v>
      </c>
      <c r="G734" s="5" t="str">
        <f>IF(LEFT(Table2[[#This Row],[Phone Number]], 1)="-", MID(Table2[[#This Row],[Phone Number]], 2, LEN(Table2[[#This Row],[Phone Number]])-1), Table2[[#This Row],[Phone Number]])</f>
        <v>001-800-437-9704-022</v>
      </c>
      <c r="H734" s="2" t="s">
        <v>14</v>
      </c>
      <c r="I734" s="3">
        <v>44554</v>
      </c>
      <c r="J734" s="3">
        <f t="shared" ca="1" si="42"/>
        <v>45252</v>
      </c>
      <c r="K73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29 Days</v>
      </c>
      <c r="L734" s="4">
        <f ca="1">IF(ISBLANK(Table2[[#This Row],[Exit Date]]),0,Table2[[#This Row],[Exit Date]]-Table2[[#This Row],[Join Date]])</f>
        <v>698</v>
      </c>
      <c r="M734" s="2" t="str">
        <f ca="1">IF(Table2[[#This Row],[Exit Date]]&lt;TODAY(),"Out of Service","Active Employee")</f>
        <v>Active Employee</v>
      </c>
    </row>
    <row r="735" spans="1:13" x14ac:dyDescent="0.35">
      <c r="A735" s="2" t="s">
        <v>2006</v>
      </c>
      <c r="B735" s="2">
        <v>31</v>
      </c>
      <c r="C735" s="2" t="s">
        <v>21</v>
      </c>
      <c r="D735" s="2" t="s">
        <v>2007</v>
      </c>
      <c r="E735" s="2" t="s">
        <v>2008</v>
      </c>
      <c r="F735" s="2" t="s">
        <v>3477</v>
      </c>
      <c r="G735" s="5" t="str">
        <f>IF(LEFT(Table2[[#This Row],[Phone Number]], 1)="-", MID(Table2[[#This Row],[Phone Number]], 2, LEN(Table2[[#This Row],[Phone Number]])-1), Table2[[#This Row],[Phone Number]])</f>
        <v>+1-988-430-7360-7581</v>
      </c>
      <c r="H735" s="2" t="s">
        <v>40</v>
      </c>
      <c r="I735" s="3">
        <v>44554</v>
      </c>
      <c r="J735" s="3">
        <v>44669</v>
      </c>
      <c r="K73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3 Months 25 Days</v>
      </c>
      <c r="L735" s="4">
        <f>IF(ISBLANK(Table2[[#This Row],[Exit Date]]),0,Table2[[#This Row],[Exit Date]]-Table2[[#This Row],[Join Date]])</f>
        <v>115</v>
      </c>
      <c r="M735" s="2" t="str">
        <f ca="1">IF(Table2[[#This Row],[Exit Date]]&lt;TODAY(),"Out of Service","Active Employee")</f>
        <v>Out of Service</v>
      </c>
    </row>
    <row r="736" spans="1:13" x14ac:dyDescent="0.35">
      <c r="A736" s="2" t="s">
        <v>811</v>
      </c>
      <c r="B736" s="2">
        <v>47</v>
      </c>
      <c r="C736" s="2" t="s">
        <v>10</v>
      </c>
      <c r="D736" s="2" t="s">
        <v>812</v>
      </c>
      <c r="E736" s="2" t="s">
        <v>813</v>
      </c>
      <c r="F736" s="2" t="s">
        <v>3304</v>
      </c>
      <c r="G736" s="5" t="str">
        <f>IF(LEFT(Table2[[#This Row],[Phone Number]], 1)="-", MID(Table2[[#This Row],[Phone Number]], 2, LEN(Table2[[#This Row],[Phone Number]])-1), Table2[[#This Row],[Phone Number]])</f>
        <v>+1-998-292-6481-83031</v>
      </c>
      <c r="H736" s="2" t="s">
        <v>24</v>
      </c>
      <c r="I736" s="3">
        <v>44558</v>
      </c>
      <c r="J736" s="3">
        <f ca="1">TODAY()</f>
        <v>45252</v>
      </c>
      <c r="K73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25 Days</v>
      </c>
      <c r="L736" s="4">
        <f ca="1">IF(ISBLANK(Table2[[#This Row],[Exit Date]]),0,Table2[[#This Row],[Exit Date]]-Table2[[#This Row],[Join Date]])</f>
        <v>694</v>
      </c>
      <c r="M736" s="2" t="str">
        <f ca="1">IF(Table2[[#This Row],[Exit Date]]&lt;TODAY(),"Out of Service","Active Employee")</f>
        <v>Active Employee</v>
      </c>
    </row>
    <row r="737" spans="1:13" x14ac:dyDescent="0.35">
      <c r="A737" s="2" t="s">
        <v>2307</v>
      </c>
      <c r="B737" s="2">
        <v>39</v>
      </c>
      <c r="C737" s="2" t="s">
        <v>10</v>
      </c>
      <c r="D737" s="2" t="s">
        <v>2308</v>
      </c>
      <c r="E737" s="2" t="s">
        <v>2309</v>
      </c>
      <c r="F737" s="2" t="s">
        <v>3798</v>
      </c>
      <c r="G737" s="5" t="str">
        <f>IF(LEFT(Table2[[#This Row],[Phone Number]], 1)="-", MID(Table2[[#This Row],[Phone Number]], 2, LEN(Table2[[#This Row],[Phone Number]])-1), Table2[[#This Row],[Phone Number]])</f>
        <v>661-405-4671-980</v>
      </c>
      <c r="H737" s="2" t="s">
        <v>19</v>
      </c>
      <c r="I737" s="3">
        <v>44559</v>
      </c>
      <c r="J737" s="3">
        <f ca="1">TODAY()</f>
        <v>45252</v>
      </c>
      <c r="K73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24 Days</v>
      </c>
      <c r="L737" s="4">
        <f ca="1">IF(ISBLANK(Table2[[#This Row],[Exit Date]]),0,Table2[[#This Row],[Exit Date]]-Table2[[#This Row],[Join Date]])</f>
        <v>693</v>
      </c>
      <c r="M737" s="2" t="str">
        <f ca="1">IF(Table2[[#This Row],[Exit Date]]&lt;TODAY(),"Out of Service","Active Employee")</f>
        <v>Active Employee</v>
      </c>
    </row>
    <row r="738" spans="1:13" x14ac:dyDescent="0.35">
      <c r="A738" s="2" t="s">
        <v>243</v>
      </c>
      <c r="B738" s="2">
        <v>59</v>
      </c>
      <c r="C738" s="2" t="s">
        <v>10</v>
      </c>
      <c r="D738" s="2" t="s">
        <v>244</v>
      </c>
      <c r="E738" s="2" t="s">
        <v>245</v>
      </c>
      <c r="F738" s="2">
        <f>1-970-240-678</f>
        <v>-1887</v>
      </c>
      <c r="G738" s="5" t="str">
        <f>IF(LEFT(Table2[[#This Row],[Phone Number]], 1)="-", MID(Table2[[#This Row],[Phone Number]], 2, LEN(Table2[[#This Row],[Phone Number]])-1), Table2[[#This Row],[Phone Number]])</f>
        <v>1887</v>
      </c>
      <c r="H738" s="2" t="s">
        <v>19</v>
      </c>
      <c r="I738" s="3">
        <v>44560</v>
      </c>
      <c r="J738" s="3">
        <f ca="1">TODAY()</f>
        <v>45252</v>
      </c>
      <c r="K73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23 Days</v>
      </c>
      <c r="L738" s="4">
        <f ca="1">IF(ISBLANK(Table2[[#This Row],[Exit Date]]),0,Table2[[#This Row],[Exit Date]]-Table2[[#This Row],[Join Date]])</f>
        <v>692</v>
      </c>
      <c r="M738" s="2" t="str">
        <f ca="1">IF(Table2[[#This Row],[Exit Date]]&lt;TODAY(),"Out of Service","Active Employee")</f>
        <v>Active Employee</v>
      </c>
    </row>
    <row r="739" spans="1:13" x14ac:dyDescent="0.35">
      <c r="A739" s="2" t="s">
        <v>47</v>
      </c>
      <c r="B739" s="2">
        <v>26</v>
      </c>
      <c r="C739" s="2" t="s">
        <v>21</v>
      </c>
      <c r="D739" s="2" t="s">
        <v>48</v>
      </c>
      <c r="E739" s="2" t="s">
        <v>49</v>
      </c>
      <c r="F739" s="2" t="s">
        <v>50</v>
      </c>
      <c r="G739" s="5" t="str">
        <f>IF(LEFT(Table2[[#This Row],[Phone Number]], 1)="-", MID(Table2[[#This Row],[Phone Number]], 2, LEN(Table2[[#This Row],[Phone Number]])-1), Table2[[#This Row],[Phone Number]])</f>
        <v>001-550-843-2827</v>
      </c>
      <c r="H739" s="2" t="s">
        <v>40</v>
      </c>
      <c r="I739" s="3">
        <v>44561</v>
      </c>
      <c r="J739" s="3">
        <f ca="1">TODAY()</f>
        <v>45252</v>
      </c>
      <c r="K73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22 Days</v>
      </c>
      <c r="L739" s="4">
        <f ca="1">IF(ISBLANK(Table2[[#This Row],[Exit Date]]),0,Table2[[#This Row],[Exit Date]]-Table2[[#This Row],[Join Date]])</f>
        <v>691</v>
      </c>
      <c r="M739" s="2" t="str">
        <f ca="1">IF(Table2[[#This Row],[Exit Date]]&lt;TODAY(),"Out of Service","Active Employee")</f>
        <v>Active Employee</v>
      </c>
    </row>
    <row r="740" spans="1:13" x14ac:dyDescent="0.35">
      <c r="A740" s="2" t="s">
        <v>928</v>
      </c>
      <c r="B740" s="2">
        <v>28</v>
      </c>
      <c r="C740" s="2" t="s">
        <v>21</v>
      </c>
      <c r="D740" s="2" t="s">
        <v>929</v>
      </c>
      <c r="E740" s="2" t="s">
        <v>930</v>
      </c>
      <c r="F740" s="2" t="s">
        <v>3317</v>
      </c>
      <c r="G740" s="5" t="str">
        <f>IF(LEFT(Table2[[#This Row],[Phone Number]], 1)="-", MID(Table2[[#This Row],[Phone Number]], 2, LEN(Table2[[#This Row],[Phone Number]])-1), Table2[[#This Row],[Phone Number]])</f>
        <v>565-849-2638-689</v>
      </c>
      <c r="H740" s="2" t="s">
        <v>19</v>
      </c>
      <c r="I740" s="3">
        <v>44561</v>
      </c>
      <c r="J740" s="3">
        <v>44596</v>
      </c>
      <c r="K74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4 Days</v>
      </c>
      <c r="L740" s="4">
        <f>IF(ISBLANK(Table2[[#This Row],[Exit Date]]),0,Table2[[#This Row],[Exit Date]]-Table2[[#This Row],[Join Date]])</f>
        <v>35</v>
      </c>
      <c r="M740" s="2" t="str">
        <f ca="1">IF(Table2[[#This Row],[Exit Date]]&lt;TODAY(),"Out of Service","Active Employee")</f>
        <v>Out of Service</v>
      </c>
    </row>
    <row r="741" spans="1:13" x14ac:dyDescent="0.35">
      <c r="A741" s="2" t="s">
        <v>1781</v>
      </c>
      <c r="B741" s="2">
        <v>49</v>
      </c>
      <c r="C741" s="2" t="s">
        <v>21</v>
      </c>
      <c r="D741" s="2" t="s">
        <v>1782</v>
      </c>
      <c r="E741" s="2" t="s">
        <v>1783</v>
      </c>
      <c r="F741" s="2" t="s">
        <v>1784</v>
      </c>
      <c r="G741" s="5" t="str">
        <f>IF(LEFT(Table2[[#This Row],[Phone Number]], 1)="-", MID(Table2[[#This Row],[Phone Number]], 2, LEN(Table2[[#This Row],[Phone Number]])-1), Table2[[#This Row],[Phone Number]])</f>
        <v>(908)768-7052</v>
      </c>
      <c r="H741" s="2" t="s">
        <v>24</v>
      </c>
      <c r="I741" s="3">
        <v>44562</v>
      </c>
      <c r="J741" s="3">
        <f t="shared" ref="J741:J755" ca="1" si="43">TODAY()</f>
        <v>45252</v>
      </c>
      <c r="K74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21 Days</v>
      </c>
      <c r="L741" s="4">
        <f ca="1">IF(ISBLANK(Table2[[#This Row],[Exit Date]]),0,Table2[[#This Row],[Exit Date]]-Table2[[#This Row],[Join Date]])</f>
        <v>690</v>
      </c>
      <c r="M741" s="2" t="str">
        <f ca="1">IF(Table2[[#This Row],[Exit Date]]&lt;TODAY(),"Out of Service","Active Employee")</f>
        <v>Active Employee</v>
      </c>
    </row>
    <row r="742" spans="1:13" x14ac:dyDescent="0.35">
      <c r="A742" s="2" t="s">
        <v>2412</v>
      </c>
      <c r="B742" s="2">
        <v>25</v>
      </c>
      <c r="C742" s="2" t="s">
        <v>10</v>
      </c>
      <c r="D742" s="2" t="s">
        <v>2413</v>
      </c>
      <c r="E742" s="2" t="s">
        <v>2414</v>
      </c>
      <c r="F742" s="2" t="s">
        <v>3528</v>
      </c>
      <c r="G742" s="5" t="str">
        <f>IF(LEFT(Table2[[#This Row],[Phone Number]], 1)="-", MID(Table2[[#This Row],[Phone Number]], 2, LEN(Table2[[#This Row],[Phone Number]])-1), Table2[[#This Row],[Phone Number]])</f>
        <v>001-447-996-5541-9233</v>
      </c>
      <c r="H742" s="2" t="s">
        <v>19</v>
      </c>
      <c r="I742" s="3">
        <v>44564</v>
      </c>
      <c r="J742" s="3">
        <f t="shared" ca="1" si="43"/>
        <v>45252</v>
      </c>
      <c r="K74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19 Days</v>
      </c>
      <c r="L742" s="4">
        <f ca="1">IF(ISBLANK(Table2[[#This Row],[Exit Date]]),0,Table2[[#This Row],[Exit Date]]-Table2[[#This Row],[Join Date]])</f>
        <v>688</v>
      </c>
      <c r="M742" s="2" t="str">
        <f ca="1">IF(Table2[[#This Row],[Exit Date]]&lt;TODAY(),"Out of Service","Active Employee")</f>
        <v>Active Employee</v>
      </c>
    </row>
    <row r="743" spans="1:13" x14ac:dyDescent="0.35">
      <c r="A743" s="2" t="s">
        <v>315</v>
      </c>
      <c r="B743" s="2">
        <v>56</v>
      </c>
      <c r="C743" s="2" t="s">
        <v>10</v>
      </c>
      <c r="D743" s="2" t="s">
        <v>316</v>
      </c>
      <c r="E743" s="2" t="s">
        <v>317</v>
      </c>
      <c r="F743" s="2" t="s">
        <v>3222</v>
      </c>
      <c r="G743" s="5" t="str">
        <f>IF(LEFT(Table2[[#This Row],[Phone Number]], 1)="-", MID(Table2[[#This Row],[Phone Number]], 2, LEN(Table2[[#This Row],[Phone Number]])-1), Table2[[#This Row],[Phone Number]])</f>
        <v>365-723-7841-6687</v>
      </c>
      <c r="H743" s="2" t="s">
        <v>19</v>
      </c>
      <c r="I743" s="3">
        <v>44565</v>
      </c>
      <c r="J743" s="3">
        <f t="shared" ca="1" si="43"/>
        <v>45252</v>
      </c>
      <c r="K74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18 Days</v>
      </c>
      <c r="L743" s="4">
        <f ca="1">IF(ISBLANK(Table2[[#This Row],[Exit Date]]),0,Table2[[#This Row],[Exit Date]]-Table2[[#This Row],[Join Date]])</f>
        <v>687</v>
      </c>
      <c r="M743" s="2" t="str">
        <f ca="1">IF(Table2[[#This Row],[Exit Date]]&lt;TODAY(),"Out of Service","Active Employee")</f>
        <v>Active Employee</v>
      </c>
    </row>
    <row r="744" spans="1:13" x14ac:dyDescent="0.35">
      <c r="A744" s="2" t="s">
        <v>3132</v>
      </c>
      <c r="B744" s="2">
        <v>35</v>
      </c>
      <c r="C744" s="2" t="s">
        <v>21</v>
      </c>
      <c r="D744" s="2" t="s">
        <v>3133</v>
      </c>
      <c r="E744" s="2" t="s">
        <v>3134</v>
      </c>
      <c r="F744" s="2" t="s">
        <v>3655</v>
      </c>
      <c r="G744" s="5" t="str">
        <f>IF(LEFT(Table2[[#This Row],[Phone Number]], 1)="-", MID(Table2[[#This Row],[Phone Number]], 2, LEN(Table2[[#This Row],[Phone Number]])-1), Table2[[#This Row],[Phone Number]])</f>
        <v>+1-607-607-6816-3182</v>
      </c>
      <c r="H744" s="2" t="s">
        <v>40</v>
      </c>
      <c r="I744" s="3">
        <v>44569</v>
      </c>
      <c r="J744" s="3">
        <f t="shared" ca="1" si="43"/>
        <v>45252</v>
      </c>
      <c r="K74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14 Days</v>
      </c>
      <c r="L744" s="4">
        <f ca="1">IF(ISBLANK(Table2[[#This Row],[Exit Date]]),0,Table2[[#This Row],[Exit Date]]-Table2[[#This Row],[Join Date]])</f>
        <v>683</v>
      </c>
      <c r="M744" s="2" t="str">
        <f ca="1">IF(Table2[[#This Row],[Exit Date]]&lt;TODAY(),"Out of Service","Active Employee")</f>
        <v>Active Employee</v>
      </c>
    </row>
    <row r="745" spans="1:13" x14ac:dyDescent="0.35">
      <c r="A745" s="2" t="s">
        <v>2621</v>
      </c>
      <c r="B745" s="2">
        <v>37</v>
      </c>
      <c r="C745" s="2" t="s">
        <v>21</v>
      </c>
      <c r="D745" s="2" t="s">
        <v>2622</v>
      </c>
      <c r="E745" s="2" t="s">
        <v>2623</v>
      </c>
      <c r="F745" s="2">
        <f>1-831-848-64</f>
        <v>-1742</v>
      </c>
      <c r="G745" s="5" t="str">
        <f>IF(LEFT(Table2[[#This Row],[Phone Number]], 1)="-", MID(Table2[[#This Row],[Phone Number]], 2, LEN(Table2[[#This Row],[Phone Number]])-1), Table2[[#This Row],[Phone Number]])</f>
        <v>1742</v>
      </c>
      <c r="H745" s="2" t="s">
        <v>40</v>
      </c>
      <c r="I745" s="3">
        <v>44570</v>
      </c>
      <c r="J745" s="3">
        <f t="shared" ca="1" si="43"/>
        <v>45252</v>
      </c>
      <c r="K74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13 Days</v>
      </c>
      <c r="L745" s="4">
        <f ca="1">IF(ISBLANK(Table2[[#This Row],[Exit Date]]),0,Table2[[#This Row],[Exit Date]]-Table2[[#This Row],[Join Date]])</f>
        <v>682</v>
      </c>
      <c r="M745" s="2" t="str">
        <f ca="1">IF(Table2[[#This Row],[Exit Date]]&lt;TODAY(),"Out of Service","Active Employee")</f>
        <v>Active Employee</v>
      </c>
    </row>
    <row r="746" spans="1:13" x14ac:dyDescent="0.35">
      <c r="A746" s="2" t="s">
        <v>3142</v>
      </c>
      <c r="B746" s="2">
        <v>27</v>
      </c>
      <c r="C746" s="2" t="s">
        <v>21</v>
      </c>
      <c r="D746" s="2" t="s">
        <v>3143</v>
      </c>
      <c r="E746" s="2" t="s">
        <v>3144</v>
      </c>
      <c r="F746" s="2" t="s">
        <v>3656</v>
      </c>
      <c r="G746" s="5" t="str">
        <f>IF(LEFT(Table2[[#This Row],[Phone Number]], 1)="-", MID(Table2[[#This Row],[Phone Number]], 2, LEN(Table2[[#This Row],[Phone Number]])-1), Table2[[#This Row],[Phone Number]])</f>
        <v>(869)386-9738-03806</v>
      </c>
      <c r="H746" s="2" t="s">
        <v>14</v>
      </c>
      <c r="I746" s="3">
        <v>44571</v>
      </c>
      <c r="J746" s="3">
        <f t="shared" ca="1" si="43"/>
        <v>45252</v>
      </c>
      <c r="K74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12 Days</v>
      </c>
      <c r="L746" s="4">
        <f ca="1">IF(ISBLANK(Table2[[#This Row],[Exit Date]]),0,Table2[[#This Row],[Exit Date]]-Table2[[#This Row],[Join Date]])</f>
        <v>681</v>
      </c>
      <c r="M746" s="2" t="str">
        <f ca="1">IF(Table2[[#This Row],[Exit Date]]&lt;TODAY(),"Out of Service","Active Employee")</f>
        <v>Active Employee</v>
      </c>
    </row>
    <row r="747" spans="1:13" x14ac:dyDescent="0.35">
      <c r="A747" s="2" t="s">
        <v>2792</v>
      </c>
      <c r="B747" s="2">
        <v>53</v>
      </c>
      <c r="C747" s="2" t="s">
        <v>21</v>
      </c>
      <c r="D747" s="2" t="s">
        <v>2793</v>
      </c>
      <c r="E747" s="2" t="s">
        <v>2794</v>
      </c>
      <c r="F747" s="2">
        <v>8388596505</v>
      </c>
      <c r="G747" s="5">
        <f>IF(LEFT(Table2[[#This Row],[Phone Number]], 1)="-", MID(Table2[[#This Row],[Phone Number]], 2, LEN(Table2[[#This Row],[Phone Number]])-1), Table2[[#This Row],[Phone Number]])</f>
        <v>8388596505</v>
      </c>
      <c r="H747" s="2" t="s">
        <v>19</v>
      </c>
      <c r="I747" s="3">
        <v>44572</v>
      </c>
      <c r="J747" s="3">
        <f t="shared" ca="1" si="43"/>
        <v>45252</v>
      </c>
      <c r="K74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11 Days</v>
      </c>
      <c r="L747" s="4">
        <f ca="1">IF(ISBLANK(Table2[[#This Row],[Exit Date]]),0,Table2[[#This Row],[Exit Date]]-Table2[[#This Row],[Join Date]])</f>
        <v>680</v>
      </c>
      <c r="M747" s="2" t="str">
        <f ca="1">IF(Table2[[#This Row],[Exit Date]]&lt;TODAY(),"Out of Service","Active Employee")</f>
        <v>Active Employee</v>
      </c>
    </row>
    <row r="748" spans="1:13" x14ac:dyDescent="0.35">
      <c r="A748" s="2" t="s">
        <v>2611</v>
      </c>
      <c r="B748" s="2">
        <v>39</v>
      </c>
      <c r="C748" s="2" t="s">
        <v>10</v>
      </c>
      <c r="D748" s="2" t="s">
        <v>2612</v>
      </c>
      <c r="E748" s="2" t="s">
        <v>2613</v>
      </c>
      <c r="F748" s="2" t="s">
        <v>2614</v>
      </c>
      <c r="G748" s="5" t="str">
        <f>IF(LEFT(Table2[[#This Row],[Phone Number]], 1)="-", MID(Table2[[#This Row],[Phone Number]], 2, LEN(Table2[[#This Row],[Phone Number]])-1), Table2[[#This Row],[Phone Number]])</f>
        <v>(567)912-2891</v>
      </c>
      <c r="H748" s="2" t="s">
        <v>14</v>
      </c>
      <c r="I748" s="3">
        <v>44575</v>
      </c>
      <c r="J748" s="3">
        <f t="shared" ca="1" si="43"/>
        <v>45252</v>
      </c>
      <c r="K74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8 Days</v>
      </c>
      <c r="L748" s="4">
        <f ca="1">IF(ISBLANK(Table2[[#This Row],[Exit Date]]),0,Table2[[#This Row],[Exit Date]]-Table2[[#This Row],[Join Date]])</f>
        <v>677</v>
      </c>
      <c r="M748" s="2" t="str">
        <f ca="1">IF(Table2[[#This Row],[Exit Date]]&lt;TODAY(),"Out of Service","Active Employee")</f>
        <v>Active Employee</v>
      </c>
    </row>
    <row r="749" spans="1:13" x14ac:dyDescent="0.35">
      <c r="A749" s="2" t="s">
        <v>3138</v>
      </c>
      <c r="B749" s="2">
        <v>43</v>
      </c>
      <c r="C749" s="2" t="s">
        <v>21</v>
      </c>
      <c r="D749" s="2" t="s">
        <v>3139</v>
      </c>
      <c r="E749" s="2" t="s">
        <v>3140</v>
      </c>
      <c r="F749" s="2" t="s">
        <v>3141</v>
      </c>
      <c r="G749" s="5" t="str">
        <f>IF(LEFT(Table2[[#This Row],[Phone Number]], 1)="-", MID(Table2[[#This Row],[Phone Number]], 2, LEN(Table2[[#This Row],[Phone Number]])-1), Table2[[#This Row],[Phone Number]])</f>
        <v>918-922-5379</v>
      </c>
      <c r="H749" s="2" t="s">
        <v>24</v>
      </c>
      <c r="I749" s="3">
        <v>44575</v>
      </c>
      <c r="J749" s="3">
        <f t="shared" ca="1" si="43"/>
        <v>45252</v>
      </c>
      <c r="K74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8 Days</v>
      </c>
      <c r="L749" s="4">
        <f ca="1">IF(ISBLANK(Table2[[#This Row],[Exit Date]]),0,Table2[[#This Row],[Exit Date]]-Table2[[#This Row],[Join Date]])</f>
        <v>677</v>
      </c>
      <c r="M749" s="2" t="str">
        <f ca="1">IF(Table2[[#This Row],[Exit Date]]&lt;TODAY(),"Out of Service","Active Employee")</f>
        <v>Active Employee</v>
      </c>
    </row>
    <row r="750" spans="1:13" x14ac:dyDescent="0.35">
      <c r="A750" s="2" t="s">
        <v>1292</v>
      </c>
      <c r="B750" s="2">
        <v>43</v>
      </c>
      <c r="C750" s="2" t="s">
        <v>21</v>
      </c>
      <c r="D750" s="2" t="s">
        <v>1293</v>
      </c>
      <c r="E750" s="2" t="s">
        <v>1294</v>
      </c>
      <c r="F750" s="2" t="s">
        <v>3370</v>
      </c>
      <c r="G750" s="5" t="str">
        <f>IF(LEFT(Table2[[#This Row],[Phone Number]], 1)="-", MID(Table2[[#This Row],[Phone Number]], 2, LEN(Table2[[#This Row],[Phone Number]])-1), Table2[[#This Row],[Phone Number]])</f>
        <v>+1-807-239-6928-94923</v>
      </c>
      <c r="H750" s="2" t="s">
        <v>40</v>
      </c>
      <c r="I750" s="3">
        <v>44576</v>
      </c>
      <c r="J750" s="3">
        <f t="shared" ca="1" si="43"/>
        <v>45252</v>
      </c>
      <c r="K75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7 Days</v>
      </c>
      <c r="L750" s="4">
        <f ca="1">IF(ISBLANK(Table2[[#This Row],[Exit Date]]),0,Table2[[#This Row],[Exit Date]]-Table2[[#This Row],[Join Date]])</f>
        <v>676</v>
      </c>
      <c r="M750" s="2" t="str">
        <f ca="1">IF(Table2[[#This Row],[Exit Date]]&lt;TODAY(),"Out of Service","Active Employee")</f>
        <v>Active Employee</v>
      </c>
    </row>
    <row r="751" spans="1:13" x14ac:dyDescent="0.35">
      <c r="A751" s="2" t="s">
        <v>2535</v>
      </c>
      <c r="B751" s="2">
        <v>18</v>
      </c>
      <c r="C751" s="2" t="s">
        <v>21</v>
      </c>
      <c r="D751" s="2" t="s">
        <v>2536</v>
      </c>
      <c r="E751" s="2" t="s">
        <v>2537</v>
      </c>
      <c r="F751" s="2" t="s">
        <v>2538</v>
      </c>
      <c r="G751" s="5" t="str">
        <f>IF(LEFT(Table2[[#This Row],[Phone Number]], 1)="-", MID(Table2[[#This Row],[Phone Number]], 2, LEN(Table2[[#This Row],[Phone Number]])-1), Table2[[#This Row],[Phone Number]])</f>
        <v>(654)965-6048</v>
      </c>
      <c r="H751" s="2" t="s">
        <v>24</v>
      </c>
      <c r="I751" s="3">
        <v>44577</v>
      </c>
      <c r="J751" s="3">
        <f t="shared" ca="1" si="43"/>
        <v>45252</v>
      </c>
      <c r="K75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6 Days</v>
      </c>
      <c r="L751" s="4">
        <f ca="1">IF(ISBLANK(Table2[[#This Row],[Exit Date]]),0,Table2[[#This Row],[Exit Date]]-Table2[[#This Row],[Join Date]])</f>
        <v>675</v>
      </c>
      <c r="M751" s="2" t="str">
        <f ca="1">IF(Table2[[#This Row],[Exit Date]]&lt;TODAY(),"Out of Service","Active Employee")</f>
        <v>Active Employee</v>
      </c>
    </row>
    <row r="752" spans="1:13" x14ac:dyDescent="0.35">
      <c r="A752" s="2" t="s">
        <v>28</v>
      </c>
      <c r="B752" s="2">
        <v>59</v>
      </c>
      <c r="C752" s="2" t="s">
        <v>21</v>
      </c>
      <c r="D752" s="2" t="s">
        <v>29</v>
      </c>
      <c r="E752" s="2" t="s">
        <v>30</v>
      </c>
      <c r="F752" s="2" t="s">
        <v>3189</v>
      </c>
      <c r="G752" s="5" t="str">
        <f>IF(LEFT(Table2[[#This Row],[Phone Number]], 1)="-", MID(Table2[[#This Row],[Phone Number]], 2, LEN(Table2[[#This Row],[Phone Number]])-1), Table2[[#This Row],[Phone Number]])</f>
        <v>001-353-423-3534-316</v>
      </c>
      <c r="H752" s="2" t="s">
        <v>24</v>
      </c>
      <c r="I752" s="3">
        <v>44580</v>
      </c>
      <c r="J752" s="3">
        <f t="shared" ca="1" si="43"/>
        <v>45252</v>
      </c>
      <c r="K75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3 Days</v>
      </c>
      <c r="L752" s="4">
        <f ca="1">IF(ISBLANK(Table2[[#This Row],[Exit Date]]),0,Table2[[#This Row],[Exit Date]]-Table2[[#This Row],[Join Date]])</f>
        <v>672</v>
      </c>
      <c r="M752" s="2" t="str">
        <f ca="1">IF(Table2[[#This Row],[Exit Date]]&lt;TODAY(),"Out of Service","Active Employee")</f>
        <v>Active Employee</v>
      </c>
    </row>
    <row r="753" spans="1:13" x14ac:dyDescent="0.35">
      <c r="A753" s="2" t="s">
        <v>198</v>
      </c>
      <c r="B753" s="2">
        <v>23</v>
      </c>
      <c r="C753" s="2" t="s">
        <v>10</v>
      </c>
      <c r="D753" s="2" t="s">
        <v>199</v>
      </c>
      <c r="E753" s="2" t="s">
        <v>200</v>
      </c>
      <c r="F753" s="2" t="s">
        <v>201</v>
      </c>
      <c r="G753" s="5" t="str">
        <f>IF(LEFT(Table2[[#This Row],[Phone Number]], 1)="-", MID(Table2[[#This Row],[Phone Number]], 2, LEN(Table2[[#This Row],[Phone Number]])-1), Table2[[#This Row],[Phone Number]])</f>
        <v>(672)883-3866</v>
      </c>
      <c r="H753" s="2" t="s">
        <v>40</v>
      </c>
      <c r="I753" s="3">
        <v>44581</v>
      </c>
      <c r="J753" s="3">
        <f t="shared" ca="1" si="43"/>
        <v>45252</v>
      </c>
      <c r="K75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2 Days</v>
      </c>
      <c r="L753" s="4">
        <f ca="1">IF(ISBLANK(Table2[[#This Row],[Exit Date]]),0,Table2[[#This Row],[Exit Date]]-Table2[[#This Row],[Join Date]])</f>
        <v>671</v>
      </c>
      <c r="M753" s="2" t="str">
        <f ca="1">IF(Table2[[#This Row],[Exit Date]]&lt;TODAY(),"Out of Service","Active Employee")</f>
        <v>Active Employee</v>
      </c>
    </row>
    <row r="754" spans="1:13" x14ac:dyDescent="0.35">
      <c r="A754" s="2" t="s">
        <v>855</v>
      </c>
      <c r="B754" s="2">
        <v>34</v>
      </c>
      <c r="C754" s="2" t="s">
        <v>21</v>
      </c>
      <c r="D754" s="2" t="s">
        <v>856</v>
      </c>
      <c r="E754" s="2" t="s">
        <v>857</v>
      </c>
      <c r="F754" s="2" t="s">
        <v>3310</v>
      </c>
      <c r="G754" s="5" t="str">
        <f>IF(LEFT(Table2[[#This Row],[Phone Number]], 1)="-", MID(Table2[[#This Row],[Phone Number]], 2, LEN(Table2[[#This Row],[Phone Number]])-1), Table2[[#This Row],[Phone Number]])</f>
        <v>702-268-2518-149</v>
      </c>
      <c r="H754" s="2" t="s">
        <v>24</v>
      </c>
      <c r="I754" s="3">
        <v>44581</v>
      </c>
      <c r="J754" s="3">
        <f t="shared" ca="1" si="43"/>
        <v>45252</v>
      </c>
      <c r="K75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2 Days</v>
      </c>
      <c r="L754" s="4">
        <f ca="1">IF(ISBLANK(Table2[[#This Row],[Exit Date]]),0,Table2[[#This Row],[Exit Date]]-Table2[[#This Row],[Join Date]])</f>
        <v>671</v>
      </c>
      <c r="M754" s="2" t="str">
        <f ca="1">IF(Table2[[#This Row],[Exit Date]]&lt;TODAY(),"Out of Service","Active Employee")</f>
        <v>Active Employee</v>
      </c>
    </row>
    <row r="755" spans="1:13" x14ac:dyDescent="0.35">
      <c r="A755" s="2" t="s">
        <v>2189</v>
      </c>
      <c r="B755" s="2">
        <v>43</v>
      </c>
      <c r="C755" s="2" t="s">
        <v>21</v>
      </c>
      <c r="D755" s="2" t="s">
        <v>2190</v>
      </c>
      <c r="E755" s="2" t="s">
        <v>2191</v>
      </c>
      <c r="F755" s="2" t="s">
        <v>3792</v>
      </c>
      <c r="G755" s="5" t="str">
        <f>IF(LEFT(Table2[[#This Row],[Phone Number]], 1)="-", MID(Table2[[#This Row],[Phone Number]], 2, LEN(Table2[[#This Row],[Phone Number]])-1), Table2[[#This Row],[Phone Number]])</f>
        <v>683-512-2572-8778</v>
      </c>
      <c r="H755" s="2" t="s">
        <v>14</v>
      </c>
      <c r="I755" s="3">
        <v>44582</v>
      </c>
      <c r="J755" s="3">
        <f t="shared" ca="1" si="43"/>
        <v>45252</v>
      </c>
      <c r="K75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1 Days</v>
      </c>
      <c r="L755" s="4">
        <f ca="1">IF(ISBLANK(Table2[[#This Row],[Exit Date]]),0,Table2[[#This Row],[Exit Date]]-Table2[[#This Row],[Join Date]])</f>
        <v>670</v>
      </c>
      <c r="M755" s="2" t="str">
        <f ca="1">IF(Table2[[#This Row],[Exit Date]]&lt;TODAY(),"Out of Service","Active Employee")</f>
        <v>Active Employee</v>
      </c>
    </row>
    <row r="756" spans="1:13" x14ac:dyDescent="0.35">
      <c r="A756" s="2" t="s">
        <v>331</v>
      </c>
      <c r="B756" s="2">
        <v>37</v>
      </c>
      <c r="C756" s="2" t="s">
        <v>10</v>
      </c>
      <c r="D756" s="2" t="s">
        <v>332</v>
      </c>
      <c r="E756" s="2" t="s">
        <v>333</v>
      </c>
      <c r="F756" s="2" t="s">
        <v>3226</v>
      </c>
      <c r="G756" s="5" t="str">
        <f>IF(LEFT(Table2[[#This Row],[Phone Number]], 1)="-", MID(Table2[[#This Row],[Phone Number]], 2, LEN(Table2[[#This Row],[Phone Number]])-1), Table2[[#This Row],[Phone Number]])</f>
        <v>(442)286-5392-958</v>
      </c>
      <c r="H756" s="2" t="s">
        <v>14</v>
      </c>
      <c r="I756" s="3">
        <v>44583</v>
      </c>
      <c r="J756" s="3">
        <v>44873</v>
      </c>
      <c r="K75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9 Months 17 Days</v>
      </c>
      <c r="L756" s="4">
        <f>IF(ISBLANK(Table2[[#This Row],[Exit Date]]),0,Table2[[#This Row],[Exit Date]]-Table2[[#This Row],[Join Date]])</f>
        <v>290</v>
      </c>
      <c r="M756" s="2" t="str">
        <f ca="1">IF(Table2[[#This Row],[Exit Date]]&lt;TODAY(),"Out of Service","Active Employee")</f>
        <v>Out of Service</v>
      </c>
    </row>
    <row r="757" spans="1:13" x14ac:dyDescent="0.35">
      <c r="A757" s="2" t="s">
        <v>1829</v>
      </c>
      <c r="B757" s="2">
        <v>40</v>
      </c>
      <c r="C757" s="2" t="s">
        <v>21</v>
      </c>
      <c r="D757" s="2" t="s">
        <v>1830</v>
      </c>
      <c r="E757" s="2" t="s">
        <v>1831</v>
      </c>
      <c r="F757" s="2" t="s">
        <v>3770</v>
      </c>
      <c r="G757" s="5" t="str">
        <f>IF(LEFT(Table2[[#This Row],[Phone Number]], 1)="-", MID(Table2[[#This Row],[Phone Number]], 2, LEN(Table2[[#This Row],[Phone Number]])-1), Table2[[#This Row],[Phone Number]])</f>
        <v>788-537-6859-05516</v>
      </c>
      <c r="H757" s="2" t="s">
        <v>14</v>
      </c>
      <c r="I757" s="3">
        <v>44583</v>
      </c>
      <c r="J757" s="3">
        <f t="shared" ref="J757:J767" ca="1" si="44">TODAY()</f>
        <v>45252</v>
      </c>
      <c r="K75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10 Months 0 Days</v>
      </c>
      <c r="L757" s="4">
        <f ca="1">IF(ISBLANK(Table2[[#This Row],[Exit Date]]),0,Table2[[#This Row],[Exit Date]]-Table2[[#This Row],[Join Date]])</f>
        <v>669</v>
      </c>
      <c r="M757" s="2" t="str">
        <f ca="1">IF(Table2[[#This Row],[Exit Date]]&lt;TODAY(),"Out of Service","Active Employee")</f>
        <v>Active Employee</v>
      </c>
    </row>
    <row r="758" spans="1:13" x14ac:dyDescent="0.35">
      <c r="A758" s="2" t="s">
        <v>67</v>
      </c>
      <c r="B758" s="2">
        <v>31</v>
      </c>
      <c r="C758" s="2" t="s">
        <v>21</v>
      </c>
      <c r="D758" s="2" t="s">
        <v>68</v>
      </c>
      <c r="E758" s="2" t="s">
        <v>69</v>
      </c>
      <c r="F758" s="2" t="s">
        <v>3196</v>
      </c>
      <c r="G758" s="5" t="str">
        <f>IF(LEFT(Table2[[#This Row],[Phone Number]], 1)="-", MID(Table2[[#This Row],[Phone Number]], 2, LEN(Table2[[#This Row],[Phone Number]])-1), Table2[[#This Row],[Phone Number]])</f>
        <v>001-916-809-5103-62108</v>
      </c>
      <c r="H758" s="2" t="s">
        <v>40</v>
      </c>
      <c r="I758" s="3">
        <v>44584</v>
      </c>
      <c r="J758" s="3">
        <f t="shared" ca="1" si="44"/>
        <v>45252</v>
      </c>
      <c r="K75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30 Days</v>
      </c>
      <c r="L758" s="4">
        <f ca="1">IF(ISBLANK(Table2[[#This Row],[Exit Date]]),0,Table2[[#This Row],[Exit Date]]-Table2[[#This Row],[Join Date]])</f>
        <v>668</v>
      </c>
      <c r="M758" s="2" t="str">
        <f ca="1">IF(Table2[[#This Row],[Exit Date]]&lt;TODAY(),"Out of Service","Active Employee")</f>
        <v>Active Employee</v>
      </c>
    </row>
    <row r="759" spans="1:13" x14ac:dyDescent="0.35">
      <c r="A759" s="2" t="s">
        <v>564</v>
      </c>
      <c r="B759" s="2">
        <v>43</v>
      </c>
      <c r="C759" s="2" t="s">
        <v>21</v>
      </c>
      <c r="D759" s="2" t="s">
        <v>565</v>
      </c>
      <c r="E759" s="2" t="s">
        <v>566</v>
      </c>
      <c r="F759" s="2" t="s">
        <v>3697</v>
      </c>
      <c r="G759" s="5" t="str">
        <f>IF(LEFT(Table2[[#This Row],[Phone Number]], 1)="-", MID(Table2[[#This Row],[Phone Number]], 2, LEN(Table2[[#This Row],[Phone Number]])-1), Table2[[#This Row],[Phone Number]])</f>
        <v>648-757-8657-84486</v>
      </c>
      <c r="H759" s="2" t="s">
        <v>24</v>
      </c>
      <c r="I759" s="3">
        <v>44586</v>
      </c>
      <c r="J759" s="3">
        <f t="shared" ca="1" si="44"/>
        <v>45252</v>
      </c>
      <c r="K75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28 Days</v>
      </c>
      <c r="L759" s="4">
        <f ca="1">IF(ISBLANK(Table2[[#This Row],[Exit Date]]),0,Table2[[#This Row],[Exit Date]]-Table2[[#This Row],[Join Date]])</f>
        <v>666</v>
      </c>
      <c r="M759" s="2" t="str">
        <f ca="1">IF(Table2[[#This Row],[Exit Date]]&lt;TODAY(),"Out of Service","Active Employee")</f>
        <v>Active Employee</v>
      </c>
    </row>
    <row r="760" spans="1:13" x14ac:dyDescent="0.35">
      <c r="A760" s="2" t="s">
        <v>702</v>
      </c>
      <c r="B760" s="2">
        <v>45</v>
      </c>
      <c r="C760" s="2" t="s">
        <v>21</v>
      </c>
      <c r="D760" s="2" t="s">
        <v>703</v>
      </c>
      <c r="E760" s="2" t="s">
        <v>704</v>
      </c>
      <c r="F760" s="2" t="s">
        <v>3286</v>
      </c>
      <c r="G760" s="5" t="str">
        <f>IF(LEFT(Table2[[#This Row],[Phone Number]], 1)="-", MID(Table2[[#This Row],[Phone Number]], 2, LEN(Table2[[#This Row],[Phone Number]])-1), Table2[[#This Row],[Phone Number]])</f>
        <v>790-872-2761-26041</v>
      </c>
      <c r="H760" s="2" t="s">
        <v>24</v>
      </c>
      <c r="I760" s="3">
        <v>44587</v>
      </c>
      <c r="J760" s="3">
        <f t="shared" ca="1" si="44"/>
        <v>45252</v>
      </c>
      <c r="K76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27 Days</v>
      </c>
      <c r="L760" s="4">
        <f ca="1">IF(ISBLANK(Table2[[#This Row],[Exit Date]]),0,Table2[[#This Row],[Exit Date]]-Table2[[#This Row],[Join Date]])</f>
        <v>665</v>
      </c>
      <c r="M760" s="2" t="str">
        <f ca="1">IF(Table2[[#This Row],[Exit Date]]&lt;TODAY(),"Out of Service","Active Employee")</f>
        <v>Active Employee</v>
      </c>
    </row>
    <row r="761" spans="1:13" x14ac:dyDescent="0.35">
      <c r="A761" s="2" t="s">
        <v>934</v>
      </c>
      <c r="B761" s="2">
        <v>35</v>
      </c>
      <c r="C761" s="2" t="s">
        <v>10</v>
      </c>
      <c r="D761" s="2" t="s">
        <v>935</v>
      </c>
      <c r="E761" s="2" t="s">
        <v>936</v>
      </c>
      <c r="F761" s="2" t="s">
        <v>3318</v>
      </c>
      <c r="G761" s="5" t="str">
        <f>IF(LEFT(Table2[[#This Row],[Phone Number]], 1)="-", MID(Table2[[#This Row],[Phone Number]], 2, LEN(Table2[[#This Row],[Phone Number]])-1), Table2[[#This Row],[Phone Number]])</f>
        <v>+1-819-630-6445-687</v>
      </c>
      <c r="H761" s="2" t="s">
        <v>19</v>
      </c>
      <c r="I761" s="3">
        <v>44587</v>
      </c>
      <c r="J761" s="3">
        <f t="shared" ca="1" si="44"/>
        <v>45252</v>
      </c>
      <c r="K76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27 Days</v>
      </c>
      <c r="L761" s="4">
        <f ca="1">IF(ISBLANK(Table2[[#This Row],[Exit Date]]),0,Table2[[#This Row],[Exit Date]]-Table2[[#This Row],[Join Date]])</f>
        <v>665</v>
      </c>
      <c r="M761" s="2" t="str">
        <f ca="1">IF(Table2[[#This Row],[Exit Date]]&lt;TODAY(),"Out of Service","Active Employee")</f>
        <v>Active Employee</v>
      </c>
    </row>
    <row r="762" spans="1:13" x14ac:dyDescent="0.35">
      <c r="A762" s="2" t="s">
        <v>77</v>
      </c>
      <c r="B762" s="2">
        <v>37</v>
      </c>
      <c r="C762" s="2" t="s">
        <v>10</v>
      </c>
      <c r="D762" s="2" t="s">
        <v>78</v>
      </c>
      <c r="E762" s="2" t="s">
        <v>79</v>
      </c>
      <c r="F762" s="2" t="s">
        <v>3666</v>
      </c>
      <c r="G762" s="5" t="str">
        <f>IF(LEFT(Table2[[#This Row],[Phone Number]], 1)="-", MID(Table2[[#This Row],[Phone Number]], 2, LEN(Table2[[#This Row],[Phone Number]])-1), Table2[[#This Row],[Phone Number]])</f>
        <v>880-744-2407</v>
      </c>
      <c r="H762" s="2" t="s">
        <v>14</v>
      </c>
      <c r="I762" s="3">
        <v>44589</v>
      </c>
      <c r="J762" s="3">
        <f t="shared" ca="1" si="44"/>
        <v>45252</v>
      </c>
      <c r="K76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25 Days</v>
      </c>
      <c r="L762" s="4">
        <f ca="1">IF(ISBLANK(Table2[[#This Row],[Exit Date]]),0,Table2[[#This Row],[Exit Date]]-Table2[[#This Row],[Join Date]])</f>
        <v>663</v>
      </c>
      <c r="M762" s="2" t="str">
        <f ca="1">IF(Table2[[#This Row],[Exit Date]]&lt;TODAY(),"Out of Service","Active Employee")</f>
        <v>Active Employee</v>
      </c>
    </row>
    <row r="763" spans="1:13" x14ac:dyDescent="0.35">
      <c r="A763" s="2" t="s">
        <v>291</v>
      </c>
      <c r="B763" s="2">
        <v>47</v>
      </c>
      <c r="C763" s="2" t="s">
        <v>21</v>
      </c>
      <c r="D763" s="2" t="s">
        <v>292</v>
      </c>
      <c r="E763" s="2" t="s">
        <v>293</v>
      </c>
      <c r="F763" s="2" t="s">
        <v>294</v>
      </c>
      <c r="G763" s="5" t="str">
        <f>IF(LEFT(Table2[[#This Row],[Phone Number]], 1)="-", MID(Table2[[#This Row],[Phone Number]], 2, LEN(Table2[[#This Row],[Phone Number]])-1), Table2[[#This Row],[Phone Number]])</f>
        <v>001-936-757-2094</v>
      </c>
      <c r="H763" s="2" t="s">
        <v>24</v>
      </c>
      <c r="I763" s="3">
        <v>44591</v>
      </c>
      <c r="J763" s="3">
        <f t="shared" ca="1" si="44"/>
        <v>45252</v>
      </c>
      <c r="K76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23 Days</v>
      </c>
      <c r="L763" s="4">
        <f ca="1">IF(ISBLANK(Table2[[#This Row],[Exit Date]]),0,Table2[[#This Row],[Exit Date]]-Table2[[#This Row],[Join Date]])</f>
        <v>661</v>
      </c>
      <c r="M763" s="2" t="str">
        <f ca="1">IF(Table2[[#This Row],[Exit Date]]&lt;TODAY(),"Out of Service","Active Employee")</f>
        <v>Active Employee</v>
      </c>
    </row>
    <row r="764" spans="1:13" x14ac:dyDescent="0.35">
      <c r="A764" s="2" t="s">
        <v>895</v>
      </c>
      <c r="B764" s="2">
        <v>44</v>
      </c>
      <c r="C764" s="2" t="s">
        <v>10</v>
      </c>
      <c r="D764" s="2" t="s">
        <v>896</v>
      </c>
      <c r="E764" s="2" t="s">
        <v>897</v>
      </c>
      <c r="F764" s="2" t="s">
        <v>3714</v>
      </c>
      <c r="G764" s="5" t="str">
        <f>IF(LEFT(Table2[[#This Row],[Phone Number]], 1)="-", MID(Table2[[#This Row],[Phone Number]], 2, LEN(Table2[[#This Row],[Phone Number]])-1), Table2[[#This Row],[Phone Number]])</f>
        <v>708-227-9321-154</v>
      </c>
      <c r="H764" s="2" t="s">
        <v>14</v>
      </c>
      <c r="I764" s="3">
        <v>44591</v>
      </c>
      <c r="J764" s="3">
        <f t="shared" ca="1" si="44"/>
        <v>45252</v>
      </c>
      <c r="K76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23 Days</v>
      </c>
      <c r="L764" s="4">
        <f ca="1">IF(ISBLANK(Table2[[#This Row],[Exit Date]]),0,Table2[[#This Row],[Exit Date]]-Table2[[#This Row],[Join Date]])</f>
        <v>661</v>
      </c>
      <c r="M764" s="2" t="str">
        <f ca="1">IF(Table2[[#This Row],[Exit Date]]&lt;TODAY(),"Out of Service","Active Employee")</f>
        <v>Active Employee</v>
      </c>
    </row>
    <row r="765" spans="1:13" x14ac:dyDescent="0.35">
      <c r="A765" s="2" t="s">
        <v>991</v>
      </c>
      <c r="B765" s="2">
        <v>23</v>
      </c>
      <c r="C765" s="2" t="s">
        <v>21</v>
      </c>
      <c r="D765" s="2" t="s">
        <v>992</v>
      </c>
      <c r="E765" s="2" t="s">
        <v>993</v>
      </c>
      <c r="F765" s="2" t="s">
        <v>3721</v>
      </c>
      <c r="G765" s="5" t="str">
        <f>IF(LEFT(Table2[[#This Row],[Phone Number]], 1)="-", MID(Table2[[#This Row],[Phone Number]], 2, LEN(Table2[[#This Row],[Phone Number]])-1), Table2[[#This Row],[Phone Number]])</f>
        <v>265-869-7848-15601</v>
      </c>
      <c r="H765" s="2" t="s">
        <v>14</v>
      </c>
      <c r="I765" s="3">
        <v>44591</v>
      </c>
      <c r="J765" s="3">
        <f t="shared" ca="1" si="44"/>
        <v>45252</v>
      </c>
      <c r="K76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23 Days</v>
      </c>
      <c r="L765" s="4">
        <f ca="1">IF(ISBLANK(Table2[[#This Row],[Exit Date]]),0,Table2[[#This Row],[Exit Date]]-Table2[[#This Row],[Join Date]])</f>
        <v>661</v>
      </c>
      <c r="M765" s="2" t="str">
        <f ca="1">IF(Table2[[#This Row],[Exit Date]]&lt;TODAY(),"Out of Service","Active Employee")</f>
        <v>Active Employee</v>
      </c>
    </row>
    <row r="766" spans="1:13" x14ac:dyDescent="0.35">
      <c r="A766" s="2" t="s">
        <v>3095</v>
      </c>
      <c r="B766" s="2">
        <v>38</v>
      </c>
      <c r="C766" s="2" t="s">
        <v>10</v>
      </c>
      <c r="D766" s="2" t="s">
        <v>3096</v>
      </c>
      <c r="E766" s="2" t="s">
        <v>3097</v>
      </c>
      <c r="F766" s="2" t="s">
        <v>3648</v>
      </c>
      <c r="G766" s="5" t="str">
        <f>IF(LEFT(Table2[[#This Row],[Phone Number]], 1)="-", MID(Table2[[#This Row],[Phone Number]], 2, LEN(Table2[[#This Row],[Phone Number]])-1), Table2[[#This Row],[Phone Number]])</f>
        <v>436-490-3826-93785</v>
      </c>
      <c r="H766" s="2" t="s">
        <v>40</v>
      </c>
      <c r="I766" s="3">
        <v>44593</v>
      </c>
      <c r="J766" s="3">
        <f t="shared" ca="1" si="44"/>
        <v>45252</v>
      </c>
      <c r="K76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21 Days</v>
      </c>
      <c r="L766" s="4">
        <f ca="1">IF(ISBLANK(Table2[[#This Row],[Exit Date]]),0,Table2[[#This Row],[Exit Date]]-Table2[[#This Row],[Join Date]])</f>
        <v>659</v>
      </c>
      <c r="M766" s="2" t="str">
        <f ca="1">IF(Table2[[#This Row],[Exit Date]]&lt;TODAY(),"Out of Service","Active Employee")</f>
        <v>Active Employee</v>
      </c>
    </row>
    <row r="767" spans="1:13" x14ac:dyDescent="0.35">
      <c r="A767" s="2" t="s">
        <v>414</v>
      </c>
      <c r="B767" s="2">
        <v>52</v>
      </c>
      <c r="C767" s="2" t="s">
        <v>21</v>
      </c>
      <c r="D767" s="2" t="s">
        <v>415</v>
      </c>
      <c r="E767" s="2" t="s">
        <v>416</v>
      </c>
      <c r="F767" s="2" t="s">
        <v>3689</v>
      </c>
      <c r="G767" s="5" t="str">
        <f>IF(LEFT(Table2[[#This Row],[Phone Number]], 1)="-", MID(Table2[[#This Row],[Phone Number]], 2, LEN(Table2[[#This Row],[Phone Number]])-1), Table2[[#This Row],[Phone Number]])</f>
        <v>699-449-5862</v>
      </c>
      <c r="H767" s="2" t="s">
        <v>24</v>
      </c>
      <c r="I767" s="3">
        <v>44595</v>
      </c>
      <c r="J767" s="3">
        <f t="shared" ca="1" si="44"/>
        <v>45252</v>
      </c>
      <c r="K76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19 Days</v>
      </c>
      <c r="L767" s="4">
        <f ca="1">IF(ISBLANK(Table2[[#This Row],[Exit Date]]),0,Table2[[#This Row],[Exit Date]]-Table2[[#This Row],[Join Date]])</f>
        <v>657</v>
      </c>
      <c r="M767" s="2" t="str">
        <f ca="1">IF(Table2[[#This Row],[Exit Date]]&lt;TODAY(),"Out of Service","Active Employee")</f>
        <v>Active Employee</v>
      </c>
    </row>
    <row r="768" spans="1:13" x14ac:dyDescent="0.35">
      <c r="A768" s="2" t="s">
        <v>2795</v>
      </c>
      <c r="B768" s="2">
        <v>25</v>
      </c>
      <c r="C768" s="2" t="s">
        <v>10</v>
      </c>
      <c r="D768" s="2" t="s">
        <v>2796</v>
      </c>
      <c r="E768" s="2" t="s">
        <v>2797</v>
      </c>
      <c r="F768" s="2" t="s">
        <v>3598</v>
      </c>
      <c r="G768" s="5" t="str">
        <f>IF(LEFT(Table2[[#This Row],[Phone Number]], 1)="-", MID(Table2[[#This Row],[Phone Number]], 2, LEN(Table2[[#This Row],[Phone Number]])-1), Table2[[#This Row],[Phone Number]])</f>
        <v>299-714-2230-72409</v>
      </c>
      <c r="H768" s="2" t="s">
        <v>19</v>
      </c>
      <c r="I768" s="3">
        <v>44596</v>
      </c>
      <c r="J768" s="3">
        <v>44630</v>
      </c>
      <c r="K76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6 Days</v>
      </c>
      <c r="L768" s="4">
        <f>IF(ISBLANK(Table2[[#This Row],[Exit Date]]),0,Table2[[#This Row],[Exit Date]]-Table2[[#This Row],[Join Date]])</f>
        <v>34</v>
      </c>
      <c r="M768" s="2" t="str">
        <f ca="1">IF(Table2[[#This Row],[Exit Date]]&lt;TODAY(),"Out of Service","Active Employee")</f>
        <v>Out of Service</v>
      </c>
    </row>
    <row r="769" spans="1:13" x14ac:dyDescent="0.35">
      <c r="A769" s="2" t="s">
        <v>2255</v>
      </c>
      <c r="B769" s="2">
        <v>50</v>
      </c>
      <c r="C769" s="2" t="s">
        <v>10</v>
      </c>
      <c r="D769" s="2" t="s">
        <v>2256</v>
      </c>
      <c r="E769" s="2" t="s">
        <v>2257</v>
      </c>
      <c r="F769" s="2" t="s">
        <v>3795</v>
      </c>
      <c r="G769" s="5" t="str">
        <f>IF(LEFT(Table2[[#This Row],[Phone Number]], 1)="-", MID(Table2[[#This Row],[Phone Number]], 2, LEN(Table2[[#This Row],[Phone Number]])-1), Table2[[#This Row],[Phone Number]])</f>
        <v>370-829-9881-81497</v>
      </c>
      <c r="H769" s="2" t="s">
        <v>14</v>
      </c>
      <c r="I769" s="3">
        <v>44597</v>
      </c>
      <c r="J769" s="3">
        <f t="shared" ref="J769:J774" ca="1" si="45">TODAY()</f>
        <v>45252</v>
      </c>
      <c r="K76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17 Days</v>
      </c>
      <c r="L769" s="4">
        <f ca="1">IF(ISBLANK(Table2[[#This Row],[Exit Date]]),0,Table2[[#This Row],[Exit Date]]-Table2[[#This Row],[Join Date]])</f>
        <v>655</v>
      </c>
      <c r="M769" s="2" t="str">
        <f ca="1">IF(Table2[[#This Row],[Exit Date]]&lt;TODAY(),"Out of Service","Active Employee")</f>
        <v>Active Employee</v>
      </c>
    </row>
    <row r="770" spans="1:13" x14ac:dyDescent="0.35">
      <c r="A770" s="2" t="s">
        <v>1739</v>
      </c>
      <c r="B770" s="2">
        <v>47</v>
      </c>
      <c r="C770" s="2" t="s">
        <v>21</v>
      </c>
      <c r="D770" s="2" t="s">
        <v>1740</v>
      </c>
      <c r="E770" s="2" t="s">
        <v>1741</v>
      </c>
      <c r="F770" s="2" t="s">
        <v>3765</v>
      </c>
      <c r="G770" s="5" t="str">
        <f>IF(LEFT(Table2[[#This Row],[Phone Number]], 1)="-", MID(Table2[[#This Row],[Phone Number]], 2, LEN(Table2[[#This Row],[Phone Number]])-1), Table2[[#This Row],[Phone Number]])</f>
        <v>749-489-5997-363</v>
      </c>
      <c r="H770" s="2" t="s">
        <v>24</v>
      </c>
      <c r="I770" s="3">
        <v>44598</v>
      </c>
      <c r="J770" s="3">
        <f t="shared" ca="1" si="45"/>
        <v>45252</v>
      </c>
      <c r="K77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16 Days</v>
      </c>
      <c r="L770" s="4">
        <f ca="1">IF(ISBLANK(Table2[[#This Row],[Exit Date]]),0,Table2[[#This Row],[Exit Date]]-Table2[[#This Row],[Join Date]])</f>
        <v>654</v>
      </c>
      <c r="M770" s="2" t="str">
        <f ca="1">IF(Table2[[#This Row],[Exit Date]]&lt;TODAY(),"Out of Service","Active Employee")</f>
        <v>Active Employee</v>
      </c>
    </row>
    <row r="771" spans="1:13" x14ac:dyDescent="0.35">
      <c r="A771" s="2" t="s">
        <v>2352</v>
      </c>
      <c r="B771" s="2">
        <v>40</v>
      </c>
      <c r="C771" s="2" t="s">
        <v>21</v>
      </c>
      <c r="D771" s="2" t="s">
        <v>2353</v>
      </c>
      <c r="E771" s="2" t="s">
        <v>2354</v>
      </c>
      <c r="F771" s="2" t="s">
        <v>2355</v>
      </c>
      <c r="G771" s="5" t="str">
        <f>IF(LEFT(Table2[[#This Row],[Phone Number]], 1)="-", MID(Table2[[#This Row],[Phone Number]], 2, LEN(Table2[[#This Row],[Phone Number]])-1), Table2[[#This Row],[Phone Number]])</f>
        <v>001-286-807-7390</v>
      </c>
      <c r="H771" s="2" t="s">
        <v>19</v>
      </c>
      <c r="I771" s="3">
        <v>44598</v>
      </c>
      <c r="J771" s="3">
        <f t="shared" ca="1" si="45"/>
        <v>45252</v>
      </c>
      <c r="K77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16 Days</v>
      </c>
      <c r="L771" s="4">
        <f ca="1">IF(ISBLANK(Table2[[#This Row],[Exit Date]]),0,Table2[[#This Row],[Exit Date]]-Table2[[#This Row],[Join Date]])</f>
        <v>654</v>
      </c>
      <c r="M771" s="2" t="str">
        <f ca="1">IF(Table2[[#This Row],[Exit Date]]&lt;TODAY(),"Out of Service","Active Employee")</f>
        <v>Active Employee</v>
      </c>
    </row>
    <row r="772" spans="1:13" x14ac:dyDescent="0.35">
      <c r="A772" s="2" t="s">
        <v>1572</v>
      </c>
      <c r="B772" s="2">
        <v>44</v>
      </c>
      <c r="C772" s="2" t="s">
        <v>21</v>
      </c>
      <c r="D772" s="2" t="s">
        <v>1573</v>
      </c>
      <c r="E772" s="2" t="s">
        <v>1574</v>
      </c>
      <c r="F772" s="2" t="s">
        <v>3412</v>
      </c>
      <c r="G772" s="5" t="str">
        <f>IF(LEFT(Table2[[#This Row],[Phone Number]], 1)="-", MID(Table2[[#This Row],[Phone Number]], 2, LEN(Table2[[#This Row],[Phone Number]])-1), Table2[[#This Row],[Phone Number]])</f>
        <v>001-276-257-7848-941</v>
      </c>
      <c r="H772" s="2" t="s">
        <v>40</v>
      </c>
      <c r="I772" s="3">
        <v>44600</v>
      </c>
      <c r="J772" s="3">
        <f t="shared" ca="1" si="45"/>
        <v>45252</v>
      </c>
      <c r="K77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14 Days</v>
      </c>
      <c r="L772" s="4">
        <f ca="1">IF(ISBLANK(Table2[[#This Row],[Exit Date]]),0,Table2[[#This Row],[Exit Date]]-Table2[[#This Row],[Join Date]])</f>
        <v>652</v>
      </c>
      <c r="M772" s="2" t="str">
        <f ca="1">IF(Table2[[#This Row],[Exit Date]]&lt;TODAY(),"Out of Service","Active Employee")</f>
        <v>Active Employee</v>
      </c>
    </row>
    <row r="773" spans="1:13" x14ac:dyDescent="0.35">
      <c r="A773" s="2" t="s">
        <v>1685</v>
      </c>
      <c r="B773" s="2">
        <v>29</v>
      </c>
      <c r="C773" s="2" t="s">
        <v>21</v>
      </c>
      <c r="D773" s="2" t="s">
        <v>1686</v>
      </c>
      <c r="E773" s="2" t="s">
        <v>1687</v>
      </c>
      <c r="F773" s="2" t="s">
        <v>1688</v>
      </c>
      <c r="G773" s="5" t="str">
        <f>IF(LEFT(Table2[[#This Row],[Phone Number]], 1)="-", MID(Table2[[#This Row],[Phone Number]], 2, LEN(Table2[[#This Row],[Phone Number]])-1), Table2[[#This Row],[Phone Number]])</f>
        <v>664-562-2107</v>
      </c>
      <c r="H773" s="2" t="s">
        <v>19</v>
      </c>
      <c r="I773" s="3">
        <v>44600</v>
      </c>
      <c r="J773" s="3">
        <f t="shared" ca="1" si="45"/>
        <v>45252</v>
      </c>
      <c r="K77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14 Days</v>
      </c>
      <c r="L773" s="4">
        <f ca="1">IF(ISBLANK(Table2[[#This Row],[Exit Date]]),0,Table2[[#This Row],[Exit Date]]-Table2[[#This Row],[Join Date]])</f>
        <v>652</v>
      </c>
      <c r="M773" s="2" t="str">
        <f ca="1">IF(Table2[[#This Row],[Exit Date]]&lt;TODAY(),"Out of Service","Active Employee")</f>
        <v>Active Employee</v>
      </c>
    </row>
    <row r="774" spans="1:13" x14ac:dyDescent="0.35">
      <c r="A774" s="2" t="s">
        <v>429</v>
      </c>
      <c r="B774" s="2">
        <v>52</v>
      </c>
      <c r="C774" s="2" t="s">
        <v>21</v>
      </c>
      <c r="D774" s="2" t="s">
        <v>430</v>
      </c>
      <c r="E774" s="2" t="s">
        <v>431</v>
      </c>
      <c r="F774" s="2" t="s">
        <v>3246</v>
      </c>
      <c r="G774" s="5" t="str">
        <f>IF(LEFT(Table2[[#This Row],[Phone Number]], 1)="-", MID(Table2[[#This Row],[Phone Number]], 2, LEN(Table2[[#This Row],[Phone Number]])-1), Table2[[#This Row],[Phone Number]])</f>
        <v>001-816-651-2295-7441</v>
      </c>
      <c r="H774" s="2" t="s">
        <v>40</v>
      </c>
      <c r="I774" s="3">
        <v>44606</v>
      </c>
      <c r="J774" s="3">
        <f t="shared" ca="1" si="45"/>
        <v>45252</v>
      </c>
      <c r="K77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8 Days</v>
      </c>
      <c r="L774" s="4">
        <f ca="1">IF(ISBLANK(Table2[[#This Row],[Exit Date]]),0,Table2[[#This Row],[Exit Date]]-Table2[[#This Row],[Join Date]])</f>
        <v>646</v>
      </c>
      <c r="M774" s="2" t="str">
        <f ca="1">IF(Table2[[#This Row],[Exit Date]]&lt;TODAY(),"Out of Service","Active Employee")</f>
        <v>Active Employee</v>
      </c>
    </row>
    <row r="775" spans="1:13" x14ac:dyDescent="0.35">
      <c r="A775" s="2" t="s">
        <v>1842</v>
      </c>
      <c r="B775" s="2">
        <v>23</v>
      </c>
      <c r="C775" s="2" t="s">
        <v>10</v>
      </c>
      <c r="D775" s="2" t="s">
        <v>1843</v>
      </c>
      <c r="E775" s="2" t="s">
        <v>1844</v>
      </c>
      <c r="F775" s="2" t="s">
        <v>3454</v>
      </c>
      <c r="G775" s="5" t="str">
        <f>IF(LEFT(Table2[[#This Row],[Phone Number]], 1)="-", MID(Table2[[#This Row],[Phone Number]], 2, LEN(Table2[[#This Row],[Phone Number]])-1), Table2[[#This Row],[Phone Number]])</f>
        <v>+1-546-786-6118-023</v>
      </c>
      <c r="H775" s="2" t="s">
        <v>24</v>
      </c>
      <c r="I775" s="3">
        <v>44606</v>
      </c>
      <c r="J775" s="3">
        <v>44812</v>
      </c>
      <c r="K77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6 Months 25 Days</v>
      </c>
      <c r="L775" s="4">
        <f>IF(ISBLANK(Table2[[#This Row],[Exit Date]]),0,Table2[[#This Row],[Exit Date]]-Table2[[#This Row],[Join Date]])</f>
        <v>206</v>
      </c>
      <c r="M775" s="2" t="str">
        <f ca="1">IF(Table2[[#This Row],[Exit Date]]&lt;TODAY(),"Out of Service","Active Employee")</f>
        <v>Out of Service</v>
      </c>
    </row>
    <row r="776" spans="1:13" x14ac:dyDescent="0.35">
      <c r="A776" s="2" t="s">
        <v>2719</v>
      </c>
      <c r="B776" s="2">
        <v>48</v>
      </c>
      <c r="C776" s="2" t="s">
        <v>21</v>
      </c>
      <c r="D776" s="2" t="s">
        <v>2720</v>
      </c>
      <c r="E776" s="2" t="s">
        <v>2721</v>
      </c>
      <c r="F776" s="2" t="s">
        <v>3816</v>
      </c>
      <c r="G776" s="5" t="str">
        <f>IF(LEFT(Table2[[#This Row],[Phone Number]], 1)="-", MID(Table2[[#This Row],[Phone Number]], 2, LEN(Table2[[#This Row],[Phone Number]])-1), Table2[[#This Row],[Phone Number]])</f>
        <v>442-684-3497-8299</v>
      </c>
      <c r="H776" s="2" t="s">
        <v>24</v>
      </c>
      <c r="I776" s="3">
        <v>44607</v>
      </c>
      <c r="J776" s="3">
        <f ca="1">TODAY()</f>
        <v>45252</v>
      </c>
      <c r="K77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7 Days</v>
      </c>
      <c r="L776" s="4">
        <f ca="1">IF(ISBLANK(Table2[[#This Row],[Exit Date]]),0,Table2[[#This Row],[Exit Date]]-Table2[[#This Row],[Join Date]])</f>
        <v>645</v>
      </c>
      <c r="M776" s="2" t="str">
        <f ca="1">IF(Table2[[#This Row],[Exit Date]]&lt;TODAY(),"Out of Service","Active Employee")</f>
        <v>Active Employee</v>
      </c>
    </row>
    <row r="777" spans="1:13" x14ac:dyDescent="0.35">
      <c r="A777" s="2" t="s">
        <v>521</v>
      </c>
      <c r="B777" s="2">
        <v>31</v>
      </c>
      <c r="C777" s="2" t="s">
        <v>21</v>
      </c>
      <c r="D777" s="2" t="s">
        <v>522</v>
      </c>
      <c r="E777" s="2" t="s">
        <v>523</v>
      </c>
      <c r="F777" s="2" t="s">
        <v>524</v>
      </c>
      <c r="G777" s="5" t="str">
        <f>IF(LEFT(Table2[[#This Row],[Phone Number]], 1)="-", MID(Table2[[#This Row],[Phone Number]], 2, LEN(Table2[[#This Row],[Phone Number]])-1), Table2[[#This Row],[Phone Number]])</f>
        <v>421-566-7679</v>
      </c>
      <c r="H777" s="2" t="s">
        <v>14</v>
      </c>
      <c r="I777" s="3">
        <v>44608</v>
      </c>
      <c r="J777" s="3">
        <f ca="1">TODAY()</f>
        <v>45252</v>
      </c>
      <c r="K77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6 Days</v>
      </c>
      <c r="L777" s="4">
        <f ca="1">IF(ISBLANK(Table2[[#This Row],[Exit Date]]),0,Table2[[#This Row],[Exit Date]]-Table2[[#This Row],[Join Date]])</f>
        <v>644</v>
      </c>
      <c r="M777" s="2" t="str">
        <f ca="1">IF(Table2[[#This Row],[Exit Date]]&lt;TODAY(),"Out of Service","Active Employee")</f>
        <v>Active Employee</v>
      </c>
    </row>
    <row r="778" spans="1:13" x14ac:dyDescent="0.35">
      <c r="A778" s="2" t="s">
        <v>1614</v>
      </c>
      <c r="B778" s="2">
        <v>30</v>
      </c>
      <c r="C778" s="2" t="s">
        <v>21</v>
      </c>
      <c r="D778" s="2" t="s">
        <v>1615</v>
      </c>
      <c r="E778" s="2" t="s">
        <v>1616</v>
      </c>
      <c r="F778" s="2" t="s">
        <v>3418</v>
      </c>
      <c r="G778" s="5" t="str">
        <f>IF(LEFT(Table2[[#This Row],[Phone Number]], 1)="-", MID(Table2[[#This Row],[Phone Number]], 2, LEN(Table2[[#This Row],[Phone Number]])-1), Table2[[#This Row],[Phone Number]])</f>
        <v>001-834-582-6393-7454</v>
      </c>
      <c r="H778" s="2" t="s">
        <v>14</v>
      </c>
      <c r="I778" s="3">
        <v>44609</v>
      </c>
      <c r="J778" s="3">
        <f ca="1">TODAY()</f>
        <v>45252</v>
      </c>
      <c r="K77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5 Days</v>
      </c>
      <c r="L778" s="4">
        <f ca="1">IF(ISBLANK(Table2[[#This Row],[Exit Date]]),0,Table2[[#This Row],[Exit Date]]-Table2[[#This Row],[Join Date]])</f>
        <v>643</v>
      </c>
      <c r="M778" s="2" t="str">
        <f ca="1">IF(Table2[[#This Row],[Exit Date]]&lt;TODAY(),"Out of Service","Active Employee")</f>
        <v>Active Employee</v>
      </c>
    </row>
    <row r="779" spans="1:13" x14ac:dyDescent="0.35">
      <c r="A779" s="2" t="s">
        <v>1148</v>
      </c>
      <c r="B779" s="2">
        <v>32</v>
      </c>
      <c r="C779" s="2" t="s">
        <v>10</v>
      </c>
      <c r="D779" s="2" t="s">
        <v>1149</v>
      </c>
      <c r="E779" s="2" t="s">
        <v>1150</v>
      </c>
      <c r="F779" s="2" t="s">
        <v>3350</v>
      </c>
      <c r="G779" s="5" t="str">
        <f>IF(LEFT(Table2[[#This Row],[Phone Number]], 1)="-", MID(Table2[[#This Row],[Phone Number]], 2, LEN(Table2[[#This Row],[Phone Number]])-1), Table2[[#This Row],[Phone Number]])</f>
        <v>001-854-495-1931-068</v>
      </c>
      <c r="H779" s="2" t="s">
        <v>40</v>
      </c>
      <c r="I779" s="3">
        <v>44611</v>
      </c>
      <c r="J779" s="3">
        <f ca="1">TODAY()</f>
        <v>45252</v>
      </c>
      <c r="K77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3 Days</v>
      </c>
      <c r="L779" s="4">
        <f ca="1">IF(ISBLANK(Table2[[#This Row],[Exit Date]]),0,Table2[[#This Row],[Exit Date]]-Table2[[#This Row],[Join Date]])</f>
        <v>641</v>
      </c>
      <c r="M779" s="2" t="str">
        <f ca="1">IF(Table2[[#This Row],[Exit Date]]&lt;TODAY(),"Out of Service","Active Employee")</f>
        <v>Active Employee</v>
      </c>
    </row>
    <row r="780" spans="1:13" x14ac:dyDescent="0.35">
      <c r="A780" s="2" t="s">
        <v>2681</v>
      </c>
      <c r="B780" s="2">
        <v>60</v>
      </c>
      <c r="C780" s="2" t="s">
        <v>10</v>
      </c>
      <c r="D780" s="2" t="s">
        <v>2682</v>
      </c>
      <c r="E780" s="2" t="s">
        <v>2683</v>
      </c>
      <c r="F780" s="2" t="s">
        <v>3575</v>
      </c>
      <c r="G780" s="5" t="str">
        <f>IF(LEFT(Table2[[#This Row],[Phone Number]], 1)="-", MID(Table2[[#This Row],[Phone Number]], 2, LEN(Table2[[#This Row],[Phone Number]])-1), Table2[[#This Row],[Phone Number]])</f>
        <v>001-873-412-7865-8684</v>
      </c>
      <c r="H780" s="2" t="s">
        <v>14</v>
      </c>
      <c r="I780" s="3">
        <v>44611</v>
      </c>
      <c r="J780" s="3">
        <v>44693</v>
      </c>
      <c r="K78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2 Months 23 Days</v>
      </c>
      <c r="L780" s="4">
        <f>IF(ISBLANK(Table2[[#This Row],[Exit Date]]),0,Table2[[#This Row],[Exit Date]]-Table2[[#This Row],[Join Date]])</f>
        <v>82</v>
      </c>
      <c r="M780" s="2" t="str">
        <f ca="1">IF(Table2[[#This Row],[Exit Date]]&lt;TODAY(),"Out of Service","Active Employee")</f>
        <v>Out of Service</v>
      </c>
    </row>
    <row r="781" spans="1:13" x14ac:dyDescent="0.35">
      <c r="A781" s="2" t="s">
        <v>2877</v>
      </c>
      <c r="B781" s="2">
        <v>55</v>
      </c>
      <c r="C781" s="2" t="s">
        <v>21</v>
      </c>
      <c r="D781" s="2" t="s">
        <v>2878</v>
      </c>
      <c r="E781" s="2" t="s">
        <v>2879</v>
      </c>
      <c r="F781" s="2" t="s">
        <v>3609</v>
      </c>
      <c r="G781" s="5" t="str">
        <f>IF(LEFT(Table2[[#This Row],[Phone Number]], 1)="-", MID(Table2[[#This Row],[Phone Number]], 2, LEN(Table2[[#This Row],[Phone Number]])-1), Table2[[#This Row],[Phone Number]])</f>
        <v>(606)569-1990-707</v>
      </c>
      <c r="H781" s="2" t="s">
        <v>24</v>
      </c>
      <c r="I781" s="3">
        <v>44611</v>
      </c>
      <c r="J781" s="3">
        <v>44628</v>
      </c>
      <c r="K78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17 Days</v>
      </c>
      <c r="L781" s="4">
        <f>IF(ISBLANK(Table2[[#This Row],[Exit Date]]),0,Table2[[#This Row],[Exit Date]]-Table2[[#This Row],[Join Date]])</f>
        <v>17</v>
      </c>
      <c r="M781" s="2" t="str">
        <f ca="1">IF(Table2[[#This Row],[Exit Date]]&lt;TODAY(),"Out of Service","Active Employee")</f>
        <v>Out of Service</v>
      </c>
    </row>
    <row r="782" spans="1:13" x14ac:dyDescent="0.35">
      <c r="A782" s="2" t="s">
        <v>1562</v>
      </c>
      <c r="B782" s="2">
        <v>57</v>
      </c>
      <c r="C782" s="2" t="s">
        <v>21</v>
      </c>
      <c r="D782" s="2" t="s">
        <v>1563</v>
      </c>
      <c r="E782" s="2" t="s">
        <v>1564</v>
      </c>
      <c r="F782" s="2" t="s">
        <v>1565</v>
      </c>
      <c r="G782" s="5" t="str">
        <f>IF(LEFT(Table2[[#This Row],[Phone Number]], 1)="-", MID(Table2[[#This Row],[Phone Number]], 2, LEN(Table2[[#This Row],[Phone Number]])-1), Table2[[#This Row],[Phone Number]])</f>
        <v>549-262-1702</v>
      </c>
      <c r="H782" s="2" t="s">
        <v>40</v>
      </c>
      <c r="I782" s="3">
        <v>44614</v>
      </c>
      <c r="J782" s="3">
        <f ca="1">TODAY()</f>
        <v>45252</v>
      </c>
      <c r="K78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9 Months 0 Days</v>
      </c>
      <c r="L782" s="4">
        <f ca="1">IF(ISBLANK(Table2[[#This Row],[Exit Date]]),0,Table2[[#This Row],[Exit Date]]-Table2[[#This Row],[Join Date]])</f>
        <v>638</v>
      </c>
      <c r="M782" s="2" t="str">
        <f ca="1">IF(Table2[[#This Row],[Exit Date]]&lt;TODAY(),"Out of Service","Active Employee")</f>
        <v>Active Employee</v>
      </c>
    </row>
    <row r="783" spans="1:13" x14ac:dyDescent="0.35">
      <c r="A783" s="2" t="s">
        <v>1905</v>
      </c>
      <c r="B783" s="2">
        <v>27</v>
      </c>
      <c r="C783" s="2" t="s">
        <v>10</v>
      </c>
      <c r="D783" s="2" t="s">
        <v>1906</v>
      </c>
      <c r="E783" s="2" t="s">
        <v>1907</v>
      </c>
      <c r="F783" s="2" t="s">
        <v>3774</v>
      </c>
      <c r="G783" s="5" t="str">
        <f>IF(LEFT(Table2[[#This Row],[Phone Number]], 1)="-", MID(Table2[[#This Row],[Phone Number]], 2, LEN(Table2[[#This Row],[Phone Number]])-1), Table2[[#This Row],[Phone Number]])</f>
        <v>709-568-3950-143</v>
      </c>
      <c r="H783" s="2" t="s">
        <v>19</v>
      </c>
      <c r="I783" s="3">
        <v>44615</v>
      </c>
      <c r="J783" s="3">
        <f ca="1">TODAY()</f>
        <v>45252</v>
      </c>
      <c r="K78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8 Months 30 Days</v>
      </c>
      <c r="L783" s="4">
        <f ca="1">IF(ISBLANK(Table2[[#This Row],[Exit Date]]),0,Table2[[#This Row],[Exit Date]]-Table2[[#This Row],[Join Date]])</f>
        <v>637</v>
      </c>
      <c r="M783" s="2" t="str">
        <f ca="1">IF(Table2[[#This Row],[Exit Date]]&lt;TODAY(),"Out of Service","Active Employee")</f>
        <v>Active Employee</v>
      </c>
    </row>
    <row r="784" spans="1:13" x14ac:dyDescent="0.35">
      <c r="A784" s="2" t="s">
        <v>328</v>
      </c>
      <c r="B784" s="2">
        <v>54</v>
      </c>
      <c r="C784" s="2" t="s">
        <v>21</v>
      </c>
      <c r="D784" s="2" t="s">
        <v>329</v>
      </c>
      <c r="E784" s="2" t="s">
        <v>330</v>
      </c>
      <c r="F784" s="2" t="s">
        <v>3225</v>
      </c>
      <c r="G784" s="5" t="str">
        <f>IF(LEFT(Table2[[#This Row],[Phone Number]], 1)="-", MID(Table2[[#This Row],[Phone Number]], 2, LEN(Table2[[#This Row],[Phone Number]])-1), Table2[[#This Row],[Phone Number]])</f>
        <v>696-945-6556-976</v>
      </c>
      <c r="H784" s="2" t="s">
        <v>19</v>
      </c>
      <c r="I784" s="3">
        <v>44617</v>
      </c>
      <c r="J784" s="3">
        <f ca="1">TODAY()</f>
        <v>45252</v>
      </c>
      <c r="K78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8 Months 28 Days</v>
      </c>
      <c r="L784" s="4">
        <f ca="1">IF(ISBLANK(Table2[[#This Row],[Exit Date]]),0,Table2[[#This Row],[Exit Date]]-Table2[[#This Row],[Join Date]])</f>
        <v>635</v>
      </c>
      <c r="M784" s="2" t="str">
        <f ca="1">IF(Table2[[#This Row],[Exit Date]]&lt;TODAY(),"Out of Service","Active Employee")</f>
        <v>Active Employee</v>
      </c>
    </row>
    <row r="785" spans="1:13" x14ac:dyDescent="0.35">
      <c r="A785" s="2" t="s">
        <v>2780</v>
      </c>
      <c r="B785" s="2">
        <v>42</v>
      </c>
      <c r="C785" s="2" t="s">
        <v>10</v>
      </c>
      <c r="D785" s="2" t="s">
        <v>2781</v>
      </c>
      <c r="E785" s="2" t="s">
        <v>2782</v>
      </c>
      <c r="F785" s="2" t="s">
        <v>3594</v>
      </c>
      <c r="G785" s="5" t="str">
        <f>IF(LEFT(Table2[[#This Row],[Phone Number]], 1)="-", MID(Table2[[#This Row],[Phone Number]], 2, LEN(Table2[[#This Row],[Phone Number]])-1), Table2[[#This Row],[Phone Number]])</f>
        <v>001-206-739-1652-48957</v>
      </c>
      <c r="H785" s="2" t="s">
        <v>19</v>
      </c>
      <c r="I785" s="3">
        <v>44617</v>
      </c>
      <c r="J785" s="3">
        <v>44863</v>
      </c>
      <c r="K78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8 Months 4 Days</v>
      </c>
      <c r="L785" s="4">
        <f>IF(ISBLANK(Table2[[#This Row],[Exit Date]]),0,Table2[[#This Row],[Exit Date]]-Table2[[#This Row],[Join Date]])</f>
        <v>246</v>
      </c>
      <c r="M785" s="2" t="str">
        <f ca="1">IF(Table2[[#This Row],[Exit Date]]&lt;TODAY(),"Out of Service","Active Employee")</f>
        <v>Out of Service</v>
      </c>
    </row>
    <row r="786" spans="1:13" x14ac:dyDescent="0.35">
      <c r="A786" s="2" t="s">
        <v>2771</v>
      </c>
      <c r="B786" s="2">
        <v>20</v>
      </c>
      <c r="C786" s="2" t="s">
        <v>10</v>
      </c>
      <c r="D786" s="2" t="s">
        <v>2772</v>
      </c>
      <c r="E786" s="2" t="s">
        <v>2773</v>
      </c>
      <c r="F786" s="2" t="s">
        <v>3592</v>
      </c>
      <c r="G786" s="5" t="str">
        <f>IF(LEFT(Table2[[#This Row],[Phone Number]], 1)="-", MID(Table2[[#This Row],[Phone Number]], 2, LEN(Table2[[#This Row],[Phone Number]])-1), Table2[[#This Row],[Phone Number]])</f>
        <v>516-922-4444-6458</v>
      </c>
      <c r="H786" s="2" t="s">
        <v>19</v>
      </c>
      <c r="I786" s="3">
        <v>44618</v>
      </c>
      <c r="J786" s="3">
        <v>44682</v>
      </c>
      <c r="K78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2 Months 5 Days</v>
      </c>
      <c r="L786" s="4">
        <f>IF(ISBLANK(Table2[[#This Row],[Exit Date]]),0,Table2[[#This Row],[Exit Date]]-Table2[[#This Row],[Join Date]])</f>
        <v>64</v>
      </c>
      <c r="M786" s="2" t="str">
        <f ca="1">IF(Table2[[#This Row],[Exit Date]]&lt;TODAY(),"Out of Service","Active Employee")</f>
        <v>Out of Service</v>
      </c>
    </row>
    <row r="787" spans="1:13" x14ac:dyDescent="0.35">
      <c r="A787" s="2" t="s">
        <v>690</v>
      </c>
      <c r="B787" s="2">
        <v>48</v>
      </c>
      <c r="C787" s="2" t="s">
        <v>10</v>
      </c>
      <c r="D787" s="2" t="s">
        <v>691</v>
      </c>
      <c r="E787" s="2" t="s">
        <v>692</v>
      </c>
      <c r="F787" s="2" t="s">
        <v>3284</v>
      </c>
      <c r="G787" s="5" t="str">
        <f>IF(LEFT(Table2[[#This Row],[Phone Number]], 1)="-", MID(Table2[[#This Row],[Phone Number]], 2, LEN(Table2[[#This Row],[Phone Number]])-1), Table2[[#This Row],[Phone Number]])</f>
        <v>001-422-937-1922-541</v>
      </c>
      <c r="H787" s="2" t="s">
        <v>14</v>
      </c>
      <c r="I787" s="3">
        <v>44619</v>
      </c>
      <c r="J787" s="3">
        <f ca="1">TODAY()</f>
        <v>45252</v>
      </c>
      <c r="K78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8 Months 26 Days</v>
      </c>
      <c r="L787" s="4">
        <f ca="1">IF(ISBLANK(Table2[[#This Row],[Exit Date]]),0,Table2[[#This Row],[Exit Date]]-Table2[[#This Row],[Join Date]])</f>
        <v>633</v>
      </c>
      <c r="M787" s="2" t="str">
        <f ca="1">IF(Table2[[#This Row],[Exit Date]]&lt;TODAY(),"Out of Service","Active Employee")</f>
        <v>Active Employee</v>
      </c>
    </row>
    <row r="788" spans="1:13" x14ac:dyDescent="0.35">
      <c r="A788" s="2" t="s">
        <v>561</v>
      </c>
      <c r="B788" s="2">
        <v>20</v>
      </c>
      <c r="C788" s="2" t="s">
        <v>10</v>
      </c>
      <c r="D788" s="2" t="s">
        <v>562</v>
      </c>
      <c r="E788" s="2" t="s">
        <v>563</v>
      </c>
      <c r="F788" s="2">
        <v>3695773835</v>
      </c>
      <c r="G788" s="5">
        <f>IF(LEFT(Table2[[#This Row],[Phone Number]], 1)="-", MID(Table2[[#This Row],[Phone Number]], 2, LEN(Table2[[#This Row],[Phone Number]])-1), Table2[[#This Row],[Phone Number]])</f>
        <v>3695773835</v>
      </c>
      <c r="H788" s="2" t="s">
        <v>24</v>
      </c>
      <c r="I788" s="3">
        <v>44622</v>
      </c>
      <c r="J788" s="3">
        <f ca="1">TODAY()</f>
        <v>45252</v>
      </c>
      <c r="K78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8 Months 20 Days</v>
      </c>
      <c r="L788" s="4">
        <f ca="1">IF(ISBLANK(Table2[[#This Row],[Exit Date]]),0,Table2[[#This Row],[Exit Date]]-Table2[[#This Row],[Join Date]])</f>
        <v>630</v>
      </c>
      <c r="M788" s="2" t="str">
        <f ca="1">IF(Table2[[#This Row],[Exit Date]]&lt;TODAY(),"Out of Service","Active Employee")</f>
        <v>Active Employee</v>
      </c>
    </row>
    <row r="789" spans="1:13" x14ac:dyDescent="0.35">
      <c r="A789" s="2" t="s">
        <v>844</v>
      </c>
      <c r="B789" s="2">
        <v>21</v>
      </c>
      <c r="C789" s="2" t="s">
        <v>10</v>
      </c>
      <c r="D789" s="2" t="s">
        <v>845</v>
      </c>
      <c r="E789" s="2" t="s">
        <v>846</v>
      </c>
      <c r="F789" s="2" t="s">
        <v>847</v>
      </c>
      <c r="G789" s="5" t="str">
        <f>IF(LEFT(Table2[[#This Row],[Phone Number]], 1)="-", MID(Table2[[#This Row],[Phone Number]], 2, LEN(Table2[[#This Row],[Phone Number]])-1), Table2[[#This Row],[Phone Number]])</f>
        <v>001-210-728-7364</v>
      </c>
      <c r="H789" s="2" t="s">
        <v>40</v>
      </c>
      <c r="I789" s="3">
        <v>44623</v>
      </c>
      <c r="J789" s="3">
        <v>44678</v>
      </c>
      <c r="K78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24 Days</v>
      </c>
      <c r="L789" s="4">
        <f>IF(ISBLANK(Table2[[#This Row],[Exit Date]]),0,Table2[[#This Row],[Exit Date]]-Table2[[#This Row],[Join Date]])</f>
        <v>55</v>
      </c>
      <c r="M789" s="2" t="str">
        <f ca="1">IF(Table2[[#This Row],[Exit Date]]&lt;TODAY(),"Out of Service","Active Employee")</f>
        <v>Out of Service</v>
      </c>
    </row>
    <row r="790" spans="1:13" x14ac:dyDescent="0.35">
      <c r="A790" s="2" t="s">
        <v>1326</v>
      </c>
      <c r="B790" s="2">
        <v>58</v>
      </c>
      <c r="C790" s="2" t="s">
        <v>21</v>
      </c>
      <c r="D790" s="2" t="s">
        <v>1327</v>
      </c>
      <c r="E790" s="2" t="s">
        <v>1328</v>
      </c>
      <c r="F790" s="2" t="s">
        <v>3376</v>
      </c>
      <c r="G790" s="5" t="str">
        <f>IF(LEFT(Table2[[#This Row],[Phone Number]], 1)="-", MID(Table2[[#This Row],[Phone Number]], 2, LEN(Table2[[#This Row],[Phone Number]])-1), Table2[[#This Row],[Phone Number]])</f>
        <v>415-354-4152-812</v>
      </c>
      <c r="H790" s="2" t="s">
        <v>40</v>
      </c>
      <c r="I790" s="3">
        <v>44623</v>
      </c>
      <c r="J790" s="3">
        <f ca="1">TODAY()</f>
        <v>45252</v>
      </c>
      <c r="K79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8 Months 19 Days</v>
      </c>
      <c r="L790" s="4">
        <f ca="1">IF(ISBLANK(Table2[[#This Row],[Exit Date]]),0,Table2[[#This Row],[Exit Date]]-Table2[[#This Row],[Join Date]])</f>
        <v>629</v>
      </c>
      <c r="M790" s="2" t="str">
        <f ca="1">IF(Table2[[#This Row],[Exit Date]]&lt;TODAY(),"Out of Service","Active Employee")</f>
        <v>Active Employee</v>
      </c>
    </row>
    <row r="791" spans="1:13" x14ac:dyDescent="0.35">
      <c r="A791" s="2" t="s">
        <v>2467</v>
      </c>
      <c r="B791" s="2">
        <v>57</v>
      </c>
      <c r="C791" s="2" t="s">
        <v>10</v>
      </c>
      <c r="D791" s="2" t="s">
        <v>2468</v>
      </c>
      <c r="E791" s="2" t="s">
        <v>2469</v>
      </c>
      <c r="F791" s="2" t="s">
        <v>3805</v>
      </c>
      <c r="G791" s="5" t="str">
        <f>IF(LEFT(Table2[[#This Row],[Phone Number]], 1)="-", MID(Table2[[#This Row],[Phone Number]], 2, LEN(Table2[[#This Row],[Phone Number]])-1), Table2[[#This Row],[Phone Number]])</f>
        <v>965-296-9202</v>
      </c>
      <c r="H791" s="2" t="s">
        <v>24</v>
      </c>
      <c r="I791" s="3">
        <v>44623</v>
      </c>
      <c r="J791" s="3">
        <f ca="1">TODAY()</f>
        <v>45252</v>
      </c>
      <c r="K79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8 Months 19 Days</v>
      </c>
      <c r="L791" s="4">
        <f ca="1">IF(ISBLANK(Table2[[#This Row],[Exit Date]]),0,Table2[[#This Row],[Exit Date]]-Table2[[#This Row],[Join Date]])</f>
        <v>629</v>
      </c>
      <c r="M791" s="2" t="str">
        <f ca="1">IF(Table2[[#This Row],[Exit Date]]&lt;TODAY(),"Out of Service","Active Employee")</f>
        <v>Active Employee</v>
      </c>
    </row>
    <row r="792" spans="1:13" x14ac:dyDescent="0.35">
      <c r="A792" s="2" t="s">
        <v>1537</v>
      </c>
      <c r="B792" s="2">
        <v>40</v>
      </c>
      <c r="C792" s="2" t="s">
        <v>10</v>
      </c>
      <c r="D792" s="2" t="s">
        <v>1538</v>
      </c>
      <c r="E792" s="2" t="s">
        <v>1539</v>
      </c>
      <c r="F792" s="2" t="s">
        <v>3405</v>
      </c>
      <c r="G792" s="5" t="str">
        <f>IF(LEFT(Table2[[#This Row],[Phone Number]], 1)="-", MID(Table2[[#This Row],[Phone Number]], 2, LEN(Table2[[#This Row],[Phone Number]])-1), Table2[[#This Row],[Phone Number]])</f>
        <v>218-651-1582-442</v>
      </c>
      <c r="H792" s="2" t="s">
        <v>24</v>
      </c>
      <c r="I792" s="3">
        <v>44632</v>
      </c>
      <c r="J792" s="3">
        <v>44645</v>
      </c>
      <c r="K79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13 Days</v>
      </c>
      <c r="L792" s="4">
        <f>IF(ISBLANK(Table2[[#This Row],[Exit Date]]),0,Table2[[#This Row],[Exit Date]]-Table2[[#This Row],[Join Date]])</f>
        <v>13</v>
      </c>
      <c r="M792" s="2" t="str">
        <f ca="1">IF(Table2[[#This Row],[Exit Date]]&lt;TODAY(),"Out of Service","Active Employee")</f>
        <v>Out of Service</v>
      </c>
    </row>
    <row r="793" spans="1:13" x14ac:dyDescent="0.35">
      <c r="A793" s="2" t="s">
        <v>490</v>
      </c>
      <c r="B793" s="2">
        <v>18</v>
      </c>
      <c r="C793" s="2" t="s">
        <v>10</v>
      </c>
      <c r="D793" s="2" t="s">
        <v>491</v>
      </c>
      <c r="E793" s="2" t="s">
        <v>492</v>
      </c>
      <c r="F793" s="2" t="s">
        <v>493</v>
      </c>
      <c r="G793" s="5" t="str">
        <f>IF(LEFT(Table2[[#This Row],[Phone Number]], 1)="-", MID(Table2[[#This Row],[Phone Number]], 2, LEN(Table2[[#This Row],[Phone Number]])-1), Table2[[#This Row],[Phone Number]])</f>
        <v>(613)755-4033</v>
      </c>
      <c r="H793" s="2" t="s">
        <v>19</v>
      </c>
      <c r="I793" s="3">
        <v>44638</v>
      </c>
      <c r="J793" s="3">
        <f ca="1">TODAY()</f>
        <v>45252</v>
      </c>
      <c r="K79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8 Months 4 Days</v>
      </c>
      <c r="L793" s="4">
        <f ca="1">IF(ISBLANK(Table2[[#This Row],[Exit Date]]),0,Table2[[#This Row],[Exit Date]]-Table2[[#This Row],[Join Date]])</f>
        <v>614</v>
      </c>
      <c r="M793" s="2" t="str">
        <f ca="1">IF(Table2[[#This Row],[Exit Date]]&lt;TODAY(),"Out of Service","Active Employee")</f>
        <v>Active Employee</v>
      </c>
    </row>
    <row r="794" spans="1:13" x14ac:dyDescent="0.35">
      <c r="A794" s="2" t="s">
        <v>2040</v>
      </c>
      <c r="B794" s="2">
        <v>54</v>
      </c>
      <c r="C794" s="2" t="s">
        <v>21</v>
      </c>
      <c r="D794" s="2" t="s">
        <v>2041</v>
      </c>
      <c r="E794" s="2" t="s">
        <v>2042</v>
      </c>
      <c r="F794" s="2" t="s">
        <v>3484</v>
      </c>
      <c r="G794" s="5" t="str">
        <f>IF(LEFT(Table2[[#This Row],[Phone Number]], 1)="-", MID(Table2[[#This Row],[Phone Number]], 2, LEN(Table2[[#This Row],[Phone Number]])-1), Table2[[#This Row],[Phone Number]])</f>
        <v>274-671-3809-9533</v>
      </c>
      <c r="H794" s="2" t="s">
        <v>19</v>
      </c>
      <c r="I794" s="3">
        <v>44638</v>
      </c>
      <c r="J794" s="3">
        <v>44874</v>
      </c>
      <c r="K79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7 Months 22 Days</v>
      </c>
      <c r="L794" s="4">
        <f>IF(ISBLANK(Table2[[#This Row],[Exit Date]]),0,Table2[[#This Row],[Exit Date]]-Table2[[#This Row],[Join Date]])</f>
        <v>236</v>
      </c>
      <c r="M794" s="2" t="str">
        <f ca="1">IF(Table2[[#This Row],[Exit Date]]&lt;TODAY(),"Out of Service","Active Employee")</f>
        <v>Out of Service</v>
      </c>
    </row>
    <row r="795" spans="1:13" x14ac:dyDescent="0.35">
      <c r="A795" s="2" t="s">
        <v>949</v>
      </c>
      <c r="B795" s="2">
        <v>51</v>
      </c>
      <c r="C795" s="2" t="s">
        <v>10</v>
      </c>
      <c r="D795" s="2" t="s">
        <v>950</v>
      </c>
      <c r="E795" s="2" t="s">
        <v>951</v>
      </c>
      <c r="F795" s="2" t="s">
        <v>3183</v>
      </c>
      <c r="G795" s="5" t="str">
        <f>IF(LEFT(Table2[[#This Row],[Phone Number]], 1)="-", MID(Table2[[#This Row],[Phone Number]], 2, LEN(Table2[[#This Row],[Phone Number]])-1), Table2[[#This Row],[Phone Number]])</f>
        <v>(272)372-5520-626</v>
      </c>
      <c r="H795" s="2" t="s">
        <v>14</v>
      </c>
      <c r="I795" s="3">
        <v>44639</v>
      </c>
      <c r="J795" s="3">
        <v>44902</v>
      </c>
      <c r="K79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8 Months 18 Days</v>
      </c>
      <c r="L795" s="4">
        <f>IF(ISBLANK(Table2[[#This Row],[Exit Date]]),0,Table2[[#This Row],[Exit Date]]-Table2[[#This Row],[Join Date]])</f>
        <v>263</v>
      </c>
      <c r="M795" s="2" t="str">
        <f ca="1">IF(Table2[[#This Row],[Exit Date]]&lt;TODAY(),"Out of Service","Active Employee")</f>
        <v>Out of Service</v>
      </c>
    </row>
    <row r="796" spans="1:13" x14ac:dyDescent="0.35">
      <c r="A796" s="2" t="s">
        <v>618</v>
      </c>
      <c r="B796" s="2">
        <v>49</v>
      </c>
      <c r="C796" s="2" t="s">
        <v>21</v>
      </c>
      <c r="D796" s="2" t="s">
        <v>619</v>
      </c>
      <c r="E796" s="2" t="s">
        <v>620</v>
      </c>
      <c r="F796" s="2" t="s">
        <v>3273</v>
      </c>
      <c r="G796" s="5" t="str">
        <f>IF(LEFT(Table2[[#This Row],[Phone Number]], 1)="-", MID(Table2[[#This Row],[Phone Number]], 2, LEN(Table2[[#This Row],[Phone Number]])-1), Table2[[#This Row],[Phone Number]])</f>
        <v>792-207-2229-6655</v>
      </c>
      <c r="H796" s="2" t="s">
        <v>24</v>
      </c>
      <c r="I796" s="3">
        <v>44640</v>
      </c>
      <c r="J796" s="3">
        <v>44752</v>
      </c>
      <c r="K79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3 Months 20 Days</v>
      </c>
      <c r="L796" s="4">
        <f>IF(ISBLANK(Table2[[#This Row],[Exit Date]]),0,Table2[[#This Row],[Exit Date]]-Table2[[#This Row],[Join Date]])</f>
        <v>112</v>
      </c>
      <c r="M796" s="2" t="str">
        <f ca="1">IF(Table2[[#This Row],[Exit Date]]&lt;TODAY(),"Out of Service","Active Employee")</f>
        <v>Out of Service</v>
      </c>
    </row>
    <row r="797" spans="1:13" x14ac:dyDescent="0.35">
      <c r="A797" s="2" t="s">
        <v>2133</v>
      </c>
      <c r="B797" s="2">
        <v>40</v>
      </c>
      <c r="C797" s="2" t="s">
        <v>21</v>
      </c>
      <c r="D797" s="2" t="s">
        <v>2134</v>
      </c>
      <c r="E797" s="2" t="s">
        <v>2135</v>
      </c>
      <c r="F797" s="2" t="s">
        <v>3495</v>
      </c>
      <c r="G797" s="5" t="str">
        <f>IF(LEFT(Table2[[#This Row],[Phone Number]], 1)="-", MID(Table2[[#This Row],[Phone Number]], 2, LEN(Table2[[#This Row],[Phone Number]])-1), Table2[[#This Row],[Phone Number]])</f>
        <v>(490)596-7241-72486</v>
      </c>
      <c r="H797" s="2" t="s">
        <v>19</v>
      </c>
      <c r="I797" s="3">
        <v>44643</v>
      </c>
      <c r="J797" s="3">
        <f ca="1">TODAY()</f>
        <v>45252</v>
      </c>
      <c r="K79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30 Days</v>
      </c>
      <c r="L797" s="4">
        <f ca="1">IF(ISBLANK(Table2[[#This Row],[Exit Date]]),0,Table2[[#This Row],[Exit Date]]-Table2[[#This Row],[Join Date]])</f>
        <v>609</v>
      </c>
      <c r="M797" s="2" t="str">
        <f ca="1">IF(Table2[[#This Row],[Exit Date]]&lt;TODAY(),"Out of Service","Active Employee")</f>
        <v>Active Employee</v>
      </c>
    </row>
    <row r="798" spans="1:13" x14ac:dyDescent="0.35">
      <c r="A798" s="2" t="s">
        <v>672</v>
      </c>
      <c r="B798" s="2">
        <v>53</v>
      </c>
      <c r="C798" s="2" t="s">
        <v>10</v>
      </c>
      <c r="D798" s="2" t="s">
        <v>673</v>
      </c>
      <c r="E798" s="2" t="s">
        <v>674</v>
      </c>
      <c r="F798" s="2" t="s">
        <v>3701</v>
      </c>
      <c r="G798" s="5" t="str">
        <f>IF(LEFT(Table2[[#This Row],[Phone Number]], 1)="-", MID(Table2[[#This Row],[Phone Number]], 2, LEN(Table2[[#This Row],[Phone Number]])-1), Table2[[#This Row],[Phone Number]])</f>
        <v>380-791-5683-4429</v>
      </c>
      <c r="H798" s="2" t="s">
        <v>40</v>
      </c>
      <c r="I798" s="3">
        <v>44646</v>
      </c>
      <c r="J798" s="3">
        <f ca="1">TODAY()</f>
        <v>45252</v>
      </c>
      <c r="K79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27 Days</v>
      </c>
      <c r="L798" s="4">
        <f ca="1">IF(ISBLANK(Table2[[#This Row],[Exit Date]]),0,Table2[[#This Row],[Exit Date]]-Table2[[#This Row],[Join Date]])</f>
        <v>606</v>
      </c>
      <c r="M798" s="2" t="str">
        <f ca="1">IF(Table2[[#This Row],[Exit Date]]&lt;TODAY(),"Out of Service","Active Employee")</f>
        <v>Active Employee</v>
      </c>
    </row>
    <row r="799" spans="1:13" x14ac:dyDescent="0.35">
      <c r="A799" s="2" t="s">
        <v>2155</v>
      </c>
      <c r="B799" s="2">
        <v>57</v>
      </c>
      <c r="C799" s="2" t="s">
        <v>21</v>
      </c>
      <c r="D799" s="2" t="s">
        <v>2156</v>
      </c>
      <c r="E799" s="2" t="s">
        <v>2157</v>
      </c>
      <c r="F799" s="2" t="s">
        <v>2158</v>
      </c>
      <c r="G799" s="5" t="str">
        <f>IF(LEFT(Table2[[#This Row],[Phone Number]], 1)="-", MID(Table2[[#This Row],[Phone Number]], 2, LEN(Table2[[#This Row],[Phone Number]])-1), Table2[[#This Row],[Phone Number]])</f>
        <v>773-539-8533</v>
      </c>
      <c r="H799" s="2" t="s">
        <v>24</v>
      </c>
      <c r="I799" s="3">
        <v>44649</v>
      </c>
      <c r="J799" s="3">
        <f ca="1">TODAY()</f>
        <v>45252</v>
      </c>
      <c r="K79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24 Days</v>
      </c>
      <c r="L799" s="4">
        <f ca="1">IF(ISBLANK(Table2[[#This Row],[Exit Date]]),0,Table2[[#This Row],[Exit Date]]-Table2[[#This Row],[Join Date]])</f>
        <v>603</v>
      </c>
      <c r="M799" s="2" t="str">
        <f ca="1">IF(Table2[[#This Row],[Exit Date]]&lt;TODAY(),"Out of Service","Active Employee")</f>
        <v>Active Employee</v>
      </c>
    </row>
    <row r="800" spans="1:13" x14ac:dyDescent="0.35">
      <c r="A800" s="2" t="s">
        <v>343</v>
      </c>
      <c r="B800" s="2">
        <v>23</v>
      </c>
      <c r="C800" s="2" t="s">
        <v>10</v>
      </c>
      <c r="D800" s="2" t="s">
        <v>344</v>
      </c>
      <c r="E800" s="2" t="s">
        <v>345</v>
      </c>
      <c r="F800" s="2" t="s">
        <v>3685</v>
      </c>
      <c r="G800" s="5" t="str">
        <f>IF(LEFT(Table2[[#This Row],[Phone Number]], 1)="-", MID(Table2[[#This Row],[Phone Number]], 2, LEN(Table2[[#This Row],[Phone Number]])-1), Table2[[#This Row],[Phone Number]])</f>
        <v>866-865-4241</v>
      </c>
      <c r="H800" s="2" t="s">
        <v>40</v>
      </c>
      <c r="I800" s="3">
        <v>44650</v>
      </c>
      <c r="J800" s="3">
        <v>44896</v>
      </c>
      <c r="K80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8 Months 1 Days</v>
      </c>
      <c r="L800" s="4">
        <f>IF(ISBLANK(Table2[[#This Row],[Exit Date]]),0,Table2[[#This Row],[Exit Date]]-Table2[[#This Row],[Join Date]])</f>
        <v>246</v>
      </c>
      <c r="M800" s="2" t="str">
        <f ca="1">IF(Table2[[#This Row],[Exit Date]]&lt;TODAY(),"Out of Service","Active Employee")</f>
        <v>Out of Service</v>
      </c>
    </row>
    <row r="801" spans="1:13" x14ac:dyDescent="0.35">
      <c r="A801" s="2" t="s">
        <v>249</v>
      </c>
      <c r="B801" s="2">
        <v>47</v>
      </c>
      <c r="C801" s="2" t="s">
        <v>10</v>
      </c>
      <c r="D801" s="2" t="s">
        <v>250</v>
      </c>
      <c r="E801" s="2" t="s">
        <v>251</v>
      </c>
      <c r="F801" s="2" t="s">
        <v>252</v>
      </c>
      <c r="G801" s="5" t="str">
        <f>IF(LEFT(Table2[[#This Row],[Phone Number]], 1)="-", MID(Table2[[#This Row],[Phone Number]], 2, LEN(Table2[[#This Row],[Phone Number]])-1), Table2[[#This Row],[Phone Number]])</f>
        <v>001-625-839-6333</v>
      </c>
      <c r="H801" s="2" t="s">
        <v>40</v>
      </c>
      <c r="I801" s="3">
        <v>44653</v>
      </c>
      <c r="J801" s="3">
        <f ca="1">TODAY()</f>
        <v>45252</v>
      </c>
      <c r="K80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20 Days</v>
      </c>
      <c r="L801" s="4">
        <f ca="1">IF(ISBLANK(Table2[[#This Row],[Exit Date]]),0,Table2[[#This Row],[Exit Date]]-Table2[[#This Row],[Join Date]])</f>
        <v>599</v>
      </c>
      <c r="M801" s="2" t="str">
        <f ca="1">IF(Table2[[#This Row],[Exit Date]]&lt;TODAY(),"Out of Service","Active Employee")</f>
        <v>Active Employee</v>
      </c>
    </row>
    <row r="802" spans="1:13" x14ac:dyDescent="0.35">
      <c r="A802" s="2" t="s">
        <v>2062</v>
      </c>
      <c r="B802" s="2">
        <v>38</v>
      </c>
      <c r="C802" s="2" t="s">
        <v>21</v>
      </c>
      <c r="D802" s="2" t="s">
        <v>2063</v>
      </c>
      <c r="E802" s="2" t="s">
        <v>2064</v>
      </c>
      <c r="F802" s="2" t="s">
        <v>3784</v>
      </c>
      <c r="G802" s="5" t="str">
        <f>IF(LEFT(Table2[[#This Row],[Phone Number]], 1)="-", MID(Table2[[#This Row],[Phone Number]], 2, LEN(Table2[[#This Row],[Phone Number]])-1), Table2[[#This Row],[Phone Number]])</f>
        <v>497-874-3036-62458</v>
      </c>
      <c r="H802" s="2" t="s">
        <v>24</v>
      </c>
      <c r="I802" s="3">
        <v>44653</v>
      </c>
      <c r="J802" s="3">
        <v>44835</v>
      </c>
      <c r="K80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5 Months 29 Days</v>
      </c>
      <c r="L802" s="4">
        <f>IF(ISBLANK(Table2[[#This Row],[Exit Date]]),0,Table2[[#This Row],[Exit Date]]-Table2[[#This Row],[Join Date]])</f>
        <v>182</v>
      </c>
      <c r="M802" s="2" t="str">
        <f ca="1">IF(Table2[[#This Row],[Exit Date]]&lt;TODAY(),"Out of Service","Active Employee")</f>
        <v>Out of Service</v>
      </c>
    </row>
    <row r="803" spans="1:13" x14ac:dyDescent="0.35">
      <c r="A803" s="2" t="s">
        <v>2675</v>
      </c>
      <c r="B803" s="2">
        <v>22</v>
      </c>
      <c r="C803" s="2" t="s">
        <v>10</v>
      </c>
      <c r="D803" s="2" t="s">
        <v>2676</v>
      </c>
      <c r="E803" s="2" t="s">
        <v>2677</v>
      </c>
      <c r="F803" s="2" t="s">
        <v>3574</v>
      </c>
      <c r="G803" s="5" t="str">
        <f>IF(LEFT(Table2[[#This Row],[Phone Number]], 1)="-", MID(Table2[[#This Row],[Phone Number]], 2, LEN(Table2[[#This Row],[Phone Number]])-1), Table2[[#This Row],[Phone Number]])</f>
        <v>+1-412-559-6573-8000</v>
      </c>
      <c r="H803" s="2" t="s">
        <v>24</v>
      </c>
      <c r="I803" s="3">
        <v>44653</v>
      </c>
      <c r="J803" s="3">
        <v>44803</v>
      </c>
      <c r="K80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4 Months 28 Days</v>
      </c>
      <c r="L803" s="4">
        <f>IF(ISBLANK(Table2[[#This Row],[Exit Date]]),0,Table2[[#This Row],[Exit Date]]-Table2[[#This Row],[Join Date]])</f>
        <v>150</v>
      </c>
      <c r="M803" s="2" t="str">
        <f ca="1">IF(Table2[[#This Row],[Exit Date]]&lt;TODAY(),"Out of Service","Active Employee")</f>
        <v>Out of Service</v>
      </c>
    </row>
    <row r="804" spans="1:13" x14ac:dyDescent="0.35">
      <c r="A804" s="2" t="s">
        <v>1065</v>
      </c>
      <c r="B804" s="2">
        <v>30</v>
      </c>
      <c r="C804" s="2" t="s">
        <v>21</v>
      </c>
      <c r="D804" s="2" t="s">
        <v>1066</v>
      </c>
      <c r="E804" s="2" t="s">
        <v>1067</v>
      </c>
      <c r="F804" s="2" t="s">
        <v>3340</v>
      </c>
      <c r="G804" s="5" t="str">
        <f>IF(LEFT(Table2[[#This Row],[Phone Number]], 1)="-", MID(Table2[[#This Row],[Phone Number]], 2, LEN(Table2[[#This Row],[Phone Number]])-1), Table2[[#This Row],[Phone Number]])</f>
        <v>547-869-9488-682</v>
      </c>
      <c r="H804" s="2" t="s">
        <v>24</v>
      </c>
      <c r="I804" s="3">
        <v>44655</v>
      </c>
      <c r="J804" s="3">
        <v>44899</v>
      </c>
      <c r="K80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8 Months 0 Days</v>
      </c>
      <c r="L804" s="4">
        <f>IF(ISBLANK(Table2[[#This Row],[Exit Date]]),0,Table2[[#This Row],[Exit Date]]-Table2[[#This Row],[Join Date]])</f>
        <v>244</v>
      </c>
      <c r="M804" s="2" t="str">
        <f ca="1">IF(Table2[[#This Row],[Exit Date]]&lt;TODAY(),"Out of Service","Active Employee")</f>
        <v>Out of Service</v>
      </c>
    </row>
    <row r="805" spans="1:13" x14ac:dyDescent="0.35">
      <c r="A805" s="2" t="s">
        <v>1346</v>
      </c>
      <c r="B805" s="2">
        <v>36</v>
      </c>
      <c r="C805" s="2" t="s">
        <v>10</v>
      </c>
      <c r="D805" s="2" t="s">
        <v>1347</v>
      </c>
      <c r="E805" s="2" t="s">
        <v>1348</v>
      </c>
      <c r="F805" s="2" t="s">
        <v>3740</v>
      </c>
      <c r="G805" s="5" t="str">
        <f>IF(LEFT(Table2[[#This Row],[Phone Number]], 1)="-", MID(Table2[[#This Row],[Phone Number]], 2, LEN(Table2[[#This Row],[Phone Number]])-1), Table2[[#This Row],[Phone Number]])</f>
        <v>877-500-6789-35559</v>
      </c>
      <c r="H805" s="2" t="s">
        <v>14</v>
      </c>
      <c r="I805" s="3">
        <v>44655</v>
      </c>
      <c r="J805" s="3">
        <f ca="1">TODAY()</f>
        <v>45252</v>
      </c>
      <c r="K80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18 Days</v>
      </c>
      <c r="L805" s="4">
        <f ca="1">IF(ISBLANK(Table2[[#This Row],[Exit Date]]),0,Table2[[#This Row],[Exit Date]]-Table2[[#This Row],[Join Date]])</f>
        <v>597</v>
      </c>
      <c r="M805" s="2" t="str">
        <f ca="1">IF(Table2[[#This Row],[Exit Date]]&lt;TODAY(),"Out of Service","Active Employee")</f>
        <v>Active Employee</v>
      </c>
    </row>
    <row r="806" spans="1:13" x14ac:dyDescent="0.35">
      <c r="A806" s="2" t="s">
        <v>2697</v>
      </c>
      <c r="B806" s="2">
        <v>22</v>
      </c>
      <c r="C806" s="2" t="s">
        <v>10</v>
      </c>
      <c r="D806" s="2" t="s">
        <v>2698</v>
      </c>
      <c r="E806" s="2" t="s">
        <v>2699</v>
      </c>
      <c r="F806" s="2" t="s">
        <v>2700</v>
      </c>
      <c r="G806" s="5" t="str">
        <f>IF(LEFT(Table2[[#This Row],[Phone Number]], 1)="-", MID(Table2[[#This Row],[Phone Number]], 2, LEN(Table2[[#This Row],[Phone Number]])-1), Table2[[#This Row],[Phone Number]])</f>
        <v>(350)347-6977</v>
      </c>
      <c r="H806" s="2" t="s">
        <v>24</v>
      </c>
      <c r="I806" s="3">
        <v>44658</v>
      </c>
      <c r="J806" s="3">
        <f ca="1">TODAY()</f>
        <v>45252</v>
      </c>
      <c r="K80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15 Days</v>
      </c>
      <c r="L806" s="4">
        <f ca="1">IF(ISBLANK(Table2[[#This Row],[Exit Date]]),0,Table2[[#This Row],[Exit Date]]-Table2[[#This Row],[Join Date]])</f>
        <v>594</v>
      </c>
      <c r="M806" s="2" t="str">
        <f ca="1">IF(Table2[[#This Row],[Exit Date]]&lt;TODAY(),"Out of Service","Active Employee")</f>
        <v>Active Employee</v>
      </c>
    </row>
    <row r="807" spans="1:13" x14ac:dyDescent="0.35">
      <c r="A807" s="2" t="s">
        <v>1902</v>
      </c>
      <c r="B807" s="2">
        <v>56</v>
      </c>
      <c r="C807" s="2" t="s">
        <v>21</v>
      </c>
      <c r="D807" s="2" t="s">
        <v>1903</v>
      </c>
      <c r="E807" s="2" t="s">
        <v>1904</v>
      </c>
      <c r="F807" s="2" t="s">
        <v>3465</v>
      </c>
      <c r="G807" s="5" t="str">
        <f>IF(LEFT(Table2[[#This Row],[Phone Number]], 1)="-", MID(Table2[[#This Row],[Phone Number]], 2, LEN(Table2[[#This Row],[Phone Number]])-1), Table2[[#This Row],[Phone Number]])</f>
        <v>001-616-704-8876-90129</v>
      </c>
      <c r="H807" s="2" t="s">
        <v>14</v>
      </c>
      <c r="I807" s="3">
        <v>44659</v>
      </c>
      <c r="J807" s="3">
        <v>44792</v>
      </c>
      <c r="K80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4 Months 11 Days</v>
      </c>
      <c r="L807" s="4">
        <f>IF(ISBLANK(Table2[[#This Row],[Exit Date]]),0,Table2[[#This Row],[Exit Date]]-Table2[[#This Row],[Join Date]])</f>
        <v>133</v>
      </c>
      <c r="M807" s="2" t="str">
        <f ca="1">IF(Table2[[#This Row],[Exit Date]]&lt;TODAY(),"Out of Service","Active Employee")</f>
        <v>Out of Service</v>
      </c>
    </row>
    <row r="808" spans="1:13" x14ac:dyDescent="0.35">
      <c r="A808" s="2" t="s">
        <v>2268</v>
      </c>
      <c r="B808" s="2">
        <v>60</v>
      </c>
      <c r="C808" s="2" t="s">
        <v>10</v>
      </c>
      <c r="D808" s="2" t="s">
        <v>2269</v>
      </c>
      <c r="E808" s="2" t="s">
        <v>2270</v>
      </c>
      <c r="F808" s="2" t="s">
        <v>3510</v>
      </c>
      <c r="G808" s="5" t="str">
        <f>IF(LEFT(Table2[[#This Row],[Phone Number]], 1)="-", MID(Table2[[#This Row],[Phone Number]], 2, LEN(Table2[[#This Row],[Phone Number]])-1), Table2[[#This Row],[Phone Number]])</f>
        <v>+1-477-822-2579-38767</v>
      </c>
      <c r="H808" s="2" t="s">
        <v>24</v>
      </c>
      <c r="I808" s="3">
        <v>44660</v>
      </c>
      <c r="J808" s="3">
        <f ca="1">TODAY()</f>
        <v>45252</v>
      </c>
      <c r="K80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13 Days</v>
      </c>
      <c r="L808" s="4">
        <f ca="1">IF(ISBLANK(Table2[[#This Row],[Exit Date]]),0,Table2[[#This Row],[Exit Date]]-Table2[[#This Row],[Join Date]])</f>
        <v>592</v>
      </c>
      <c r="M808" s="2" t="str">
        <f ca="1">IF(Table2[[#This Row],[Exit Date]]&lt;TODAY(),"Out of Service","Active Employee")</f>
        <v>Active Employee</v>
      </c>
    </row>
    <row r="809" spans="1:13" x14ac:dyDescent="0.35">
      <c r="A809" s="2" t="s">
        <v>574</v>
      </c>
      <c r="B809" s="2">
        <v>47</v>
      </c>
      <c r="C809" s="2" t="s">
        <v>10</v>
      </c>
      <c r="D809" s="2" t="s">
        <v>575</v>
      </c>
      <c r="E809" s="2" t="s">
        <v>576</v>
      </c>
      <c r="F809" s="2" t="s">
        <v>577</v>
      </c>
      <c r="G809" s="5" t="str">
        <f>IF(LEFT(Table2[[#This Row],[Phone Number]], 1)="-", MID(Table2[[#This Row],[Phone Number]], 2, LEN(Table2[[#This Row],[Phone Number]])-1), Table2[[#This Row],[Phone Number]])</f>
        <v>(715)976-2175</v>
      </c>
      <c r="H809" s="2" t="s">
        <v>40</v>
      </c>
      <c r="I809" s="3">
        <v>44663</v>
      </c>
      <c r="J809" s="3">
        <f ca="1">TODAY()</f>
        <v>45252</v>
      </c>
      <c r="K80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10 Days</v>
      </c>
      <c r="L809" s="4">
        <f ca="1">IF(ISBLANK(Table2[[#This Row],[Exit Date]]),0,Table2[[#This Row],[Exit Date]]-Table2[[#This Row],[Join Date]])</f>
        <v>589</v>
      </c>
      <c r="M809" s="2" t="str">
        <f ca="1">IF(Table2[[#This Row],[Exit Date]]&lt;TODAY(),"Out of Service","Active Employee")</f>
        <v>Active Employee</v>
      </c>
    </row>
    <row r="810" spans="1:13" x14ac:dyDescent="0.35">
      <c r="A810" s="2" t="s">
        <v>988</v>
      </c>
      <c r="B810" s="2">
        <v>36</v>
      </c>
      <c r="C810" s="2" t="s">
        <v>21</v>
      </c>
      <c r="D810" s="2" t="s">
        <v>989</v>
      </c>
      <c r="E810" s="2" t="s">
        <v>990</v>
      </c>
      <c r="F810" s="2" t="s">
        <v>3327</v>
      </c>
      <c r="G810" s="5" t="str">
        <f>IF(LEFT(Table2[[#This Row],[Phone Number]], 1)="-", MID(Table2[[#This Row],[Phone Number]], 2, LEN(Table2[[#This Row],[Phone Number]])-1), Table2[[#This Row],[Phone Number]])</f>
        <v>+1-392-917-8542-573</v>
      </c>
      <c r="H810" s="2" t="s">
        <v>40</v>
      </c>
      <c r="I810" s="3">
        <v>44665</v>
      </c>
      <c r="J810" s="3">
        <v>44832</v>
      </c>
      <c r="K81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5 Months 14 Days</v>
      </c>
      <c r="L810" s="4">
        <f>IF(ISBLANK(Table2[[#This Row],[Exit Date]]),0,Table2[[#This Row],[Exit Date]]-Table2[[#This Row],[Join Date]])</f>
        <v>167</v>
      </c>
      <c r="M810" s="2" t="str">
        <f ca="1">IF(Table2[[#This Row],[Exit Date]]&lt;TODAY(),"Out of Service","Active Employee")</f>
        <v>Out of Service</v>
      </c>
    </row>
    <row r="811" spans="1:13" x14ac:dyDescent="0.35">
      <c r="A811" s="2" t="s">
        <v>1081</v>
      </c>
      <c r="B811" s="2">
        <v>47</v>
      </c>
      <c r="C811" s="2" t="s">
        <v>21</v>
      </c>
      <c r="D811" s="2" t="s">
        <v>1082</v>
      </c>
      <c r="E811" s="2" t="s">
        <v>1083</v>
      </c>
      <c r="F811" s="2" t="s">
        <v>1084</v>
      </c>
      <c r="G811" s="5" t="str">
        <f>IF(LEFT(Table2[[#This Row],[Phone Number]], 1)="-", MID(Table2[[#This Row],[Phone Number]], 2, LEN(Table2[[#This Row],[Phone Number]])-1), Table2[[#This Row],[Phone Number]])</f>
        <v>762-819-9097</v>
      </c>
      <c r="H811" s="2" t="s">
        <v>14</v>
      </c>
      <c r="I811" s="3">
        <v>44667</v>
      </c>
      <c r="J811" s="3">
        <f ca="1">TODAY()</f>
        <v>45252</v>
      </c>
      <c r="K81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6 Days</v>
      </c>
      <c r="L811" s="4">
        <f ca="1">IF(ISBLANK(Table2[[#This Row],[Exit Date]]),0,Table2[[#This Row],[Exit Date]]-Table2[[#This Row],[Join Date]])</f>
        <v>585</v>
      </c>
      <c r="M811" s="2" t="str">
        <f ca="1">IF(Table2[[#This Row],[Exit Date]]&lt;TODAY(),"Out of Service","Active Employee")</f>
        <v>Active Employee</v>
      </c>
    </row>
    <row r="812" spans="1:13" x14ac:dyDescent="0.35">
      <c r="A812" s="2" t="s">
        <v>1745</v>
      </c>
      <c r="B812" s="2">
        <v>29</v>
      </c>
      <c r="C812" s="2" t="s">
        <v>21</v>
      </c>
      <c r="D812" s="2" t="s">
        <v>1746</v>
      </c>
      <c r="E812" s="2" t="s">
        <v>1747</v>
      </c>
      <c r="F812" s="2" t="s">
        <v>3437</v>
      </c>
      <c r="G812" s="5" t="str">
        <f>IF(LEFT(Table2[[#This Row],[Phone Number]], 1)="-", MID(Table2[[#This Row],[Phone Number]], 2, LEN(Table2[[#This Row],[Phone Number]])-1), Table2[[#This Row],[Phone Number]])</f>
        <v>(585)696-9450-756</v>
      </c>
      <c r="H812" s="2" t="s">
        <v>14</v>
      </c>
      <c r="I812" s="3">
        <v>44669</v>
      </c>
      <c r="J812" s="3">
        <f ca="1">TODAY()</f>
        <v>45252</v>
      </c>
      <c r="K81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4 Days</v>
      </c>
      <c r="L812" s="4">
        <f ca="1">IF(ISBLANK(Table2[[#This Row],[Exit Date]]),0,Table2[[#This Row],[Exit Date]]-Table2[[#This Row],[Join Date]])</f>
        <v>583</v>
      </c>
      <c r="M812" s="2" t="str">
        <f ca="1">IF(Table2[[#This Row],[Exit Date]]&lt;TODAY(),"Out of Service","Active Employee")</f>
        <v>Active Employee</v>
      </c>
    </row>
    <row r="813" spans="1:13" x14ac:dyDescent="0.35">
      <c r="A813" s="2" t="s">
        <v>1165</v>
      </c>
      <c r="B813" s="2">
        <v>47</v>
      </c>
      <c r="C813" s="2" t="s">
        <v>10</v>
      </c>
      <c r="D813" s="2" t="s">
        <v>1166</v>
      </c>
      <c r="E813" s="2" t="s">
        <v>1167</v>
      </c>
      <c r="F813" s="2" t="s">
        <v>1168</v>
      </c>
      <c r="G813" s="5" t="str">
        <f>IF(LEFT(Table2[[#This Row],[Phone Number]], 1)="-", MID(Table2[[#This Row],[Phone Number]], 2, LEN(Table2[[#This Row],[Phone Number]])-1), Table2[[#This Row],[Phone Number]])</f>
        <v>438-718-0406</v>
      </c>
      <c r="H813" s="2" t="s">
        <v>19</v>
      </c>
      <c r="I813" s="3">
        <v>44670</v>
      </c>
      <c r="J813" s="3">
        <f ca="1">TODAY()</f>
        <v>45252</v>
      </c>
      <c r="K81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3 Days</v>
      </c>
      <c r="L813" s="4">
        <f ca="1">IF(ISBLANK(Table2[[#This Row],[Exit Date]]),0,Table2[[#This Row],[Exit Date]]-Table2[[#This Row],[Join Date]])</f>
        <v>582</v>
      </c>
      <c r="M813" s="2" t="str">
        <f ca="1">IF(Table2[[#This Row],[Exit Date]]&lt;TODAY(),"Out of Service","Active Employee")</f>
        <v>Active Employee</v>
      </c>
    </row>
    <row r="814" spans="1:13" x14ac:dyDescent="0.35">
      <c r="A814" s="2" t="s">
        <v>2492</v>
      </c>
      <c r="B814" s="2">
        <v>20</v>
      </c>
      <c r="C814" s="2" t="s">
        <v>21</v>
      </c>
      <c r="D814" s="2" t="s">
        <v>2493</v>
      </c>
      <c r="E814" s="2" t="s">
        <v>2494</v>
      </c>
      <c r="F814" s="2" t="s">
        <v>3545</v>
      </c>
      <c r="G814" s="5" t="str">
        <f>IF(LEFT(Table2[[#This Row],[Phone Number]], 1)="-", MID(Table2[[#This Row],[Phone Number]], 2, LEN(Table2[[#This Row],[Phone Number]])-1), Table2[[#This Row],[Phone Number]])</f>
        <v>400-833-8262-3302</v>
      </c>
      <c r="H814" s="2" t="s">
        <v>14</v>
      </c>
      <c r="I814" s="3">
        <v>44670</v>
      </c>
      <c r="J814" s="3">
        <f ca="1">TODAY()</f>
        <v>45252</v>
      </c>
      <c r="K81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3 Days</v>
      </c>
      <c r="L814" s="4">
        <f ca="1">IF(ISBLANK(Table2[[#This Row],[Exit Date]]),0,Table2[[#This Row],[Exit Date]]-Table2[[#This Row],[Join Date]])</f>
        <v>582</v>
      </c>
      <c r="M814" s="2" t="str">
        <f ca="1">IF(Table2[[#This Row],[Exit Date]]&lt;TODAY(),"Out of Service","Active Employee")</f>
        <v>Active Employee</v>
      </c>
    </row>
    <row r="815" spans="1:13" x14ac:dyDescent="0.35">
      <c r="A815" s="2" t="s">
        <v>83</v>
      </c>
      <c r="B815" s="2">
        <v>26</v>
      </c>
      <c r="C815" s="2" t="s">
        <v>21</v>
      </c>
      <c r="D815" s="2" t="s">
        <v>84</v>
      </c>
      <c r="E815" s="2" t="s">
        <v>85</v>
      </c>
      <c r="F815" s="2" t="s">
        <v>86</v>
      </c>
      <c r="G815" s="5" t="str">
        <f>IF(LEFT(Table2[[#This Row],[Phone Number]], 1)="-", MID(Table2[[#This Row],[Phone Number]], 2, LEN(Table2[[#This Row],[Phone Number]])-1), Table2[[#This Row],[Phone Number]])</f>
        <v>001-652-472-5293</v>
      </c>
      <c r="H815" s="2" t="s">
        <v>19</v>
      </c>
      <c r="I815" s="3">
        <v>44672</v>
      </c>
      <c r="J815" s="3">
        <f ca="1">TODAY()</f>
        <v>45252</v>
      </c>
      <c r="K81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7 Months 1 Days</v>
      </c>
      <c r="L815" s="4">
        <f ca="1">IF(ISBLANK(Table2[[#This Row],[Exit Date]]),0,Table2[[#This Row],[Exit Date]]-Table2[[#This Row],[Join Date]])</f>
        <v>580</v>
      </c>
      <c r="M815" s="2" t="str">
        <f ca="1">IF(Table2[[#This Row],[Exit Date]]&lt;TODAY(),"Out of Service","Active Employee")</f>
        <v>Active Employee</v>
      </c>
    </row>
    <row r="816" spans="1:13" x14ac:dyDescent="0.35">
      <c r="A816" s="2" t="s">
        <v>2049</v>
      </c>
      <c r="B816" s="2">
        <v>38</v>
      </c>
      <c r="C816" s="2" t="s">
        <v>10</v>
      </c>
      <c r="D816" s="2" t="s">
        <v>2050</v>
      </c>
      <c r="E816" s="2" t="s">
        <v>2051</v>
      </c>
      <c r="F816" s="2">
        <f>1-521-671-5388</f>
        <v>-6579</v>
      </c>
      <c r="G816" s="5" t="str">
        <f>IF(LEFT(Table2[[#This Row],[Phone Number]], 1)="-", MID(Table2[[#This Row],[Phone Number]], 2, LEN(Table2[[#This Row],[Phone Number]])-1), Table2[[#This Row],[Phone Number]])</f>
        <v>6579</v>
      </c>
      <c r="H816" s="2" t="s">
        <v>14</v>
      </c>
      <c r="I816" s="3">
        <v>44675</v>
      </c>
      <c r="J816" s="3">
        <v>44758</v>
      </c>
      <c r="K81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2 Months 22 Days</v>
      </c>
      <c r="L816" s="4">
        <f>IF(ISBLANK(Table2[[#This Row],[Exit Date]]),0,Table2[[#This Row],[Exit Date]]-Table2[[#This Row],[Join Date]])</f>
        <v>83</v>
      </c>
      <c r="M816" s="2" t="str">
        <f ca="1">IF(Table2[[#This Row],[Exit Date]]&lt;TODAY(),"Out of Service","Active Employee")</f>
        <v>Out of Service</v>
      </c>
    </row>
    <row r="817" spans="1:13" x14ac:dyDescent="0.35">
      <c r="A817" s="2" t="s">
        <v>1041</v>
      </c>
      <c r="B817" s="2">
        <v>54</v>
      </c>
      <c r="C817" s="2" t="s">
        <v>21</v>
      </c>
      <c r="D817" s="2" t="s">
        <v>1042</v>
      </c>
      <c r="E817" s="2" t="s">
        <v>1043</v>
      </c>
      <c r="F817" s="2" t="s">
        <v>1044</v>
      </c>
      <c r="G817" s="5" t="str">
        <f>IF(LEFT(Table2[[#This Row],[Phone Number]], 1)="-", MID(Table2[[#This Row],[Phone Number]], 2, LEN(Table2[[#This Row],[Phone Number]])-1), Table2[[#This Row],[Phone Number]])</f>
        <v>239-223-6709</v>
      </c>
      <c r="H817" s="2" t="s">
        <v>40</v>
      </c>
      <c r="I817" s="3">
        <v>44676</v>
      </c>
      <c r="J817" s="3">
        <f t="shared" ref="J817:J825" ca="1" si="46">TODAY()</f>
        <v>45252</v>
      </c>
      <c r="K81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28 Days</v>
      </c>
      <c r="L817" s="4">
        <f ca="1">IF(ISBLANK(Table2[[#This Row],[Exit Date]]),0,Table2[[#This Row],[Exit Date]]-Table2[[#This Row],[Join Date]])</f>
        <v>576</v>
      </c>
      <c r="M817" s="2" t="str">
        <f ca="1">IF(Table2[[#This Row],[Exit Date]]&lt;TODAY(),"Out of Service","Active Employee")</f>
        <v>Active Employee</v>
      </c>
    </row>
    <row r="818" spans="1:13" x14ac:dyDescent="0.35">
      <c r="A818" s="2" t="s">
        <v>474</v>
      </c>
      <c r="B818" s="2">
        <v>23</v>
      </c>
      <c r="C818" s="2" t="s">
        <v>10</v>
      </c>
      <c r="D818" s="2" t="s">
        <v>475</v>
      </c>
      <c r="E818" s="2" t="s">
        <v>476</v>
      </c>
      <c r="F818" s="2" t="s">
        <v>3255</v>
      </c>
      <c r="G818" s="5" t="str">
        <f>IF(LEFT(Table2[[#This Row],[Phone Number]], 1)="-", MID(Table2[[#This Row],[Phone Number]], 2, LEN(Table2[[#This Row],[Phone Number]])-1), Table2[[#This Row],[Phone Number]])</f>
        <v>205-350-0441-602</v>
      </c>
      <c r="H818" s="2" t="s">
        <v>24</v>
      </c>
      <c r="I818" s="3">
        <v>44677</v>
      </c>
      <c r="J818" s="3">
        <f t="shared" ca="1" si="46"/>
        <v>45252</v>
      </c>
      <c r="K81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27 Days</v>
      </c>
      <c r="L818" s="4">
        <f ca="1">IF(ISBLANK(Table2[[#This Row],[Exit Date]]),0,Table2[[#This Row],[Exit Date]]-Table2[[#This Row],[Join Date]])</f>
        <v>575</v>
      </c>
      <c r="M818" s="2" t="str">
        <f ca="1">IF(Table2[[#This Row],[Exit Date]]&lt;TODAY(),"Out of Service","Active Employee")</f>
        <v>Active Employee</v>
      </c>
    </row>
    <row r="819" spans="1:13" x14ac:dyDescent="0.35">
      <c r="A819" s="2" t="s">
        <v>1590</v>
      </c>
      <c r="B819" s="2">
        <v>59</v>
      </c>
      <c r="C819" s="2" t="s">
        <v>21</v>
      </c>
      <c r="D819" s="2" t="s">
        <v>1591</v>
      </c>
      <c r="E819" s="2" t="s">
        <v>1592</v>
      </c>
      <c r="F819" s="2" t="s">
        <v>1593</v>
      </c>
      <c r="G819" s="5" t="str">
        <f>IF(LEFT(Table2[[#This Row],[Phone Number]], 1)="-", MID(Table2[[#This Row],[Phone Number]], 2, LEN(Table2[[#This Row],[Phone Number]])-1), Table2[[#This Row],[Phone Number]])</f>
        <v>(800)775-2775</v>
      </c>
      <c r="H819" s="2" t="s">
        <v>24</v>
      </c>
      <c r="I819" s="3">
        <v>44678</v>
      </c>
      <c r="J819" s="3">
        <f t="shared" ca="1" si="46"/>
        <v>45252</v>
      </c>
      <c r="K81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26 Days</v>
      </c>
      <c r="L819" s="4">
        <f ca="1">IF(ISBLANK(Table2[[#This Row],[Exit Date]]),0,Table2[[#This Row],[Exit Date]]-Table2[[#This Row],[Join Date]])</f>
        <v>574</v>
      </c>
      <c r="M819" s="2" t="str">
        <f ca="1">IF(Table2[[#This Row],[Exit Date]]&lt;TODAY(),"Out of Service","Active Employee")</f>
        <v>Active Employee</v>
      </c>
    </row>
    <row r="820" spans="1:13" x14ac:dyDescent="0.35">
      <c r="A820" s="2" t="s">
        <v>1637</v>
      </c>
      <c r="B820" s="2">
        <v>51</v>
      </c>
      <c r="C820" s="2" t="s">
        <v>10</v>
      </c>
      <c r="D820" s="2" t="s">
        <v>1638</v>
      </c>
      <c r="E820" s="2" t="s">
        <v>1639</v>
      </c>
      <c r="F820" s="2" t="s">
        <v>3422</v>
      </c>
      <c r="G820" s="5" t="str">
        <f>IF(LEFT(Table2[[#This Row],[Phone Number]], 1)="-", MID(Table2[[#This Row],[Phone Number]], 2, LEN(Table2[[#This Row],[Phone Number]])-1), Table2[[#This Row],[Phone Number]])</f>
        <v>001-792-970-3899-597</v>
      </c>
      <c r="H820" s="2" t="s">
        <v>40</v>
      </c>
      <c r="I820" s="3">
        <v>44678</v>
      </c>
      <c r="J820" s="3">
        <f t="shared" ca="1" si="46"/>
        <v>45252</v>
      </c>
      <c r="K82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26 Days</v>
      </c>
      <c r="L820" s="4">
        <f ca="1">IF(ISBLANK(Table2[[#This Row],[Exit Date]]),0,Table2[[#This Row],[Exit Date]]-Table2[[#This Row],[Join Date]])</f>
        <v>574</v>
      </c>
      <c r="M820" s="2" t="str">
        <f ca="1">IF(Table2[[#This Row],[Exit Date]]&lt;TODAY(),"Out of Service","Active Employee")</f>
        <v>Active Employee</v>
      </c>
    </row>
    <row r="821" spans="1:13" x14ac:dyDescent="0.35">
      <c r="A821" s="2" t="s">
        <v>1597</v>
      </c>
      <c r="B821" s="2">
        <v>28</v>
      </c>
      <c r="C821" s="2" t="s">
        <v>21</v>
      </c>
      <c r="D821" s="2" t="s">
        <v>1598</v>
      </c>
      <c r="E821" s="2" t="s">
        <v>1599</v>
      </c>
      <c r="F821" s="2" t="s">
        <v>1600</v>
      </c>
      <c r="G821" s="5" t="str">
        <f>IF(LEFT(Table2[[#This Row],[Phone Number]], 1)="-", MID(Table2[[#This Row],[Phone Number]], 2, LEN(Table2[[#This Row],[Phone Number]])-1), Table2[[#This Row],[Phone Number]])</f>
        <v>(235)942-2282</v>
      </c>
      <c r="H821" s="2" t="s">
        <v>40</v>
      </c>
      <c r="I821" s="3">
        <v>44681</v>
      </c>
      <c r="J821" s="3">
        <f t="shared" ca="1" si="46"/>
        <v>45252</v>
      </c>
      <c r="K82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23 Days</v>
      </c>
      <c r="L821" s="4">
        <f ca="1">IF(ISBLANK(Table2[[#This Row],[Exit Date]]),0,Table2[[#This Row],[Exit Date]]-Table2[[#This Row],[Join Date]])</f>
        <v>571</v>
      </c>
      <c r="M821" s="2" t="str">
        <f ca="1">IF(Table2[[#This Row],[Exit Date]]&lt;TODAY(),"Out of Service","Active Employee")</f>
        <v>Active Employee</v>
      </c>
    </row>
    <row r="822" spans="1:13" x14ac:dyDescent="0.35">
      <c r="A822" s="2" t="s">
        <v>1996</v>
      </c>
      <c r="B822" s="2">
        <v>32</v>
      </c>
      <c r="C822" s="2" t="s">
        <v>10</v>
      </c>
      <c r="D822" s="2" t="s">
        <v>1997</v>
      </c>
      <c r="E822" s="2" t="s">
        <v>1998</v>
      </c>
      <c r="F822" s="2" t="s">
        <v>1999</v>
      </c>
      <c r="G822" s="5" t="str">
        <f>IF(LEFT(Table2[[#This Row],[Phone Number]], 1)="-", MID(Table2[[#This Row],[Phone Number]], 2, LEN(Table2[[#This Row],[Phone Number]])-1), Table2[[#This Row],[Phone Number]])</f>
        <v>(689)209-5002</v>
      </c>
      <c r="H822" s="2" t="s">
        <v>14</v>
      </c>
      <c r="I822" s="3">
        <v>44681</v>
      </c>
      <c r="J822" s="3">
        <f t="shared" ca="1" si="46"/>
        <v>45252</v>
      </c>
      <c r="K82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23 Days</v>
      </c>
      <c r="L822" s="4">
        <f ca="1">IF(ISBLANK(Table2[[#This Row],[Exit Date]]),0,Table2[[#This Row],[Exit Date]]-Table2[[#This Row],[Join Date]])</f>
        <v>571</v>
      </c>
      <c r="M822" s="2" t="str">
        <f ca="1">IF(Table2[[#This Row],[Exit Date]]&lt;TODAY(),"Out of Service","Active Employee")</f>
        <v>Active Employee</v>
      </c>
    </row>
    <row r="823" spans="1:13" x14ac:dyDescent="0.35">
      <c r="A823" s="2" t="s">
        <v>1400</v>
      </c>
      <c r="B823" s="2">
        <v>55</v>
      </c>
      <c r="C823" s="2" t="s">
        <v>21</v>
      </c>
      <c r="D823" s="2" t="s">
        <v>1401</v>
      </c>
      <c r="E823" s="2" t="s">
        <v>1402</v>
      </c>
      <c r="F823" s="2" t="s">
        <v>3745</v>
      </c>
      <c r="G823" s="5" t="str">
        <f>IF(LEFT(Table2[[#This Row],[Phone Number]], 1)="-", MID(Table2[[#This Row],[Phone Number]], 2, LEN(Table2[[#This Row],[Phone Number]])-1), Table2[[#This Row],[Phone Number]])</f>
        <v>869-262-6304-6055</v>
      </c>
      <c r="H823" s="2" t="s">
        <v>19</v>
      </c>
      <c r="I823" s="3">
        <v>44682</v>
      </c>
      <c r="J823" s="3">
        <f t="shared" ca="1" si="46"/>
        <v>45252</v>
      </c>
      <c r="K82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21 Days</v>
      </c>
      <c r="L823" s="4">
        <f ca="1">IF(ISBLANK(Table2[[#This Row],[Exit Date]]),0,Table2[[#This Row],[Exit Date]]-Table2[[#This Row],[Join Date]])</f>
        <v>570</v>
      </c>
      <c r="M823" s="2" t="str">
        <f ca="1">IF(Table2[[#This Row],[Exit Date]]&lt;TODAY(),"Out of Service","Active Employee")</f>
        <v>Active Employee</v>
      </c>
    </row>
    <row r="824" spans="1:13" x14ac:dyDescent="0.35">
      <c r="A824" s="2" t="s">
        <v>1670</v>
      </c>
      <c r="B824" s="2">
        <v>39</v>
      </c>
      <c r="C824" s="2" t="s">
        <v>10</v>
      </c>
      <c r="D824" s="2" t="s">
        <v>1671</v>
      </c>
      <c r="E824" s="2" t="s">
        <v>1672</v>
      </c>
      <c r="F824" s="2" t="s">
        <v>3429</v>
      </c>
      <c r="G824" s="5" t="str">
        <f>IF(LEFT(Table2[[#This Row],[Phone Number]], 1)="-", MID(Table2[[#This Row],[Phone Number]], 2, LEN(Table2[[#This Row],[Phone Number]])-1), Table2[[#This Row],[Phone Number]])</f>
        <v>488-503-5015-40664</v>
      </c>
      <c r="H824" s="2" t="s">
        <v>24</v>
      </c>
      <c r="I824" s="3">
        <v>44684</v>
      </c>
      <c r="J824" s="3">
        <f t="shared" ca="1" si="46"/>
        <v>45252</v>
      </c>
      <c r="K82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19 Days</v>
      </c>
      <c r="L824" s="4">
        <f ca="1">IF(ISBLANK(Table2[[#This Row],[Exit Date]]),0,Table2[[#This Row],[Exit Date]]-Table2[[#This Row],[Join Date]])</f>
        <v>568</v>
      </c>
      <c r="M824" s="2" t="str">
        <f ca="1">IF(Table2[[#This Row],[Exit Date]]&lt;TODAY(),"Out of Service","Active Employee")</f>
        <v>Active Employee</v>
      </c>
    </row>
    <row r="825" spans="1:13" x14ac:dyDescent="0.35">
      <c r="A825" s="2" t="s">
        <v>494</v>
      </c>
      <c r="B825" s="2">
        <v>59</v>
      </c>
      <c r="C825" s="2" t="s">
        <v>21</v>
      </c>
      <c r="D825" s="2" t="s">
        <v>495</v>
      </c>
      <c r="E825" s="2" t="s">
        <v>496</v>
      </c>
      <c r="F825" s="2" t="s">
        <v>3258</v>
      </c>
      <c r="G825" s="5" t="str">
        <f>IF(LEFT(Table2[[#This Row],[Phone Number]], 1)="-", MID(Table2[[#This Row],[Phone Number]], 2, LEN(Table2[[#This Row],[Phone Number]])-1), Table2[[#This Row],[Phone Number]])</f>
        <v>(898)443-1431-688</v>
      </c>
      <c r="H825" s="2" t="s">
        <v>19</v>
      </c>
      <c r="I825" s="3">
        <v>44685</v>
      </c>
      <c r="J825" s="3">
        <f t="shared" ca="1" si="46"/>
        <v>45252</v>
      </c>
      <c r="K82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18 Days</v>
      </c>
      <c r="L825" s="4">
        <f ca="1">IF(ISBLANK(Table2[[#This Row],[Exit Date]]),0,Table2[[#This Row],[Exit Date]]-Table2[[#This Row],[Join Date]])</f>
        <v>567</v>
      </c>
      <c r="M825" s="2" t="str">
        <f ca="1">IF(Table2[[#This Row],[Exit Date]]&lt;TODAY(),"Out of Service","Active Employee")</f>
        <v>Active Employee</v>
      </c>
    </row>
    <row r="826" spans="1:13" x14ac:dyDescent="0.35">
      <c r="A826" s="2" t="s">
        <v>848</v>
      </c>
      <c r="B826" s="2">
        <v>25</v>
      </c>
      <c r="C826" s="2" t="s">
        <v>21</v>
      </c>
      <c r="D826" s="2" t="s">
        <v>849</v>
      </c>
      <c r="E826" s="2" t="s">
        <v>850</v>
      </c>
      <c r="F826" s="2" t="s">
        <v>3309</v>
      </c>
      <c r="G826" s="5" t="str">
        <f>IF(LEFT(Table2[[#This Row],[Phone Number]], 1)="-", MID(Table2[[#This Row],[Phone Number]], 2, LEN(Table2[[#This Row],[Phone Number]])-1), Table2[[#This Row],[Phone Number]])</f>
        <v>(618)501-4582-15164</v>
      </c>
      <c r="H826" s="2" t="s">
        <v>24</v>
      </c>
      <c r="I826" s="3">
        <v>44686</v>
      </c>
      <c r="J826" s="3">
        <v>44737</v>
      </c>
      <c r="K82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20 Days</v>
      </c>
      <c r="L826" s="4">
        <f>IF(ISBLANK(Table2[[#This Row],[Exit Date]]),0,Table2[[#This Row],[Exit Date]]-Table2[[#This Row],[Join Date]])</f>
        <v>51</v>
      </c>
      <c r="M826" s="2" t="str">
        <f ca="1">IF(Table2[[#This Row],[Exit Date]]&lt;TODAY(),"Out of Service","Active Employee")</f>
        <v>Out of Service</v>
      </c>
    </row>
    <row r="827" spans="1:13" x14ac:dyDescent="0.35">
      <c r="A827" s="2" t="s">
        <v>594</v>
      </c>
      <c r="B827" s="2">
        <v>30</v>
      </c>
      <c r="C827" s="2" t="s">
        <v>10</v>
      </c>
      <c r="D827" s="2" t="s">
        <v>595</v>
      </c>
      <c r="E827" s="2" t="s">
        <v>596</v>
      </c>
      <c r="F827" s="2" t="s">
        <v>3269</v>
      </c>
      <c r="G827" s="5" t="str">
        <f>IF(LEFT(Table2[[#This Row],[Phone Number]], 1)="-", MID(Table2[[#This Row],[Phone Number]], 2, LEN(Table2[[#This Row],[Phone Number]])-1), Table2[[#This Row],[Phone Number]])</f>
        <v>(431)888-2996-4840</v>
      </c>
      <c r="H827" s="2" t="s">
        <v>19</v>
      </c>
      <c r="I827" s="3">
        <v>44690</v>
      </c>
      <c r="J827" s="3">
        <f ca="1">TODAY()</f>
        <v>45252</v>
      </c>
      <c r="K82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13 Days</v>
      </c>
      <c r="L827" s="4">
        <f ca="1">IF(ISBLANK(Table2[[#This Row],[Exit Date]]),0,Table2[[#This Row],[Exit Date]]-Table2[[#This Row],[Join Date]])</f>
        <v>562</v>
      </c>
      <c r="M827" s="2" t="str">
        <f ca="1">IF(Table2[[#This Row],[Exit Date]]&lt;TODAY(),"Out of Service","Active Employee")</f>
        <v>Active Employee</v>
      </c>
    </row>
    <row r="828" spans="1:13" x14ac:dyDescent="0.35">
      <c r="A828" s="2" t="s">
        <v>2218</v>
      </c>
      <c r="B828" s="2">
        <v>52</v>
      </c>
      <c r="C828" s="2" t="s">
        <v>21</v>
      </c>
      <c r="D828" s="2" t="s">
        <v>2219</v>
      </c>
      <c r="E828" s="2" t="s">
        <v>2220</v>
      </c>
      <c r="F828" s="2">
        <v>8923228116</v>
      </c>
      <c r="G828" s="5">
        <f>IF(LEFT(Table2[[#This Row],[Phone Number]], 1)="-", MID(Table2[[#This Row],[Phone Number]], 2, LEN(Table2[[#This Row],[Phone Number]])-1), Table2[[#This Row],[Phone Number]])</f>
        <v>8923228116</v>
      </c>
      <c r="H828" s="2" t="s">
        <v>40</v>
      </c>
      <c r="I828" s="3">
        <v>44690</v>
      </c>
      <c r="J828" s="3">
        <f ca="1">TODAY()</f>
        <v>45252</v>
      </c>
      <c r="K82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13 Days</v>
      </c>
      <c r="L828" s="4">
        <f ca="1">IF(ISBLANK(Table2[[#This Row],[Exit Date]]),0,Table2[[#This Row],[Exit Date]]-Table2[[#This Row],[Join Date]])</f>
        <v>562</v>
      </c>
      <c r="M828" s="2" t="str">
        <f ca="1">IF(Table2[[#This Row],[Exit Date]]&lt;TODAY(),"Out of Service","Active Employee")</f>
        <v>Active Employee</v>
      </c>
    </row>
    <row r="829" spans="1:13" x14ac:dyDescent="0.35">
      <c r="A829" s="2" t="s">
        <v>2701</v>
      </c>
      <c r="B829" s="2">
        <v>33</v>
      </c>
      <c r="C829" s="2" t="s">
        <v>10</v>
      </c>
      <c r="D829" s="2" t="s">
        <v>2702</v>
      </c>
      <c r="E829" s="2" t="s">
        <v>2703</v>
      </c>
      <c r="F829" s="2">
        <v>5045168348</v>
      </c>
      <c r="G829" s="5">
        <f>IF(LEFT(Table2[[#This Row],[Phone Number]], 1)="-", MID(Table2[[#This Row],[Phone Number]], 2, LEN(Table2[[#This Row],[Phone Number]])-1), Table2[[#This Row],[Phone Number]])</f>
        <v>5045168348</v>
      </c>
      <c r="H829" s="2" t="s">
        <v>40</v>
      </c>
      <c r="I829" s="3">
        <v>44691</v>
      </c>
      <c r="J829" s="3">
        <f ca="1">TODAY()</f>
        <v>45252</v>
      </c>
      <c r="K82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12 Days</v>
      </c>
      <c r="L829" s="4">
        <f ca="1">IF(ISBLANK(Table2[[#This Row],[Exit Date]]),0,Table2[[#This Row],[Exit Date]]-Table2[[#This Row],[Join Date]])</f>
        <v>561</v>
      </c>
      <c r="M829" s="2" t="str">
        <f ca="1">IF(Table2[[#This Row],[Exit Date]]&lt;TODAY(),"Out of Service","Active Employee")</f>
        <v>Active Employee</v>
      </c>
    </row>
    <row r="830" spans="1:13" x14ac:dyDescent="0.35">
      <c r="A830" s="2" t="s">
        <v>2198</v>
      </c>
      <c r="B830" s="2">
        <v>22</v>
      </c>
      <c r="C830" s="2" t="s">
        <v>21</v>
      </c>
      <c r="D830" s="2" t="s">
        <v>2199</v>
      </c>
      <c r="E830" s="2" t="s">
        <v>2200</v>
      </c>
      <c r="F830" s="2" t="s">
        <v>2201</v>
      </c>
      <c r="G830" s="5" t="str">
        <f>IF(LEFT(Table2[[#This Row],[Phone Number]], 1)="-", MID(Table2[[#This Row],[Phone Number]], 2, LEN(Table2[[#This Row],[Phone Number]])-1), Table2[[#This Row],[Phone Number]])</f>
        <v>(996)709-0077</v>
      </c>
      <c r="H830" s="2" t="s">
        <v>24</v>
      </c>
      <c r="I830" s="3">
        <v>44692</v>
      </c>
      <c r="J830" s="3">
        <v>44694</v>
      </c>
      <c r="K83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2 Days</v>
      </c>
      <c r="L830" s="4">
        <f>IF(ISBLANK(Table2[[#This Row],[Exit Date]]),0,Table2[[#This Row],[Exit Date]]-Table2[[#This Row],[Join Date]])</f>
        <v>2</v>
      </c>
      <c r="M830" s="2" t="str">
        <f ca="1">IF(Table2[[#This Row],[Exit Date]]&lt;TODAY(),"Out of Service","Active Employee")</f>
        <v>Out of Service</v>
      </c>
    </row>
    <row r="831" spans="1:13" x14ac:dyDescent="0.35">
      <c r="A831" s="2" t="s">
        <v>131</v>
      </c>
      <c r="B831" s="2">
        <v>41</v>
      </c>
      <c r="C831" s="2" t="s">
        <v>21</v>
      </c>
      <c r="D831" s="2" t="s">
        <v>132</v>
      </c>
      <c r="E831" s="2" t="s">
        <v>133</v>
      </c>
      <c r="F831" s="2" t="s">
        <v>134</v>
      </c>
      <c r="G831" s="5" t="str">
        <f>IF(LEFT(Table2[[#This Row],[Phone Number]], 1)="-", MID(Table2[[#This Row],[Phone Number]], 2, LEN(Table2[[#This Row],[Phone Number]])-1), Table2[[#This Row],[Phone Number]])</f>
        <v>382-632-6829</v>
      </c>
      <c r="H831" s="2" t="s">
        <v>40</v>
      </c>
      <c r="I831" s="3">
        <v>44696</v>
      </c>
      <c r="J831" s="3">
        <f ca="1">TODAY()</f>
        <v>45252</v>
      </c>
      <c r="K83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6 Months 7 Days</v>
      </c>
      <c r="L831" s="4">
        <f ca="1">IF(ISBLANK(Table2[[#This Row],[Exit Date]]),0,Table2[[#This Row],[Exit Date]]-Table2[[#This Row],[Join Date]])</f>
        <v>556</v>
      </c>
      <c r="M831" s="2" t="str">
        <f ca="1">IF(Table2[[#This Row],[Exit Date]]&lt;TODAY(),"Out of Service","Active Employee")</f>
        <v>Active Employee</v>
      </c>
    </row>
    <row r="832" spans="1:13" x14ac:dyDescent="0.35">
      <c r="A832" s="2" t="s">
        <v>2648</v>
      </c>
      <c r="B832" s="2">
        <v>21</v>
      </c>
      <c r="C832" s="2" t="s">
        <v>10</v>
      </c>
      <c r="D832" s="2" t="s">
        <v>2649</v>
      </c>
      <c r="E832" s="2" t="s">
        <v>2650</v>
      </c>
      <c r="F832" s="2" t="s">
        <v>3568</v>
      </c>
      <c r="G832" s="5" t="str">
        <f>IF(LEFT(Table2[[#This Row],[Phone Number]], 1)="-", MID(Table2[[#This Row],[Phone Number]], 2, LEN(Table2[[#This Row],[Phone Number]])-1), Table2[[#This Row],[Phone Number]])</f>
        <v>(442)525-8001-03257</v>
      </c>
      <c r="H832" s="2" t="s">
        <v>19</v>
      </c>
      <c r="I832" s="3">
        <v>44704</v>
      </c>
      <c r="J832" s="3">
        <f ca="1">TODAY()</f>
        <v>45252</v>
      </c>
      <c r="K83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30 Days</v>
      </c>
      <c r="L832" s="4">
        <f ca="1">IF(ISBLANK(Table2[[#This Row],[Exit Date]]),0,Table2[[#This Row],[Exit Date]]-Table2[[#This Row],[Join Date]])</f>
        <v>548</v>
      </c>
      <c r="M832" s="2" t="str">
        <f ca="1">IF(Table2[[#This Row],[Exit Date]]&lt;TODAY(),"Out of Service","Active Employee")</f>
        <v>Active Employee</v>
      </c>
    </row>
    <row r="833" spans="1:13" x14ac:dyDescent="0.35">
      <c r="A833" s="2" t="s">
        <v>681</v>
      </c>
      <c r="B833" s="2">
        <v>27</v>
      </c>
      <c r="C833" s="2" t="s">
        <v>21</v>
      </c>
      <c r="D833" s="2" t="s">
        <v>682</v>
      </c>
      <c r="E833" s="2" t="s">
        <v>683</v>
      </c>
      <c r="F833" s="2" t="s">
        <v>3702</v>
      </c>
      <c r="G833" s="5" t="str">
        <f>IF(LEFT(Table2[[#This Row],[Phone Number]], 1)="-", MID(Table2[[#This Row],[Phone Number]], 2, LEN(Table2[[#This Row],[Phone Number]])-1), Table2[[#This Row],[Phone Number]])</f>
        <v>398-402-9766-54721</v>
      </c>
      <c r="H833" s="2" t="s">
        <v>24</v>
      </c>
      <c r="I833" s="3">
        <v>44705</v>
      </c>
      <c r="J833" s="3">
        <f ca="1">TODAY()</f>
        <v>45252</v>
      </c>
      <c r="K83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29 Days</v>
      </c>
      <c r="L833" s="4">
        <f ca="1">IF(ISBLANK(Table2[[#This Row],[Exit Date]]),0,Table2[[#This Row],[Exit Date]]-Table2[[#This Row],[Join Date]])</f>
        <v>547</v>
      </c>
      <c r="M833" s="2" t="str">
        <f ca="1">IF(Table2[[#This Row],[Exit Date]]&lt;TODAY(),"Out of Service","Active Employee")</f>
        <v>Active Employee</v>
      </c>
    </row>
    <row r="834" spans="1:13" x14ac:dyDescent="0.35">
      <c r="A834" s="2" t="s">
        <v>2837</v>
      </c>
      <c r="B834" s="2">
        <v>36</v>
      </c>
      <c r="C834" s="2" t="s">
        <v>10</v>
      </c>
      <c r="D834" s="2" t="s">
        <v>2838</v>
      </c>
      <c r="E834" s="2" t="s">
        <v>2839</v>
      </c>
      <c r="F834" s="2" t="s">
        <v>3602</v>
      </c>
      <c r="G834" s="5" t="str">
        <f>IF(LEFT(Table2[[#This Row],[Phone Number]], 1)="-", MID(Table2[[#This Row],[Phone Number]], 2, LEN(Table2[[#This Row],[Phone Number]])-1), Table2[[#This Row],[Phone Number]])</f>
        <v>599-523-2901-8937</v>
      </c>
      <c r="H834" s="2" t="s">
        <v>19</v>
      </c>
      <c r="I834" s="3">
        <v>44706</v>
      </c>
      <c r="J834" s="3">
        <f ca="1">TODAY()</f>
        <v>45252</v>
      </c>
      <c r="K83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28 Days</v>
      </c>
      <c r="L834" s="4">
        <f ca="1">IF(ISBLANK(Table2[[#This Row],[Exit Date]]),0,Table2[[#This Row],[Exit Date]]-Table2[[#This Row],[Join Date]])</f>
        <v>546</v>
      </c>
      <c r="M834" s="2" t="str">
        <f ca="1">IF(Table2[[#This Row],[Exit Date]]&lt;TODAY(),"Out of Service","Active Employee")</f>
        <v>Active Employee</v>
      </c>
    </row>
    <row r="835" spans="1:13" x14ac:dyDescent="0.35">
      <c r="A835" s="2" t="s">
        <v>837</v>
      </c>
      <c r="B835" s="2">
        <v>58</v>
      </c>
      <c r="C835" s="2" t="s">
        <v>10</v>
      </c>
      <c r="D835" s="2" t="s">
        <v>838</v>
      </c>
      <c r="E835" s="2" t="s">
        <v>839</v>
      </c>
      <c r="F835" s="2" t="s">
        <v>3308</v>
      </c>
      <c r="G835" s="5" t="str">
        <f>IF(LEFT(Table2[[#This Row],[Phone Number]], 1)="-", MID(Table2[[#This Row],[Phone Number]], 2, LEN(Table2[[#This Row],[Phone Number]])-1), Table2[[#This Row],[Phone Number]])</f>
        <v>001-385-672-3990-55734</v>
      </c>
      <c r="H835" s="2" t="s">
        <v>19</v>
      </c>
      <c r="I835" s="3">
        <v>44708</v>
      </c>
      <c r="J835" s="3">
        <f ca="1">TODAY()</f>
        <v>45252</v>
      </c>
      <c r="K83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26 Days</v>
      </c>
      <c r="L835" s="4">
        <f ca="1">IF(ISBLANK(Table2[[#This Row],[Exit Date]]),0,Table2[[#This Row],[Exit Date]]-Table2[[#This Row],[Join Date]])</f>
        <v>544</v>
      </c>
      <c r="M835" s="2" t="str">
        <f ca="1">IF(Table2[[#This Row],[Exit Date]]&lt;TODAY(),"Out of Service","Active Employee")</f>
        <v>Active Employee</v>
      </c>
    </row>
    <row r="836" spans="1:13" x14ac:dyDescent="0.35">
      <c r="A836" s="2" t="s">
        <v>915</v>
      </c>
      <c r="B836" s="2">
        <v>36</v>
      </c>
      <c r="C836" s="2" t="s">
        <v>10</v>
      </c>
      <c r="D836" s="2" t="s">
        <v>916</v>
      </c>
      <c r="E836" s="2" t="s">
        <v>917</v>
      </c>
      <c r="F836" s="2" t="s">
        <v>3715</v>
      </c>
      <c r="G836" s="5" t="str">
        <f>IF(LEFT(Table2[[#This Row],[Phone Number]], 1)="-", MID(Table2[[#This Row],[Phone Number]], 2, LEN(Table2[[#This Row],[Phone Number]])-1), Table2[[#This Row],[Phone Number]])</f>
        <v>255-994-1443</v>
      </c>
      <c r="H836" s="2" t="s">
        <v>14</v>
      </c>
      <c r="I836" s="3">
        <v>44711</v>
      </c>
      <c r="J836" s="3">
        <v>44911</v>
      </c>
      <c r="K83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6 Months 16 Days</v>
      </c>
      <c r="L836" s="4">
        <f>IF(ISBLANK(Table2[[#This Row],[Exit Date]]),0,Table2[[#This Row],[Exit Date]]-Table2[[#This Row],[Join Date]])</f>
        <v>200</v>
      </c>
      <c r="M836" s="2" t="str">
        <f ca="1">IF(Table2[[#This Row],[Exit Date]]&lt;TODAY(),"Out of Service","Active Employee")</f>
        <v>Out of Service</v>
      </c>
    </row>
    <row r="837" spans="1:13" x14ac:dyDescent="0.35">
      <c r="A837" s="2" t="s">
        <v>1191</v>
      </c>
      <c r="B837" s="2">
        <v>38</v>
      </c>
      <c r="C837" s="2" t="s">
        <v>21</v>
      </c>
      <c r="D837" s="2" t="s">
        <v>1192</v>
      </c>
      <c r="E837" s="2" t="s">
        <v>1193</v>
      </c>
      <c r="F837" s="2">
        <v>9713098890</v>
      </c>
      <c r="G837" s="5">
        <f>IF(LEFT(Table2[[#This Row],[Phone Number]], 1)="-", MID(Table2[[#This Row],[Phone Number]], 2, LEN(Table2[[#This Row],[Phone Number]])-1), Table2[[#This Row],[Phone Number]])</f>
        <v>9713098890</v>
      </c>
      <c r="H837" s="2" t="s">
        <v>19</v>
      </c>
      <c r="I837" s="3">
        <v>44711</v>
      </c>
      <c r="J837" s="3">
        <v>44764</v>
      </c>
      <c r="K83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22 Days</v>
      </c>
      <c r="L837" s="4">
        <f>IF(ISBLANK(Table2[[#This Row],[Exit Date]]),0,Table2[[#This Row],[Exit Date]]-Table2[[#This Row],[Join Date]])</f>
        <v>53</v>
      </c>
      <c r="M837" s="2" t="str">
        <f ca="1">IF(Table2[[#This Row],[Exit Date]]&lt;TODAY(),"Out of Service","Active Employee")</f>
        <v>Out of Service</v>
      </c>
    </row>
    <row r="838" spans="1:13" x14ac:dyDescent="0.35">
      <c r="A838" s="2" t="s">
        <v>1212</v>
      </c>
      <c r="B838" s="2">
        <v>23</v>
      </c>
      <c r="C838" s="2" t="s">
        <v>10</v>
      </c>
      <c r="D838" s="2" t="s">
        <v>1213</v>
      </c>
      <c r="E838" s="2" t="s">
        <v>1214</v>
      </c>
      <c r="F838" s="2" t="s">
        <v>3358</v>
      </c>
      <c r="G838" s="5" t="str">
        <f>IF(LEFT(Table2[[#This Row],[Phone Number]], 1)="-", MID(Table2[[#This Row],[Phone Number]], 2, LEN(Table2[[#This Row],[Phone Number]])-1), Table2[[#This Row],[Phone Number]])</f>
        <v>(492)345-9898-79862</v>
      </c>
      <c r="H838" s="2" t="s">
        <v>40</v>
      </c>
      <c r="I838" s="3">
        <v>44713</v>
      </c>
      <c r="J838" s="3">
        <f t="shared" ref="J838:J846" ca="1" si="47">TODAY()</f>
        <v>45252</v>
      </c>
      <c r="K83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21 Days</v>
      </c>
      <c r="L838" s="4">
        <f ca="1">IF(ISBLANK(Table2[[#This Row],[Exit Date]]),0,Table2[[#This Row],[Exit Date]]-Table2[[#This Row],[Join Date]])</f>
        <v>539</v>
      </c>
      <c r="M838" s="2" t="str">
        <f ca="1">IF(Table2[[#This Row],[Exit Date]]&lt;TODAY(),"Out of Service","Active Employee")</f>
        <v>Active Employee</v>
      </c>
    </row>
    <row r="839" spans="1:13" x14ac:dyDescent="0.35">
      <c r="A839" s="2" t="s">
        <v>1427</v>
      </c>
      <c r="B839" s="2">
        <v>21</v>
      </c>
      <c r="C839" s="2" t="s">
        <v>10</v>
      </c>
      <c r="D839" s="2" t="s">
        <v>1428</v>
      </c>
      <c r="E839" s="2" t="s">
        <v>1429</v>
      </c>
      <c r="F839" s="2" t="s">
        <v>1430</v>
      </c>
      <c r="G839" s="5" t="str">
        <f>IF(LEFT(Table2[[#This Row],[Phone Number]], 1)="-", MID(Table2[[#This Row],[Phone Number]], 2, LEN(Table2[[#This Row],[Phone Number]])-1), Table2[[#This Row],[Phone Number]])</f>
        <v>(590)988-0001</v>
      </c>
      <c r="H839" s="2" t="s">
        <v>19</v>
      </c>
      <c r="I839" s="3">
        <v>44714</v>
      </c>
      <c r="J839" s="3">
        <f t="shared" ca="1" si="47"/>
        <v>45252</v>
      </c>
      <c r="K83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20 Days</v>
      </c>
      <c r="L839" s="4">
        <f ca="1">IF(ISBLANK(Table2[[#This Row],[Exit Date]]),0,Table2[[#This Row],[Exit Date]]-Table2[[#This Row],[Join Date]])</f>
        <v>538</v>
      </c>
      <c r="M839" s="2" t="str">
        <f ca="1">IF(Table2[[#This Row],[Exit Date]]&lt;TODAY(),"Out of Service","Active Employee")</f>
        <v>Active Employee</v>
      </c>
    </row>
    <row r="840" spans="1:13" x14ac:dyDescent="0.35">
      <c r="A840" s="2" t="s">
        <v>3091</v>
      </c>
      <c r="B840" s="2">
        <v>41</v>
      </c>
      <c r="C840" s="2" t="s">
        <v>10</v>
      </c>
      <c r="D840" s="2" t="s">
        <v>3092</v>
      </c>
      <c r="E840" s="2" t="s">
        <v>3093</v>
      </c>
      <c r="F840" s="2" t="s">
        <v>3094</v>
      </c>
      <c r="G840" s="5" t="str">
        <f>IF(LEFT(Table2[[#This Row],[Phone Number]], 1)="-", MID(Table2[[#This Row],[Phone Number]], 2, LEN(Table2[[#This Row],[Phone Number]])-1), Table2[[#This Row],[Phone Number]])</f>
        <v>511-676-8337</v>
      </c>
      <c r="H840" s="2" t="s">
        <v>40</v>
      </c>
      <c r="I840" s="3">
        <v>44716</v>
      </c>
      <c r="J840" s="3">
        <f t="shared" ca="1" si="47"/>
        <v>45252</v>
      </c>
      <c r="K84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18 Days</v>
      </c>
      <c r="L840" s="4">
        <f ca="1">IF(ISBLANK(Table2[[#This Row],[Exit Date]]),0,Table2[[#This Row],[Exit Date]]-Table2[[#This Row],[Join Date]])</f>
        <v>536</v>
      </c>
      <c r="M840" s="2" t="str">
        <f ca="1">IF(Table2[[#This Row],[Exit Date]]&lt;TODAY(),"Out of Service","Active Employee")</f>
        <v>Active Employee</v>
      </c>
    </row>
    <row r="841" spans="1:13" x14ac:dyDescent="0.35">
      <c r="A841" s="2" t="s">
        <v>1689</v>
      </c>
      <c r="B841" s="2">
        <v>49</v>
      </c>
      <c r="C841" s="2" t="s">
        <v>21</v>
      </c>
      <c r="D841" s="2" t="s">
        <v>1690</v>
      </c>
      <c r="E841" s="2" t="s">
        <v>1691</v>
      </c>
      <c r="F841" s="2" t="s">
        <v>3430</v>
      </c>
      <c r="G841" s="5" t="str">
        <f>IF(LEFT(Table2[[#This Row],[Phone Number]], 1)="-", MID(Table2[[#This Row],[Phone Number]], 2, LEN(Table2[[#This Row],[Phone Number]])-1), Table2[[#This Row],[Phone Number]])</f>
        <v>813-620-8948-970</v>
      </c>
      <c r="H841" s="2" t="s">
        <v>14</v>
      </c>
      <c r="I841" s="3">
        <v>44717</v>
      </c>
      <c r="J841" s="3">
        <f t="shared" ca="1" si="47"/>
        <v>45252</v>
      </c>
      <c r="K84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17 Days</v>
      </c>
      <c r="L841" s="4">
        <f ca="1">IF(ISBLANK(Table2[[#This Row],[Exit Date]]),0,Table2[[#This Row],[Exit Date]]-Table2[[#This Row],[Join Date]])</f>
        <v>535</v>
      </c>
      <c r="M841" s="2" t="str">
        <f ca="1">IF(Table2[[#This Row],[Exit Date]]&lt;TODAY(),"Out of Service","Active Employee")</f>
        <v>Active Employee</v>
      </c>
    </row>
    <row r="842" spans="1:13" x14ac:dyDescent="0.35">
      <c r="A842" s="2" t="s">
        <v>1624</v>
      </c>
      <c r="B842" s="2">
        <v>51</v>
      </c>
      <c r="C842" s="2" t="s">
        <v>10</v>
      </c>
      <c r="D842" s="2" t="s">
        <v>1625</v>
      </c>
      <c r="E842" s="2" t="s">
        <v>1626</v>
      </c>
      <c r="F842" s="2" t="s">
        <v>3419</v>
      </c>
      <c r="G842" s="5" t="str">
        <f>IF(LEFT(Table2[[#This Row],[Phone Number]], 1)="-", MID(Table2[[#This Row],[Phone Number]], 2, LEN(Table2[[#This Row],[Phone Number]])-1), Table2[[#This Row],[Phone Number]])</f>
        <v>(371)427-0782-494</v>
      </c>
      <c r="H842" s="2" t="s">
        <v>40</v>
      </c>
      <c r="I842" s="3">
        <v>44718</v>
      </c>
      <c r="J842" s="3">
        <f t="shared" ca="1" si="47"/>
        <v>45252</v>
      </c>
      <c r="K84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16 Days</v>
      </c>
      <c r="L842" s="4">
        <f ca="1">IF(ISBLANK(Table2[[#This Row],[Exit Date]]),0,Table2[[#This Row],[Exit Date]]-Table2[[#This Row],[Join Date]])</f>
        <v>534</v>
      </c>
      <c r="M842" s="2" t="str">
        <f ca="1">IF(Table2[[#This Row],[Exit Date]]&lt;TODAY(),"Out of Service","Active Employee")</f>
        <v>Active Employee</v>
      </c>
    </row>
    <row r="843" spans="1:13" x14ac:dyDescent="0.35">
      <c r="A843" s="2" t="s">
        <v>2451</v>
      </c>
      <c r="B843" s="2">
        <v>44</v>
      </c>
      <c r="C843" s="2" t="s">
        <v>21</v>
      </c>
      <c r="D843" s="2" t="s">
        <v>2452</v>
      </c>
      <c r="E843" s="2" t="s">
        <v>2453</v>
      </c>
      <c r="F843" s="2" t="s">
        <v>3537</v>
      </c>
      <c r="G843" s="5" t="str">
        <f>IF(LEFT(Table2[[#This Row],[Phone Number]], 1)="-", MID(Table2[[#This Row],[Phone Number]], 2, LEN(Table2[[#This Row],[Phone Number]])-1), Table2[[#This Row],[Phone Number]])</f>
        <v>(371)811-9236-5102</v>
      </c>
      <c r="H843" s="2" t="s">
        <v>40</v>
      </c>
      <c r="I843" s="3">
        <v>44719</v>
      </c>
      <c r="J843" s="3">
        <f t="shared" ca="1" si="47"/>
        <v>45252</v>
      </c>
      <c r="K84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15 Days</v>
      </c>
      <c r="L843" s="4">
        <f ca="1">IF(ISBLANK(Table2[[#This Row],[Exit Date]]),0,Table2[[#This Row],[Exit Date]]-Table2[[#This Row],[Join Date]])</f>
        <v>533</v>
      </c>
      <c r="M843" s="2" t="str">
        <f ca="1">IF(Table2[[#This Row],[Exit Date]]&lt;TODAY(),"Out of Service","Active Employee")</f>
        <v>Active Employee</v>
      </c>
    </row>
    <row r="844" spans="1:13" x14ac:dyDescent="0.35">
      <c r="A844" s="2" t="s">
        <v>2896</v>
      </c>
      <c r="B844" s="2">
        <v>44</v>
      </c>
      <c r="C844" s="2" t="s">
        <v>10</v>
      </c>
      <c r="D844" s="2" t="s">
        <v>2897</v>
      </c>
      <c r="E844" s="2" t="s">
        <v>2898</v>
      </c>
      <c r="F844" s="2" t="s">
        <v>3828</v>
      </c>
      <c r="G844" s="5" t="str">
        <f>IF(LEFT(Table2[[#This Row],[Phone Number]], 1)="-", MID(Table2[[#This Row],[Phone Number]], 2, LEN(Table2[[#This Row],[Phone Number]])-1), Table2[[#This Row],[Phone Number]])</f>
        <v>503-379-2918-4970</v>
      </c>
      <c r="H844" s="2" t="s">
        <v>40</v>
      </c>
      <c r="I844" s="3">
        <v>44720</v>
      </c>
      <c r="J844" s="3">
        <f t="shared" ca="1" si="47"/>
        <v>45252</v>
      </c>
      <c r="K84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14 Days</v>
      </c>
      <c r="L844" s="4">
        <f ca="1">IF(ISBLANK(Table2[[#This Row],[Exit Date]]),0,Table2[[#This Row],[Exit Date]]-Table2[[#This Row],[Join Date]])</f>
        <v>532</v>
      </c>
      <c r="M844" s="2" t="str">
        <f ca="1">IF(Table2[[#This Row],[Exit Date]]&lt;TODAY(),"Out of Service","Active Employee")</f>
        <v>Active Employee</v>
      </c>
    </row>
    <row r="845" spans="1:13" x14ac:dyDescent="0.35">
      <c r="A845" s="2" t="s">
        <v>801</v>
      </c>
      <c r="B845" s="2">
        <v>41</v>
      </c>
      <c r="C845" s="2" t="s">
        <v>10</v>
      </c>
      <c r="D845" s="2" t="s">
        <v>802</v>
      </c>
      <c r="E845" s="2" t="s">
        <v>803</v>
      </c>
      <c r="F845" s="2" t="s">
        <v>3302</v>
      </c>
      <c r="G845" s="5" t="str">
        <f>IF(LEFT(Table2[[#This Row],[Phone Number]], 1)="-", MID(Table2[[#This Row],[Phone Number]], 2, LEN(Table2[[#This Row],[Phone Number]])-1), Table2[[#This Row],[Phone Number]])</f>
        <v>(912)314-5752-46460</v>
      </c>
      <c r="H845" s="2" t="s">
        <v>40</v>
      </c>
      <c r="I845" s="3">
        <v>44725</v>
      </c>
      <c r="J845" s="3">
        <f t="shared" ca="1" si="47"/>
        <v>45252</v>
      </c>
      <c r="K84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9 Days</v>
      </c>
      <c r="L845" s="4">
        <f ca="1">IF(ISBLANK(Table2[[#This Row],[Exit Date]]),0,Table2[[#This Row],[Exit Date]]-Table2[[#This Row],[Join Date]])</f>
        <v>527</v>
      </c>
      <c r="M845" s="2" t="str">
        <f ca="1">IF(Table2[[#This Row],[Exit Date]]&lt;TODAY(),"Out of Service","Active Employee")</f>
        <v>Active Employee</v>
      </c>
    </row>
    <row r="846" spans="1:13" x14ac:dyDescent="0.35">
      <c r="A846" s="2" t="s">
        <v>87</v>
      </c>
      <c r="B846" s="2">
        <v>54</v>
      </c>
      <c r="C846" s="2" t="s">
        <v>10</v>
      </c>
      <c r="D846" s="2" t="s">
        <v>88</v>
      </c>
      <c r="E846" s="2" t="s">
        <v>89</v>
      </c>
      <c r="F846" s="2" t="s">
        <v>3668</v>
      </c>
      <c r="G846" s="5" t="str">
        <f>IF(LEFT(Table2[[#This Row],[Phone Number]], 1)="-", MID(Table2[[#This Row],[Phone Number]], 2, LEN(Table2[[#This Row],[Phone Number]])-1), Table2[[#This Row],[Phone Number]])</f>
        <v>291-984-2412-8277</v>
      </c>
      <c r="H846" s="2" t="s">
        <v>40</v>
      </c>
      <c r="I846" s="3">
        <v>44727</v>
      </c>
      <c r="J846" s="3">
        <f t="shared" ca="1" si="47"/>
        <v>45252</v>
      </c>
      <c r="K84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7 Days</v>
      </c>
      <c r="L846" s="4">
        <f ca="1">IF(ISBLANK(Table2[[#This Row],[Exit Date]]),0,Table2[[#This Row],[Exit Date]]-Table2[[#This Row],[Join Date]])</f>
        <v>525</v>
      </c>
      <c r="M846" s="2" t="str">
        <f ca="1">IF(Table2[[#This Row],[Exit Date]]&lt;TODAY(),"Out of Service","Active Employee")</f>
        <v>Active Employee</v>
      </c>
    </row>
    <row r="847" spans="1:13" x14ac:dyDescent="0.35">
      <c r="A847" s="2" t="s">
        <v>2958</v>
      </c>
      <c r="B847" s="2">
        <v>44</v>
      </c>
      <c r="C847" s="2" t="s">
        <v>21</v>
      </c>
      <c r="D847" s="2" t="s">
        <v>2959</v>
      </c>
      <c r="E847" s="2" t="s">
        <v>2960</v>
      </c>
      <c r="F847" s="2" t="s">
        <v>3624</v>
      </c>
      <c r="G847" s="5" t="str">
        <f>IF(LEFT(Table2[[#This Row],[Phone Number]], 1)="-", MID(Table2[[#This Row],[Phone Number]], 2, LEN(Table2[[#This Row],[Phone Number]])-1), Table2[[#This Row],[Phone Number]])</f>
        <v>+1-695-556-4901-01994</v>
      </c>
      <c r="H847" s="2" t="s">
        <v>24</v>
      </c>
      <c r="I847" s="3">
        <v>44727</v>
      </c>
      <c r="J847" s="3">
        <v>44872</v>
      </c>
      <c r="K84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4 Months 23 Days</v>
      </c>
      <c r="L847" s="4">
        <f>IF(ISBLANK(Table2[[#This Row],[Exit Date]]),0,Table2[[#This Row],[Exit Date]]-Table2[[#This Row],[Join Date]])</f>
        <v>145</v>
      </c>
      <c r="M847" s="2" t="str">
        <f ca="1">IF(Table2[[#This Row],[Exit Date]]&lt;TODAY(),"Out of Service","Active Employee")</f>
        <v>Out of Service</v>
      </c>
    </row>
    <row r="848" spans="1:13" x14ac:dyDescent="0.35">
      <c r="A848" s="2" t="s">
        <v>3148</v>
      </c>
      <c r="B848" s="2">
        <v>60</v>
      </c>
      <c r="C848" s="2" t="s">
        <v>10</v>
      </c>
      <c r="D848" s="2" t="s">
        <v>3149</v>
      </c>
      <c r="E848" s="2" t="s">
        <v>3150</v>
      </c>
      <c r="F848" s="2" t="s">
        <v>3657</v>
      </c>
      <c r="G848" s="5" t="str">
        <f>IF(LEFT(Table2[[#This Row],[Phone Number]], 1)="-", MID(Table2[[#This Row],[Phone Number]], 2, LEN(Table2[[#This Row],[Phone Number]])-1), Table2[[#This Row],[Phone Number]])</f>
        <v>001-321-889-6896-21673</v>
      </c>
      <c r="H848" s="2" t="s">
        <v>19</v>
      </c>
      <c r="I848" s="3">
        <v>44729</v>
      </c>
      <c r="J848" s="3">
        <f ca="1">TODAY()</f>
        <v>45252</v>
      </c>
      <c r="K84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5 Months 5 Days</v>
      </c>
      <c r="L848" s="4">
        <f ca="1">IF(ISBLANK(Table2[[#This Row],[Exit Date]]),0,Table2[[#This Row],[Exit Date]]-Table2[[#This Row],[Join Date]])</f>
        <v>523</v>
      </c>
      <c r="M848" s="2" t="str">
        <f ca="1">IF(Table2[[#This Row],[Exit Date]]&lt;TODAY(),"Out of Service","Active Employee")</f>
        <v>Active Employee</v>
      </c>
    </row>
    <row r="849" spans="1:13" x14ac:dyDescent="0.35">
      <c r="A849" s="2" t="s">
        <v>2567</v>
      </c>
      <c r="B849" s="2">
        <v>57</v>
      </c>
      <c r="C849" s="2" t="s">
        <v>10</v>
      </c>
      <c r="D849" s="2" t="s">
        <v>2568</v>
      </c>
      <c r="E849" s="2" t="s">
        <v>2569</v>
      </c>
      <c r="F849" s="2" t="s">
        <v>2570</v>
      </c>
      <c r="G849" s="5" t="str">
        <f>IF(LEFT(Table2[[#This Row],[Phone Number]], 1)="-", MID(Table2[[#This Row],[Phone Number]], 2, LEN(Table2[[#This Row],[Phone Number]])-1), Table2[[#This Row],[Phone Number]])</f>
        <v>(865)549-2840</v>
      </c>
      <c r="H849" s="2" t="s">
        <v>19</v>
      </c>
      <c r="I849" s="3">
        <v>44738</v>
      </c>
      <c r="J849" s="3">
        <f ca="1">TODAY()</f>
        <v>45252</v>
      </c>
      <c r="K84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27 Days</v>
      </c>
      <c r="L849" s="4">
        <f ca="1">IF(ISBLANK(Table2[[#This Row],[Exit Date]]),0,Table2[[#This Row],[Exit Date]]-Table2[[#This Row],[Join Date]])</f>
        <v>514</v>
      </c>
      <c r="M849" s="2" t="str">
        <f ca="1">IF(Table2[[#This Row],[Exit Date]]&lt;TODAY(),"Out of Service","Active Employee")</f>
        <v>Active Employee</v>
      </c>
    </row>
    <row r="850" spans="1:13" x14ac:dyDescent="0.35">
      <c r="A850" s="2" t="s">
        <v>708</v>
      </c>
      <c r="B850" s="2">
        <v>46</v>
      </c>
      <c r="C850" s="2" t="s">
        <v>10</v>
      </c>
      <c r="D850" s="2" t="s">
        <v>709</v>
      </c>
      <c r="E850" s="2" t="s">
        <v>710</v>
      </c>
      <c r="F850" s="2" t="s">
        <v>711</v>
      </c>
      <c r="G850" s="5" t="str">
        <f>IF(LEFT(Table2[[#This Row],[Phone Number]], 1)="-", MID(Table2[[#This Row],[Phone Number]], 2, LEN(Table2[[#This Row],[Phone Number]])-1), Table2[[#This Row],[Phone Number]])</f>
        <v>(650)211-9476</v>
      </c>
      <c r="H850" s="2" t="s">
        <v>24</v>
      </c>
      <c r="I850" s="3">
        <v>44741</v>
      </c>
      <c r="J850" s="3">
        <f ca="1">TODAY()</f>
        <v>45252</v>
      </c>
      <c r="K85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24 Days</v>
      </c>
      <c r="L850" s="4">
        <f ca="1">IF(ISBLANK(Table2[[#This Row],[Exit Date]]),0,Table2[[#This Row],[Exit Date]]-Table2[[#This Row],[Join Date]])</f>
        <v>511</v>
      </c>
      <c r="M850" s="2" t="str">
        <f ca="1">IF(Table2[[#This Row],[Exit Date]]&lt;TODAY(),"Out of Service","Active Employee")</f>
        <v>Active Employee</v>
      </c>
    </row>
    <row r="851" spans="1:13" x14ac:dyDescent="0.35">
      <c r="A851" s="2" t="s">
        <v>2628</v>
      </c>
      <c r="B851" s="2">
        <v>24</v>
      </c>
      <c r="C851" s="2" t="s">
        <v>21</v>
      </c>
      <c r="D851" s="2" t="s">
        <v>2629</v>
      </c>
      <c r="E851" s="2" t="s">
        <v>2630</v>
      </c>
      <c r="F851" s="2" t="s">
        <v>2631</v>
      </c>
      <c r="G851" s="5" t="str">
        <f>IF(LEFT(Table2[[#This Row],[Phone Number]], 1)="-", MID(Table2[[#This Row],[Phone Number]], 2, LEN(Table2[[#This Row],[Phone Number]])-1), Table2[[#This Row],[Phone Number]])</f>
        <v>(400)954-8830</v>
      </c>
      <c r="H851" s="2" t="s">
        <v>14</v>
      </c>
      <c r="I851" s="3">
        <v>44742</v>
      </c>
      <c r="J851" s="3">
        <v>44853</v>
      </c>
      <c r="K85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3 Months 19 Days</v>
      </c>
      <c r="L851" s="4">
        <f>IF(ISBLANK(Table2[[#This Row],[Exit Date]]),0,Table2[[#This Row],[Exit Date]]-Table2[[#This Row],[Join Date]])</f>
        <v>111</v>
      </c>
      <c r="M851" s="2" t="str">
        <f ca="1">IF(Table2[[#This Row],[Exit Date]]&lt;TODAY(),"Out of Service","Active Employee")</f>
        <v>Out of Service</v>
      </c>
    </row>
    <row r="852" spans="1:13" x14ac:dyDescent="0.35">
      <c r="A852" s="2" t="s">
        <v>1004</v>
      </c>
      <c r="B852" s="2">
        <v>20</v>
      </c>
      <c r="C852" s="2" t="s">
        <v>10</v>
      </c>
      <c r="D852" s="2" t="s">
        <v>1005</v>
      </c>
      <c r="E852" s="2" t="s">
        <v>1006</v>
      </c>
      <c r="F852" s="2" t="s">
        <v>3329</v>
      </c>
      <c r="G852" s="5" t="str">
        <f>IF(LEFT(Table2[[#This Row],[Phone Number]], 1)="-", MID(Table2[[#This Row],[Phone Number]], 2, LEN(Table2[[#This Row],[Phone Number]])-1), Table2[[#This Row],[Phone Number]])</f>
        <v>+1-377-818-4572-18740</v>
      </c>
      <c r="H852" s="2" t="s">
        <v>40</v>
      </c>
      <c r="I852" s="3">
        <v>44747</v>
      </c>
      <c r="J852" s="3">
        <f ca="1">TODAY()</f>
        <v>45252</v>
      </c>
      <c r="K85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17 Days</v>
      </c>
      <c r="L852" s="4">
        <f ca="1">IF(ISBLANK(Table2[[#This Row],[Exit Date]]),0,Table2[[#This Row],[Exit Date]]-Table2[[#This Row],[Join Date]])</f>
        <v>505</v>
      </c>
      <c r="M852" s="2" t="str">
        <f ca="1">IF(Table2[[#This Row],[Exit Date]]&lt;TODAY(),"Out of Service","Active Employee")</f>
        <v>Active Employee</v>
      </c>
    </row>
    <row r="853" spans="1:13" x14ac:dyDescent="0.35">
      <c r="A853" s="2" t="s">
        <v>103</v>
      </c>
      <c r="B853" s="2">
        <v>26</v>
      </c>
      <c r="C853" s="2" t="s">
        <v>10</v>
      </c>
      <c r="D853" s="2" t="s">
        <v>104</v>
      </c>
      <c r="E853" s="2" t="s">
        <v>105</v>
      </c>
      <c r="F853" s="2" t="s">
        <v>3670</v>
      </c>
      <c r="G853" s="5" t="str">
        <f>IF(LEFT(Table2[[#This Row],[Phone Number]], 1)="-", MID(Table2[[#This Row],[Phone Number]], 2, LEN(Table2[[#This Row],[Phone Number]])-1), Table2[[#This Row],[Phone Number]])</f>
        <v>382-231-7350</v>
      </c>
      <c r="H853" s="2" t="s">
        <v>24</v>
      </c>
      <c r="I853" s="3">
        <v>44748</v>
      </c>
      <c r="J853" s="3">
        <f ca="1">TODAY()</f>
        <v>45252</v>
      </c>
      <c r="K85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16 Days</v>
      </c>
      <c r="L853" s="4">
        <f ca="1">IF(ISBLANK(Table2[[#This Row],[Exit Date]]),0,Table2[[#This Row],[Exit Date]]-Table2[[#This Row],[Join Date]])</f>
        <v>504</v>
      </c>
      <c r="M853" s="2" t="str">
        <f ca="1">IF(Table2[[#This Row],[Exit Date]]&lt;TODAY(),"Out of Service","Active Employee")</f>
        <v>Active Employee</v>
      </c>
    </row>
    <row r="854" spans="1:13" x14ac:dyDescent="0.35">
      <c r="A854" s="2" t="s">
        <v>324</v>
      </c>
      <c r="B854" s="2">
        <v>56</v>
      </c>
      <c r="C854" s="2" t="s">
        <v>10</v>
      </c>
      <c r="D854" s="2" t="s">
        <v>325</v>
      </c>
      <c r="E854" s="2" t="s">
        <v>326</v>
      </c>
      <c r="F854" s="2" t="s">
        <v>327</v>
      </c>
      <c r="G854" s="5" t="str">
        <f>IF(LEFT(Table2[[#This Row],[Phone Number]], 1)="-", MID(Table2[[#This Row],[Phone Number]], 2, LEN(Table2[[#This Row],[Phone Number]])-1), Table2[[#This Row],[Phone Number]])</f>
        <v>727-325-9467</v>
      </c>
      <c r="H854" s="2" t="s">
        <v>19</v>
      </c>
      <c r="I854" s="3">
        <v>44750</v>
      </c>
      <c r="J854" s="3">
        <v>44869</v>
      </c>
      <c r="K85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3 Months 27 Days</v>
      </c>
      <c r="L854" s="4">
        <f>IF(ISBLANK(Table2[[#This Row],[Exit Date]]),0,Table2[[#This Row],[Exit Date]]-Table2[[#This Row],[Join Date]])</f>
        <v>119</v>
      </c>
      <c r="M854" s="2" t="str">
        <f ca="1">IF(Table2[[#This Row],[Exit Date]]&lt;TODAY(),"Out of Service","Active Employee")</f>
        <v>Out of Service</v>
      </c>
    </row>
    <row r="855" spans="1:13" x14ac:dyDescent="0.35">
      <c r="A855" s="2" t="s">
        <v>2987</v>
      </c>
      <c r="B855" s="2">
        <v>21</v>
      </c>
      <c r="C855" s="2" t="s">
        <v>21</v>
      </c>
      <c r="D855" s="2" t="s">
        <v>2988</v>
      </c>
      <c r="E855" s="2" t="s">
        <v>2989</v>
      </c>
      <c r="F855" s="2" t="s">
        <v>3627</v>
      </c>
      <c r="G855" s="5" t="str">
        <f>IF(LEFT(Table2[[#This Row],[Phone Number]], 1)="-", MID(Table2[[#This Row],[Phone Number]], 2, LEN(Table2[[#This Row],[Phone Number]])-1), Table2[[#This Row],[Phone Number]])</f>
        <v>(654)605-2418-02185</v>
      </c>
      <c r="H855" s="2" t="s">
        <v>19</v>
      </c>
      <c r="I855" s="3">
        <v>44750</v>
      </c>
      <c r="J855" s="3">
        <f t="shared" ref="J855:J868" ca="1" si="48">TODAY()</f>
        <v>45252</v>
      </c>
      <c r="K85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14 Days</v>
      </c>
      <c r="L855" s="4">
        <f ca="1">IF(ISBLANK(Table2[[#This Row],[Exit Date]]),0,Table2[[#This Row],[Exit Date]]-Table2[[#This Row],[Join Date]])</f>
        <v>502</v>
      </c>
      <c r="M855" s="2" t="str">
        <f ca="1">IF(Table2[[#This Row],[Exit Date]]&lt;TODAY(),"Out of Service","Active Employee")</f>
        <v>Active Employee</v>
      </c>
    </row>
    <row r="856" spans="1:13" x14ac:dyDescent="0.35">
      <c r="A856" s="2" t="s">
        <v>2863</v>
      </c>
      <c r="B856" s="2">
        <v>58</v>
      </c>
      <c r="C856" s="2" t="s">
        <v>10</v>
      </c>
      <c r="D856" s="2" t="s">
        <v>2864</v>
      </c>
      <c r="E856" s="2" t="s">
        <v>2865</v>
      </c>
      <c r="F856" s="2" t="s">
        <v>3607</v>
      </c>
      <c r="G856" s="5" t="str">
        <f>IF(LEFT(Table2[[#This Row],[Phone Number]], 1)="-", MID(Table2[[#This Row],[Phone Number]], 2, LEN(Table2[[#This Row],[Phone Number]])-1), Table2[[#This Row],[Phone Number]])</f>
        <v>(389)410-8719-662</v>
      </c>
      <c r="H856" s="2" t="s">
        <v>19</v>
      </c>
      <c r="I856" s="3">
        <v>44752</v>
      </c>
      <c r="J856" s="3">
        <f t="shared" ca="1" si="48"/>
        <v>45252</v>
      </c>
      <c r="K85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12 Days</v>
      </c>
      <c r="L856" s="4">
        <f ca="1">IF(ISBLANK(Table2[[#This Row],[Exit Date]]),0,Table2[[#This Row],[Exit Date]]-Table2[[#This Row],[Join Date]])</f>
        <v>500</v>
      </c>
      <c r="M856" s="2" t="str">
        <f ca="1">IF(Table2[[#This Row],[Exit Date]]&lt;TODAY(),"Out of Service","Active Employee")</f>
        <v>Active Employee</v>
      </c>
    </row>
    <row r="857" spans="1:13" x14ac:dyDescent="0.35">
      <c r="A857" s="2" t="s">
        <v>3060</v>
      </c>
      <c r="B857" s="2">
        <v>46</v>
      </c>
      <c r="C857" s="2" t="s">
        <v>10</v>
      </c>
      <c r="D857" s="2" t="s">
        <v>3061</v>
      </c>
      <c r="E857" s="2" t="s">
        <v>3062</v>
      </c>
      <c r="F857" s="2" t="s">
        <v>3644</v>
      </c>
      <c r="G857" s="5" t="str">
        <f>IF(LEFT(Table2[[#This Row],[Phone Number]], 1)="-", MID(Table2[[#This Row],[Phone Number]], 2, LEN(Table2[[#This Row],[Phone Number]])-1), Table2[[#This Row],[Phone Number]])</f>
        <v>(935)612-0873-6984</v>
      </c>
      <c r="H857" s="2" t="s">
        <v>40</v>
      </c>
      <c r="I857" s="3">
        <v>44752</v>
      </c>
      <c r="J857" s="3">
        <f t="shared" ca="1" si="48"/>
        <v>45252</v>
      </c>
      <c r="K85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12 Days</v>
      </c>
      <c r="L857" s="4">
        <f ca="1">IF(ISBLANK(Table2[[#This Row],[Exit Date]]),0,Table2[[#This Row],[Exit Date]]-Table2[[#This Row],[Join Date]])</f>
        <v>500</v>
      </c>
      <c r="M857" s="2" t="str">
        <f ca="1">IF(Table2[[#This Row],[Exit Date]]&lt;TODAY(),"Out of Service","Active Employee")</f>
        <v>Active Employee</v>
      </c>
    </row>
    <row r="858" spans="1:13" x14ac:dyDescent="0.35">
      <c r="A858" s="2" t="s">
        <v>1361</v>
      </c>
      <c r="B858" s="2">
        <v>50</v>
      </c>
      <c r="C858" s="2" t="s">
        <v>10</v>
      </c>
      <c r="D858" s="2" t="s">
        <v>1362</v>
      </c>
      <c r="E858" s="2" t="s">
        <v>1363</v>
      </c>
      <c r="F858" s="2" t="s">
        <v>3380</v>
      </c>
      <c r="G858" s="5" t="str">
        <f>IF(LEFT(Table2[[#This Row],[Phone Number]], 1)="-", MID(Table2[[#This Row],[Phone Number]], 2, LEN(Table2[[#This Row],[Phone Number]])-1), Table2[[#This Row],[Phone Number]])</f>
        <v>(639)530-8870-017</v>
      </c>
      <c r="H858" s="2" t="s">
        <v>14</v>
      </c>
      <c r="I858" s="3">
        <v>44753</v>
      </c>
      <c r="J858" s="3">
        <f t="shared" ca="1" si="48"/>
        <v>45252</v>
      </c>
      <c r="K85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11 Days</v>
      </c>
      <c r="L858" s="4">
        <f ca="1">IF(ISBLANK(Table2[[#This Row],[Exit Date]]),0,Table2[[#This Row],[Exit Date]]-Table2[[#This Row],[Join Date]])</f>
        <v>499</v>
      </c>
      <c r="M858" s="2" t="str">
        <f ca="1">IF(Table2[[#This Row],[Exit Date]]&lt;TODAY(),"Out of Service","Active Employee")</f>
        <v>Active Employee</v>
      </c>
    </row>
    <row r="859" spans="1:13" x14ac:dyDescent="0.35">
      <c r="A859" s="2" t="s">
        <v>2139</v>
      </c>
      <c r="B859" s="2">
        <v>25</v>
      </c>
      <c r="C859" s="2" t="s">
        <v>10</v>
      </c>
      <c r="D859" s="2" t="s">
        <v>2140</v>
      </c>
      <c r="E859" s="2" t="s">
        <v>2141</v>
      </c>
      <c r="F859" s="2" t="s">
        <v>2142</v>
      </c>
      <c r="G859" s="5" t="str">
        <f>IF(LEFT(Table2[[#This Row],[Phone Number]], 1)="-", MID(Table2[[#This Row],[Phone Number]], 2, LEN(Table2[[#This Row],[Phone Number]])-1), Table2[[#This Row],[Phone Number]])</f>
        <v>001-598-570-6249</v>
      </c>
      <c r="H859" s="2" t="s">
        <v>19</v>
      </c>
      <c r="I859" s="3">
        <v>44753</v>
      </c>
      <c r="J859" s="3">
        <f t="shared" ca="1" si="48"/>
        <v>45252</v>
      </c>
      <c r="K85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11 Days</v>
      </c>
      <c r="L859" s="4">
        <f ca="1">IF(ISBLANK(Table2[[#This Row],[Exit Date]]),0,Table2[[#This Row],[Exit Date]]-Table2[[#This Row],[Join Date]])</f>
        <v>499</v>
      </c>
      <c r="M859" s="2" t="str">
        <f ca="1">IF(Table2[[#This Row],[Exit Date]]&lt;TODAY(),"Out of Service","Active Employee")</f>
        <v>Active Employee</v>
      </c>
    </row>
    <row r="860" spans="1:13" x14ac:dyDescent="0.35">
      <c r="A860" s="2" t="s">
        <v>2442</v>
      </c>
      <c r="B860" s="2">
        <v>39</v>
      </c>
      <c r="C860" s="2" t="s">
        <v>21</v>
      </c>
      <c r="D860" s="2" t="s">
        <v>2443</v>
      </c>
      <c r="E860" s="2" t="s">
        <v>2444</v>
      </c>
      <c r="F860" s="2" t="s">
        <v>3535</v>
      </c>
      <c r="G860" s="5" t="str">
        <f>IF(LEFT(Table2[[#This Row],[Phone Number]], 1)="-", MID(Table2[[#This Row],[Phone Number]], 2, LEN(Table2[[#This Row],[Phone Number]])-1), Table2[[#This Row],[Phone Number]])</f>
        <v>001-641-237-9349-745</v>
      </c>
      <c r="H860" s="2" t="s">
        <v>40</v>
      </c>
      <c r="I860" s="3">
        <v>44753</v>
      </c>
      <c r="J860" s="3">
        <f t="shared" ca="1" si="48"/>
        <v>45252</v>
      </c>
      <c r="K86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11 Days</v>
      </c>
      <c r="L860" s="4">
        <f ca="1">IF(ISBLANK(Table2[[#This Row],[Exit Date]]),0,Table2[[#This Row],[Exit Date]]-Table2[[#This Row],[Join Date]])</f>
        <v>499</v>
      </c>
      <c r="M860" s="2" t="str">
        <f ca="1">IF(Table2[[#This Row],[Exit Date]]&lt;TODAY(),"Out of Service","Active Employee")</f>
        <v>Active Employee</v>
      </c>
    </row>
    <row r="861" spans="1:13" x14ac:dyDescent="0.35">
      <c r="A861" s="2" t="s">
        <v>2903</v>
      </c>
      <c r="B861" s="2">
        <v>33</v>
      </c>
      <c r="C861" s="2" t="s">
        <v>10</v>
      </c>
      <c r="D861" s="2" t="s">
        <v>2904</v>
      </c>
      <c r="E861" s="2" t="s">
        <v>2905</v>
      </c>
      <c r="F861" s="2">
        <f>1-913-794-2843</f>
        <v>-4549</v>
      </c>
      <c r="G861" s="5" t="str">
        <f>IF(LEFT(Table2[[#This Row],[Phone Number]], 1)="-", MID(Table2[[#This Row],[Phone Number]], 2, LEN(Table2[[#This Row],[Phone Number]])-1), Table2[[#This Row],[Phone Number]])</f>
        <v>4549</v>
      </c>
      <c r="H861" s="2" t="s">
        <v>40</v>
      </c>
      <c r="I861" s="3">
        <v>44753</v>
      </c>
      <c r="J861" s="3">
        <f t="shared" ca="1" si="48"/>
        <v>45252</v>
      </c>
      <c r="K86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11 Days</v>
      </c>
      <c r="L861" s="4">
        <f ca="1">IF(ISBLANK(Table2[[#This Row],[Exit Date]]),0,Table2[[#This Row],[Exit Date]]-Table2[[#This Row],[Join Date]])</f>
        <v>499</v>
      </c>
      <c r="M861" s="2" t="str">
        <f ca="1">IF(Table2[[#This Row],[Exit Date]]&lt;TODAY(),"Out of Service","Active Employee")</f>
        <v>Active Employee</v>
      </c>
    </row>
    <row r="862" spans="1:13" x14ac:dyDescent="0.35">
      <c r="A862" s="2" t="s">
        <v>2744</v>
      </c>
      <c r="B862" s="2">
        <v>34</v>
      </c>
      <c r="C862" s="2" t="s">
        <v>21</v>
      </c>
      <c r="D862" s="2" t="s">
        <v>2745</v>
      </c>
      <c r="E862" s="2" t="s">
        <v>2746</v>
      </c>
      <c r="F862" s="2" t="s">
        <v>3818</v>
      </c>
      <c r="G862" s="5" t="str">
        <f>IF(LEFT(Table2[[#This Row],[Phone Number]], 1)="-", MID(Table2[[#This Row],[Phone Number]], 2, LEN(Table2[[#This Row],[Phone Number]])-1), Table2[[#This Row],[Phone Number]])</f>
        <v>238-951-1086-391</v>
      </c>
      <c r="H862" s="2" t="s">
        <v>19</v>
      </c>
      <c r="I862" s="3">
        <v>44755</v>
      </c>
      <c r="J862" s="3">
        <f t="shared" ca="1" si="48"/>
        <v>45252</v>
      </c>
      <c r="K86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9 Days</v>
      </c>
      <c r="L862" s="4">
        <f ca="1">IF(ISBLANK(Table2[[#This Row],[Exit Date]]),0,Table2[[#This Row],[Exit Date]]-Table2[[#This Row],[Join Date]])</f>
        <v>497</v>
      </c>
      <c r="M862" s="2" t="str">
        <f ca="1">IF(Table2[[#This Row],[Exit Date]]&lt;TODAY(),"Out of Service","Active Employee")</f>
        <v>Active Employee</v>
      </c>
    </row>
    <row r="863" spans="1:13" x14ac:dyDescent="0.35">
      <c r="A863" s="2" t="s">
        <v>2713</v>
      </c>
      <c r="B863" s="2">
        <v>37</v>
      </c>
      <c r="C863" s="2" t="s">
        <v>21</v>
      </c>
      <c r="D863" s="2" t="s">
        <v>2714</v>
      </c>
      <c r="E863" s="2" t="s">
        <v>2715</v>
      </c>
      <c r="F863" s="2" t="s">
        <v>3581</v>
      </c>
      <c r="G863" s="5" t="str">
        <f>IF(LEFT(Table2[[#This Row],[Phone Number]], 1)="-", MID(Table2[[#This Row],[Phone Number]], 2, LEN(Table2[[#This Row],[Phone Number]])-1), Table2[[#This Row],[Phone Number]])</f>
        <v>(680)582-9931-63472</v>
      </c>
      <c r="H863" s="2" t="s">
        <v>40</v>
      </c>
      <c r="I863" s="3">
        <v>44758</v>
      </c>
      <c r="J863" s="3">
        <f t="shared" ca="1" si="48"/>
        <v>45252</v>
      </c>
      <c r="K86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6 Days</v>
      </c>
      <c r="L863" s="4">
        <f ca="1">IF(ISBLANK(Table2[[#This Row],[Exit Date]]),0,Table2[[#This Row],[Exit Date]]-Table2[[#This Row],[Join Date]])</f>
        <v>494</v>
      </c>
      <c r="M863" s="2" t="str">
        <f ca="1">IF(Table2[[#This Row],[Exit Date]]&lt;TODAY(),"Out of Service","Active Employee")</f>
        <v>Active Employee</v>
      </c>
    </row>
    <row r="864" spans="1:13" x14ac:dyDescent="0.35">
      <c r="A864" s="2" t="s">
        <v>2783</v>
      </c>
      <c r="B864" s="2">
        <v>38</v>
      </c>
      <c r="C864" s="2" t="s">
        <v>21</v>
      </c>
      <c r="D864" s="2" t="s">
        <v>2784</v>
      </c>
      <c r="E864" s="2" t="s">
        <v>2785</v>
      </c>
      <c r="F864" s="2" t="s">
        <v>3595</v>
      </c>
      <c r="G864" s="5" t="str">
        <f>IF(LEFT(Table2[[#This Row],[Phone Number]], 1)="-", MID(Table2[[#This Row],[Phone Number]], 2, LEN(Table2[[#This Row],[Phone Number]])-1), Table2[[#This Row],[Phone Number]])</f>
        <v>001-842-985-9307-47942</v>
      </c>
      <c r="H864" s="2" t="s">
        <v>19</v>
      </c>
      <c r="I864" s="3">
        <v>44758</v>
      </c>
      <c r="J864" s="3">
        <f t="shared" ca="1" si="48"/>
        <v>45252</v>
      </c>
      <c r="K86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6 Days</v>
      </c>
      <c r="L864" s="4">
        <f ca="1">IF(ISBLANK(Table2[[#This Row],[Exit Date]]),0,Table2[[#This Row],[Exit Date]]-Table2[[#This Row],[Join Date]])</f>
        <v>494</v>
      </c>
      <c r="M864" s="2" t="str">
        <f ca="1">IF(Table2[[#This Row],[Exit Date]]&lt;TODAY(),"Out of Service","Active Employee")</f>
        <v>Active Employee</v>
      </c>
    </row>
    <row r="865" spans="1:13" x14ac:dyDescent="0.35">
      <c r="A865" s="2" t="s">
        <v>1661</v>
      </c>
      <c r="B865" s="2">
        <v>18</v>
      </c>
      <c r="C865" s="2" t="s">
        <v>21</v>
      </c>
      <c r="D865" s="2" t="s">
        <v>1662</v>
      </c>
      <c r="E865" s="2" t="s">
        <v>1663</v>
      </c>
      <c r="F865" s="2" t="s">
        <v>3426</v>
      </c>
      <c r="G865" s="5" t="str">
        <f>IF(LEFT(Table2[[#This Row],[Phone Number]], 1)="-", MID(Table2[[#This Row],[Phone Number]], 2, LEN(Table2[[#This Row],[Phone Number]])-1), Table2[[#This Row],[Phone Number]])</f>
        <v>+1-286-924-8864-5989</v>
      </c>
      <c r="H865" s="2" t="s">
        <v>24</v>
      </c>
      <c r="I865" s="3">
        <v>44759</v>
      </c>
      <c r="J865" s="3">
        <f t="shared" ca="1" si="48"/>
        <v>45252</v>
      </c>
      <c r="K86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5 Days</v>
      </c>
      <c r="L865" s="4">
        <f ca="1">IF(ISBLANK(Table2[[#This Row],[Exit Date]]),0,Table2[[#This Row],[Exit Date]]-Table2[[#This Row],[Join Date]])</f>
        <v>493</v>
      </c>
      <c r="M865" s="2" t="str">
        <f ca="1">IF(Table2[[#This Row],[Exit Date]]&lt;TODAY(),"Out of Service","Active Employee")</f>
        <v>Active Employee</v>
      </c>
    </row>
    <row r="866" spans="1:13" x14ac:dyDescent="0.35">
      <c r="A866" s="2" t="s">
        <v>2531</v>
      </c>
      <c r="B866" s="2">
        <v>53</v>
      </c>
      <c r="C866" s="2" t="s">
        <v>10</v>
      </c>
      <c r="D866" s="2" t="s">
        <v>2532</v>
      </c>
      <c r="E866" s="2" t="s">
        <v>2533</v>
      </c>
      <c r="F866" s="2" t="s">
        <v>2534</v>
      </c>
      <c r="G866" s="5" t="str">
        <f>IF(LEFT(Table2[[#This Row],[Phone Number]], 1)="-", MID(Table2[[#This Row],[Phone Number]], 2, LEN(Table2[[#This Row],[Phone Number]])-1), Table2[[#This Row],[Phone Number]])</f>
        <v>001-441-310-4290</v>
      </c>
      <c r="H866" s="2" t="s">
        <v>19</v>
      </c>
      <c r="I866" s="3">
        <v>44759</v>
      </c>
      <c r="J866" s="3">
        <f t="shared" ca="1" si="48"/>
        <v>45252</v>
      </c>
      <c r="K86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5 Days</v>
      </c>
      <c r="L866" s="4">
        <f ca="1">IF(ISBLANK(Table2[[#This Row],[Exit Date]]),0,Table2[[#This Row],[Exit Date]]-Table2[[#This Row],[Join Date]])</f>
        <v>493</v>
      </c>
      <c r="M866" s="2" t="str">
        <f ca="1">IF(Table2[[#This Row],[Exit Date]]&lt;TODAY(),"Out of Service","Active Employee")</f>
        <v>Active Employee</v>
      </c>
    </row>
    <row r="867" spans="1:13" x14ac:dyDescent="0.35">
      <c r="A867" s="2" t="s">
        <v>141</v>
      </c>
      <c r="B867" s="2">
        <v>35</v>
      </c>
      <c r="C867" s="2" t="s">
        <v>21</v>
      </c>
      <c r="D867" s="2" t="s">
        <v>142</v>
      </c>
      <c r="E867" s="2" t="s">
        <v>143</v>
      </c>
      <c r="F867" s="2" t="s">
        <v>3675</v>
      </c>
      <c r="G867" s="5" t="str">
        <f>IF(LEFT(Table2[[#This Row],[Phone Number]], 1)="-", MID(Table2[[#This Row],[Phone Number]], 2, LEN(Table2[[#This Row],[Phone Number]])-1), Table2[[#This Row],[Phone Number]])</f>
        <v>350-874-4582-0397</v>
      </c>
      <c r="H867" s="2" t="s">
        <v>14</v>
      </c>
      <c r="I867" s="3">
        <v>44760</v>
      </c>
      <c r="J867" s="3">
        <f t="shared" ca="1" si="48"/>
        <v>45252</v>
      </c>
      <c r="K86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4 Days</v>
      </c>
      <c r="L867" s="4">
        <f ca="1">IF(ISBLANK(Table2[[#This Row],[Exit Date]]),0,Table2[[#This Row],[Exit Date]]-Table2[[#This Row],[Join Date]])</f>
        <v>492</v>
      </c>
      <c r="M867" s="2" t="str">
        <f ca="1">IF(Table2[[#This Row],[Exit Date]]&lt;TODAY(),"Out of Service","Active Employee")</f>
        <v>Active Employee</v>
      </c>
    </row>
    <row r="868" spans="1:13" x14ac:dyDescent="0.35">
      <c r="A868" s="2" t="s">
        <v>2810</v>
      </c>
      <c r="B868" s="2">
        <v>46</v>
      </c>
      <c r="C868" s="2" t="s">
        <v>21</v>
      </c>
      <c r="D868" s="2" t="s">
        <v>2811</v>
      </c>
      <c r="E868" s="2" t="s">
        <v>2812</v>
      </c>
      <c r="F868" s="2">
        <f>1-361-809-3513</f>
        <v>-4682</v>
      </c>
      <c r="G868" s="5" t="str">
        <f>IF(LEFT(Table2[[#This Row],[Phone Number]], 1)="-", MID(Table2[[#This Row],[Phone Number]], 2, LEN(Table2[[#This Row],[Phone Number]])-1), Table2[[#This Row],[Phone Number]])</f>
        <v>4682</v>
      </c>
      <c r="H868" s="2" t="s">
        <v>24</v>
      </c>
      <c r="I868" s="3">
        <v>44760</v>
      </c>
      <c r="J868" s="3">
        <f t="shared" ca="1" si="48"/>
        <v>45252</v>
      </c>
      <c r="K86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4 Months 4 Days</v>
      </c>
      <c r="L868" s="4">
        <f ca="1">IF(ISBLANK(Table2[[#This Row],[Exit Date]]),0,Table2[[#This Row],[Exit Date]]-Table2[[#This Row],[Join Date]])</f>
        <v>492</v>
      </c>
      <c r="M868" s="2" t="str">
        <f ca="1">IF(Table2[[#This Row],[Exit Date]]&lt;TODAY(),"Out of Service","Active Employee")</f>
        <v>Active Employee</v>
      </c>
    </row>
    <row r="869" spans="1:13" x14ac:dyDescent="0.35">
      <c r="A869" s="2" t="s">
        <v>2424</v>
      </c>
      <c r="B869" s="2">
        <v>20</v>
      </c>
      <c r="C869" s="2" t="s">
        <v>21</v>
      </c>
      <c r="D869" s="2" t="s">
        <v>2425</v>
      </c>
      <c r="E869" s="2" t="s">
        <v>2426</v>
      </c>
      <c r="F869" s="2" t="s">
        <v>3531</v>
      </c>
      <c r="G869" s="5" t="str">
        <f>IF(LEFT(Table2[[#This Row],[Phone Number]], 1)="-", MID(Table2[[#This Row],[Phone Number]], 2, LEN(Table2[[#This Row],[Phone Number]])-1), Table2[[#This Row],[Phone Number]])</f>
        <v>+1-774-287-3051-53317</v>
      </c>
      <c r="H869" s="2" t="s">
        <v>14</v>
      </c>
      <c r="I869" s="3">
        <v>44765</v>
      </c>
      <c r="J869" s="3">
        <v>44921</v>
      </c>
      <c r="K86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5 Months 3 Days</v>
      </c>
      <c r="L869" s="4">
        <f>IF(ISBLANK(Table2[[#This Row],[Exit Date]]),0,Table2[[#This Row],[Exit Date]]-Table2[[#This Row],[Join Date]])</f>
        <v>156</v>
      </c>
      <c r="M869" s="2" t="str">
        <f ca="1">IF(Table2[[#This Row],[Exit Date]]&lt;TODAY(),"Out of Service","Active Employee")</f>
        <v>Out of Service</v>
      </c>
    </row>
    <row r="870" spans="1:13" x14ac:dyDescent="0.35">
      <c r="A870" s="2" t="s">
        <v>834</v>
      </c>
      <c r="B870" s="2">
        <v>41</v>
      </c>
      <c r="C870" s="2" t="s">
        <v>10</v>
      </c>
      <c r="D870" s="2" t="s">
        <v>835</v>
      </c>
      <c r="E870" s="2" t="s">
        <v>836</v>
      </c>
      <c r="F870" s="2" t="s">
        <v>3709</v>
      </c>
      <c r="G870" s="5" t="str">
        <f>IF(LEFT(Table2[[#This Row],[Phone Number]], 1)="-", MID(Table2[[#This Row],[Phone Number]], 2, LEN(Table2[[#This Row],[Phone Number]])-1), Table2[[#This Row],[Phone Number]])</f>
        <v>527-812-3348-86002</v>
      </c>
      <c r="H870" s="2" t="s">
        <v>24</v>
      </c>
      <c r="I870" s="3">
        <v>44766</v>
      </c>
      <c r="J870" s="3">
        <v>44784</v>
      </c>
      <c r="K87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18 Days</v>
      </c>
      <c r="L870" s="4">
        <f>IF(ISBLANK(Table2[[#This Row],[Exit Date]]),0,Table2[[#This Row],[Exit Date]]-Table2[[#This Row],[Join Date]])</f>
        <v>18</v>
      </c>
      <c r="M870" s="2" t="str">
        <f ca="1">IF(Table2[[#This Row],[Exit Date]]&lt;TODAY(),"Out of Service","Active Employee")</f>
        <v>Out of Service</v>
      </c>
    </row>
    <row r="871" spans="1:13" x14ac:dyDescent="0.35">
      <c r="A871" s="2" t="s">
        <v>147</v>
      </c>
      <c r="B871" s="2">
        <v>28</v>
      </c>
      <c r="C871" s="2" t="s">
        <v>21</v>
      </c>
      <c r="D871" s="2" t="s">
        <v>148</v>
      </c>
      <c r="E871" s="2" t="s">
        <v>149</v>
      </c>
      <c r="F871" s="2" t="s">
        <v>3205</v>
      </c>
      <c r="G871" s="5" t="str">
        <f>IF(LEFT(Table2[[#This Row],[Phone Number]], 1)="-", MID(Table2[[#This Row],[Phone Number]], 2, LEN(Table2[[#This Row],[Phone Number]])-1), Table2[[#This Row],[Phone Number]])</f>
        <v>(733)347-6730-668</v>
      </c>
      <c r="H871" s="2" t="s">
        <v>14</v>
      </c>
      <c r="I871" s="3">
        <v>44769</v>
      </c>
      <c r="J871" s="3">
        <f t="shared" ref="J871:J879" ca="1" si="49">TODAY()</f>
        <v>45252</v>
      </c>
      <c r="K87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26 Days</v>
      </c>
      <c r="L871" s="4">
        <f ca="1">IF(ISBLANK(Table2[[#This Row],[Exit Date]]),0,Table2[[#This Row],[Exit Date]]-Table2[[#This Row],[Join Date]])</f>
        <v>483</v>
      </c>
      <c r="M871" s="2" t="str">
        <f ca="1">IF(Table2[[#This Row],[Exit Date]]&lt;TODAY(),"Out of Service","Active Employee")</f>
        <v>Active Employee</v>
      </c>
    </row>
    <row r="872" spans="1:13" x14ac:dyDescent="0.35">
      <c r="A872" s="2" t="s">
        <v>1197</v>
      </c>
      <c r="B872" s="2">
        <v>45</v>
      </c>
      <c r="C872" s="2" t="s">
        <v>21</v>
      </c>
      <c r="D872" s="2" t="s">
        <v>1198</v>
      </c>
      <c r="E872" s="2" t="s">
        <v>1199</v>
      </c>
      <c r="F872" s="2" t="s">
        <v>3730</v>
      </c>
      <c r="G872" s="5" t="str">
        <f>IF(LEFT(Table2[[#This Row],[Phone Number]], 1)="-", MID(Table2[[#This Row],[Phone Number]], 2, LEN(Table2[[#This Row],[Phone Number]])-1), Table2[[#This Row],[Phone Number]])</f>
        <v>463-554-3219</v>
      </c>
      <c r="H872" s="2" t="s">
        <v>19</v>
      </c>
      <c r="I872" s="3">
        <v>44771</v>
      </c>
      <c r="J872" s="3">
        <f t="shared" ca="1" si="49"/>
        <v>45252</v>
      </c>
      <c r="K87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24 Days</v>
      </c>
      <c r="L872" s="4">
        <f ca="1">IF(ISBLANK(Table2[[#This Row],[Exit Date]]),0,Table2[[#This Row],[Exit Date]]-Table2[[#This Row],[Join Date]])</f>
        <v>481</v>
      </c>
      <c r="M872" s="2" t="str">
        <f ca="1">IF(Table2[[#This Row],[Exit Date]]&lt;TODAY(),"Out of Service","Active Employee")</f>
        <v>Active Employee</v>
      </c>
    </row>
    <row r="873" spans="1:13" x14ac:dyDescent="0.35">
      <c r="A873" s="2" t="s">
        <v>693</v>
      </c>
      <c r="B873" s="2">
        <v>57</v>
      </c>
      <c r="C873" s="2" t="s">
        <v>10</v>
      </c>
      <c r="D873" s="2" t="s">
        <v>694</v>
      </c>
      <c r="E873" s="2" t="s">
        <v>695</v>
      </c>
      <c r="F873" s="2" t="s">
        <v>3285</v>
      </c>
      <c r="G873" s="5" t="str">
        <f>IF(LEFT(Table2[[#This Row],[Phone Number]], 1)="-", MID(Table2[[#This Row],[Phone Number]], 2, LEN(Table2[[#This Row],[Phone Number]])-1), Table2[[#This Row],[Phone Number]])</f>
        <v>+1-309-819-8233-384</v>
      </c>
      <c r="H873" s="2" t="s">
        <v>14</v>
      </c>
      <c r="I873" s="3">
        <v>44773</v>
      </c>
      <c r="J873" s="3">
        <f t="shared" ca="1" si="49"/>
        <v>45252</v>
      </c>
      <c r="K87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22 Days</v>
      </c>
      <c r="L873" s="4">
        <f ca="1">IF(ISBLANK(Table2[[#This Row],[Exit Date]]),0,Table2[[#This Row],[Exit Date]]-Table2[[#This Row],[Join Date]])</f>
        <v>479</v>
      </c>
      <c r="M873" s="2" t="str">
        <f ca="1">IF(Table2[[#This Row],[Exit Date]]&lt;TODAY(),"Out of Service","Active Employee")</f>
        <v>Active Employee</v>
      </c>
    </row>
    <row r="874" spans="1:13" x14ac:dyDescent="0.35">
      <c r="A874" s="2" t="s">
        <v>285</v>
      </c>
      <c r="B874" s="2">
        <v>20</v>
      </c>
      <c r="C874" s="2" t="s">
        <v>21</v>
      </c>
      <c r="D874" s="2" t="s">
        <v>286</v>
      </c>
      <c r="E874" s="2" t="s">
        <v>287</v>
      </c>
      <c r="F874" s="2" t="s">
        <v>3220</v>
      </c>
      <c r="G874" s="5" t="str">
        <f>IF(LEFT(Table2[[#This Row],[Phone Number]], 1)="-", MID(Table2[[#This Row],[Phone Number]], 2, LEN(Table2[[#This Row],[Phone Number]])-1), Table2[[#This Row],[Phone Number]])</f>
        <v>587-457-4215-8925</v>
      </c>
      <c r="H874" s="2" t="s">
        <v>24</v>
      </c>
      <c r="I874" s="3">
        <v>44776</v>
      </c>
      <c r="J874" s="3">
        <f t="shared" ca="1" si="49"/>
        <v>45252</v>
      </c>
      <c r="K87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19 Days</v>
      </c>
      <c r="L874" s="4">
        <f ca="1">IF(ISBLANK(Table2[[#This Row],[Exit Date]]),0,Table2[[#This Row],[Exit Date]]-Table2[[#This Row],[Join Date]])</f>
        <v>476</v>
      </c>
      <c r="M874" s="2" t="str">
        <f ca="1">IF(Table2[[#This Row],[Exit Date]]&lt;TODAY(),"Out of Service","Active Employee")</f>
        <v>Active Employee</v>
      </c>
    </row>
    <row r="875" spans="1:13" x14ac:dyDescent="0.35">
      <c r="A875" s="2" t="s">
        <v>2921</v>
      </c>
      <c r="B875" s="2">
        <v>45</v>
      </c>
      <c r="C875" s="2" t="s">
        <v>10</v>
      </c>
      <c r="D875" s="2" t="s">
        <v>2922</v>
      </c>
      <c r="E875" s="2" t="s">
        <v>2923</v>
      </c>
      <c r="F875" s="2" t="s">
        <v>3617</v>
      </c>
      <c r="G875" s="5" t="str">
        <f>IF(LEFT(Table2[[#This Row],[Phone Number]], 1)="-", MID(Table2[[#This Row],[Phone Number]], 2, LEN(Table2[[#This Row],[Phone Number]])-1), Table2[[#This Row],[Phone Number]])</f>
        <v>001-888-311-9576-5309</v>
      </c>
      <c r="H875" s="2" t="s">
        <v>14</v>
      </c>
      <c r="I875" s="3">
        <v>44777</v>
      </c>
      <c r="J875" s="3">
        <f t="shared" ca="1" si="49"/>
        <v>45252</v>
      </c>
      <c r="K87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18 Days</v>
      </c>
      <c r="L875" s="4">
        <f ca="1">IF(ISBLANK(Table2[[#This Row],[Exit Date]]),0,Table2[[#This Row],[Exit Date]]-Table2[[#This Row],[Join Date]])</f>
        <v>475</v>
      </c>
      <c r="M875" s="2" t="str">
        <f ca="1">IF(Table2[[#This Row],[Exit Date]]&lt;TODAY(),"Out of Service","Active Employee")</f>
        <v>Active Employee</v>
      </c>
    </row>
    <row r="876" spans="1:13" x14ac:dyDescent="0.35">
      <c r="A876" s="2" t="s">
        <v>2843</v>
      </c>
      <c r="B876" s="2">
        <v>31</v>
      </c>
      <c r="C876" s="2" t="s">
        <v>10</v>
      </c>
      <c r="D876" s="2" t="s">
        <v>2844</v>
      </c>
      <c r="E876" s="2" t="s">
        <v>2845</v>
      </c>
      <c r="F876" s="2">
        <v>7276429062</v>
      </c>
      <c r="G876" s="5">
        <f>IF(LEFT(Table2[[#This Row],[Phone Number]], 1)="-", MID(Table2[[#This Row],[Phone Number]], 2, LEN(Table2[[#This Row],[Phone Number]])-1), Table2[[#This Row],[Phone Number]])</f>
        <v>7276429062</v>
      </c>
      <c r="H876" s="2" t="s">
        <v>40</v>
      </c>
      <c r="I876" s="3">
        <v>44778</v>
      </c>
      <c r="J876" s="3">
        <f t="shared" ca="1" si="49"/>
        <v>45252</v>
      </c>
      <c r="K87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17 Days</v>
      </c>
      <c r="L876" s="4">
        <f ca="1">IF(ISBLANK(Table2[[#This Row],[Exit Date]]),0,Table2[[#This Row],[Exit Date]]-Table2[[#This Row],[Join Date]])</f>
        <v>474</v>
      </c>
      <c r="M876" s="2" t="str">
        <f ca="1">IF(Table2[[#This Row],[Exit Date]]&lt;TODAY(),"Out of Service","Active Employee")</f>
        <v>Active Employee</v>
      </c>
    </row>
    <row r="877" spans="1:13" x14ac:dyDescent="0.35">
      <c r="A877" s="2" t="s">
        <v>1048</v>
      </c>
      <c r="B877" s="2">
        <v>32</v>
      </c>
      <c r="C877" s="2" t="s">
        <v>21</v>
      </c>
      <c r="D877" s="2" t="s">
        <v>1049</v>
      </c>
      <c r="E877" s="2" t="s">
        <v>1050</v>
      </c>
      <c r="F877" s="2">
        <v>6269329203</v>
      </c>
      <c r="G877" s="5">
        <f>IF(LEFT(Table2[[#This Row],[Phone Number]], 1)="-", MID(Table2[[#This Row],[Phone Number]], 2, LEN(Table2[[#This Row],[Phone Number]])-1), Table2[[#This Row],[Phone Number]])</f>
        <v>6269329203</v>
      </c>
      <c r="H877" s="2" t="s">
        <v>24</v>
      </c>
      <c r="I877" s="3">
        <v>44779</v>
      </c>
      <c r="J877" s="3">
        <f t="shared" ca="1" si="49"/>
        <v>45252</v>
      </c>
      <c r="K87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16 Days</v>
      </c>
      <c r="L877" s="4">
        <f ca="1">IF(ISBLANK(Table2[[#This Row],[Exit Date]]),0,Table2[[#This Row],[Exit Date]]-Table2[[#This Row],[Join Date]])</f>
        <v>473</v>
      </c>
      <c r="M877" s="2" t="str">
        <f ca="1">IF(Table2[[#This Row],[Exit Date]]&lt;TODAY(),"Out of Service","Active Employee")</f>
        <v>Active Employee</v>
      </c>
    </row>
    <row r="878" spans="1:13" x14ac:dyDescent="0.35">
      <c r="A878" s="2" t="s">
        <v>1643</v>
      </c>
      <c r="B878" s="2">
        <v>48</v>
      </c>
      <c r="C878" s="2" t="s">
        <v>21</v>
      </c>
      <c r="D878" s="2" t="s">
        <v>1644</v>
      </c>
      <c r="E878" s="2" t="s">
        <v>1645</v>
      </c>
      <c r="F878" s="2" t="s">
        <v>3424</v>
      </c>
      <c r="G878" s="5" t="str">
        <f>IF(LEFT(Table2[[#This Row],[Phone Number]], 1)="-", MID(Table2[[#This Row],[Phone Number]], 2, LEN(Table2[[#This Row],[Phone Number]])-1), Table2[[#This Row],[Phone Number]])</f>
        <v>883-553-5842-8359</v>
      </c>
      <c r="H878" s="2" t="s">
        <v>40</v>
      </c>
      <c r="I878" s="3">
        <v>44781</v>
      </c>
      <c r="J878" s="3">
        <f t="shared" ca="1" si="49"/>
        <v>45252</v>
      </c>
      <c r="K87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14 Days</v>
      </c>
      <c r="L878" s="4">
        <f ca="1">IF(ISBLANK(Table2[[#This Row],[Exit Date]]),0,Table2[[#This Row],[Exit Date]]-Table2[[#This Row],[Join Date]])</f>
        <v>471</v>
      </c>
      <c r="M878" s="2" t="str">
        <f ca="1">IF(Table2[[#This Row],[Exit Date]]&lt;TODAY(),"Out of Service","Active Employee")</f>
        <v>Active Employee</v>
      </c>
    </row>
    <row r="879" spans="1:13" x14ac:dyDescent="0.35">
      <c r="A879" s="2" t="s">
        <v>1695</v>
      </c>
      <c r="B879" s="2">
        <v>22</v>
      </c>
      <c r="C879" s="2" t="s">
        <v>10</v>
      </c>
      <c r="D879" s="2" t="s">
        <v>1696</v>
      </c>
      <c r="E879" s="2" t="s">
        <v>1697</v>
      </c>
      <c r="F879" s="2" t="s">
        <v>1698</v>
      </c>
      <c r="G879" s="5" t="str">
        <f>IF(LEFT(Table2[[#This Row],[Phone Number]], 1)="-", MID(Table2[[#This Row],[Phone Number]], 2, LEN(Table2[[#This Row],[Phone Number]])-1), Table2[[#This Row],[Phone Number]])</f>
        <v>(514)435-3254</v>
      </c>
      <c r="H879" s="2" t="s">
        <v>40</v>
      </c>
      <c r="I879" s="3">
        <v>44783</v>
      </c>
      <c r="J879" s="3">
        <f t="shared" ca="1" si="49"/>
        <v>45252</v>
      </c>
      <c r="K87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12 Days</v>
      </c>
      <c r="L879" s="4">
        <f ca="1">IF(ISBLANK(Table2[[#This Row],[Exit Date]]),0,Table2[[#This Row],[Exit Date]]-Table2[[#This Row],[Join Date]])</f>
        <v>469</v>
      </c>
      <c r="M879" s="2" t="str">
        <f ca="1">IF(Table2[[#This Row],[Exit Date]]&lt;TODAY(),"Out of Service","Active Employee")</f>
        <v>Active Employee</v>
      </c>
    </row>
    <row r="880" spans="1:13" x14ac:dyDescent="0.35">
      <c r="A880" s="2" t="s">
        <v>1873</v>
      </c>
      <c r="B880" s="2">
        <v>53</v>
      </c>
      <c r="C880" s="2" t="s">
        <v>10</v>
      </c>
      <c r="D880" s="2" t="s">
        <v>1874</v>
      </c>
      <c r="E880" s="2" t="s">
        <v>1875</v>
      </c>
      <c r="F880" s="2" t="s">
        <v>3773</v>
      </c>
      <c r="G880" s="5" t="str">
        <f>IF(LEFT(Table2[[#This Row],[Phone Number]], 1)="-", MID(Table2[[#This Row],[Phone Number]], 2, LEN(Table2[[#This Row],[Phone Number]])-1), Table2[[#This Row],[Phone Number]])</f>
        <v>404-731-6078-514</v>
      </c>
      <c r="H880" s="2" t="s">
        <v>24</v>
      </c>
      <c r="I880" s="3">
        <v>44783</v>
      </c>
      <c r="J880" s="3">
        <v>44833</v>
      </c>
      <c r="K88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19 Days</v>
      </c>
      <c r="L880" s="4">
        <f>IF(ISBLANK(Table2[[#This Row],[Exit Date]]),0,Table2[[#This Row],[Exit Date]]-Table2[[#This Row],[Join Date]])</f>
        <v>50</v>
      </c>
      <c r="M880" s="2" t="str">
        <f ca="1">IF(Table2[[#This Row],[Exit Date]]&lt;TODAY(),"Out of Service","Active Employee")</f>
        <v>Out of Service</v>
      </c>
    </row>
    <row r="881" spans="1:13" x14ac:dyDescent="0.35">
      <c r="A881" s="2" t="s">
        <v>2678</v>
      </c>
      <c r="B881" s="2">
        <v>46</v>
      </c>
      <c r="C881" s="2" t="s">
        <v>10</v>
      </c>
      <c r="D881" s="2" t="s">
        <v>2679</v>
      </c>
      <c r="E881" s="2" t="s">
        <v>2680</v>
      </c>
      <c r="F881" s="2" t="s">
        <v>3814</v>
      </c>
      <c r="G881" s="5" t="str">
        <f>IF(LEFT(Table2[[#This Row],[Phone Number]], 1)="-", MID(Table2[[#This Row],[Phone Number]], 2, LEN(Table2[[#This Row],[Phone Number]])-1), Table2[[#This Row],[Phone Number]])</f>
        <v>774-432-7202</v>
      </c>
      <c r="H881" s="2" t="s">
        <v>24</v>
      </c>
      <c r="I881" s="3">
        <v>44783</v>
      </c>
      <c r="J881" s="3">
        <f ca="1">TODAY()</f>
        <v>45252</v>
      </c>
      <c r="K88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12 Days</v>
      </c>
      <c r="L881" s="4">
        <f ca="1">IF(ISBLANK(Table2[[#This Row],[Exit Date]]),0,Table2[[#This Row],[Exit Date]]-Table2[[#This Row],[Join Date]])</f>
        <v>469</v>
      </c>
      <c r="M881" s="2" t="str">
        <f ca="1">IF(Table2[[#This Row],[Exit Date]]&lt;TODAY(),"Out of Service","Active Employee")</f>
        <v>Active Employee</v>
      </c>
    </row>
    <row r="882" spans="1:13" x14ac:dyDescent="0.35">
      <c r="A882" s="2" t="s">
        <v>2830</v>
      </c>
      <c r="B882" s="2">
        <v>27</v>
      </c>
      <c r="C882" s="2" t="s">
        <v>21</v>
      </c>
      <c r="D882" s="2" t="s">
        <v>2831</v>
      </c>
      <c r="E882" s="2" t="s">
        <v>2832</v>
      </c>
      <c r="F882" s="2" t="s">
        <v>3827</v>
      </c>
      <c r="G882" s="5" t="str">
        <f>IF(LEFT(Table2[[#This Row],[Phone Number]], 1)="-", MID(Table2[[#This Row],[Phone Number]], 2, LEN(Table2[[#This Row],[Phone Number]])-1), Table2[[#This Row],[Phone Number]])</f>
        <v>975-824-6061-290</v>
      </c>
      <c r="H882" s="2" t="s">
        <v>19</v>
      </c>
      <c r="I882" s="3">
        <v>44783</v>
      </c>
      <c r="J882" s="3">
        <v>44817</v>
      </c>
      <c r="K88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3 Days</v>
      </c>
      <c r="L882" s="4">
        <f>IF(ISBLANK(Table2[[#This Row],[Exit Date]]),0,Table2[[#This Row],[Exit Date]]-Table2[[#This Row],[Join Date]])</f>
        <v>34</v>
      </c>
      <c r="M882" s="2" t="str">
        <f ca="1">IF(Table2[[#This Row],[Exit Date]]&lt;TODAY(),"Out of Service","Active Employee")</f>
        <v>Out of Service</v>
      </c>
    </row>
    <row r="883" spans="1:13" x14ac:dyDescent="0.35">
      <c r="A883" s="2" t="s">
        <v>1822</v>
      </c>
      <c r="B883" s="2">
        <v>28</v>
      </c>
      <c r="C883" s="2" t="s">
        <v>10</v>
      </c>
      <c r="D883" s="2" t="s">
        <v>1823</v>
      </c>
      <c r="E883" s="2" t="s">
        <v>1824</v>
      </c>
      <c r="F883" s="2" t="s">
        <v>1825</v>
      </c>
      <c r="G883" s="5" t="str">
        <f>IF(LEFT(Table2[[#This Row],[Phone Number]], 1)="-", MID(Table2[[#This Row],[Phone Number]], 2, LEN(Table2[[#This Row],[Phone Number]])-1), Table2[[#This Row],[Phone Number]])</f>
        <v>368-857-2807</v>
      </c>
      <c r="H883" s="2" t="s">
        <v>14</v>
      </c>
      <c r="I883" s="3">
        <v>44790</v>
      </c>
      <c r="J883" s="3">
        <f ca="1">TODAY()</f>
        <v>45252</v>
      </c>
      <c r="K88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5 Days</v>
      </c>
      <c r="L883" s="4">
        <f ca="1">IF(ISBLANK(Table2[[#This Row],[Exit Date]]),0,Table2[[#This Row],[Exit Date]]-Table2[[#This Row],[Join Date]])</f>
        <v>462</v>
      </c>
      <c r="M883" s="2" t="str">
        <f ca="1">IF(Table2[[#This Row],[Exit Date]]&lt;TODAY(),"Out of Service","Active Employee")</f>
        <v>Active Employee</v>
      </c>
    </row>
    <row r="884" spans="1:13" x14ac:dyDescent="0.35">
      <c r="A884" s="2" t="s">
        <v>461</v>
      </c>
      <c r="B884" s="2">
        <v>28</v>
      </c>
      <c r="C884" s="2" t="s">
        <v>21</v>
      </c>
      <c r="D884" s="2" t="s">
        <v>462</v>
      </c>
      <c r="E884" s="2" t="s">
        <v>463</v>
      </c>
      <c r="F884" s="2" t="s">
        <v>3252</v>
      </c>
      <c r="G884" s="5" t="str">
        <f>IF(LEFT(Table2[[#This Row],[Phone Number]], 1)="-", MID(Table2[[#This Row],[Phone Number]], 2, LEN(Table2[[#This Row],[Phone Number]])-1), Table2[[#This Row],[Phone Number]])</f>
        <v>+1-871-239-9218-72683</v>
      </c>
      <c r="H884" s="2" t="s">
        <v>40</v>
      </c>
      <c r="I884" s="3">
        <v>44791</v>
      </c>
      <c r="J884" s="3">
        <f ca="1">TODAY()</f>
        <v>45252</v>
      </c>
      <c r="K88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4 Days</v>
      </c>
      <c r="L884" s="4">
        <f ca="1">IF(ISBLANK(Table2[[#This Row],[Exit Date]]),0,Table2[[#This Row],[Exit Date]]-Table2[[#This Row],[Join Date]])</f>
        <v>461</v>
      </c>
      <c r="M884" s="2" t="str">
        <f ca="1">IF(Table2[[#This Row],[Exit Date]]&lt;TODAY(),"Out of Service","Active Employee")</f>
        <v>Active Employee</v>
      </c>
    </row>
    <row r="885" spans="1:13" x14ac:dyDescent="0.35">
      <c r="A885" s="2" t="s">
        <v>2577</v>
      </c>
      <c r="B885" s="2">
        <v>39</v>
      </c>
      <c r="C885" s="2" t="s">
        <v>21</v>
      </c>
      <c r="D885" s="2" t="s">
        <v>2578</v>
      </c>
      <c r="E885" s="2" t="s">
        <v>2579</v>
      </c>
      <c r="F885" s="2" t="s">
        <v>3812</v>
      </c>
      <c r="G885" s="5" t="str">
        <f>IF(LEFT(Table2[[#This Row],[Phone Number]], 1)="-", MID(Table2[[#This Row],[Phone Number]], 2, LEN(Table2[[#This Row],[Phone Number]])-1), Table2[[#This Row],[Phone Number]])</f>
        <v>892-820-8991-984</v>
      </c>
      <c r="H885" s="2" t="s">
        <v>24</v>
      </c>
      <c r="I885" s="3">
        <v>44792</v>
      </c>
      <c r="J885" s="3">
        <f ca="1">TODAY()</f>
        <v>45252</v>
      </c>
      <c r="K88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3 Days</v>
      </c>
      <c r="L885" s="4">
        <f ca="1">IF(ISBLANK(Table2[[#This Row],[Exit Date]]),0,Table2[[#This Row],[Exit Date]]-Table2[[#This Row],[Join Date]])</f>
        <v>460</v>
      </c>
      <c r="M885" s="2" t="str">
        <f ca="1">IF(Table2[[#This Row],[Exit Date]]&lt;TODAY(),"Out of Service","Active Employee")</f>
        <v>Active Employee</v>
      </c>
    </row>
    <row r="886" spans="1:13" x14ac:dyDescent="0.35">
      <c r="A886" s="2" t="s">
        <v>2645</v>
      </c>
      <c r="B886" s="2">
        <v>47</v>
      </c>
      <c r="C886" s="2" t="s">
        <v>10</v>
      </c>
      <c r="D886" s="2" t="s">
        <v>2646</v>
      </c>
      <c r="E886" s="2" t="s">
        <v>2647</v>
      </c>
      <c r="F886" s="2" t="s">
        <v>3567</v>
      </c>
      <c r="G886" s="5" t="str">
        <f>IF(LEFT(Table2[[#This Row],[Phone Number]], 1)="-", MID(Table2[[#This Row],[Phone Number]], 2, LEN(Table2[[#This Row],[Phone Number]])-1), Table2[[#This Row],[Phone Number]])</f>
        <v>+1-720-382-7295-88728</v>
      </c>
      <c r="H886" s="2" t="s">
        <v>19</v>
      </c>
      <c r="I886" s="3">
        <v>44792</v>
      </c>
      <c r="J886" s="3">
        <f ca="1">TODAY()</f>
        <v>45252</v>
      </c>
      <c r="K88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3 Days</v>
      </c>
      <c r="L886" s="4">
        <f ca="1">IF(ISBLANK(Table2[[#This Row],[Exit Date]]),0,Table2[[#This Row],[Exit Date]]-Table2[[#This Row],[Join Date]])</f>
        <v>460</v>
      </c>
      <c r="M886" s="2" t="str">
        <f ca="1">IF(Table2[[#This Row],[Exit Date]]&lt;TODAY(),"Out of Service","Active Employee")</f>
        <v>Active Employee</v>
      </c>
    </row>
    <row r="887" spans="1:13" x14ac:dyDescent="0.35">
      <c r="A887" s="2" t="s">
        <v>2301</v>
      </c>
      <c r="B887" s="2">
        <v>21</v>
      </c>
      <c r="C887" s="2" t="s">
        <v>10</v>
      </c>
      <c r="D887" s="2" t="s">
        <v>2302</v>
      </c>
      <c r="E887" s="2" t="s">
        <v>2303</v>
      </c>
      <c r="F887" s="2" t="s">
        <v>3515</v>
      </c>
      <c r="G887" s="5" t="str">
        <f>IF(LEFT(Table2[[#This Row],[Phone Number]], 1)="-", MID(Table2[[#This Row],[Phone Number]], 2, LEN(Table2[[#This Row],[Phone Number]])-1), Table2[[#This Row],[Phone Number]])</f>
        <v>001-989-821-3919-33810</v>
      </c>
      <c r="H887" s="2" t="s">
        <v>19</v>
      </c>
      <c r="I887" s="3">
        <v>44793</v>
      </c>
      <c r="J887" s="3">
        <v>44875</v>
      </c>
      <c r="K887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2 Months 21 Days</v>
      </c>
      <c r="L887" s="4">
        <f>IF(ISBLANK(Table2[[#This Row],[Exit Date]]),0,Table2[[#This Row],[Exit Date]]-Table2[[#This Row],[Join Date]])</f>
        <v>82</v>
      </c>
      <c r="M887" s="2" t="str">
        <f ca="1">IF(Table2[[#This Row],[Exit Date]]&lt;TODAY(),"Out of Service","Active Employee")</f>
        <v>Out of Service</v>
      </c>
    </row>
    <row r="888" spans="1:13" x14ac:dyDescent="0.35">
      <c r="A888" s="2" t="s">
        <v>2593</v>
      </c>
      <c r="B888" s="2">
        <v>38</v>
      </c>
      <c r="C888" s="2" t="s">
        <v>21</v>
      </c>
      <c r="D888" s="2" t="s">
        <v>2594</v>
      </c>
      <c r="E888" s="2" t="s">
        <v>2595</v>
      </c>
      <c r="F888" s="2" t="s">
        <v>2596</v>
      </c>
      <c r="G888" s="5" t="str">
        <f>IF(LEFT(Table2[[#This Row],[Phone Number]], 1)="-", MID(Table2[[#This Row],[Phone Number]], 2, LEN(Table2[[#This Row],[Phone Number]])-1), Table2[[#This Row],[Phone Number]])</f>
        <v>(282)787-7383</v>
      </c>
      <c r="H888" s="2" t="s">
        <v>19</v>
      </c>
      <c r="I888" s="3">
        <v>44793</v>
      </c>
      <c r="J888" s="3">
        <v>44812</v>
      </c>
      <c r="K88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19 Days</v>
      </c>
      <c r="L888" s="4">
        <f>IF(ISBLANK(Table2[[#This Row],[Exit Date]]),0,Table2[[#This Row],[Exit Date]]-Table2[[#This Row],[Join Date]])</f>
        <v>19</v>
      </c>
      <c r="M888" s="2" t="str">
        <f ca="1">IF(Table2[[#This Row],[Exit Date]]&lt;TODAY(),"Out of Service","Active Employee")</f>
        <v>Out of Service</v>
      </c>
    </row>
    <row r="889" spans="1:13" x14ac:dyDescent="0.35">
      <c r="A889" s="2" t="s">
        <v>2977</v>
      </c>
      <c r="B889" s="2">
        <v>50</v>
      </c>
      <c r="C889" s="2" t="s">
        <v>10</v>
      </c>
      <c r="D889" s="2" t="s">
        <v>2978</v>
      </c>
      <c r="E889" s="2" t="s">
        <v>2979</v>
      </c>
      <c r="F889" s="2" t="s">
        <v>3625</v>
      </c>
      <c r="G889" s="5" t="str">
        <f>IF(LEFT(Table2[[#This Row],[Phone Number]], 1)="-", MID(Table2[[#This Row],[Phone Number]], 2, LEN(Table2[[#This Row],[Phone Number]])-1), Table2[[#This Row],[Phone Number]])</f>
        <v>+1-938-458-2494-34114</v>
      </c>
      <c r="H889" s="2" t="s">
        <v>14</v>
      </c>
      <c r="I889" s="3">
        <v>44793</v>
      </c>
      <c r="J889" s="3">
        <f ca="1">TODAY()</f>
        <v>45252</v>
      </c>
      <c r="K88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2 Days</v>
      </c>
      <c r="L889" s="4">
        <f ca="1">IF(ISBLANK(Table2[[#This Row],[Exit Date]]),0,Table2[[#This Row],[Exit Date]]-Table2[[#This Row],[Join Date]])</f>
        <v>459</v>
      </c>
      <c r="M889" s="2" t="str">
        <f ca="1">IF(Table2[[#This Row],[Exit Date]]&lt;TODAY(),"Out of Service","Active Employee")</f>
        <v>Active Employee</v>
      </c>
    </row>
    <row r="890" spans="1:13" x14ac:dyDescent="0.35">
      <c r="A890" s="2" t="s">
        <v>736</v>
      </c>
      <c r="B890" s="2">
        <v>51</v>
      </c>
      <c r="C890" s="2" t="s">
        <v>21</v>
      </c>
      <c r="D890" s="2" t="s">
        <v>737</v>
      </c>
      <c r="E890" s="2" t="s">
        <v>738</v>
      </c>
      <c r="F890" s="2">
        <f>1-863-498-3642</f>
        <v>-5002</v>
      </c>
      <c r="G890" s="5" t="str">
        <f>IF(LEFT(Table2[[#This Row],[Phone Number]], 1)="-", MID(Table2[[#This Row],[Phone Number]], 2, LEN(Table2[[#This Row],[Phone Number]])-1), Table2[[#This Row],[Phone Number]])</f>
        <v>5002</v>
      </c>
      <c r="H890" s="2" t="s">
        <v>40</v>
      </c>
      <c r="I890" s="3">
        <v>44794</v>
      </c>
      <c r="J890" s="3">
        <v>44805</v>
      </c>
      <c r="K89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11 Days</v>
      </c>
      <c r="L890" s="4">
        <f>IF(ISBLANK(Table2[[#This Row],[Exit Date]]),0,Table2[[#This Row],[Exit Date]]-Table2[[#This Row],[Join Date]])</f>
        <v>11</v>
      </c>
      <c r="M890" s="2" t="str">
        <f ca="1">IF(Table2[[#This Row],[Exit Date]]&lt;TODAY(),"Out of Service","Active Employee")</f>
        <v>Out of Service</v>
      </c>
    </row>
    <row r="891" spans="1:13" x14ac:dyDescent="0.35">
      <c r="A891" s="2" t="s">
        <v>1835</v>
      </c>
      <c r="B891" s="2">
        <v>18</v>
      </c>
      <c r="C891" s="2" t="s">
        <v>10</v>
      </c>
      <c r="D891" s="2" t="s">
        <v>1836</v>
      </c>
      <c r="E891" s="2" t="s">
        <v>1837</v>
      </c>
      <c r="F891" s="2" t="s">
        <v>1838</v>
      </c>
      <c r="G891" s="5" t="str">
        <f>IF(LEFT(Table2[[#This Row],[Phone Number]], 1)="-", MID(Table2[[#This Row],[Phone Number]], 2, LEN(Table2[[#This Row],[Phone Number]])-1), Table2[[#This Row],[Phone Number]])</f>
        <v>(447)342-0018</v>
      </c>
      <c r="H891" s="2" t="s">
        <v>24</v>
      </c>
      <c r="I891" s="3">
        <v>44795</v>
      </c>
      <c r="J891" s="3">
        <f ca="1">TODAY()</f>
        <v>45252</v>
      </c>
      <c r="K89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3 Months 0 Days</v>
      </c>
      <c r="L891" s="4">
        <f ca="1">IF(ISBLANK(Table2[[#This Row],[Exit Date]]),0,Table2[[#This Row],[Exit Date]]-Table2[[#This Row],[Join Date]])</f>
        <v>457</v>
      </c>
      <c r="M891" s="2" t="str">
        <f ca="1">IF(Table2[[#This Row],[Exit Date]]&lt;TODAY(),"Out of Service","Active Employee")</f>
        <v>Active Employee</v>
      </c>
    </row>
    <row r="892" spans="1:13" x14ac:dyDescent="0.35">
      <c r="A892" s="2" t="s">
        <v>870</v>
      </c>
      <c r="B892" s="2">
        <v>41</v>
      </c>
      <c r="C892" s="2" t="s">
        <v>21</v>
      </c>
      <c r="D892" s="2" t="s">
        <v>871</v>
      </c>
      <c r="E892" s="2" t="s">
        <v>872</v>
      </c>
      <c r="F892" s="2" t="s">
        <v>3711</v>
      </c>
      <c r="G892" s="5" t="str">
        <f>IF(LEFT(Table2[[#This Row],[Phone Number]], 1)="-", MID(Table2[[#This Row],[Phone Number]], 2, LEN(Table2[[#This Row],[Phone Number]])-1), Table2[[#This Row],[Phone Number]])</f>
        <v>616-962-1637-5148</v>
      </c>
      <c r="H892" s="2" t="s">
        <v>24</v>
      </c>
      <c r="I892" s="3">
        <v>44798</v>
      </c>
      <c r="J892" s="3">
        <v>44825</v>
      </c>
      <c r="K89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27 Days</v>
      </c>
      <c r="L892" s="4">
        <f>IF(ISBLANK(Table2[[#This Row],[Exit Date]]),0,Table2[[#This Row],[Exit Date]]-Table2[[#This Row],[Join Date]])</f>
        <v>27</v>
      </c>
      <c r="M892" s="2" t="str">
        <f ca="1">IF(Table2[[#This Row],[Exit Date]]&lt;TODAY(),"Out of Service","Active Employee")</f>
        <v>Out of Service</v>
      </c>
    </row>
    <row r="893" spans="1:13" x14ac:dyDescent="0.35">
      <c r="A893" s="2" t="s">
        <v>678</v>
      </c>
      <c r="B893" s="2">
        <v>58</v>
      </c>
      <c r="C893" s="2" t="s">
        <v>10</v>
      </c>
      <c r="D893" s="2" t="s">
        <v>679</v>
      </c>
      <c r="E893" s="2" t="s">
        <v>680</v>
      </c>
      <c r="F893" s="2" t="s">
        <v>3283</v>
      </c>
      <c r="G893" s="5" t="str">
        <f>IF(LEFT(Table2[[#This Row],[Phone Number]], 1)="-", MID(Table2[[#This Row],[Phone Number]], 2, LEN(Table2[[#This Row],[Phone Number]])-1), Table2[[#This Row],[Phone Number]])</f>
        <v>(811)701-8076-918</v>
      </c>
      <c r="H893" s="2" t="s">
        <v>24</v>
      </c>
      <c r="I893" s="3">
        <v>44799</v>
      </c>
      <c r="J893" s="3">
        <f ca="1">TODAY()</f>
        <v>45252</v>
      </c>
      <c r="K89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27 Days</v>
      </c>
      <c r="L893" s="4">
        <f ca="1">IF(ISBLANK(Table2[[#This Row],[Exit Date]]),0,Table2[[#This Row],[Exit Date]]-Table2[[#This Row],[Join Date]])</f>
        <v>453</v>
      </c>
      <c r="M893" s="2" t="str">
        <f ca="1">IF(Table2[[#This Row],[Exit Date]]&lt;TODAY(),"Out of Service","Active Employee")</f>
        <v>Active Employee</v>
      </c>
    </row>
    <row r="894" spans="1:13" x14ac:dyDescent="0.35">
      <c r="A894" s="2" t="s">
        <v>2094</v>
      </c>
      <c r="B894" s="2">
        <v>32</v>
      </c>
      <c r="C894" s="2" t="s">
        <v>10</v>
      </c>
      <c r="D894" s="2" t="s">
        <v>2095</v>
      </c>
      <c r="E894" s="2" t="s">
        <v>2096</v>
      </c>
      <c r="F894" s="2" t="s">
        <v>3788</v>
      </c>
      <c r="G894" s="5" t="str">
        <f>IF(LEFT(Table2[[#This Row],[Phone Number]], 1)="-", MID(Table2[[#This Row],[Phone Number]], 2, LEN(Table2[[#This Row],[Phone Number]])-1), Table2[[#This Row],[Phone Number]])</f>
        <v>734-718-5824-6034</v>
      </c>
      <c r="H894" s="2" t="s">
        <v>24</v>
      </c>
      <c r="I894" s="3">
        <v>44800</v>
      </c>
      <c r="J894" s="3">
        <v>44853</v>
      </c>
      <c r="K894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22 Days</v>
      </c>
      <c r="L894" s="4">
        <f>IF(ISBLANK(Table2[[#This Row],[Exit Date]]),0,Table2[[#This Row],[Exit Date]]-Table2[[#This Row],[Join Date]])</f>
        <v>53</v>
      </c>
      <c r="M894" s="2" t="str">
        <f ca="1">IF(Table2[[#This Row],[Exit Date]]&lt;TODAY(),"Out of Service","Active Employee")</f>
        <v>Out of Service</v>
      </c>
    </row>
    <row r="895" spans="1:13" x14ac:dyDescent="0.35">
      <c r="A895" s="2" t="s">
        <v>25</v>
      </c>
      <c r="B895" s="2">
        <v>25</v>
      </c>
      <c r="C895" s="2" t="s">
        <v>21</v>
      </c>
      <c r="D895" s="2" t="s">
        <v>26</v>
      </c>
      <c r="E895" s="2" t="s">
        <v>27</v>
      </c>
      <c r="F895" s="2" t="s">
        <v>3188</v>
      </c>
      <c r="G895" s="5" t="str">
        <f>IF(LEFT(Table2[[#This Row],[Phone Number]], 1)="-", MID(Table2[[#This Row],[Phone Number]], 2, LEN(Table2[[#This Row],[Phone Number]])-1), Table2[[#This Row],[Phone Number]])</f>
        <v>(816)967-1689-9985</v>
      </c>
      <c r="H895" s="2" t="s">
        <v>19</v>
      </c>
      <c r="I895" s="3">
        <v>44802</v>
      </c>
      <c r="J895" s="3">
        <f ca="1">TODAY()</f>
        <v>45252</v>
      </c>
      <c r="K89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24 Days</v>
      </c>
      <c r="L895" s="4">
        <f ca="1">IF(ISBLANK(Table2[[#This Row],[Exit Date]]),0,Table2[[#This Row],[Exit Date]]-Table2[[#This Row],[Join Date]])</f>
        <v>450</v>
      </c>
      <c r="M895" s="2" t="str">
        <f ca="1">IF(Table2[[#This Row],[Exit Date]]&lt;TODAY(),"Out of Service","Active Employee")</f>
        <v>Active Employee</v>
      </c>
    </row>
    <row r="896" spans="1:13" x14ac:dyDescent="0.35">
      <c r="A896" s="2" t="s">
        <v>1272</v>
      </c>
      <c r="B896" s="2">
        <v>53</v>
      </c>
      <c r="C896" s="2" t="s">
        <v>21</v>
      </c>
      <c r="D896" s="2" t="s">
        <v>1273</v>
      </c>
      <c r="E896" s="2" t="s">
        <v>1274</v>
      </c>
      <c r="F896" s="2" t="s">
        <v>3367</v>
      </c>
      <c r="G896" s="5" t="str">
        <f>IF(LEFT(Table2[[#This Row],[Phone Number]], 1)="-", MID(Table2[[#This Row],[Phone Number]], 2, LEN(Table2[[#This Row],[Phone Number]])-1), Table2[[#This Row],[Phone Number]])</f>
        <v>566-439-4630-32962</v>
      </c>
      <c r="H896" s="2" t="s">
        <v>14</v>
      </c>
      <c r="I896" s="3">
        <v>44802</v>
      </c>
      <c r="J896" s="3">
        <v>44847</v>
      </c>
      <c r="K896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14 Days</v>
      </c>
      <c r="L896" s="4">
        <f>IF(ISBLANK(Table2[[#This Row],[Exit Date]]),0,Table2[[#This Row],[Exit Date]]-Table2[[#This Row],[Join Date]])</f>
        <v>45</v>
      </c>
      <c r="M896" s="2" t="str">
        <f ca="1">IF(Table2[[#This Row],[Exit Date]]&lt;TODAY(),"Out of Service","Active Employee")</f>
        <v>Out of Service</v>
      </c>
    </row>
    <row r="897" spans="1:13" x14ac:dyDescent="0.35">
      <c r="A897" s="2" t="s">
        <v>2753</v>
      </c>
      <c r="B897" s="2">
        <v>44</v>
      </c>
      <c r="C897" s="2" t="s">
        <v>10</v>
      </c>
      <c r="D897" s="2" t="s">
        <v>2754</v>
      </c>
      <c r="E897" s="2" t="s">
        <v>2755</v>
      </c>
      <c r="F897" s="2" t="s">
        <v>3821</v>
      </c>
      <c r="G897" s="5" t="str">
        <f>IF(LEFT(Table2[[#This Row],[Phone Number]], 1)="-", MID(Table2[[#This Row],[Phone Number]], 2, LEN(Table2[[#This Row],[Phone Number]])-1), Table2[[#This Row],[Phone Number]])</f>
        <v>726-577-4906</v>
      </c>
      <c r="H897" s="2" t="s">
        <v>40</v>
      </c>
      <c r="I897" s="3">
        <v>44803</v>
      </c>
      <c r="J897" s="3">
        <f ca="1">TODAY()</f>
        <v>45252</v>
      </c>
      <c r="K89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23 Days</v>
      </c>
      <c r="L897" s="4">
        <f ca="1">IF(ISBLANK(Table2[[#This Row],[Exit Date]]),0,Table2[[#This Row],[Exit Date]]-Table2[[#This Row],[Join Date]])</f>
        <v>449</v>
      </c>
      <c r="M897" s="2" t="str">
        <f ca="1">IF(Table2[[#This Row],[Exit Date]]&lt;TODAY(),"Out of Service","Active Employee")</f>
        <v>Active Employee</v>
      </c>
    </row>
    <row r="898" spans="1:13" x14ac:dyDescent="0.35">
      <c r="A898" s="2" t="s">
        <v>1937</v>
      </c>
      <c r="B898" s="2">
        <v>36</v>
      </c>
      <c r="C898" s="2" t="s">
        <v>21</v>
      </c>
      <c r="D898" s="2" t="s">
        <v>1938</v>
      </c>
      <c r="E898" s="2" t="s">
        <v>1939</v>
      </c>
      <c r="F898" s="2">
        <f>1-496-459-7727</f>
        <v>-8681</v>
      </c>
      <c r="G898" s="5" t="str">
        <f>IF(LEFT(Table2[[#This Row],[Phone Number]], 1)="-", MID(Table2[[#This Row],[Phone Number]], 2, LEN(Table2[[#This Row],[Phone Number]])-1), Table2[[#This Row],[Phone Number]])</f>
        <v>8681</v>
      </c>
      <c r="H898" s="2" t="s">
        <v>24</v>
      </c>
      <c r="I898" s="3">
        <v>44807</v>
      </c>
      <c r="J898" s="3">
        <f ca="1">TODAY()</f>
        <v>45252</v>
      </c>
      <c r="K89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19 Days</v>
      </c>
      <c r="L898" s="4">
        <f ca="1">IF(ISBLANK(Table2[[#This Row],[Exit Date]]),0,Table2[[#This Row],[Exit Date]]-Table2[[#This Row],[Join Date]])</f>
        <v>445</v>
      </c>
      <c r="M898" s="2" t="str">
        <f ca="1">IF(Table2[[#This Row],[Exit Date]]&lt;TODAY(),"Out of Service","Active Employee")</f>
        <v>Active Employee</v>
      </c>
    </row>
    <row r="899" spans="1:13" x14ac:dyDescent="0.35">
      <c r="A899" s="2" t="s">
        <v>2333</v>
      </c>
      <c r="B899" s="2">
        <v>60</v>
      </c>
      <c r="C899" s="2" t="s">
        <v>10</v>
      </c>
      <c r="D899" s="2" t="s">
        <v>2334</v>
      </c>
      <c r="E899" s="2" t="s">
        <v>2335</v>
      </c>
      <c r="F899" s="2" t="s">
        <v>3520</v>
      </c>
      <c r="G899" s="5" t="str">
        <f>IF(LEFT(Table2[[#This Row],[Phone Number]], 1)="-", MID(Table2[[#This Row],[Phone Number]], 2, LEN(Table2[[#This Row],[Phone Number]])-1), Table2[[#This Row],[Phone Number]])</f>
        <v>569-436-3540-19725</v>
      </c>
      <c r="H899" s="2" t="s">
        <v>14</v>
      </c>
      <c r="I899" s="3">
        <v>44807</v>
      </c>
      <c r="J899" s="3">
        <f ca="1">TODAY()</f>
        <v>45252</v>
      </c>
      <c r="K89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19 Days</v>
      </c>
      <c r="L899" s="4">
        <f ca="1">IF(ISBLANK(Table2[[#This Row],[Exit Date]]),0,Table2[[#This Row],[Exit Date]]-Table2[[#This Row],[Join Date]])</f>
        <v>445</v>
      </c>
      <c r="M899" s="2" t="str">
        <f ca="1">IF(Table2[[#This Row],[Exit Date]]&lt;TODAY(),"Out of Service","Active Employee")</f>
        <v>Active Employee</v>
      </c>
    </row>
    <row r="900" spans="1:13" x14ac:dyDescent="0.35">
      <c r="A900" s="2" t="s">
        <v>2415</v>
      </c>
      <c r="B900" s="2">
        <v>49</v>
      </c>
      <c r="C900" s="2" t="s">
        <v>10</v>
      </c>
      <c r="D900" s="2" t="s">
        <v>2416</v>
      </c>
      <c r="E900" s="2" t="s">
        <v>2417</v>
      </c>
      <c r="F900" s="2" t="s">
        <v>3529</v>
      </c>
      <c r="G900" s="5" t="str">
        <f>IF(LEFT(Table2[[#This Row],[Phone Number]], 1)="-", MID(Table2[[#This Row],[Phone Number]], 2, LEN(Table2[[#This Row],[Phone Number]])-1), Table2[[#This Row],[Phone Number]])</f>
        <v>001-265-453-9183-95866</v>
      </c>
      <c r="H900" s="2" t="s">
        <v>19</v>
      </c>
      <c r="I900" s="3">
        <v>44807</v>
      </c>
      <c r="J900" s="3">
        <f ca="1">TODAY()</f>
        <v>45252</v>
      </c>
      <c r="K90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19 Days</v>
      </c>
      <c r="L900" s="4">
        <f ca="1">IF(ISBLANK(Table2[[#This Row],[Exit Date]]),0,Table2[[#This Row],[Exit Date]]-Table2[[#This Row],[Join Date]])</f>
        <v>445</v>
      </c>
      <c r="M900" s="2" t="str">
        <f ca="1">IF(Table2[[#This Row],[Exit Date]]&lt;TODAY(),"Out of Service","Active Employee")</f>
        <v>Active Employee</v>
      </c>
    </row>
    <row r="901" spans="1:13" x14ac:dyDescent="0.35">
      <c r="A901" s="2" t="s">
        <v>1408</v>
      </c>
      <c r="B901" s="2">
        <v>29</v>
      </c>
      <c r="C901" s="2" t="s">
        <v>21</v>
      </c>
      <c r="D901" s="2" t="s">
        <v>1409</v>
      </c>
      <c r="E901" s="2" t="s">
        <v>1410</v>
      </c>
      <c r="F901" s="2" t="s">
        <v>3387</v>
      </c>
      <c r="G901" s="5" t="str">
        <f>IF(LEFT(Table2[[#This Row],[Phone Number]], 1)="-", MID(Table2[[#This Row],[Phone Number]], 2, LEN(Table2[[#This Row],[Phone Number]])-1), Table2[[#This Row],[Phone Number]])</f>
        <v>+1-890-955-0890-14316</v>
      </c>
      <c r="H901" s="2" t="s">
        <v>24</v>
      </c>
      <c r="I901" s="3">
        <v>44808</v>
      </c>
      <c r="J901" s="3">
        <v>44866</v>
      </c>
      <c r="K90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28 Days</v>
      </c>
      <c r="L901" s="4">
        <f>IF(ISBLANK(Table2[[#This Row],[Exit Date]]),0,Table2[[#This Row],[Exit Date]]-Table2[[#This Row],[Join Date]])</f>
        <v>58</v>
      </c>
      <c r="M901" s="2" t="str">
        <f ca="1">IF(Table2[[#This Row],[Exit Date]]&lt;TODAY(),"Out of Service","Active Employee")</f>
        <v>Out of Service</v>
      </c>
    </row>
    <row r="902" spans="1:13" x14ac:dyDescent="0.35">
      <c r="A902" s="2" t="s">
        <v>1934</v>
      </c>
      <c r="B902" s="2">
        <v>36</v>
      </c>
      <c r="C902" s="2" t="s">
        <v>21</v>
      </c>
      <c r="D902" s="2" t="s">
        <v>1935</v>
      </c>
      <c r="E902" s="2" t="s">
        <v>1936</v>
      </c>
      <c r="F902" s="2">
        <f>1-269-278-1210</f>
        <v>-1756</v>
      </c>
      <c r="G902" s="5" t="str">
        <f>IF(LEFT(Table2[[#This Row],[Phone Number]], 1)="-", MID(Table2[[#This Row],[Phone Number]], 2, LEN(Table2[[#This Row],[Phone Number]])-1), Table2[[#This Row],[Phone Number]])</f>
        <v>1756</v>
      </c>
      <c r="H902" s="2" t="s">
        <v>40</v>
      </c>
      <c r="I902" s="3">
        <v>44808</v>
      </c>
      <c r="J902" s="3">
        <v>44829</v>
      </c>
      <c r="K90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21 Days</v>
      </c>
      <c r="L902" s="4">
        <f>IF(ISBLANK(Table2[[#This Row],[Exit Date]]),0,Table2[[#This Row],[Exit Date]]-Table2[[#This Row],[Join Date]])</f>
        <v>21</v>
      </c>
      <c r="M902" s="2" t="str">
        <f ca="1">IF(Table2[[#This Row],[Exit Date]]&lt;TODAY(),"Out of Service","Active Employee")</f>
        <v>Out of Service</v>
      </c>
    </row>
    <row r="903" spans="1:13" x14ac:dyDescent="0.35">
      <c r="A903" s="2" t="s">
        <v>2015</v>
      </c>
      <c r="B903" s="2">
        <v>36</v>
      </c>
      <c r="C903" s="2" t="s">
        <v>21</v>
      </c>
      <c r="D903" s="2" t="s">
        <v>2016</v>
      </c>
      <c r="E903" s="2" t="s">
        <v>2017</v>
      </c>
      <c r="F903" s="2">
        <v>7175460332</v>
      </c>
      <c r="G903" s="5">
        <f>IF(LEFT(Table2[[#This Row],[Phone Number]], 1)="-", MID(Table2[[#This Row],[Phone Number]], 2, LEN(Table2[[#This Row],[Phone Number]])-1), Table2[[#This Row],[Phone Number]])</f>
        <v>7175460332</v>
      </c>
      <c r="H903" s="2" t="s">
        <v>24</v>
      </c>
      <c r="I903" s="3">
        <v>44808</v>
      </c>
      <c r="J903" s="3">
        <f t="shared" ref="J903:J909" ca="1" si="50">TODAY()</f>
        <v>45252</v>
      </c>
      <c r="K90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18 Days</v>
      </c>
      <c r="L903" s="4">
        <f ca="1">IF(ISBLANK(Table2[[#This Row],[Exit Date]]),0,Table2[[#This Row],[Exit Date]]-Table2[[#This Row],[Join Date]])</f>
        <v>444</v>
      </c>
      <c r="M903" s="2" t="str">
        <f ca="1">IF(Table2[[#This Row],[Exit Date]]&lt;TODAY(),"Out of Service","Active Employee")</f>
        <v>Active Employee</v>
      </c>
    </row>
    <row r="904" spans="1:13" x14ac:dyDescent="0.35">
      <c r="A904" s="2" t="s">
        <v>1794</v>
      </c>
      <c r="B904" s="2">
        <v>56</v>
      </c>
      <c r="C904" s="2" t="s">
        <v>10</v>
      </c>
      <c r="D904" s="2" t="s">
        <v>1795</v>
      </c>
      <c r="E904" s="2" t="s">
        <v>1796</v>
      </c>
      <c r="F904" s="2" t="s">
        <v>3768</v>
      </c>
      <c r="G904" s="5" t="str">
        <f>IF(LEFT(Table2[[#This Row],[Phone Number]], 1)="-", MID(Table2[[#This Row],[Phone Number]], 2, LEN(Table2[[#This Row],[Phone Number]])-1), Table2[[#This Row],[Phone Number]])</f>
        <v>352-784-2624</v>
      </c>
      <c r="H904" s="2" t="s">
        <v>14</v>
      </c>
      <c r="I904" s="3">
        <v>44809</v>
      </c>
      <c r="J904" s="3">
        <f t="shared" ca="1" si="50"/>
        <v>45252</v>
      </c>
      <c r="K90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17 Days</v>
      </c>
      <c r="L904" s="4">
        <f ca="1">IF(ISBLANK(Table2[[#This Row],[Exit Date]]),0,Table2[[#This Row],[Exit Date]]-Table2[[#This Row],[Join Date]])</f>
        <v>443</v>
      </c>
      <c r="M904" s="2" t="str">
        <f ca="1">IF(Table2[[#This Row],[Exit Date]]&lt;TODAY(),"Out of Service","Active Employee")</f>
        <v>Active Employee</v>
      </c>
    </row>
    <row r="905" spans="1:13" x14ac:dyDescent="0.35">
      <c r="A905" s="2" t="s">
        <v>304</v>
      </c>
      <c r="B905" s="2">
        <v>56</v>
      </c>
      <c r="C905" s="2" t="s">
        <v>10</v>
      </c>
      <c r="D905" s="2" t="s">
        <v>305</v>
      </c>
      <c r="E905" s="2" t="s">
        <v>306</v>
      </c>
      <c r="F905" s="2" t="s">
        <v>307</v>
      </c>
      <c r="G905" s="5" t="str">
        <f>IF(LEFT(Table2[[#This Row],[Phone Number]], 1)="-", MID(Table2[[#This Row],[Phone Number]], 2, LEN(Table2[[#This Row],[Phone Number]])-1), Table2[[#This Row],[Phone Number]])</f>
        <v>(230)489-3869</v>
      </c>
      <c r="H905" s="2" t="s">
        <v>24</v>
      </c>
      <c r="I905" s="3">
        <v>44810</v>
      </c>
      <c r="J905" s="3">
        <f t="shared" ca="1" si="50"/>
        <v>45252</v>
      </c>
      <c r="K90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16 Days</v>
      </c>
      <c r="L905" s="4">
        <f ca="1">IF(ISBLANK(Table2[[#This Row],[Exit Date]]),0,Table2[[#This Row],[Exit Date]]-Table2[[#This Row],[Join Date]])</f>
        <v>442</v>
      </c>
      <c r="M905" s="2" t="str">
        <f ca="1">IF(Table2[[#This Row],[Exit Date]]&lt;TODAY(),"Out of Service","Active Employee")</f>
        <v>Active Employee</v>
      </c>
    </row>
    <row r="906" spans="1:13" x14ac:dyDescent="0.35">
      <c r="A906" s="2" t="s">
        <v>1367</v>
      </c>
      <c r="B906" s="2">
        <v>47</v>
      </c>
      <c r="C906" s="2" t="s">
        <v>10</v>
      </c>
      <c r="D906" s="2" t="s">
        <v>1368</v>
      </c>
      <c r="E906" s="2" t="s">
        <v>1369</v>
      </c>
      <c r="F906" s="2" t="s">
        <v>3742</v>
      </c>
      <c r="G906" s="5" t="str">
        <f>IF(LEFT(Table2[[#This Row],[Phone Number]], 1)="-", MID(Table2[[#This Row],[Phone Number]], 2, LEN(Table2[[#This Row],[Phone Number]])-1), Table2[[#This Row],[Phone Number]])</f>
        <v>668-229-6728-95671</v>
      </c>
      <c r="H906" s="2" t="s">
        <v>19</v>
      </c>
      <c r="I906" s="3">
        <v>44816</v>
      </c>
      <c r="J906" s="3">
        <f t="shared" ca="1" si="50"/>
        <v>45252</v>
      </c>
      <c r="K90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10 Days</v>
      </c>
      <c r="L906" s="4">
        <f ca="1">IF(ISBLANK(Table2[[#This Row],[Exit Date]]),0,Table2[[#This Row],[Exit Date]]-Table2[[#This Row],[Join Date]])</f>
        <v>436</v>
      </c>
      <c r="M906" s="2" t="str">
        <f ca="1">IF(Table2[[#This Row],[Exit Date]]&lt;TODAY(),"Out of Service","Active Employee")</f>
        <v>Active Employee</v>
      </c>
    </row>
    <row r="907" spans="1:13" x14ac:dyDescent="0.35">
      <c r="A907" s="2" t="s">
        <v>1242</v>
      </c>
      <c r="B907" s="2">
        <v>54</v>
      </c>
      <c r="C907" s="2" t="s">
        <v>10</v>
      </c>
      <c r="D907" s="2" t="s">
        <v>1243</v>
      </c>
      <c r="E907" s="2" t="s">
        <v>1244</v>
      </c>
      <c r="F907" s="2" t="s">
        <v>3363</v>
      </c>
      <c r="G907" s="5" t="str">
        <f>IF(LEFT(Table2[[#This Row],[Phone Number]], 1)="-", MID(Table2[[#This Row],[Phone Number]], 2, LEN(Table2[[#This Row],[Phone Number]])-1), Table2[[#This Row],[Phone Number]])</f>
        <v>+1-533-806-3898-35408</v>
      </c>
      <c r="H907" s="2" t="s">
        <v>14</v>
      </c>
      <c r="I907" s="3">
        <v>44817</v>
      </c>
      <c r="J907" s="3">
        <f t="shared" ca="1" si="50"/>
        <v>45252</v>
      </c>
      <c r="K90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9 Days</v>
      </c>
      <c r="L907" s="4">
        <f ca="1">IF(ISBLANK(Table2[[#This Row],[Exit Date]]),0,Table2[[#This Row],[Exit Date]]-Table2[[#This Row],[Join Date]])</f>
        <v>435</v>
      </c>
      <c r="M907" s="2" t="str">
        <f ca="1">IF(Table2[[#This Row],[Exit Date]]&lt;TODAY(),"Out of Service","Active Employee")</f>
        <v>Active Employee</v>
      </c>
    </row>
    <row r="908" spans="1:13" x14ac:dyDescent="0.35">
      <c r="A908" s="2" t="s">
        <v>1289</v>
      </c>
      <c r="B908" s="2">
        <v>49</v>
      </c>
      <c r="C908" s="2" t="s">
        <v>21</v>
      </c>
      <c r="D908" s="2" t="s">
        <v>1290</v>
      </c>
      <c r="E908" s="2" t="s">
        <v>1291</v>
      </c>
      <c r="F908" s="2">
        <f>1-519-862-7833</f>
        <v>-9213</v>
      </c>
      <c r="G908" s="5" t="str">
        <f>IF(LEFT(Table2[[#This Row],[Phone Number]], 1)="-", MID(Table2[[#This Row],[Phone Number]], 2, LEN(Table2[[#This Row],[Phone Number]])-1), Table2[[#This Row],[Phone Number]])</f>
        <v>9213</v>
      </c>
      <c r="H908" s="2" t="s">
        <v>24</v>
      </c>
      <c r="I908" s="3">
        <v>44817</v>
      </c>
      <c r="J908" s="3">
        <f t="shared" ca="1" si="50"/>
        <v>45252</v>
      </c>
      <c r="K90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9 Days</v>
      </c>
      <c r="L908" s="4">
        <f ca="1">IF(ISBLANK(Table2[[#This Row],[Exit Date]]),0,Table2[[#This Row],[Exit Date]]-Table2[[#This Row],[Join Date]])</f>
        <v>435</v>
      </c>
      <c r="M908" s="2" t="str">
        <f ca="1">IF(Table2[[#This Row],[Exit Date]]&lt;TODAY(),"Out of Service","Active Employee")</f>
        <v>Active Employee</v>
      </c>
    </row>
    <row r="909" spans="1:13" x14ac:dyDescent="0.35">
      <c r="A909" s="2" t="s">
        <v>2288</v>
      </c>
      <c r="B909" s="2">
        <v>24</v>
      </c>
      <c r="C909" s="2" t="s">
        <v>10</v>
      </c>
      <c r="D909" s="2" t="s">
        <v>2289</v>
      </c>
      <c r="E909" s="2" t="s">
        <v>2290</v>
      </c>
      <c r="F909" s="2">
        <v>6644313283</v>
      </c>
      <c r="G909" s="5">
        <f>IF(LEFT(Table2[[#This Row],[Phone Number]], 1)="-", MID(Table2[[#This Row],[Phone Number]], 2, LEN(Table2[[#This Row],[Phone Number]])-1), Table2[[#This Row],[Phone Number]])</f>
        <v>6644313283</v>
      </c>
      <c r="H909" s="2" t="s">
        <v>19</v>
      </c>
      <c r="I909" s="3">
        <v>44818</v>
      </c>
      <c r="J909" s="3">
        <f t="shared" ca="1" si="50"/>
        <v>45252</v>
      </c>
      <c r="K90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8 Days</v>
      </c>
      <c r="L909" s="4">
        <f ca="1">IF(ISBLANK(Table2[[#This Row],[Exit Date]]),0,Table2[[#This Row],[Exit Date]]-Table2[[#This Row],[Join Date]])</f>
        <v>434</v>
      </c>
      <c r="M909" s="2" t="str">
        <f ca="1">IF(Table2[[#This Row],[Exit Date]]&lt;TODAY(),"Out of Service","Active Employee")</f>
        <v>Active Employee</v>
      </c>
    </row>
    <row r="910" spans="1:13" x14ac:dyDescent="0.35">
      <c r="A910" s="2" t="s">
        <v>1001</v>
      </c>
      <c r="B910" s="2">
        <v>25</v>
      </c>
      <c r="C910" s="2" t="s">
        <v>10</v>
      </c>
      <c r="D910" s="2" t="s">
        <v>1002</v>
      </c>
      <c r="E910" s="2" t="s">
        <v>1003</v>
      </c>
      <c r="F910" s="2" t="s">
        <v>3328</v>
      </c>
      <c r="G910" s="5" t="str">
        <f>IF(LEFT(Table2[[#This Row],[Phone Number]], 1)="-", MID(Table2[[#This Row],[Phone Number]], 2, LEN(Table2[[#This Row],[Phone Number]])-1), Table2[[#This Row],[Phone Number]])</f>
        <v>001-510-694-2480-261</v>
      </c>
      <c r="H910" s="2" t="s">
        <v>24</v>
      </c>
      <c r="I910" s="3">
        <v>44823</v>
      </c>
      <c r="J910" s="3">
        <v>44902</v>
      </c>
      <c r="K91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2 Months 18 Days</v>
      </c>
      <c r="L910" s="4">
        <f>IF(ISBLANK(Table2[[#This Row],[Exit Date]]),0,Table2[[#This Row],[Exit Date]]-Table2[[#This Row],[Join Date]])</f>
        <v>79</v>
      </c>
      <c r="M910" s="2" t="str">
        <f ca="1">IF(Table2[[#This Row],[Exit Date]]&lt;TODAY(),"Out of Service","Active Employee")</f>
        <v>Out of Service</v>
      </c>
    </row>
    <row r="911" spans="1:13" x14ac:dyDescent="0.35">
      <c r="A911" s="2" t="s">
        <v>1013</v>
      </c>
      <c r="B911" s="2">
        <v>54</v>
      </c>
      <c r="C911" s="2" t="s">
        <v>10</v>
      </c>
      <c r="D911" s="2" t="s">
        <v>1014</v>
      </c>
      <c r="E911" s="2" t="s">
        <v>1015</v>
      </c>
      <c r="F911" s="2" t="s">
        <v>3331</v>
      </c>
      <c r="G911" s="5" t="str">
        <f>IF(LEFT(Table2[[#This Row],[Phone Number]], 1)="-", MID(Table2[[#This Row],[Phone Number]], 2, LEN(Table2[[#This Row],[Phone Number]])-1), Table2[[#This Row],[Phone Number]])</f>
        <v>967-666-0624-94562</v>
      </c>
      <c r="H911" s="2" t="s">
        <v>24</v>
      </c>
      <c r="I911" s="3">
        <v>44823</v>
      </c>
      <c r="J911" s="3">
        <v>44854</v>
      </c>
      <c r="K91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1 Days</v>
      </c>
      <c r="L911" s="4">
        <f>IF(ISBLANK(Table2[[#This Row],[Exit Date]]),0,Table2[[#This Row],[Exit Date]]-Table2[[#This Row],[Join Date]])</f>
        <v>31</v>
      </c>
      <c r="M911" s="2" t="str">
        <f ca="1">IF(Table2[[#This Row],[Exit Date]]&lt;TODAY(),"Out of Service","Active Employee")</f>
        <v>Out of Service</v>
      </c>
    </row>
    <row r="912" spans="1:13" x14ac:dyDescent="0.35">
      <c r="A912" s="2" t="s">
        <v>733</v>
      </c>
      <c r="B912" s="2">
        <v>31</v>
      </c>
      <c r="C912" s="2" t="s">
        <v>21</v>
      </c>
      <c r="D912" s="2" t="s">
        <v>734</v>
      </c>
      <c r="E912" s="2" t="s">
        <v>735</v>
      </c>
      <c r="F912" s="2">
        <v>3902675857</v>
      </c>
      <c r="G912" s="5">
        <f>IF(LEFT(Table2[[#This Row],[Phone Number]], 1)="-", MID(Table2[[#This Row],[Phone Number]], 2, LEN(Table2[[#This Row],[Phone Number]])-1), Table2[[#This Row],[Phone Number]])</f>
        <v>3902675857</v>
      </c>
      <c r="H912" s="2" t="s">
        <v>24</v>
      </c>
      <c r="I912" s="3">
        <v>44824</v>
      </c>
      <c r="J912" s="3">
        <f t="shared" ref="J912:J919" ca="1" si="51">TODAY()</f>
        <v>45252</v>
      </c>
      <c r="K91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2 Days</v>
      </c>
      <c r="L912" s="4">
        <f ca="1">IF(ISBLANK(Table2[[#This Row],[Exit Date]]),0,Table2[[#This Row],[Exit Date]]-Table2[[#This Row],[Join Date]])</f>
        <v>428</v>
      </c>
      <c r="M912" s="2" t="str">
        <f ca="1">IF(Table2[[#This Row],[Exit Date]]&lt;TODAY(),"Out of Service","Active Employee")</f>
        <v>Active Employee</v>
      </c>
    </row>
    <row r="913" spans="1:13" x14ac:dyDescent="0.35">
      <c r="A913" s="2" t="s">
        <v>1867</v>
      </c>
      <c r="B913" s="2">
        <v>29</v>
      </c>
      <c r="C913" s="2" t="s">
        <v>10</v>
      </c>
      <c r="D913" s="2" t="s">
        <v>1868</v>
      </c>
      <c r="E913" s="2" t="s">
        <v>1869</v>
      </c>
      <c r="F913" s="2">
        <v>4022335247</v>
      </c>
      <c r="G913" s="5">
        <f>IF(LEFT(Table2[[#This Row],[Phone Number]], 1)="-", MID(Table2[[#This Row],[Phone Number]], 2, LEN(Table2[[#This Row],[Phone Number]])-1), Table2[[#This Row],[Phone Number]])</f>
        <v>4022335247</v>
      </c>
      <c r="H913" s="2" t="s">
        <v>14</v>
      </c>
      <c r="I913" s="3">
        <v>44825</v>
      </c>
      <c r="J913" s="3">
        <f t="shared" ca="1" si="51"/>
        <v>45252</v>
      </c>
      <c r="K91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1 Days</v>
      </c>
      <c r="L913" s="4">
        <f ca="1">IF(ISBLANK(Table2[[#This Row],[Exit Date]]),0,Table2[[#This Row],[Exit Date]]-Table2[[#This Row],[Join Date]])</f>
        <v>427</v>
      </c>
      <c r="M913" s="2" t="str">
        <f ca="1">IF(Table2[[#This Row],[Exit Date]]&lt;TODAY(),"Out of Service","Active Employee")</f>
        <v>Active Employee</v>
      </c>
    </row>
    <row r="914" spans="1:13" x14ac:dyDescent="0.35">
      <c r="A914" s="2" t="s">
        <v>2638</v>
      </c>
      <c r="B914" s="2">
        <v>26</v>
      </c>
      <c r="C914" s="2" t="s">
        <v>21</v>
      </c>
      <c r="D914" s="2" t="s">
        <v>2639</v>
      </c>
      <c r="E914" s="2" t="s">
        <v>2640</v>
      </c>
      <c r="F914" s="2" t="s">
        <v>2641</v>
      </c>
      <c r="G914" s="5" t="str">
        <f>IF(LEFT(Table2[[#This Row],[Phone Number]], 1)="-", MID(Table2[[#This Row],[Phone Number]], 2, LEN(Table2[[#This Row],[Phone Number]])-1), Table2[[#This Row],[Phone Number]])</f>
        <v>(797)940-0053</v>
      </c>
      <c r="H914" s="2" t="s">
        <v>19</v>
      </c>
      <c r="I914" s="3">
        <v>44825</v>
      </c>
      <c r="J914" s="3">
        <f t="shared" ca="1" si="51"/>
        <v>45252</v>
      </c>
      <c r="K91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2 Months 1 Days</v>
      </c>
      <c r="L914" s="4">
        <f ca="1">IF(ISBLANK(Table2[[#This Row],[Exit Date]]),0,Table2[[#This Row],[Exit Date]]-Table2[[#This Row],[Join Date]])</f>
        <v>427</v>
      </c>
      <c r="M914" s="2" t="str">
        <f ca="1">IF(Table2[[#This Row],[Exit Date]]&lt;TODAY(),"Out of Service","Active Employee")</f>
        <v>Active Employee</v>
      </c>
    </row>
    <row r="915" spans="1:13" x14ac:dyDescent="0.35">
      <c r="A915" s="2" t="s">
        <v>2539</v>
      </c>
      <c r="B915" s="2">
        <v>51</v>
      </c>
      <c r="C915" s="2" t="s">
        <v>21</v>
      </c>
      <c r="D915" s="2" t="s">
        <v>2540</v>
      </c>
      <c r="E915" s="2" t="s">
        <v>2541</v>
      </c>
      <c r="F915" s="2" t="s">
        <v>3809</v>
      </c>
      <c r="G915" s="5" t="str">
        <f>IF(LEFT(Table2[[#This Row],[Phone Number]], 1)="-", MID(Table2[[#This Row],[Phone Number]], 2, LEN(Table2[[#This Row],[Phone Number]])-1), Table2[[#This Row],[Phone Number]])</f>
        <v>642-365-8431</v>
      </c>
      <c r="H915" s="2" t="s">
        <v>40</v>
      </c>
      <c r="I915" s="3">
        <v>44828</v>
      </c>
      <c r="J915" s="3">
        <f t="shared" ca="1" si="51"/>
        <v>45252</v>
      </c>
      <c r="K91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29 Days</v>
      </c>
      <c r="L915" s="4">
        <f ca="1">IF(ISBLANK(Table2[[#This Row],[Exit Date]]),0,Table2[[#This Row],[Exit Date]]-Table2[[#This Row],[Join Date]])</f>
        <v>424</v>
      </c>
      <c r="M915" s="2" t="str">
        <f ca="1">IF(Table2[[#This Row],[Exit Date]]&lt;TODAY(),"Out of Service","Active Employee")</f>
        <v>Active Employee</v>
      </c>
    </row>
    <row r="916" spans="1:13" x14ac:dyDescent="0.35">
      <c r="A916" s="2" t="s">
        <v>1101</v>
      </c>
      <c r="B916" s="2">
        <v>32</v>
      </c>
      <c r="C916" s="2" t="s">
        <v>21</v>
      </c>
      <c r="D916" s="2" t="s">
        <v>1102</v>
      </c>
      <c r="E916" s="2" t="s">
        <v>1103</v>
      </c>
      <c r="F916" s="2">
        <v>6056791515</v>
      </c>
      <c r="G916" s="5">
        <f>IF(LEFT(Table2[[#This Row],[Phone Number]], 1)="-", MID(Table2[[#This Row],[Phone Number]], 2, LEN(Table2[[#This Row],[Phone Number]])-1), Table2[[#This Row],[Phone Number]])</f>
        <v>6056791515</v>
      </c>
      <c r="H916" s="2" t="s">
        <v>14</v>
      </c>
      <c r="I916" s="3">
        <v>44829</v>
      </c>
      <c r="J916" s="3">
        <f t="shared" ca="1" si="51"/>
        <v>45252</v>
      </c>
      <c r="K91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28 Days</v>
      </c>
      <c r="L916" s="4">
        <f ca="1">IF(ISBLANK(Table2[[#This Row],[Exit Date]]),0,Table2[[#This Row],[Exit Date]]-Table2[[#This Row],[Join Date]])</f>
        <v>423</v>
      </c>
      <c r="M916" s="2" t="str">
        <f ca="1">IF(Table2[[#This Row],[Exit Date]]&lt;TODAY(),"Out of Service","Active Employee")</f>
        <v>Active Employee</v>
      </c>
    </row>
    <row r="917" spans="1:13" x14ac:dyDescent="0.35">
      <c r="A917" s="2" t="s">
        <v>74</v>
      </c>
      <c r="B917" s="2">
        <v>38</v>
      </c>
      <c r="C917" s="2" t="s">
        <v>21</v>
      </c>
      <c r="D917" s="2" t="s">
        <v>75</v>
      </c>
      <c r="E917" s="2" t="s">
        <v>76</v>
      </c>
      <c r="F917" s="2" t="s">
        <v>3197</v>
      </c>
      <c r="G917" s="5" t="str">
        <f>IF(LEFT(Table2[[#This Row],[Phone Number]], 1)="-", MID(Table2[[#This Row],[Phone Number]], 2, LEN(Table2[[#This Row],[Phone Number]])-1), Table2[[#This Row],[Phone Number]])</f>
        <v>001-424-206-5688-38765</v>
      </c>
      <c r="H917" s="2" t="s">
        <v>24</v>
      </c>
      <c r="I917" s="3">
        <v>44830</v>
      </c>
      <c r="J917" s="3">
        <f t="shared" ca="1" si="51"/>
        <v>45252</v>
      </c>
      <c r="K91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27 Days</v>
      </c>
      <c r="L917" s="4">
        <f ca="1">IF(ISBLANK(Table2[[#This Row],[Exit Date]]),0,Table2[[#This Row],[Exit Date]]-Table2[[#This Row],[Join Date]])</f>
        <v>422</v>
      </c>
      <c r="M917" s="2" t="str">
        <f ca="1">IF(Table2[[#This Row],[Exit Date]]&lt;TODAY(),"Out of Service","Active Employee")</f>
        <v>Active Employee</v>
      </c>
    </row>
    <row r="918" spans="1:13" x14ac:dyDescent="0.35">
      <c r="A918" s="2" t="s">
        <v>444</v>
      </c>
      <c r="B918" s="2">
        <v>30</v>
      </c>
      <c r="C918" s="2" t="s">
        <v>21</v>
      </c>
      <c r="D918" s="2" t="s">
        <v>445</v>
      </c>
      <c r="E918" s="2" t="s">
        <v>446</v>
      </c>
      <c r="F918" s="2" t="s">
        <v>3249</v>
      </c>
      <c r="G918" s="5" t="str">
        <f>IF(LEFT(Table2[[#This Row],[Phone Number]], 1)="-", MID(Table2[[#This Row],[Phone Number]], 2, LEN(Table2[[#This Row],[Phone Number]])-1), Table2[[#This Row],[Phone Number]])</f>
        <v>(565)549-9056-93591</v>
      </c>
      <c r="H918" s="2" t="s">
        <v>14</v>
      </c>
      <c r="I918" s="3">
        <v>44832</v>
      </c>
      <c r="J918" s="3">
        <f t="shared" ca="1" si="51"/>
        <v>45252</v>
      </c>
      <c r="K91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25 Days</v>
      </c>
      <c r="L918" s="4">
        <f ca="1">IF(ISBLANK(Table2[[#This Row],[Exit Date]]),0,Table2[[#This Row],[Exit Date]]-Table2[[#This Row],[Join Date]])</f>
        <v>420</v>
      </c>
      <c r="M918" s="2" t="str">
        <f ca="1">IF(Table2[[#This Row],[Exit Date]]&lt;TODAY(),"Out of Service","Active Employee")</f>
        <v>Active Employee</v>
      </c>
    </row>
    <row r="919" spans="1:13" x14ac:dyDescent="0.35">
      <c r="A919" s="2" t="s">
        <v>603</v>
      </c>
      <c r="B919" s="2">
        <v>54</v>
      </c>
      <c r="C919" s="2" t="s">
        <v>21</v>
      </c>
      <c r="D919" s="2" t="s">
        <v>604</v>
      </c>
      <c r="E919" s="2" t="s">
        <v>605</v>
      </c>
      <c r="F919" s="2" t="s">
        <v>606</v>
      </c>
      <c r="G919" s="5" t="str">
        <f>IF(LEFT(Table2[[#This Row],[Phone Number]], 1)="-", MID(Table2[[#This Row],[Phone Number]], 2, LEN(Table2[[#This Row],[Phone Number]])-1), Table2[[#This Row],[Phone Number]])</f>
        <v>607-703-8075</v>
      </c>
      <c r="H919" s="2" t="s">
        <v>40</v>
      </c>
      <c r="I919" s="3">
        <v>44834</v>
      </c>
      <c r="J919" s="3">
        <f t="shared" ca="1" si="51"/>
        <v>45252</v>
      </c>
      <c r="K91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23 Days</v>
      </c>
      <c r="L919" s="4">
        <f ca="1">IF(ISBLANK(Table2[[#This Row],[Exit Date]]),0,Table2[[#This Row],[Exit Date]]-Table2[[#This Row],[Join Date]])</f>
        <v>418</v>
      </c>
      <c r="M919" s="2" t="str">
        <f ca="1">IF(Table2[[#This Row],[Exit Date]]&lt;TODAY(),"Out of Service","Active Employee")</f>
        <v>Active Employee</v>
      </c>
    </row>
    <row r="920" spans="1:13" x14ac:dyDescent="0.35">
      <c r="A920" s="2" t="s">
        <v>3164</v>
      </c>
      <c r="B920" s="2">
        <v>24</v>
      </c>
      <c r="C920" s="2" t="s">
        <v>21</v>
      </c>
      <c r="D920" s="2" t="s">
        <v>3165</v>
      </c>
      <c r="E920" s="2" t="s">
        <v>3166</v>
      </c>
      <c r="F920" s="2" t="s">
        <v>3844</v>
      </c>
      <c r="G920" s="5" t="str">
        <f>IF(LEFT(Table2[[#This Row],[Phone Number]], 1)="-", MID(Table2[[#This Row],[Phone Number]], 2, LEN(Table2[[#This Row],[Phone Number]])-1), Table2[[#This Row],[Phone Number]])</f>
        <v>398-855-5237</v>
      </c>
      <c r="H920" s="2" t="s">
        <v>14</v>
      </c>
      <c r="I920" s="3">
        <v>44834</v>
      </c>
      <c r="J920" s="3">
        <v>44921</v>
      </c>
      <c r="K92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2 Months 26 Days</v>
      </c>
      <c r="L920" s="4">
        <f>IF(ISBLANK(Table2[[#This Row],[Exit Date]]),0,Table2[[#This Row],[Exit Date]]-Table2[[#This Row],[Join Date]])</f>
        <v>87</v>
      </c>
      <c r="M920" s="2" t="str">
        <f ca="1">IF(Table2[[#This Row],[Exit Date]]&lt;TODAY(),"Out of Service","Active Employee")</f>
        <v>Out of Service</v>
      </c>
    </row>
    <row r="921" spans="1:13" x14ac:dyDescent="0.35">
      <c r="A921" s="2" t="s">
        <v>2258</v>
      </c>
      <c r="B921" s="2">
        <v>36</v>
      </c>
      <c r="C921" s="2" t="s">
        <v>21</v>
      </c>
      <c r="D921" s="2" t="s">
        <v>2259</v>
      </c>
      <c r="E921" s="2" t="s">
        <v>2260</v>
      </c>
      <c r="F921" s="2" t="s">
        <v>2261</v>
      </c>
      <c r="G921" s="5" t="str">
        <f>IF(LEFT(Table2[[#This Row],[Phone Number]], 1)="-", MID(Table2[[#This Row],[Phone Number]], 2, LEN(Table2[[#This Row],[Phone Number]])-1), Table2[[#This Row],[Phone Number]])</f>
        <v>735-538-1069</v>
      </c>
      <c r="H921" s="2" t="s">
        <v>19</v>
      </c>
      <c r="I921" s="3">
        <v>44835</v>
      </c>
      <c r="J921" s="3">
        <v>44920</v>
      </c>
      <c r="K92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2 Months 24 Days</v>
      </c>
      <c r="L921" s="4">
        <f>IF(ISBLANK(Table2[[#This Row],[Exit Date]]),0,Table2[[#This Row],[Exit Date]]-Table2[[#This Row],[Join Date]])</f>
        <v>85</v>
      </c>
      <c r="M921" s="2" t="str">
        <f ca="1">IF(Table2[[#This Row],[Exit Date]]&lt;TODAY(),"Out of Service","Active Employee")</f>
        <v>Out of Service</v>
      </c>
    </row>
    <row r="922" spans="1:13" x14ac:dyDescent="0.35">
      <c r="A922" s="2" t="s">
        <v>3145</v>
      </c>
      <c r="B922" s="2">
        <v>57</v>
      </c>
      <c r="C922" s="2" t="s">
        <v>21</v>
      </c>
      <c r="D922" s="2" t="s">
        <v>3146</v>
      </c>
      <c r="E922" s="2" t="s">
        <v>3147</v>
      </c>
      <c r="F922" s="2" t="s">
        <v>3842</v>
      </c>
      <c r="G922" s="5" t="str">
        <f>IF(LEFT(Table2[[#This Row],[Phone Number]], 1)="-", MID(Table2[[#This Row],[Phone Number]], 2, LEN(Table2[[#This Row],[Phone Number]])-1), Table2[[#This Row],[Phone Number]])</f>
        <v>745-363-1658</v>
      </c>
      <c r="H922" s="2" t="s">
        <v>40</v>
      </c>
      <c r="I922" s="3">
        <v>44837</v>
      </c>
      <c r="J922" s="3">
        <f ca="1">TODAY()</f>
        <v>45252</v>
      </c>
      <c r="K92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19 Days</v>
      </c>
      <c r="L922" s="4">
        <f ca="1">IF(ISBLANK(Table2[[#This Row],[Exit Date]]),0,Table2[[#This Row],[Exit Date]]-Table2[[#This Row],[Join Date]])</f>
        <v>415</v>
      </c>
      <c r="M922" s="2" t="str">
        <f ca="1">IF(Table2[[#This Row],[Exit Date]]&lt;TODAY(),"Out of Service","Active Employee")</f>
        <v>Active Employee</v>
      </c>
    </row>
    <row r="923" spans="1:13" x14ac:dyDescent="0.35">
      <c r="A923" s="2" t="s">
        <v>921</v>
      </c>
      <c r="B923" s="2">
        <v>43</v>
      </c>
      <c r="C923" s="2" t="s">
        <v>21</v>
      </c>
      <c r="D923" s="2" t="s">
        <v>922</v>
      </c>
      <c r="E923" s="2" t="s">
        <v>923</v>
      </c>
      <c r="F923" s="2" t="s">
        <v>3716</v>
      </c>
      <c r="G923" s="5" t="str">
        <f>IF(LEFT(Table2[[#This Row],[Phone Number]], 1)="-", MID(Table2[[#This Row],[Phone Number]], 2, LEN(Table2[[#This Row],[Phone Number]])-1), Table2[[#This Row],[Phone Number]])</f>
        <v>350-724-1638</v>
      </c>
      <c r="H923" s="2" t="s">
        <v>19</v>
      </c>
      <c r="I923" s="3">
        <v>44840</v>
      </c>
      <c r="J923" s="3">
        <f ca="1">TODAY()</f>
        <v>45252</v>
      </c>
      <c r="K92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16 Days</v>
      </c>
      <c r="L923" s="4">
        <f ca="1">IF(ISBLANK(Table2[[#This Row],[Exit Date]]),0,Table2[[#This Row],[Exit Date]]-Table2[[#This Row],[Join Date]])</f>
        <v>412</v>
      </c>
      <c r="M923" s="2" t="str">
        <f ca="1">IF(Table2[[#This Row],[Exit Date]]&lt;TODAY(),"Out of Service","Active Employee")</f>
        <v>Active Employee</v>
      </c>
    </row>
    <row r="924" spans="1:13" x14ac:dyDescent="0.35">
      <c r="A924" s="2" t="s">
        <v>206</v>
      </c>
      <c r="B924" s="2">
        <v>39</v>
      </c>
      <c r="C924" s="2" t="s">
        <v>21</v>
      </c>
      <c r="D924" s="2" t="s">
        <v>207</v>
      </c>
      <c r="E924" s="2" t="s">
        <v>208</v>
      </c>
      <c r="F924" s="2" t="s">
        <v>3212</v>
      </c>
      <c r="G924" s="5" t="str">
        <f>IF(LEFT(Table2[[#This Row],[Phone Number]], 1)="-", MID(Table2[[#This Row],[Phone Number]], 2, LEN(Table2[[#This Row],[Phone Number]])-1), Table2[[#This Row],[Phone Number]])</f>
        <v>+1-231-614-5491-100</v>
      </c>
      <c r="H924" s="2" t="s">
        <v>40</v>
      </c>
      <c r="I924" s="3">
        <v>44841</v>
      </c>
      <c r="J924" s="3">
        <f ca="1">TODAY()</f>
        <v>45252</v>
      </c>
      <c r="K92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15 Days</v>
      </c>
      <c r="L924" s="4">
        <f ca="1">IF(ISBLANK(Table2[[#This Row],[Exit Date]]),0,Table2[[#This Row],[Exit Date]]-Table2[[#This Row],[Join Date]])</f>
        <v>411</v>
      </c>
      <c r="M924" s="2" t="str">
        <f ca="1">IF(Table2[[#This Row],[Exit Date]]&lt;TODAY(),"Out of Service","Active Employee")</f>
        <v>Active Employee</v>
      </c>
    </row>
    <row r="925" spans="1:13" x14ac:dyDescent="0.35">
      <c r="A925" s="2" t="s">
        <v>968</v>
      </c>
      <c r="B925" s="2">
        <v>20</v>
      </c>
      <c r="C925" s="2" t="s">
        <v>10</v>
      </c>
      <c r="D925" s="2" t="s">
        <v>969</v>
      </c>
      <c r="E925" s="2" t="s">
        <v>970</v>
      </c>
      <c r="F925" s="2" t="s">
        <v>971</v>
      </c>
      <c r="G925" s="5" t="str">
        <f>IF(LEFT(Table2[[#This Row],[Phone Number]], 1)="-", MID(Table2[[#This Row],[Phone Number]], 2, LEN(Table2[[#This Row],[Phone Number]])-1), Table2[[#This Row],[Phone Number]])</f>
        <v>(966)658-9899</v>
      </c>
      <c r="H925" s="2" t="s">
        <v>19</v>
      </c>
      <c r="I925" s="3">
        <v>44841</v>
      </c>
      <c r="J925" s="3">
        <v>44845</v>
      </c>
      <c r="K92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4 Days</v>
      </c>
      <c r="L925" s="4">
        <f>IF(ISBLANK(Table2[[#This Row],[Exit Date]]),0,Table2[[#This Row],[Exit Date]]-Table2[[#This Row],[Join Date]])</f>
        <v>4</v>
      </c>
      <c r="M925" s="2" t="str">
        <f ca="1">IF(Table2[[#This Row],[Exit Date]]&lt;TODAY(),"Out of Service","Active Employee")</f>
        <v>Out of Service</v>
      </c>
    </row>
    <row r="926" spans="1:13" x14ac:dyDescent="0.35">
      <c r="A926" s="2" t="s">
        <v>2990</v>
      </c>
      <c r="B926" s="2">
        <v>48</v>
      </c>
      <c r="C926" s="2" t="s">
        <v>21</v>
      </c>
      <c r="D926" s="2" t="s">
        <v>2991</v>
      </c>
      <c r="E926" s="2" t="s">
        <v>2992</v>
      </c>
      <c r="F926" s="2" t="s">
        <v>3628</v>
      </c>
      <c r="G926" s="5" t="str">
        <f>IF(LEFT(Table2[[#This Row],[Phone Number]], 1)="-", MID(Table2[[#This Row],[Phone Number]], 2, LEN(Table2[[#This Row],[Phone Number]])-1), Table2[[#This Row],[Phone Number]])</f>
        <v>001-799-572-5604-99762</v>
      </c>
      <c r="H926" s="2" t="s">
        <v>24</v>
      </c>
      <c r="I926" s="3">
        <v>44841</v>
      </c>
      <c r="J926" s="3">
        <f ca="1">TODAY()</f>
        <v>45252</v>
      </c>
      <c r="K92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15 Days</v>
      </c>
      <c r="L926" s="4">
        <f ca="1">IF(ISBLANK(Table2[[#This Row],[Exit Date]]),0,Table2[[#This Row],[Exit Date]]-Table2[[#This Row],[Join Date]])</f>
        <v>411</v>
      </c>
      <c r="M926" s="2" t="str">
        <f ca="1">IF(Table2[[#This Row],[Exit Date]]&lt;TODAY(),"Out of Service","Active Employee")</f>
        <v>Active Employee</v>
      </c>
    </row>
    <row r="927" spans="1:13" x14ac:dyDescent="0.35">
      <c r="A927" s="2" t="s">
        <v>165</v>
      </c>
      <c r="B927" s="2">
        <v>36</v>
      </c>
      <c r="C927" s="2" t="s">
        <v>21</v>
      </c>
      <c r="D927" s="2" t="s">
        <v>166</v>
      </c>
      <c r="E927" s="2" t="s">
        <v>167</v>
      </c>
      <c r="F927" s="2" t="s">
        <v>3208</v>
      </c>
      <c r="G927" s="5" t="str">
        <f>IF(LEFT(Table2[[#This Row],[Phone Number]], 1)="-", MID(Table2[[#This Row],[Phone Number]], 2, LEN(Table2[[#This Row],[Phone Number]])-1), Table2[[#This Row],[Phone Number]])</f>
        <v>+1-624-670-0390-1574</v>
      </c>
      <c r="H927" s="2" t="s">
        <v>19</v>
      </c>
      <c r="I927" s="3">
        <v>44843</v>
      </c>
      <c r="J927" s="3">
        <f ca="1">TODAY()</f>
        <v>45252</v>
      </c>
      <c r="K92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13 Days</v>
      </c>
      <c r="L927" s="4">
        <f ca="1">IF(ISBLANK(Table2[[#This Row],[Exit Date]]),0,Table2[[#This Row],[Exit Date]]-Table2[[#This Row],[Join Date]])</f>
        <v>409</v>
      </c>
      <c r="M927" s="2" t="str">
        <f ca="1">IF(Table2[[#This Row],[Exit Date]]&lt;TODAY(),"Out of Service","Active Employee")</f>
        <v>Active Employee</v>
      </c>
    </row>
    <row r="928" spans="1:13" x14ac:dyDescent="0.35">
      <c r="A928" s="2" t="s">
        <v>2942</v>
      </c>
      <c r="B928" s="2">
        <v>31</v>
      </c>
      <c r="C928" s="2" t="s">
        <v>10</v>
      </c>
      <c r="D928" s="2" t="s">
        <v>2943</v>
      </c>
      <c r="E928" s="2" t="s">
        <v>2944</v>
      </c>
      <c r="F928" s="2" t="s">
        <v>2945</v>
      </c>
      <c r="G928" s="5" t="str">
        <f>IF(LEFT(Table2[[#This Row],[Phone Number]], 1)="-", MID(Table2[[#This Row],[Phone Number]], 2, LEN(Table2[[#This Row],[Phone Number]])-1), Table2[[#This Row],[Phone Number]])</f>
        <v>(702)699-6767</v>
      </c>
      <c r="H928" s="2" t="s">
        <v>14</v>
      </c>
      <c r="I928" s="3">
        <v>44844</v>
      </c>
      <c r="J928" s="3">
        <v>44858</v>
      </c>
      <c r="K928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14 Days</v>
      </c>
      <c r="L928" s="4">
        <f>IF(ISBLANK(Table2[[#This Row],[Exit Date]]),0,Table2[[#This Row],[Exit Date]]-Table2[[#This Row],[Join Date]])</f>
        <v>14</v>
      </c>
      <c r="M928" s="2" t="str">
        <f ca="1">IF(Table2[[#This Row],[Exit Date]]&lt;TODAY(),"Out of Service","Active Employee")</f>
        <v>Out of Service</v>
      </c>
    </row>
    <row r="929" spans="1:13" x14ac:dyDescent="0.35">
      <c r="A929" s="2" t="s">
        <v>194</v>
      </c>
      <c r="B929" s="2">
        <v>20</v>
      </c>
      <c r="C929" s="2" t="s">
        <v>10</v>
      </c>
      <c r="D929" s="2" t="s">
        <v>195</v>
      </c>
      <c r="E929" s="2" t="s">
        <v>196</v>
      </c>
      <c r="F929" s="2" t="s">
        <v>197</v>
      </c>
      <c r="G929" s="5" t="str">
        <f>IF(LEFT(Table2[[#This Row],[Phone Number]], 1)="-", MID(Table2[[#This Row],[Phone Number]], 2, LEN(Table2[[#This Row],[Phone Number]])-1), Table2[[#This Row],[Phone Number]])</f>
        <v>(507)263-2682</v>
      </c>
      <c r="H929" s="2" t="s">
        <v>24</v>
      </c>
      <c r="I929" s="3">
        <v>44846</v>
      </c>
      <c r="J929" s="3">
        <f ca="1">TODAY()</f>
        <v>45252</v>
      </c>
      <c r="K92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10 Days</v>
      </c>
      <c r="L929" s="4">
        <f ca="1">IF(ISBLANK(Table2[[#This Row],[Exit Date]]),0,Table2[[#This Row],[Exit Date]]-Table2[[#This Row],[Join Date]])</f>
        <v>406</v>
      </c>
      <c r="M929" s="2" t="str">
        <f ca="1">IF(Table2[[#This Row],[Exit Date]]&lt;TODAY(),"Out of Service","Active Employee")</f>
        <v>Active Employee</v>
      </c>
    </row>
    <row r="930" spans="1:13" x14ac:dyDescent="0.35">
      <c r="A930" s="2" t="s">
        <v>3101</v>
      </c>
      <c r="B930" s="2">
        <v>32</v>
      </c>
      <c r="C930" s="2" t="s">
        <v>21</v>
      </c>
      <c r="D930" s="2" t="s">
        <v>3102</v>
      </c>
      <c r="E930" s="2" t="s">
        <v>3103</v>
      </c>
      <c r="F930" s="2" t="s">
        <v>3650</v>
      </c>
      <c r="G930" s="5" t="str">
        <f>IF(LEFT(Table2[[#This Row],[Phone Number]], 1)="-", MID(Table2[[#This Row],[Phone Number]], 2, LEN(Table2[[#This Row],[Phone Number]])-1), Table2[[#This Row],[Phone Number]])</f>
        <v>453-423-5446-4557</v>
      </c>
      <c r="H930" s="2" t="s">
        <v>40</v>
      </c>
      <c r="I930" s="3">
        <v>44846</v>
      </c>
      <c r="J930" s="3">
        <v>44886</v>
      </c>
      <c r="K93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9 Days</v>
      </c>
      <c r="L930" s="4">
        <f>IF(ISBLANK(Table2[[#This Row],[Exit Date]]),0,Table2[[#This Row],[Exit Date]]-Table2[[#This Row],[Join Date]])</f>
        <v>40</v>
      </c>
      <c r="M930" s="2" t="str">
        <f ca="1">IF(Table2[[#This Row],[Exit Date]]&lt;TODAY(),"Out of Service","Active Employee")</f>
        <v>Out of Service</v>
      </c>
    </row>
    <row r="931" spans="1:13" x14ac:dyDescent="0.35">
      <c r="A931" s="2" t="s">
        <v>1239</v>
      </c>
      <c r="B931" s="2">
        <v>49</v>
      </c>
      <c r="C931" s="2" t="s">
        <v>10</v>
      </c>
      <c r="D931" s="2" t="s">
        <v>1240</v>
      </c>
      <c r="E931" s="2" t="s">
        <v>1241</v>
      </c>
      <c r="F931" s="2" t="s">
        <v>3186</v>
      </c>
      <c r="G931" s="5" t="str">
        <f>IF(LEFT(Table2[[#This Row],[Phone Number]], 1)="-", MID(Table2[[#This Row],[Phone Number]], 2, LEN(Table2[[#This Row],[Phone Number]])-1), Table2[[#This Row],[Phone Number]])</f>
        <v>(972)850-3859-04717</v>
      </c>
      <c r="H931" s="2" t="s">
        <v>19</v>
      </c>
      <c r="I931" s="3">
        <v>44847</v>
      </c>
      <c r="J931" s="3">
        <v>44885</v>
      </c>
      <c r="K931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7 Days</v>
      </c>
      <c r="L931" s="4">
        <f>IF(ISBLANK(Table2[[#This Row],[Exit Date]]),0,Table2[[#This Row],[Exit Date]]-Table2[[#This Row],[Join Date]])</f>
        <v>38</v>
      </c>
      <c r="M931" s="2" t="str">
        <f ca="1">IF(Table2[[#This Row],[Exit Date]]&lt;TODAY(),"Out of Service","Active Employee")</f>
        <v>Out of Service</v>
      </c>
    </row>
    <row r="932" spans="1:13" x14ac:dyDescent="0.35">
      <c r="A932" s="2" t="s">
        <v>227</v>
      </c>
      <c r="B932" s="2">
        <v>58</v>
      </c>
      <c r="C932" s="2" t="s">
        <v>10</v>
      </c>
      <c r="D932" s="2" t="s">
        <v>228</v>
      </c>
      <c r="E932" s="2" t="s">
        <v>229</v>
      </c>
      <c r="F932" s="2" t="s">
        <v>3214</v>
      </c>
      <c r="G932" s="5" t="str">
        <f>IF(LEFT(Table2[[#This Row],[Phone Number]], 1)="-", MID(Table2[[#This Row],[Phone Number]], 2, LEN(Table2[[#This Row],[Phone Number]])-1), Table2[[#This Row],[Phone Number]])</f>
        <v>478-671-3936-97962</v>
      </c>
      <c r="H932" s="2" t="s">
        <v>24</v>
      </c>
      <c r="I932" s="3">
        <v>44848</v>
      </c>
      <c r="J932" s="3">
        <f ca="1">TODAY()</f>
        <v>45252</v>
      </c>
      <c r="K93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8 Days</v>
      </c>
      <c r="L932" s="4">
        <f ca="1">IF(ISBLANK(Table2[[#This Row],[Exit Date]]),0,Table2[[#This Row],[Exit Date]]-Table2[[#This Row],[Join Date]])</f>
        <v>404</v>
      </c>
      <c r="M932" s="2" t="str">
        <f ca="1">IF(Table2[[#This Row],[Exit Date]]&lt;TODAY(),"Out of Service","Active Employee")</f>
        <v>Active Employee</v>
      </c>
    </row>
    <row r="933" spans="1:13" x14ac:dyDescent="0.35">
      <c r="A933" s="2" t="s">
        <v>663</v>
      </c>
      <c r="B933" s="2">
        <v>51</v>
      </c>
      <c r="C933" s="2" t="s">
        <v>10</v>
      </c>
      <c r="D933" s="2" t="s">
        <v>664</v>
      </c>
      <c r="E933" s="2" t="s">
        <v>665</v>
      </c>
      <c r="F933" s="2" t="s">
        <v>3280</v>
      </c>
      <c r="G933" s="5" t="str">
        <f>IF(LEFT(Table2[[#This Row],[Phone Number]], 1)="-", MID(Table2[[#This Row],[Phone Number]], 2, LEN(Table2[[#This Row],[Phone Number]])-1), Table2[[#This Row],[Phone Number]])</f>
        <v>+1-474-523-3381-96057</v>
      </c>
      <c r="H933" s="2" t="s">
        <v>19</v>
      </c>
      <c r="I933" s="3">
        <v>44848</v>
      </c>
      <c r="J933" s="3">
        <f ca="1">TODAY()</f>
        <v>45252</v>
      </c>
      <c r="K93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8 Days</v>
      </c>
      <c r="L933" s="4">
        <f ca="1">IF(ISBLANK(Table2[[#This Row],[Exit Date]]),0,Table2[[#This Row],[Exit Date]]-Table2[[#This Row],[Join Date]])</f>
        <v>404</v>
      </c>
      <c r="M933" s="2" t="str">
        <f ca="1">IF(Table2[[#This Row],[Exit Date]]&lt;TODAY(),"Out of Service","Active Employee")</f>
        <v>Active Employee</v>
      </c>
    </row>
    <row r="934" spans="1:13" x14ac:dyDescent="0.35">
      <c r="A934" s="2" t="s">
        <v>2691</v>
      </c>
      <c r="B934" s="2">
        <v>59</v>
      </c>
      <c r="C934" s="2" t="s">
        <v>10</v>
      </c>
      <c r="D934" s="2" t="s">
        <v>2692</v>
      </c>
      <c r="E934" s="2" t="s">
        <v>2693</v>
      </c>
      <c r="F934" s="2" t="s">
        <v>3577</v>
      </c>
      <c r="G934" s="5" t="str">
        <f>IF(LEFT(Table2[[#This Row],[Phone Number]], 1)="-", MID(Table2[[#This Row],[Phone Number]], 2, LEN(Table2[[#This Row],[Phone Number]])-1), Table2[[#This Row],[Phone Number]])</f>
        <v>(819)298-7473-79452</v>
      </c>
      <c r="H934" s="2" t="s">
        <v>24</v>
      </c>
      <c r="I934" s="3">
        <v>44848</v>
      </c>
      <c r="J934" s="3">
        <f ca="1">TODAY()</f>
        <v>45252</v>
      </c>
      <c r="K93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8 Days</v>
      </c>
      <c r="L934" s="4">
        <f ca="1">IF(ISBLANK(Table2[[#This Row],[Exit Date]]),0,Table2[[#This Row],[Exit Date]]-Table2[[#This Row],[Join Date]])</f>
        <v>404</v>
      </c>
      <c r="M934" s="2" t="str">
        <f ca="1">IF(Table2[[#This Row],[Exit Date]]&lt;TODAY(),"Out of Service","Active Employee")</f>
        <v>Active Employee</v>
      </c>
    </row>
    <row r="935" spans="1:13" x14ac:dyDescent="0.35">
      <c r="A935" s="2" t="s">
        <v>2127</v>
      </c>
      <c r="B935" s="2">
        <v>20</v>
      </c>
      <c r="C935" s="2" t="s">
        <v>21</v>
      </c>
      <c r="D935" s="2" t="s">
        <v>2128</v>
      </c>
      <c r="E935" s="2" t="s">
        <v>2129</v>
      </c>
      <c r="F935" s="2">
        <v>7962669082</v>
      </c>
      <c r="G935" s="5">
        <f>IF(LEFT(Table2[[#This Row],[Phone Number]], 1)="-", MID(Table2[[#This Row],[Phone Number]], 2, LEN(Table2[[#This Row],[Phone Number]])-1), Table2[[#This Row],[Phone Number]])</f>
        <v>7962669082</v>
      </c>
      <c r="H935" s="2" t="s">
        <v>40</v>
      </c>
      <c r="I935" s="3">
        <v>44849</v>
      </c>
      <c r="J935" s="3">
        <v>44874</v>
      </c>
      <c r="K935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25 Days</v>
      </c>
      <c r="L935" s="4">
        <f>IF(ISBLANK(Table2[[#This Row],[Exit Date]]),0,Table2[[#This Row],[Exit Date]]-Table2[[#This Row],[Join Date]])</f>
        <v>25</v>
      </c>
      <c r="M935" s="2" t="str">
        <f ca="1">IF(Table2[[#This Row],[Exit Date]]&lt;TODAY(),"Out of Service","Active Employee")</f>
        <v>Out of Service</v>
      </c>
    </row>
    <row r="936" spans="1:13" x14ac:dyDescent="0.35">
      <c r="A936" s="2" t="s">
        <v>2246</v>
      </c>
      <c r="B936" s="2">
        <v>26</v>
      </c>
      <c r="C936" s="2" t="s">
        <v>10</v>
      </c>
      <c r="D936" s="2" t="s">
        <v>2247</v>
      </c>
      <c r="E936" s="2" t="s">
        <v>2248</v>
      </c>
      <c r="F936" s="2" t="s">
        <v>3794</v>
      </c>
      <c r="G936" s="5" t="str">
        <f>IF(LEFT(Table2[[#This Row],[Phone Number]], 1)="-", MID(Table2[[#This Row],[Phone Number]], 2, LEN(Table2[[#This Row],[Phone Number]])-1), Table2[[#This Row],[Phone Number]])</f>
        <v>798-334-1594-6422</v>
      </c>
      <c r="H936" s="2" t="s">
        <v>14</v>
      </c>
      <c r="I936" s="3">
        <v>44850</v>
      </c>
      <c r="J936" s="3">
        <f t="shared" ref="J936:J958" ca="1" si="52">TODAY()</f>
        <v>45252</v>
      </c>
      <c r="K93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6 Days</v>
      </c>
      <c r="L936" s="4">
        <f ca="1">IF(ISBLANK(Table2[[#This Row],[Exit Date]]),0,Table2[[#This Row],[Exit Date]]-Table2[[#This Row],[Join Date]])</f>
        <v>402</v>
      </c>
      <c r="M936" s="2" t="str">
        <f ca="1">IF(Table2[[#This Row],[Exit Date]]&lt;TODAY(),"Out of Service","Active Employee")</f>
        <v>Active Employee</v>
      </c>
    </row>
    <row r="937" spans="1:13" x14ac:dyDescent="0.35">
      <c r="A937" s="2" t="s">
        <v>2738</v>
      </c>
      <c r="B937" s="2">
        <v>58</v>
      </c>
      <c r="C937" s="2" t="s">
        <v>10</v>
      </c>
      <c r="D937" s="2" t="s">
        <v>2739</v>
      </c>
      <c r="E937" s="2" t="s">
        <v>2740</v>
      </c>
      <c r="F937" s="2" t="s">
        <v>3587</v>
      </c>
      <c r="G937" s="5" t="str">
        <f>IF(LEFT(Table2[[#This Row],[Phone Number]], 1)="-", MID(Table2[[#This Row],[Phone Number]], 2, LEN(Table2[[#This Row],[Phone Number]])-1), Table2[[#This Row],[Phone Number]])</f>
        <v>001-475-229-3270-57545</v>
      </c>
      <c r="H937" s="2" t="s">
        <v>14</v>
      </c>
      <c r="I937" s="3">
        <v>44850</v>
      </c>
      <c r="J937" s="3">
        <f t="shared" ca="1" si="52"/>
        <v>45252</v>
      </c>
      <c r="K93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6 Days</v>
      </c>
      <c r="L937" s="4">
        <f ca="1">IF(ISBLANK(Table2[[#This Row],[Exit Date]]),0,Table2[[#This Row],[Exit Date]]-Table2[[#This Row],[Join Date]])</f>
        <v>402</v>
      </c>
      <c r="M937" s="2" t="str">
        <f ca="1">IF(Table2[[#This Row],[Exit Date]]&lt;TODAY(),"Out of Service","Active Employee")</f>
        <v>Active Employee</v>
      </c>
    </row>
    <row r="938" spans="1:13" x14ac:dyDescent="0.35">
      <c r="A938" s="2" t="s">
        <v>940</v>
      </c>
      <c r="B938" s="2">
        <v>58</v>
      </c>
      <c r="C938" s="2" t="s">
        <v>10</v>
      </c>
      <c r="D938" s="2" t="s">
        <v>941</v>
      </c>
      <c r="E938" s="2" t="s">
        <v>942</v>
      </c>
      <c r="F938" s="2" t="s">
        <v>3320</v>
      </c>
      <c r="G938" s="5" t="str">
        <f>IF(LEFT(Table2[[#This Row],[Phone Number]], 1)="-", MID(Table2[[#This Row],[Phone Number]], 2, LEN(Table2[[#This Row],[Phone Number]])-1), Table2[[#This Row],[Phone Number]])</f>
        <v>411-697-6358-6773</v>
      </c>
      <c r="H938" s="2" t="s">
        <v>14</v>
      </c>
      <c r="I938" s="3">
        <v>44852</v>
      </c>
      <c r="J938" s="3">
        <f t="shared" ca="1" si="52"/>
        <v>45252</v>
      </c>
      <c r="K93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4 Days</v>
      </c>
      <c r="L938" s="4">
        <f ca="1">IF(ISBLANK(Table2[[#This Row],[Exit Date]]),0,Table2[[#This Row],[Exit Date]]-Table2[[#This Row],[Join Date]])</f>
        <v>400</v>
      </c>
      <c r="M938" s="2" t="str">
        <f ca="1">IF(Table2[[#This Row],[Exit Date]]&lt;TODAY(),"Out of Service","Active Employee")</f>
        <v>Active Employee</v>
      </c>
    </row>
    <row r="939" spans="1:13" x14ac:dyDescent="0.35">
      <c r="A939" s="2" t="s">
        <v>2339</v>
      </c>
      <c r="B939" s="2">
        <v>52</v>
      </c>
      <c r="C939" s="2" t="s">
        <v>21</v>
      </c>
      <c r="D939" s="2" t="s">
        <v>2340</v>
      </c>
      <c r="E939" s="2" t="s">
        <v>2341</v>
      </c>
      <c r="F939" s="2" t="s">
        <v>3522</v>
      </c>
      <c r="G939" s="5" t="str">
        <f>IF(LEFT(Table2[[#This Row],[Phone Number]], 1)="-", MID(Table2[[#This Row],[Phone Number]], 2, LEN(Table2[[#This Row],[Phone Number]])-1), Table2[[#This Row],[Phone Number]])</f>
        <v>(212)973-5875-06234</v>
      </c>
      <c r="H939" s="2" t="s">
        <v>14</v>
      </c>
      <c r="I939" s="3">
        <v>44852</v>
      </c>
      <c r="J939" s="3">
        <f t="shared" ca="1" si="52"/>
        <v>45252</v>
      </c>
      <c r="K93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4 Days</v>
      </c>
      <c r="L939" s="4">
        <f ca="1">IF(ISBLANK(Table2[[#This Row],[Exit Date]]),0,Table2[[#This Row],[Exit Date]]-Table2[[#This Row],[Join Date]])</f>
        <v>400</v>
      </c>
      <c r="M939" s="2" t="str">
        <f ca="1">IF(Table2[[#This Row],[Exit Date]]&lt;TODAY(),"Out of Service","Active Employee")</f>
        <v>Active Employee</v>
      </c>
    </row>
    <row r="940" spans="1:13" x14ac:dyDescent="0.35">
      <c r="A940" s="2" t="s">
        <v>1917</v>
      </c>
      <c r="B940" s="2">
        <v>27</v>
      </c>
      <c r="C940" s="2" t="s">
        <v>10</v>
      </c>
      <c r="D940" s="2" t="s">
        <v>1918</v>
      </c>
      <c r="E940" s="2" t="s">
        <v>1919</v>
      </c>
      <c r="F940" s="2" t="s">
        <v>3468</v>
      </c>
      <c r="G940" s="5" t="str">
        <f>IF(LEFT(Table2[[#This Row],[Phone Number]], 1)="-", MID(Table2[[#This Row],[Phone Number]], 2, LEN(Table2[[#This Row],[Phone Number]])-1), Table2[[#This Row],[Phone Number]])</f>
        <v>(263)356-8338-46515</v>
      </c>
      <c r="H940" s="2" t="s">
        <v>14</v>
      </c>
      <c r="I940" s="3">
        <v>44853</v>
      </c>
      <c r="J940" s="3">
        <f t="shared" ca="1" si="52"/>
        <v>45252</v>
      </c>
      <c r="K94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3 Days</v>
      </c>
      <c r="L940" s="4">
        <f ca="1">IF(ISBLANK(Table2[[#This Row],[Exit Date]]),0,Table2[[#This Row],[Exit Date]]-Table2[[#This Row],[Join Date]])</f>
        <v>399</v>
      </c>
      <c r="M940" s="2" t="str">
        <f ca="1">IF(Table2[[#This Row],[Exit Date]]&lt;TODAY(),"Out of Service","Active Employee")</f>
        <v>Active Employee</v>
      </c>
    </row>
    <row r="941" spans="1:13" x14ac:dyDescent="0.35">
      <c r="A941" s="2" t="s">
        <v>2519</v>
      </c>
      <c r="B941" s="2">
        <v>47</v>
      </c>
      <c r="C941" s="2" t="s">
        <v>21</v>
      </c>
      <c r="D941" s="2" t="s">
        <v>2520</v>
      </c>
      <c r="E941" s="2" t="s">
        <v>2521</v>
      </c>
      <c r="F941" s="2">
        <v>8974998419</v>
      </c>
      <c r="G941" s="5">
        <f>IF(LEFT(Table2[[#This Row],[Phone Number]], 1)="-", MID(Table2[[#This Row],[Phone Number]], 2, LEN(Table2[[#This Row],[Phone Number]])-1), Table2[[#This Row],[Phone Number]])</f>
        <v>8974998419</v>
      </c>
      <c r="H941" s="2" t="s">
        <v>40</v>
      </c>
      <c r="I941" s="3">
        <v>44856</v>
      </c>
      <c r="J941" s="3">
        <f t="shared" ca="1" si="52"/>
        <v>45252</v>
      </c>
      <c r="K94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1 Months 0 Days</v>
      </c>
      <c r="L941" s="4">
        <f ca="1">IF(ISBLANK(Table2[[#This Row],[Exit Date]]),0,Table2[[#This Row],[Exit Date]]-Table2[[#This Row],[Join Date]])</f>
        <v>396</v>
      </c>
      <c r="M941" s="2" t="str">
        <f ca="1">IF(Table2[[#This Row],[Exit Date]]&lt;TODAY(),"Out of Service","Active Employee")</f>
        <v>Active Employee</v>
      </c>
    </row>
    <row r="942" spans="1:13" x14ac:dyDescent="0.35">
      <c r="A942" s="2" t="s">
        <v>3076</v>
      </c>
      <c r="B942" s="2">
        <v>35</v>
      </c>
      <c r="C942" s="2" t="s">
        <v>21</v>
      </c>
      <c r="D942" s="2" t="s">
        <v>3077</v>
      </c>
      <c r="E942" s="2" t="s">
        <v>3078</v>
      </c>
      <c r="F942" s="2" t="s">
        <v>3837</v>
      </c>
      <c r="G942" s="5" t="str">
        <f>IF(LEFT(Table2[[#This Row],[Phone Number]], 1)="-", MID(Table2[[#This Row],[Phone Number]], 2, LEN(Table2[[#This Row],[Phone Number]])-1), Table2[[#This Row],[Phone Number]])</f>
        <v>820-288-9914-847</v>
      </c>
      <c r="H942" s="2" t="s">
        <v>14</v>
      </c>
      <c r="I942" s="3">
        <v>44857</v>
      </c>
      <c r="J942" s="3">
        <f t="shared" ca="1" si="52"/>
        <v>45252</v>
      </c>
      <c r="K94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30 Days</v>
      </c>
      <c r="L942" s="4">
        <f ca="1">IF(ISBLANK(Table2[[#This Row],[Exit Date]]),0,Table2[[#This Row],[Exit Date]]-Table2[[#This Row],[Join Date]])</f>
        <v>395</v>
      </c>
      <c r="M942" s="2" t="str">
        <f ca="1">IF(Table2[[#This Row],[Exit Date]]&lt;TODAY(),"Out of Service","Active Employee")</f>
        <v>Active Employee</v>
      </c>
    </row>
    <row r="943" spans="1:13" x14ac:dyDescent="0.35">
      <c r="A943" s="2" t="s">
        <v>1032</v>
      </c>
      <c r="B943" s="2">
        <v>48</v>
      </c>
      <c r="C943" s="2" t="s">
        <v>21</v>
      </c>
      <c r="D943" s="2" t="s">
        <v>1033</v>
      </c>
      <c r="E943" s="2" t="s">
        <v>1034</v>
      </c>
      <c r="F943" s="2" t="s">
        <v>3335</v>
      </c>
      <c r="G943" s="5" t="str">
        <f>IF(LEFT(Table2[[#This Row],[Phone Number]], 1)="-", MID(Table2[[#This Row],[Phone Number]], 2, LEN(Table2[[#This Row],[Phone Number]])-1), Table2[[#This Row],[Phone Number]])</f>
        <v>(328)473-6946-7634</v>
      </c>
      <c r="H943" s="2" t="s">
        <v>14</v>
      </c>
      <c r="I943" s="3">
        <v>44859</v>
      </c>
      <c r="J943" s="3">
        <f t="shared" ca="1" si="52"/>
        <v>45252</v>
      </c>
      <c r="K94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28 Days</v>
      </c>
      <c r="L943" s="4">
        <f ca="1">IF(ISBLANK(Table2[[#This Row],[Exit Date]]),0,Table2[[#This Row],[Exit Date]]-Table2[[#This Row],[Join Date]])</f>
        <v>393</v>
      </c>
      <c r="M943" s="2" t="str">
        <f ca="1">IF(Table2[[#This Row],[Exit Date]]&lt;TODAY(),"Out of Service","Active Employee")</f>
        <v>Active Employee</v>
      </c>
    </row>
    <row r="944" spans="1:13" x14ac:dyDescent="0.35">
      <c r="A944" s="2" t="s">
        <v>417</v>
      </c>
      <c r="B944" s="2">
        <v>51</v>
      </c>
      <c r="C944" s="2" t="s">
        <v>10</v>
      </c>
      <c r="D944" s="2" t="s">
        <v>418</v>
      </c>
      <c r="E944" s="2" t="s">
        <v>419</v>
      </c>
      <c r="F944" s="2" t="s">
        <v>3242</v>
      </c>
      <c r="G944" s="5" t="str">
        <f>IF(LEFT(Table2[[#This Row],[Phone Number]], 1)="-", MID(Table2[[#This Row],[Phone Number]], 2, LEN(Table2[[#This Row],[Phone Number]])-1), Table2[[#This Row],[Phone Number]])</f>
        <v>+1-851-584-2335-579</v>
      </c>
      <c r="H944" s="2" t="s">
        <v>40</v>
      </c>
      <c r="I944" s="3">
        <v>44861</v>
      </c>
      <c r="J944" s="3">
        <f t="shared" ca="1" si="52"/>
        <v>45252</v>
      </c>
      <c r="K94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26 Days</v>
      </c>
      <c r="L944" s="4">
        <f ca="1">IF(ISBLANK(Table2[[#This Row],[Exit Date]]),0,Table2[[#This Row],[Exit Date]]-Table2[[#This Row],[Join Date]])</f>
        <v>391</v>
      </c>
      <c r="M944" s="2" t="str">
        <f ca="1">IF(Table2[[#This Row],[Exit Date]]&lt;TODAY(),"Out of Service","Active Employee")</f>
        <v>Active Employee</v>
      </c>
    </row>
    <row r="945" spans="1:13" x14ac:dyDescent="0.35">
      <c r="A945" s="2" t="s">
        <v>1227</v>
      </c>
      <c r="B945" s="2">
        <v>43</v>
      </c>
      <c r="C945" s="2" t="s">
        <v>21</v>
      </c>
      <c r="D945" s="2" t="s">
        <v>1228</v>
      </c>
      <c r="E945" s="2" t="s">
        <v>1229</v>
      </c>
      <c r="F945" s="2" t="s">
        <v>3361</v>
      </c>
      <c r="G945" s="5" t="str">
        <f>IF(LEFT(Table2[[#This Row],[Phone Number]], 1)="-", MID(Table2[[#This Row],[Phone Number]], 2, LEN(Table2[[#This Row],[Phone Number]])-1), Table2[[#This Row],[Phone Number]])</f>
        <v>+1-732-932-1212-58390</v>
      </c>
      <c r="H945" s="2" t="s">
        <v>14</v>
      </c>
      <c r="I945" s="3">
        <v>44862</v>
      </c>
      <c r="J945" s="3">
        <f t="shared" ca="1" si="52"/>
        <v>45252</v>
      </c>
      <c r="K94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25 Days</v>
      </c>
      <c r="L945" s="4">
        <f ca="1">IF(ISBLANK(Table2[[#This Row],[Exit Date]]),0,Table2[[#This Row],[Exit Date]]-Table2[[#This Row],[Join Date]])</f>
        <v>390</v>
      </c>
      <c r="M945" s="2" t="str">
        <f ca="1">IF(Table2[[#This Row],[Exit Date]]&lt;TODAY(),"Out of Service","Active Employee")</f>
        <v>Active Employee</v>
      </c>
    </row>
    <row r="946" spans="1:13" x14ac:dyDescent="0.35">
      <c r="A946" s="2" t="s">
        <v>2949</v>
      </c>
      <c r="B946" s="2">
        <v>34</v>
      </c>
      <c r="C946" s="2" t="s">
        <v>10</v>
      </c>
      <c r="D946" s="2" t="s">
        <v>2950</v>
      </c>
      <c r="E946" s="2" t="s">
        <v>2951</v>
      </c>
      <c r="F946" s="2" t="s">
        <v>3621</v>
      </c>
      <c r="G946" s="5" t="str">
        <f>IF(LEFT(Table2[[#This Row],[Phone Number]], 1)="-", MID(Table2[[#This Row],[Phone Number]], 2, LEN(Table2[[#This Row],[Phone Number]])-1), Table2[[#This Row],[Phone Number]])</f>
        <v>001-723-658-3910-3861</v>
      </c>
      <c r="H946" s="2" t="s">
        <v>24</v>
      </c>
      <c r="I946" s="3">
        <v>44863</v>
      </c>
      <c r="J946" s="3">
        <f t="shared" ca="1" si="52"/>
        <v>45252</v>
      </c>
      <c r="K94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24 Days</v>
      </c>
      <c r="L946" s="4">
        <f ca="1">IF(ISBLANK(Table2[[#This Row],[Exit Date]]),0,Table2[[#This Row],[Exit Date]]-Table2[[#This Row],[Join Date]])</f>
        <v>389</v>
      </c>
      <c r="M946" s="2" t="str">
        <f ca="1">IF(Table2[[#This Row],[Exit Date]]&lt;TODAY(),"Out of Service","Active Employee")</f>
        <v>Active Employee</v>
      </c>
    </row>
    <row r="947" spans="1:13" x14ac:dyDescent="0.35">
      <c r="A947" s="2" t="s">
        <v>3031</v>
      </c>
      <c r="B947" s="2">
        <v>46</v>
      </c>
      <c r="C947" s="2" t="s">
        <v>10</v>
      </c>
      <c r="D947" s="2" t="s">
        <v>3032</v>
      </c>
      <c r="E947" s="2" t="s">
        <v>3033</v>
      </c>
      <c r="F947" s="2" t="s">
        <v>3639</v>
      </c>
      <c r="G947" s="5" t="str">
        <f>IF(LEFT(Table2[[#This Row],[Phone Number]], 1)="-", MID(Table2[[#This Row],[Phone Number]], 2, LEN(Table2[[#This Row],[Phone Number]])-1), Table2[[#This Row],[Phone Number]])</f>
        <v>001-214-925-0175-402</v>
      </c>
      <c r="H947" s="2" t="s">
        <v>40</v>
      </c>
      <c r="I947" s="3">
        <v>44863</v>
      </c>
      <c r="J947" s="3">
        <f t="shared" ca="1" si="52"/>
        <v>45252</v>
      </c>
      <c r="K94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24 Days</v>
      </c>
      <c r="L947" s="4">
        <f ca="1">IF(ISBLANK(Table2[[#This Row],[Exit Date]]),0,Table2[[#This Row],[Exit Date]]-Table2[[#This Row],[Join Date]])</f>
        <v>389</v>
      </c>
      <c r="M947" s="2" t="str">
        <f ca="1">IF(Table2[[#This Row],[Exit Date]]&lt;TODAY(),"Out of Service","Active Employee")</f>
        <v>Active Employee</v>
      </c>
    </row>
    <row r="948" spans="1:13" x14ac:dyDescent="0.35">
      <c r="A948" s="2" t="s">
        <v>2601</v>
      </c>
      <c r="B948" s="2">
        <v>27</v>
      </c>
      <c r="C948" s="2" t="s">
        <v>21</v>
      </c>
      <c r="D948" s="2" t="s">
        <v>2602</v>
      </c>
      <c r="E948" s="2" t="s">
        <v>2603</v>
      </c>
      <c r="F948" s="2" t="s">
        <v>2604</v>
      </c>
      <c r="G948" s="5" t="str">
        <f>IF(LEFT(Table2[[#This Row],[Phone Number]], 1)="-", MID(Table2[[#This Row],[Phone Number]], 2, LEN(Table2[[#This Row],[Phone Number]])-1), Table2[[#This Row],[Phone Number]])</f>
        <v>(459)453-0520</v>
      </c>
      <c r="H948" s="2" t="s">
        <v>24</v>
      </c>
      <c r="I948" s="3">
        <v>44864</v>
      </c>
      <c r="J948" s="3">
        <f t="shared" ca="1" si="52"/>
        <v>45252</v>
      </c>
      <c r="K94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23 Days</v>
      </c>
      <c r="L948" s="4">
        <f ca="1">IF(ISBLANK(Table2[[#This Row],[Exit Date]]),0,Table2[[#This Row],[Exit Date]]-Table2[[#This Row],[Join Date]])</f>
        <v>388</v>
      </c>
      <c r="M948" s="2" t="str">
        <f ca="1">IF(Table2[[#This Row],[Exit Date]]&lt;TODAY(),"Out of Service","Active Employee")</f>
        <v>Active Employee</v>
      </c>
    </row>
    <row r="949" spans="1:13" x14ac:dyDescent="0.35">
      <c r="A949" s="2" t="s">
        <v>20</v>
      </c>
      <c r="B949" s="2">
        <v>31</v>
      </c>
      <c r="C949" s="2" t="s">
        <v>21</v>
      </c>
      <c r="D949" s="2" t="s">
        <v>22</v>
      </c>
      <c r="E949" s="2" t="s">
        <v>23</v>
      </c>
      <c r="F949" s="2" t="s">
        <v>3662</v>
      </c>
      <c r="G949" s="5" t="str">
        <f>IF(LEFT(Table2[[#This Row],[Phone Number]], 1)="-", MID(Table2[[#This Row],[Phone Number]], 2, LEN(Table2[[#This Row],[Phone Number]])-1), Table2[[#This Row],[Phone Number]])</f>
        <v>213-868-1665</v>
      </c>
      <c r="H949" s="2" t="s">
        <v>24</v>
      </c>
      <c r="I949" s="3">
        <v>44866</v>
      </c>
      <c r="J949" s="3">
        <f t="shared" ca="1" si="52"/>
        <v>45252</v>
      </c>
      <c r="K94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21 Days</v>
      </c>
      <c r="L949" s="4">
        <f ca="1">IF(ISBLANK(Table2[[#This Row],[Exit Date]]),0,Table2[[#This Row],[Exit Date]]-Table2[[#This Row],[Join Date]])</f>
        <v>386</v>
      </c>
      <c r="M949" s="2" t="str">
        <f ca="1">IF(Table2[[#This Row],[Exit Date]]&lt;TODAY(),"Out of Service","Active Employee")</f>
        <v>Active Employee</v>
      </c>
    </row>
    <row r="950" spans="1:13" x14ac:dyDescent="0.35">
      <c r="A950" s="2" t="s">
        <v>2021</v>
      </c>
      <c r="B950" s="2">
        <v>21</v>
      </c>
      <c r="C950" s="2" t="s">
        <v>10</v>
      </c>
      <c r="D950" s="2" t="s">
        <v>2022</v>
      </c>
      <c r="E950" s="2" t="s">
        <v>2023</v>
      </c>
      <c r="F950" s="2">
        <f>1-356-297-3637</f>
        <v>-4289</v>
      </c>
      <c r="G950" s="5" t="str">
        <f>IF(LEFT(Table2[[#This Row],[Phone Number]], 1)="-", MID(Table2[[#This Row],[Phone Number]], 2, LEN(Table2[[#This Row],[Phone Number]])-1), Table2[[#This Row],[Phone Number]])</f>
        <v>4289</v>
      </c>
      <c r="H950" s="2" t="s">
        <v>40</v>
      </c>
      <c r="I950" s="3">
        <v>44866</v>
      </c>
      <c r="J950" s="3">
        <f t="shared" ca="1" si="52"/>
        <v>45252</v>
      </c>
      <c r="K95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21 Days</v>
      </c>
      <c r="L950" s="4">
        <f ca="1">IF(ISBLANK(Table2[[#This Row],[Exit Date]]),0,Table2[[#This Row],[Exit Date]]-Table2[[#This Row],[Join Date]])</f>
        <v>386</v>
      </c>
      <c r="M950" s="2" t="str">
        <f ca="1">IF(Table2[[#This Row],[Exit Date]]&lt;TODAY(),"Out of Service","Active Employee")</f>
        <v>Active Employee</v>
      </c>
    </row>
    <row r="951" spans="1:13" x14ac:dyDescent="0.35">
      <c r="A951" s="2" t="s">
        <v>2238</v>
      </c>
      <c r="B951" s="2">
        <v>55</v>
      </c>
      <c r="C951" s="2" t="s">
        <v>21</v>
      </c>
      <c r="D951" s="2" t="s">
        <v>2239</v>
      </c>
      <c r="E951" s="2" t="s">
        <v>2240</v>
      </c>
      <c r="F951" s="2" t="s">
        <v>2241</v>
      </c>
      <c r="G951" s="5" t="str">
        <f>IF(LEFT(Table2[[#This Row],[Phone Number]], 1)="-", MID(Table2[[#This Row],[Phone Number]], 2, LEN(Table2[[#This Row],[Phone Number]])-1), Table2[[#This Row],[Phone Number]])</f>
        <v>648-491-2395</v>
      </c>
      <c r="H951" s="2" t="s">
        <v>19</v>
      </c>
      <c r="I951" s="3">
        <v>44866</v>
      </c>
      <c r="J951" s="3">
        <f t="shared" ca="1" si="52"/>
        <v>45252</v>
      </c>
      <c r="K95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21 Days</v>
      </c>
      <c r="L951" s="4">
        <f ca="1">IF(ISBLANK(Table2[[#This Row],[Exit Date]]),0,Table2[[#This Row],[Exit Date]]-Table2[[#This Row],[Join Date]])</f>
        <v>386</v>
      </c>
      <c r="M951" s="2" t="str">
        <f ca="1">IF(Table2[[#This Row],[Exit Date]]&lt;TODAY(),"Out of Service","Active Employee")</f>
        <v>Active Employee</v>
      </c>
    </row>
    <row r="952" spans="1:13" x14ac:dyDescent="0.35">
      <c r="A952" s="2" t="s">
        <v>2984</v>
      </c>
      <c r="B952" s="2">
        <v>32</v>
      </c>
      <c r="C952" s="2" t="s">
        <v>10</v>
      </c>
      <c r="D952" s="2" t="s">
        <v>2985</v>
      </c>
      <c r="E952" s="2" t="s">
        <v>2986</v>
      </c>
      <c r="F952" s="2" t="s">
        <v>3626</v>
      </c>
      <c r="G952" s="5" t="str">
        <f>IF(LEFT(Table2[[#This Row],[Phone Number]], 1)="-", MID(Table2[[#This Row],[Phone Number]], 2, LEN(Table2[[#This Row],[Phone Number]])-1), Table2[[#This Row],[Phone Number]])</f>
        <v>(501)242-7985-53009</v>
      </c>
      <c r="H952" s="2" t="s">
        <v>14</v>
      </c>
      <c r="I952" s="3">
        <v>44869</v>
      </c>
      <c r="J952" s="3">
        <f t="shared" ca="1" si="52"/>
        <v>45252</v>
      </c>
      <c r="K95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18 Days</v>
      </c>
      <c r="L952" s="4">
        <f ca="1">IF(ISBLANK(Table2[[#This Row],[Exit Date]]),0,Table2[[#This Row],[Exit Date]]-Table2[[#This Row],[Join Date]])</f>
        <v>383</v>
      </c>
      <c r="M952" s="2" t="str">
        <f ca="1">IF(Table2[[#This Row],[Exit Date]]&lt;TODAY(),"Out of Service","Active Employee")</f>
        <v>Active Employee</v>
      </c>
    </row>
    <row r="953" spans="1:13" x14ac:dyDescent="0.35">
      <c r="A953" s="2" t="s">
        <v>1230</v>
      </c>
      <c r="B953" s="2">
        <v>45</v>
      </c>
      <c r="C953" s="2" t="s">
        <v>21</v>
      </c>
      <c r="D953" s="2" t="s">
        <v>1231</v>
      </c>
      <c r="E953" s="2" t="s">
        <v>1232</v>
      </c>
      <c r="F953" s="2" t="s">
        <v>3362</v>
      </c>
      <c r="G953" s="5" t="str">
        <f>IF(LEFT(Table2[[#This Row],[Phone Number]], 1)="-", MID(Table2[[#This Row],[Phone Number]], 2, LEN(Table2[[#This Row],[Phone Number]])-1), Table2[[#This Row],[Phone Number]])</f>
        <v>+1-454-455-0684-4027</v>
      </c>
      <c r="H953" s="2" t="s">
        <v>14</v>
      </c>
      <c r="I953" s="3">
        <v>44870</v>
      </c>
      <c r="J953" s="3">
        <f t="shared" ca="1" si="52"/>
        <v>45252</v>
      </c>
      <c r="K95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17 Days</v>
      </c>
      <c r="L953" s="4">
        <f ca="1">IF(ISBLANK(Table2[[#This Row],[Exit Date]]),0,Table2[[#This Row],[Exit Date]]-Table2[[#This Row],[Join Date]])</f>
        <v>382</v>
      </c>
      <c r="M953" s="2" t="str">
        <f ca="1">IF(Table2[[#This Row],[Exit Date]]&lt;TODAY(),"Out of Service","Active Employee")</f>
        <v>Active Employee</v>
      </c>
    </row>
    <row r="954" spans="1:13" x14ac:dyDescent="0.35">
      <c r="A954" s="2" t="s">
        <v>666</v>
      </c>
      <c r="B954" s="2">
        <v>26</v>
      </c>
      <c r="C954" s="2" t="s">
        <v>21</v>
      </c>
      <c r="D954" s="2" t="s">
        <v>667</v>
      </c>
      <c r="E954" s="2" t="s">
        <v>668</v>
      </c>
      <c r="F954" s="2">
        <v>9925042530</v>
      </c>
      <c r="G954" s="5">
        <f>IF(LEFT(Table2[[#This Row],[Phone Number]], 1)="-", MID(Table2[[#This Row],[Phone Number]], 2, LEN(Table2[[#This Row],[Phone Number]])-1), Table2[[#This Row],[Phone Number]])</f>
        <v>9925042530</v>
      </c>
      <c r="H954" s="2" t="s">
        <v>14</v>
      </c>
      <c r="I954" s="3">
        <v>44872</v>
      </c>
      <c r="J954" s="3">
        <f t="shared" ca="1" si="52"/>
        <v>45252</v>
      </c>
      <c r="K95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15 Days</v>
      </c>
      <c r="L954" s="4">
        <f ca="1">IF(ISBLANK(Table2[[#This Row],[Exit Date]]),0,Table2[[#This Row],[Exit Date]]-Table2[[#This Row],[Join Date]])</f>
        <v>380</v>
      </c>
      <c r="M954" s="2" t="str">
        <f ca="1">IF(Table2[[#This Row],[Exit Date]]&lt;TODAY(),"Out of Service","Active Employee")</f>
        <v>Active Employee</v>
      </c>
    </row>
    <row r="955" spans="1:13" x14ac:dyDescent="0.35">
      <c r="A955" s="2" t="s">
        <v>724</v>
      </c>
      <c r="B955" s="2">
        <v>60</v>
      </c>
      <c r="C955" s="2" t="s">
        <v>10</v>
      </c>
      <c r="D955" s="2" t="s">
        <v>725</v>
      </c>
      <c r="E955" s="2" t="s">
        <v>726</v>
      </c>
      <c r="F955" s="2">
        <f>1-850-406-5012</f>
        <v>-6267</v>
      </c>
      <c r="G955" s="5" t="str">
        <f>IF(LEFT(Table2[[#This Row],[Phone Number]], 1)="-", MID(Table2[[#This Row],[Phone Number]], 2, LEN(Table2[[#This Row],[Phone Number]])-1), Table2[[#This Row],[Phone Number]])</f>
        <v>6267</v>
      </c>
      <c r="H955" s="2" t="s">
        <v>40</v>
      </c>
      <c r="I955" s="3">
        <v>44875</v>
      </c>
      <c r="J955" s="3">
        <f t="shared" ca="1" si="52"/>
        <v>45252</v>
      </c>
      <c r="K95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12 Days</v>
      </c>
      <c r="L955" s="4">
        <f ca="1">IF(ISBLANK(Table2[[#This Row],[Exit Date]]),0,Table2[[#This Row],[Exit Date]]-Table2[[#This Row],[Join Date]])</f>
        <v>377</v>
      </c>
      <c r="M955" s="2" t="str">
        <f ca="1">IF(Table2[[#This Row],[Exit Date]]&lt;TODAY(),"Out of Service","Active Employee")</f>
        <v>Active Employee</v>
      </c>
    </row>
    <row r="956" spans="1:13" x14ac:dyDescent="0.35">
      <c r="A956" s="2" t="s">
        <v>2747</v>
      </c>
      <c r="B956" s="2">
        <v>42</v>
      </c>
      <c r="C956" s="2" t="s">
        <v>10</v>
      </c>
      <c r="D956" s="2" t="s">
        <v>2748</v>
      </c>
      <c r="E956" s="2" t="s">
        <v>2749</v>
      </c>
      <c r="F956" s="2" t="s">
        <v>3819</v>
      </c>
      <c r="G956" s="5" t="str">
        <f>IF(LEFT(Table2[[#This Row],[Phone Number]], 1)="-", MID(Table2[[#This Row],[Phone Number]], 2, LEN(Table2[[#This Row],[Phone Number]])-1), Table2[[#This Row],[Phone Number]])</f>
        <v>934-497-5136</v>
      </c>
      <c r="H956" s="2" t="s">
        <v>24</v>
      </c>
      <c r="I956" s="3">
        <v>44876</v>
      </c>
      <c r="J956" s="3">
        <f t="shared" ca="1" si="52"/>
        <v>45252</v>
      </c>
      <c r="K95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11 Days</v>
      </c>
      <c r="L956" s="4">
        <f ca="1">IF(ISBLANK(Table2[[#This Row],[Exit Date]]),0,Table2[[#This Row],[Exit Date]]-Table2[[#This Row],[Join Date]])</f>
        <v>376</v>
      </c>
      <c r="M956" s="2" t="str">
        <f ca="1">IF(Table2[[#This Row],[Exit Date]]&lt;TODAY(),"Out of Service","Active Employee")</f>
        <v>Active Employee</v>
      </c>
    </row>
    <row r="957" spans="1:13" x14ac:dyDescent="0.35">
      <c r="A957" s="2" t="s">
        <v>2159</v>
      </c>
      <c r="B957" s="2">
        <v>37</v>
      </c>
      <c r="C957" s="2" t="s">
        <v>10</v>
      </c>
      <c r="D957" s="2" t="s">
        <v>2160</v>
      </c>
      <c r="E957" s="2" t="s">
        <v>2161</v>
      </c>
      <c r="F957" s="2" t="s">
        <v>2162</v>
      </c>
      <c r="G957" s="5" t="str">
        <f>IF(LEFT(Table2[[#This Row],[Phone Number]], 1)="-", MID(Table2[[#This Row],[Phone Number]], 2, LEN(Table2[[#This Row],[Phone Number]])-1), Table2[[#This Row],[Phone Number]])</f>
        <v>001-414-545-6272</v>
      </c>
      <c r="H957" s="2" t="s">
        <v>19</v>
      </c>
      <c r="I957" s="3">
        <v>44877</v>
      </c>
      <c r="J957" s="3">
        <f t="shared" ca="1" si="52"/>
        <v>45252</v>
      </c>
      <c r="K95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10 Days</v>
      </c>
      <c r="L957" s="4">
        <f ca="1">IF(ISBLANK(Table2[[#This Row],[Exit Date]]),0,Table2[[#This Row],[Exit Date]]-Table2[[#This Row],[Join Date]])</f>
        <v>375</v>
      </c>
      <c r="M957" s="2" t="str">
        <f ca="1">IF(Table2[[#This Row],[Exit Date]]&lt;TODAY(),"Out of Service","Active Employee")</f>
        <v>Active Employee</v>
      </c>
    </row>
    <row r="958" spans="1:13" x14ac:dyDescent="0.35">
      <c r="A958" s="2" t="s">
        <v>1725</v>
      </c>
      <c r="B958" s="2">
        <v>27</v>
      </c>
      <c r="C958" s="2" t="s">
        <v>21</v>
      </c>
      <c r="D958" s="2" t="s">
        <v>1726</v>
      </c>
      <c r="E958" s="2" t="s">
        <v>1727</v>
      </c>
      <c r="F958" s="2" t="s">
        <v>1728</v>
      </c>
      <c r="G958" s="5" t="str">
        <f>IF(LEFT(Table2[[#This Row],[Phone Number]], 1)="-", MID(Table2[[#This Row],[Phone Number]], 2, LEN(Table2[[#This Row],[Phone Number]])-1), Table2[[#This Row],[Phone Number]])</f>
        <v>001-789-813-6247</v>
      </c>
      <c r="H958" s="2" t="s">
        <v>19</v>
      </c>
      <c r="I958" s="3">
        <v>44878</v>
      </c>
      <c r="J958" s="3">
        <f t="shared" ca="1" si="52"/>
        <v>45252</v>
      </c>
      <c r="K95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9 Days</v>
      </c>
      <c r="L958" s="4">
        <f ca="1">IF(ISBLANK(Table2[[#This Row],[Exit Date]]),0,Table2[[#This Row],[Exit Date]]-Table2[[#This Row],[Join Date]])</f>
        <v>374</v>
      </c>
      <c r="M958" s="2" t="str">
        <f ca="1">IF(Table2[[#This Row],[Exit Date]]&lt;TODAY(),"Out of Service","Active Employee")</f>
        <v>Active Employee</v>
      </c>
    </row>
    <row r="959" spans="1:13" x14ac:dyDescent="0.35">
      <c r="A959" s="2" t="s">
        <v>1255</v>
      </c>
      <c r="B959" s="2">
        <v>24</v>
      </c>
      <c r="C959" s="2" t="s">
        <v>21</v>
      </c>
      <c r="D959" s="2" t="s">
        <v>1256</v>
      </c>
      <c r="E959" s="2" t="s">
        <v>1257</v>
      </c>
      <c r="F959" s="2" t="s">
        <v>3735</v>
      </c>
      <c r="G959" s="5" t="str">
        <f>IF(LEFT(Table2[[#This Row],[Phone Number]], 1)="-", MID(Table2[[#This Row],[Phone Number]], 2, LEN(Table2[[#This Row],[Phone Number]])-1), Table2[[#This Row],[Phone Number]])</f>
        <v>244-690-1868-468</v>
      </c>
      <c r="H959" s="2" t="s">
        <v>14</v>
      </c>
      <c r="I959" s="3">
        <v>44881</v>
      </c>
      <c r="J959" s="3">
        <v>44903</v>
      </c>
      <c r="K95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22 Days</v>
      </c>
      <c r="L959" s="4">
        <f>IF(ISBLANK(Table2[[#This Row],[Exit Date]]),0,Table2[[#This Row],[Exit Date]]-Table2[[#This Row],[Join Date]])</f>
        <v>22</v>
      </c>
      <c r="M959" s="2" t="str">
        <f ca="1">IF(Table2[[#This Row],[Exit Date]]&lt;TODAY(),"Out of Service","Active Employee")</f>
        <v>Out of Service</v>
      </c>
    </row>
    <row r="960" spans="1:13" x14ac:dyDescent="0.35">
      <c r="A960" s="2" t="s">
        <v>3015</v>
      </c>
      <c r="B960" s="2">
        <v>21</v>
      </c>
      <c r="C960" s="2" t="s">
        <v>21</v>
      </c>
      <c r="D960" s="2" t="s">
        <v>3016</v>
      </c>
      <c r="E960" s="2" t="s">
        <v>3017</v>
      </c>
      <c r="F960" s="2" t="s">
        <v>3635</v>
      </c>
      <c r="G960" s="5" t="str">
        <f>IF(LEFT(Table2[[#This Row],[Phone Number]], 1)="-", MID(Table2[[#This Row],[Phone Number]], 2, LEN(Table2[[#This Row],[Phone Number]])-1), Table2[[#This Row],[Phone Number]])</f>
        <v>+1-314-525-6261-054</v>
      </c>
      <c r="H960" s="2" t="s">
        <v>24</v>
      </c>
      <c r="I960" s="3">
        <v>44881</v>
      </c>
      <c r="J960" s="3">
        <v>44921</v>
      </c>
      <c r="K960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 Months 10 Days</v>
      </c>
      <c r="L960" s="4">
        <f>IF(ISBLANK(Table2[[#This Row],[Exit Date]]),0,Table2[[#This Row],[Exit Date]]-Table2[[#This Row],[Join Date]])</f>
        <v>40</v>
      </c>
      <c r="M960" s="2" t="str">
        <f ca="1">IF(Table2[[#This Row],[Exit Date]]&lt;TODAY(),"Out of Service","Active Employee")</f>
        <v>Out of Service</v>
      </c>
    </row>
    <row r="961" spans="1:13" x14ac:dyDescent="0.35">
      <c r="A961" s="2" t="s">
        <v>1528</v>
      </c>
      <c r="B961" s="2">
        <v>25</v>
      </c>
      <c r="C961" s="2" t="s">
        <v>21</v>
      </c>
      <c r="D961" s="2" t="s">
        <v>1529</v>
      </c>
      <c r="E961" s="2" t="s">
        <v>1530</v>
      </c>
      <c r="F961" s="2" t="s">
        <v>3754</v>
      </c>
      <c r="G961" s="5" t="str">
        <f>IF(LEFT(Table2[[#This Row],[Phone Number]], 1)="-", MID(Table2[[#This Row],[Phone Number]], 2, LEN(Table2[[#This Row],[Phone Number]])-1), Table2[[#This Row],[Phone Number]])</f>
        <v>971-729-5399-734</v>
      </c>
      <c r="H961" s="2" t="s">
        <v>24</v>
      </c>
      <c r="I961" s="3">
        <v>44883</v>
      </c>
      <c r="J961" s="3">
        <f t="shared" ref="J961:J968" ca="1" si="53">TODAY()</f>
        <v>45252</v>
      </c>
      <c r="K96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4 Days</v>
      </c>
      <c r="L961" s="4">
        <f ca="1">IF(ISBLANK(Table2[[#This Row],[Exit Date]]),0,Table2[[#This Row],[Exit Date]]-Table2[[#This Row],[Join Date]])</f>
        <v>369</v>
      </c>
      <c r="M961" s="2" t="str">
        <f ca="1">IF(Table2[[#This Row],[Exit Date]]&lt;TODAY(),"Out of Service","Active Employee")</f>
        <v>Active Employee</v>
      </c>
    </row>
    <row r="962" spans="1:13" x14ac:dyDescent="0.35">
      <c r="A962" s="2" t="s">
        <v>2436</v>
      </c>
      <c r="B962" s="2">
        <v>49</v>
      </c>
      <c r="C962" s="2" t="s">
        <v>21</v>
      </c>
      <c r="D962" s="2" t="s">
        <v>2437</v>
      </c>
      <c r="E962" s="2" t="s">
        <v>2438</v>
      </c>
      <c r="F962" s="2" t="s">
        <v>3534</v>
      </c>
      <c r="G962" s="5" t="str">
        <f>IF(LEFT(Table2[[#This Row],[Phone Number]], 1)="-", MID(Table2[[#This Row],[Phone Number]], 2, LEN(Table2[[#This Row],[Phone Number]])-1), Table2[[#This Row],[Phone Number]])</f>
        <v>(689)243-4100-5219</v>
      </c>
      <c r="H962" s="2" t="s">
        <v>24</v>
      </c>
      <c r="I962" s="3">
        <v>44884</v>
      </c>
      <c r="J962" s="3">
        <f t="shared" ca="1" si="53"/>
        <v>45252</v>
      </c>
      <c r="K96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3 Days</v>
      </c>
      <c r="L962" s="4">
        <f ca="1">IF(ISBLANK(Table2[[#This Row],[Exit Date]]),0,Table2[[#This Row],[Exit Date]]-Table2[[#This Row],[Join Date]])</f>
        <v>368</v>
      </c>
      <c r="M962" s="2" t="str">
        <f ca="1">IF(Table2[[#This Row],[Exit Date]]&lt;TODAY(),"Out of Service","Active Employee")</f>
        <v>Active Employee</v>
      </c>
    </row>
    <row r="963" spans="1:13" x14ac:dyDescent="0.35">
      <c r="A963" s="2" t="s">
        <v>2090</v>
      </c>
      <c r="B963" s="2">
        <v>48</v>
      </c>
      <c r="C963" s="2" t="s">
        <v>10</v>
      </c>
      <c r="D963" s="2" t="s">
        <v>2091</v>
      </c>
      <c r="E963" s="2" t="s">
        <v>2092</v>
      </c>
      <c r="F963" s="2" t="s">
        <v>2093</v>
      </c>
      <c r="G963" s="5" t="str">
        <f>IF(LEFT(Table2[[#This Row],[Phone Number]], 1)="-", MID(Table2[[#This Row],[Phone Number]], 2, LEN(Table2[[#This Row],[Phone Number]])-1), Table2[[#This Row],[Phone Number]])</f>
        <v>(902)395-9273</v>
      </c>
      <c r="H963" s="2" t="s">
        <v>14</v>
      </c>
      <c r="I963" s="3">
        <v>44886</v>
      </c>
      <c r="J963" s="3">
        <f t="shared" ca="1" si="53"/>
        <v>45252</v>
      </c>
      <c r="K96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 Days</v>
      </c>
      <c r="L963" s="4">
        <f ca="1">IF(ISBLANK(Table2[[#This Row],[Exit Date]]),0,Table2[[#This Row],[Exit Date]]-Table2[[#This Row],[Join Date]])</f>
        <v>366</v>
      </c>
      <c r="M963" s="2" t="str">
        <f ca="1">IF(Table2[[#This Row],[Exit Date]]&lt;TODAY(),"Out of Service","Active Employee")</f>
        <v>Active Employee</v>
      </c>
    </row>
    <row r="964" spans="1:13" x14ac:dyDescent="0.35">
      <c r="A964" s="2" t="s">
        <v>2409</v>
      </c>
      <c r="B964" s="2">
        <v>26</v>
      </c>
      <c r="C964" s="2" t="s">
        <v>21</v>
      </c>
      <c r="D964" s="2" t="s">
        <v>2410</v>
      </c>
      <c r="E964" s="2" t="s">
        <v>2411</v>
      </c>
      <c r="F964" s="2" t="s">
        <v>3527</v>
      </c>
      <c r="G964" s="5" t="str">
        <f>IF(LEFT(Table2[[#This Row],[Phone Number]], 1)="-", MID(Table2[[#This Row],[Phone Number]], 2, LEN(Table2[[#This Row],[Phone Number]])-1), Table2[[#This Row],[Phone Number]])</f>
        <v>(849)640-2652-07528</v>
      </c>
      <c r="H964" s="2" t="s">
        <v>24</v>
      </c>
      <c r="I964" s="3">
        <v>44886</v>
      </c>
      <c r="J964" s="3">
        <f t="shared" ca="1" si="53"/>
        <v>45252</v>
      </c>
      <c r="K96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1 Years 0 Months 1 Days</v>
      </c>
      <c r="L964" s="4">
        <f ca="1">IF(ISBLANK(Table2[[#This Row],[Exit Date]]),0,Table2[[#This Row],[Exit Date]]-Table2[[#This Row],[Join Date]])</f>
        <v>366</v>
      </c>
      <c r="M964" s="2" t="str">
        <f ca="1">IF(Table2[[#This Row],[Exit Date]]&lt;TODAY(),"Out of Service","Active Employee")</f>
        <v>Active Employee</v>
      </c>
    </row>
    <row r="965" spans="1:13" x14ac:dyDescent="0.35">
      <c r="A965" s="2" t="s">
        <v>1457</v>
      </c>
      <c r="B965" s="2">
        <v>21</v>
      </c>
      <c r="C965" s="2" t="s">
        <v>10</v>
      </c>
      <c r="D965" s="2" t="s">
        <v>1458</v>
      </c>
      <c r="E965" s="2" t="s">
        <v>1459</v>
      </c>
      <c r="F965" s="2" t="s">
        <v>1460</v>
      </c>
      <c r="G965" s="5" t="str">
        <f>IF(LEFT(Table2[[#This Row],[Phone Number]], 1)="-", MID(Table2[[#This Row],[Phone Number]], 2, LEN(Table2[[#This Row],[Phone Number]])-1), Table2[[#This Row],[Phone Number]])</f>
        <v>(227)986-3339</v>
      </c>
      <c r="H965" s="2" t="s">
        <v>40</v>
      </c>
      <c r="I965" s="3">
        <v>44888</v>
      </c>
      <c r="J965" s="3">
        <f t="shared" ca="1" si="53"/>
        <v>45252</v>
      </c>
      <c r="K96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30 Days</v>
      </c>
      <c r="L965" s="4">
        <f ca="1">IF(ISBLANK(Table2[[#This Row],[Exit Date]]),0,Table2[[#This Row],[Exit Date]]-Table2[[#This Row],[Join Date]])</f>
        <v>364</v>
      </c>
      <c r="M965" s="2" t="str">
        <f ca="1">IF(Table2[[#This Row],[Exit Date]]&lt;TODAY(),"Out of Service","Active Employee")</f>
        <v>Active Employee</v>
      </c>
    </row>
    <row r="966" spans="1:13" x14ac:dyDescent="0.35">
      <c r="A966" s="2" t="s">
        <v>408</v>
      </c>
      <c r="B966" s="2">
        <v>39</v>
      </c>
      <c r="C966" s="2" t="s">
        <v>21</v>
      </c>
      <c r="D966" s="2" t="s">
        <v>409</v>
      </c>
      <c r="E966" s="2" t="s">
        <v>410</v>
      </c>
      <c r="F966" s="2" t="s">
        <v>3241</v>
      </c>
      <c r="G966" s="5" t="str">
        <f>IF(LEFT(Table2[[#This Row],[Phone Number]], 1)="-", MID(Table2[[#This Row],[Phone Number]], 2, LEN(Table2[[#This Row],[Phone Number]])-1), Table2[[#This Row],[Phone Number]])</f>
        <v>+1-597-480-7714-02171</v>
      </c>
      <c r="H966" s="2" t="s">
        <v>24</v>
      </c>
      <c r="I966" s="3">
        <v>44892</v>
      </c>
      <c r="J966" s="3">
        <f t="shared" ca="1" si="53"/>
        <v>45252</v>
      </c>
      <c r="K96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26 Days</v>
      </c>
      <c r="L966" s="4">
        <f ca="1">IF(ISBLANK(Table2[[#This Row],[Exit Date]]),0,Table2[[#This Row],[Exit Date]]-Table2[[#This Row],[Join Date]])</f>
        <v>360</v>
      </c>
      <c r="M966" s="2" t="str">
        <f ca="1">IF(Table2[[#This Row],[Exit Date]]&lt;TODAY(),"Out of Service","Active Employee")</f>
        <v>Active Employee</v>
      </c>
    </row>
    <row r="967" spans="1:13" x14ac:dyDescent="0.35">
      <c r="A967" s="2" t="s">
        <v>1188</v>
      </c>
      <c r="B967" s="2">
        <v>60</v>
      </c>
      <c r="C967" s="2" t="s">
        <v>10</v>
      </c>
      <c r="D967" s="2" t="s">
        <v>1189</v>
      </c>
      <c r="E967" s="2" t="s">
        <v>1190</v>
      </c>
      <c r="F967" s="2" t="s">
        <v>3356</v>
      </c>
      <c r="G967" s="5" t="str">
        <f>IF(LEFT(Table2[[#This Row],[Phone Number]], 1)="-", MID(Table2[[#This Row],[Phone Number]], 2, LEN(Table2[[#This Row],[Phone Number]])-1), Table2[[#This Row],[Phone Number]])</f>
        <v>(497)932-6729-1860</v>
      </c>
      <c r="H967" s="2" t="s">
        <v>14</v>
      </c>
      <c r="I967" s="3">
        <v>44892</v>
      </c>
      <c r="J967" s="3">
        <f t="shared" ca="1" si="53"/>
        <v>45252</v>
      </c>
      <c r="K96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26 Days</v>
      </c>
      <c r="L967" s="4">
        <f ca="1">IF(ISBLANK(Table2[[#This Row],[Exit Date]]),0,Table2[[#This Row],[Exit Date]]-Table2[[#This Row],[Join Date]])</f>
        <v>360</v>
      </c>
      <c r="M967" s="2" t="str">
        <f ca="1">IF(Table2[[#This Row],[Exit Date]]&lt;TODAY(),"Out of Service","Active Employee")</f>
        <v>Active Employee</v>
      </c>
    </row>
    <row r="968" spans="1:13" x14ac:dyDescent="0.35">
      <c r="A968" s="2" t="s">
        <v>2804</v>
      </c>
      <c r="B968" s="2">
        <v>43</v>
      </c>
      <c r="C968" s="2" t="s">
        <v>10</v>
      </c>
      <c r="D968" s="2" t="s">
        <v>2805</v>
      </c>
      <c r="E968" s="2" t="s">
        <v>2806</v>
      </c>
      <c r="F968" s="2" t="s">
        <v>3825</v>
      </c>
      <c r="G968" s="5" t="str">
        <f>IF(LEFT(Table2[[#This Row],[Phone Number]], 1)="-", MID(Table2[[#This Row],[Phone Number]], 2, LEN(Table2[[#This Row],[Phone Number]])-1), Table2[[#This Row],[Phone Number]])</f>
        <v>641-437-9280-9096</v>
      </c>
      <c r="H968" s="2" t="s">
        <v>40</v>
      </c>
      <c r="I968" s="3">
        <v>44892</v>
      </c>
      <c r="J968" s="3">
        <f t="shared" ca="1" si="53"/>
        <v>45252</v>
      </c>
      <c r="K96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26 Days</v>
      </c>
      <c r="L968" s="4">
        <f ca="1">IF(ISBLANK(Table2[[#This Row],[Exit Date]]),0,Table2[[#This Row],[Exit Date]]-Table2[[#This Row],[Join Date]])</f>
        <v>360</v>
      </c>
      <c r="M968" s="2" t="str">
        <f ca="1">IF(Table2[[#This Row],[Exit Date]]&lt;TODAY(),"Out of Service","Active Employee")</f>
        <v>Active Employee</v>
      </c>
    </row>
    <row r="969" spans="1:13" x14ac:dyDescent="0.35">
      <c r="A969" s="2" t="s">
        <v>3057</v>
      </c>
      <c r="B969" s="2">
        <v>20</v>
      </c>
      <c r="C969" s="2" t="s">
        <v>10</v>
      </c>
      <c r="D969" s="2" t="s">
        <v>3058</v>
      </c>
      <c r="E969" s="2" t="s">
        <v>3059</v>
      </c>
      <c r="F969" s="2" t="s">
        <v>3643</v>
      </c>
      <c r="G969" s="5" t="str">
        <f>IF(LEFT(Table2[[#This Row],[Phone Number]], 1)="-", MID(Table2[[#This Row],[Phone Number]], 2, LEN(Table2[[#This Row],[Phone Number]])-1), Table2[[#This Row],[Phone Number]])</f>
        <v>001-958-224-5927-1356</v>
      </c>
      <c r="H969" s="2" t="s">
        <v>14</v>
      </c>
      <c r="I969" s="3">
        <v>44892</v>
      </c>
      <c r="J969" s="3">
        <v>44916</v>
      </c>
      <c r="K969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24 Days</v>
      </c>
      <c r="L969" s="4">
        <f>IF(ISBLANK(Table2[[#This Row],[Exit Date]]),0,Table2[[#This Row],[Exit Date]]-Table2[[#This Row],[Join Date]])</f>
        <v>24</v>
      </c>
      <c r="M969" s="2" t="str">
        <f ca="1">IF(Table2[[#This Row],[Exit Date]]&lt;TODAY(),"Out of Service","Active Employee")</f>
        <v>Out of Service</v>
      </c>
    </row>
    <row r="970" spans="1:13" x14ac:dyDescent="0.35">
      <c r="A970" s="2" t="s">
        <v>31</v>
      </c>
      <c r="B970" s="2">
        <v>57</v>
      </c>
      <c r="C970" s="2" t="s">
        <v>21</v>
      </c>
      <c r="D970" s="2" t="s">
        <v>32</v>
      </c>
      <c r="E970" s="2" t="s">
        <v>33</v>
      </c>
      <c r="F970" s="2" t="s">
        <v>3663</v>
      </c>
      <c r="G970" s="5" t="str">
        <f>IF(LEFT(Table2[[#This Row],[Phone Number]], 1)="-", MID(Table2[[#This Row],[Phone Number]], 2, LEN(Table2[[#This Row],[Phone Number]])-1), Table2[[#This Row],[Phone Number]])</f>
        <v>498-677-1500-5605</v>
      </c>
      <c r="H970" s="2" t="s">
        <v>14</v>
      </c>
      <c r="I970" s="3">
        <v>44897</v>
      </c>
      <c r="J970" s="3">
        <f ca="1">TODAY()</f>
        <v>45252</v>
      </c>
      <c r="K97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20 Days</v>
      </c>
      <c r="L970" s="4">
        <f ca="1">IF(ISBLANK(Table2[[#This Row],[Exit Date]]),0,Table2[[#This Row],[Exit Date]]-Table2[[#This Row],[Join Date]])</f>
        <v>355</v>
      </c>
      <c r="M970" s="2" t="str">
        <f ca="1">IF(Table2[[#This Row],[Exit Date]]&lt;TODAY(),"Out of Service","Active Employee")</f>
        <v>Active Employee</v>
      </c>
    </row>
    <row r="971" spans="1:13" x14ac:dyDescent="0.35">
      <c r="A971" s="2" t="s">
        <v>3051</v>
      </c>
      <c r="B971" s="2">
        <v>38</v>
      </c>
      <c r="C971" s="2" t="s">
        <v>10</v>
      </c>
      <c r="D971" s="2" t="s">
        <v>3052</v>
      </c>
      <c r="E971" s="2" t="s">
        <v>3053</v>
      </c>
      <c r="F971" s="2" t="s">
        <v>3641</v>
      </c>
      <c r="G971" s="5" t="str">
        <f>IF(LEFT(Table2[[#This Row],[Phone Number]], 1)="-", MID(Table2[[#This Row],[Phone Number]], 2, LEN(Table2[[#This Row],[Phone Number]])-1), Table2[[#This Row],[Phone Number]])</f>
        <v>+1-318-410-4905-0557</v>
      </c>
      <c r="H971" s="2" t="s">
        <v>14</v>
      </c>
      <c r="I971" s="3">
        <v>44898</v>
      </c>
      <c r="J971" s="3">
        <f ca="1">TODAY()</f>
        <v>45252</v>
      </c>
      <c r="K97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19 Days</v>
      </c>
      <c r="L971" s="4">
        <f ca="1">IF(ISBLANK(Table2[[#This Row],[Exit Date]]),0,Table2[[#This Row],[Exit Date]]-Table2[[#This Row],[Join Date]])</f>
        <v>354</v>
      </c>
      <c r="M971" s="2" t="str">
        <f ca="1">IF(Table2[[#This Row],[Exit Date]]&lt;TODAY(),"Out of Service","Active Employee")</f>
        <v>Active Employee</v>
      </c>
    </row>
    <row r="972" spans="1:13" x14ac:dyDescent="0.35">
      <c r="A972" s="2" t="s">
        <v>2971</v>
      </c>
      <c r="B972" s="2">
        <v>26</v>
      </c>
      <c r="C972" s="2" t="s">
        <v>21</v>
      </c>
      <c r="D972" s="2" t="s">
        <v>2972</v>
      </c>
      <c r="E972" s="2" t="s">
        <v>2973</v>
      </c>
      <c r="F972" s="2" t="s">
        <v>3834</v>
      </c>
      <c r="G972" s="5" t="str">
        <f>IF(LEFT(Table2[[#This Row],[Phone Number]], 1)="-", MID(Table2[[#This Row],[Phone Number]], 2, LEN(Table2[[#This Row],[Phone Number]])-1), Table2[[#This Row],[Phone Number]])</f>
        <v>482-515-3023</v>
      </c>
      <c r="H972" s="2" t="s">
        <v>19</v>
      </c>
      <c r="I972" s="3">
        <v>44899</v>
      </c>
      <c r="J972" s="3">
        <v>44915</v>
      </c>
      <c r="K972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16 Days</v>
      </c>
      <c r="L972" s="4">
        <f>IF(ISBLANK(Table2[[#This Row],[Exit Date]]),0,Table2[[#This Row],[Exit Date]]-Table2[[#This Row],[Join Date]])</f>
        <v>16</v>
      </c>
      <c r="M972" s="2" t="str">
        <f ca="1">IF(Table2[[#This Row],[Exit Date]]&lt;TODAY(),"Out of Service","Active Employee")</f>
        <v>Out of Service</v>
      </c>
    </row>
    <row r="973" spans="1:13" x14ac:dyDescent="0.35">
      <c r="A973" s="2" t="s">
        <v>904</v>
      </c>
      <c r="B973" s="2">
        <v>18</v>
      </c>
      <c r="C973" s="2" t="s">
        <v>21</v>
      </c>
      <c r="D973" s="2" t="s">
        <v>905</v>
      </c>
      <c r="E973" s="2" t="s">
        <v>906</v>
      </c>
      <c r="F973" s="2" t="s">
        <v>907</v>
      </c>
      <c r="G973" s="5" t="str">
        <f>IF(LEFT(Table2[[#This Row],[Phone Number]], 1)="-", MID(Table2[[#This Row],[Phone Number]], 2, LEN(Table2[[#This Row],[Phone Number]])-1), Table2[[#This Row],[Phone Number]])</f>
        <v>001-225-702-9405</v>
      </c>
      <c r="H973" s="2" t="s">
        <v>24</v>
      </c>
      <c r="I973" s="3">
        <v>44901</v>
      </c>
      <c r="J973" s="3">
        <v>44910</v>
      </c>
      <c r="K973" s="2" t="str">
        <f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0 Months 9 Days</v>
      </c>
      <c r="L973" s="4">
        <f>IF(ISBLANK(Table2[[#This Row],[Exit Date]]),0,Table2[[#This Row],[Exit Date]]-Table2[[#This Row],[Join Date]])</f>
        <v>9</v>
      </c>
      <c r="M973" s="2" t="str">
        <f ca="1">IF(Table2[[#This Row],[Exit Date]]&lt;TODAY(),"Out of Service","Active Employee")</f>
        <v>Out of Service</v>
      </c>
    </row>
    <row r="974" spans="1:13" x14ac:dyDescent="0.35">
      <c r="A974" s="2" t="s">
        <v>1819</v>
      </c>
      <c r="B974" s="2">
        <v>60</v>
      </c>
      <c r="C974" s="2" t="s">
        <v>21</v>
      </c>
      <c r="D974" s="2" t="s">
        <v>1820</v>
      </c>
      <c r="E974" s="2" t="s">
        <v>1821</v>
      </c>
      <c r="F974" s="2" t="s">
        <v>3450</v>
      </c>
      <c r="G974" s="5" t="str">
        <f>IF(LEFT(Table2[[#This Row],[Phone Number]], 1)="-", MID(Table2[[#This Row],[Phone Number]], 2, LEN(Table2[[#This Row],[Phone Number]])-1), Table2[[#This Row],[Phone Number]])</f>
        <v>(218)737-0204-92872</v>
      </c>
      <c r="H974" s="2" t="s">
        <v>24</v>
      </c>
      <c r="I974" s="3">
        <v>44902</v>
      </c>
      <c r="J974" s="3">
        <f t="shared" ref="J974:J987" ca="1" si="54">TODAY()</f>
        <v>45252</v>
      </c>
      <c r="K97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15 Days</v>
      </c>
      <c r="L974" s="4">
        <f ca="1">IF(ISBLANK(Table2[[#This Row],[Exit Date]]),0,Table2[[#This Row],[Exit Date]]-Table2[[#This Row],[Join Date]])</f>
        <v>350</v>
      </c>
      <c r="M974" s="2" t="str">
        <f ca="1">IF(Table2[[#This Row],[Exit Date]]&lt;TODAY(),"Out of Service","Active Employee")</f>
        <v>Active Employee</v>
      </c>
    </row>
    <row r="975" spans="1:13" x14ac:dyDescent="0.35">
      <c r="A975" s="2" t="s">
        <v>1839</v>
      </c>
      <c r="B975" s="2">
        <v>28</v>
      </c>
      <c r="C975" s="2" t="s">
        <v>21</v>
      </c>
      <c r="D975" s="2" t="s">
        <v>1840</v>
      </c>
      <c r="E975" s="2" t="s">
        <v>1841</v>
      </c>
      <c r="F975" s="2" t="s">
        <v>3453</v>
      </c>
      <c r="G975" s="5" t="str">
        <f>IF(LEFT(Table2[[#This Row],[Phone Number]], 1)="-", MID(Table2[[#This Row],[Phone Number]], 2, LEN(Table2[[#This Row],[Phone Number]])-1), Table2[[#This Row],[Phone Number]])</f>
        <v>001-220-634-9890-807</v>
      </c>
      <c r="H975" s="2" t="s">
        <v>14</v>
      </c>
      <c r="I975" s="3">
        <v>44904</v>
      </c>
      <c r="J975" s="3">
        <f t="shared" ca="1" si="54"/>
        <v>45252</v>
      </c>
      <c r="K97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13 Days</v>
      </c>
      <c r="L975" s="4">
        <f ca="1">IF(ISBLANK(Table2[[#This Row],[Exit Date]]),0,Table2[[#This Row],[Exit Date]]-Table2[[#This Row],[Join Date]])</f>
        <v>348</v>
      </c>
      <c r="M975" s="2" t="str">
        <f ca="1">IF(Table2[[#This Row],[Exit Date]]&lt;TODAY(),"Out of Service","Active Employee")</f>
        <v>Active Employee</v>
      </c>
    </row>
    <row r="976" spans="1:13" x14ac:dyDescent="0.35">
      <c r="A976" s="2" t="s">
        <v>3009</v>
      </c>
      <c r="B976" s="2">
        <v>41</v>
      </c>
      <c r="C976" s="2" t="s">
        <v>10</v>
      </c>
      <c r="D976" s="2" t="s">
        <v>3010</v>
      </c>
      <c r="E976" s="2" t="s">
        <v>3011</v>
      </c>
      <c r="F976" s="2" t="s">
        <v>3633</v>
      </c>
      <c r="G976" s="5" t="str">
        <f>IF(LEFT(Table2[[#This Row],[Phone Number]], 1)="-", MID(Table2[[#This Row],[Phone Number]], 2, LEN(Table2[[#This Row],[Phone Number]])-1), Table2[[#This Row],[Phone Number]])</f>
        <v>(610)869-4940-9752</v>
      </c>
      <c r="H976" s="2" t="s">
        <v>40</v>
      </c>
      <c r="I976" s="3">
        <v>44907</v>
      </c>
      <c r="J976" s="3">
        <f t="shared" ca="1" si="54"/>
        <v>45252</v>
      </c>
      <c r="K97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10 Days</v>
      </c>
      <c r="L976" s="4">
        <f ca="1">IF(ISBLANK(Table2[[#This Row],[Exit Date]]),0,Table2[[#This Row],[Exit Date]]-Table2[[#This Row],[Join Date]])</f>
        <v>345</v>
      </c>
      <c r="M976" s="2" t="str">
        <f ca="1">IF(Table2[[#This Row],[Exit Date]]&lt;TODAY(),"Out of Service","Active Employee")</f>
        <v>Active Employee</v>
      </c>
    </row>
    <row r="977" spans="1:13" x14ac:dyDescent="0.35">
      <c r="A977" s="2" t="s">
        <v>1007</v>
      </c>
      <c r="B977" s="2">
        <v>35</v>
      </c>
      <c r="C977" s="2" t="s">
        <v>21</v>
      </c>
      <c r="D977" s="2" t="s">
        <v>1008</v>
      </c>
      <c r="E977" s="2" t="s">
        <v>1009</v>
      </c>
      <c r="F977" s="2" t="s">
        <v>3330</v>
      </c>
      <c r="G977" s="5" t="str">
        <f>IF(LEFT(Table2[[#This Row],[Phone Number]], 1)="-", MID(Table2[[#This Row],[Phone Number]], 2, LEN(Table2[[#This Row],[Phone Number]])-1), Table2[[#This Row],[Phone Number]])</f>
        <v>+1-304-388-4195-5471</v>
      </c>
      <c r="H977" s="2" t="s">
        <v>14</v>
      </c>
      <c r="I977" s="3">
        <v>44908</v>
      </c>
      <c r="J977" s="3">
        <f t="shared" ca="1" si="54"/>
        <v>45252</v>
      </c>
      <c r="K97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9 Days</v>
      </c>
      <c r="L977" s="4">
        <f ca="1">IF(ISBLANK(Table2[[#This Row],[Exit Date]]),0,Table2[[#This Row],[Exit Date]]-Table2[[#This Row],[Join Date]])</f>
        <v>344</v>
      </c>
      <c r="M977" s="2" t="str">
        <f ca="1">IF(Table2[[#This Row],[Exit Date]]&lt;TODAY(),"Out of Service","Active Employee")</f>
        <v>Active Employee</v>
      </c>
    </row>
    <row r="978" spans="1:13" x14ac:dyDescent="0.35">
      <c r="A978" s="2" t="s">
        <v>1981</v>
      </c>
      <c r="B978" s="2">
        <v>49</v>
      </c>
      <c r="C978" s="2" t="s">
        <v>10</v>
      </c>
      <c r="D978" s="2" t="s">
        <v>1982</v>
      </c>
      <c r="E978" s="2" t="s">
        <v>1983</v>
      </c>
      <c r="F978" s="2" t="s">
        <v>3474</v>
      </c>
      <c r="G978" s="5" t="str">
        <f>IF(LEFT(Table2[[#This Row],[Phone Number]], 1)="-", MID(Table2[[#This Row],[Phone Number]], 2, LEN(Table2[[#This Row],[Phone Number]])-1), Table2[[#This Row],[Phone Number]])</f>
        <v>001-226-956-4023-27745</v>
      </c>
      <c r="H978" s="2" t="s">
        <v>40</v>
      </c>
      <c r="I978" s="3">
        <v>44909</v>
      </c>
      <c r="J978" s="3">
        <f t="shared" ca="1" si="54"/>
        <v>45252</v>
      </c>
      <c r="K978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8 Days</v>
      </c>
      <c r="L978" s="4">
        <f ca="1">IF(ISBLANK(Table2[[#This Row],[Exit Date]]),0,Table2[[#This Row],[Exit Date]]-Table2[[#This Row],[Join Date]])</f>
        <v>343</v>
      </c>
      <c r="M978" s="2" t="str">
        <f ca="1">IF(Table2[[#This Row],[Exit Date]]&lt;TODAY(),"Out of Service","Active Employee")</f>
        <v>Active Employee</v>
      </c>
    </row>
    <row r="979" spans="1:13" x14ac:dyDescent="0.35">
      <c r="A979" s="2" t="s">
        <v>1151</v>
      </c>
      <c r="B979" s="2">
        <v>48</v>
      </c>
      <c r="C979" s="2" t="s">
        <v>21</v>
      </c>
      <c r="D979" s="2" t="s">
        <v>1152</v>
      </c>
      <c r="E979" s="2" t="s">
        <v>1153</v>
      </c>
      <c r="F979" s="2" t="s">
        <v>1154</v>
      </c>
      <c r="G979" s="5" t="str">
        <f>IF(LEFT(Table2[[#This Row],[Phone Number]], 1)="-", MID(Table2[[#This Row],[Phone Number]], 2, LEN(Table2[[#This Row],[Phone Number]])-1), Table2[[#This Row],[Phone Number]])</f>
        <v>001-453-820-0872</v>
      </c>
      <c r="H979" s="2" t="s">
        <v>40</v>
      </c>
      <c r="I979" s="3">
        <v>44910</v>
      </c>
      <c r="J979" s="3">
        <f t="shared" ca="1" si="54"/>
        <v>45252</v>
      </c>
      <c r="K979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7 Days</v>
      </c>
      <c r="L979" s="4">
        <f ca="1">IF(ISBLANK(Table2[[#This Row],[Exit Date]]),0,Table2[[#This Row],[Exit Date]]-Table2[[#This Row],[Join Date]])</f>
        <v>342</v>
      </c>
      <c r="M979" s="2" t="str">
        <f ca="1">IF(Table2[[#This Row],[Exit Date]]&lt;TODAY(),"Out of Service","Active Employee")</f>
        <v>Active Employee</v>
      </c>
    </row>
    <row r="980" spans="1:13" x14ac:dyDescent="0.35">
      <c r="A980" s="2" t="s">
        <v>739</v>
      </c>
      <c r="B980" s="2">
        <v>46</v>
      </c>
      <c r="C980" s="2" t="s">
        <v>21</v>
      </c>
      <c r="D980" s="2" t="s">
        <v>740</v>
      </c>
      <c r="E980" s="2" t="s">
        <v>741</v>
      </c>
      <c r="F980" s="2" t="s">
        <v>3292</v>
      </c>
      <c r="G980" s="5" t="str">
        <f>IF(LEFT(Table2[[#This Row],[Phone Number]], 1)="-", MID(Table2[[#This Row],[Phone Number]], 2, LEN(Table2[[#This Row],[Phone Number]])-1), Table2[[#This Row],[Phone Number]])</f>
        <v>(960)226-3717-217</v>
      </c>
      <c r="H980" s="2" t="s">
        <v>14</v>
      </c>
      <c r="I980" s="3">
        <v>44912</v>
      </c>
      <c r="J980" s="3">
        <f t="shared" ca="1" si="54"/>
        <v>45252</v>
      </c>
      <c r="K980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5 Days</v>
      </c>
      <c r="L980" s="4">
        <f ca="1">IF(ISBLANK(Table2[[#This Row],[Exit Date]]),0,Table2[[#This Row],[Exit Date]]-Table2[[#This Row],[Join Date]])</f>
        <v>340</v>
      </c>
      <c r="M980" s="2" t="str">
        <f ca="1">IF(Table2[[#This Row],[Exit Date]]&lt;TODAY(),"Out of Service","Active Employee")</f>
        <v>Active Employee</v>
      </c>
    </row>
    <row r="981" spans="1:13" x14ac:dyDescent="0.35">
      <c r="A981" s="2" t="s">
        <v>2813</v>
      </c>
      <c r="B981" s="2">
        <v>56</v>
      </c>
      <c r="C981" s="2" t="s">
        <v>10</v>
      </c>
      <c r="D981" s="2" t="s">
        <v>2814</v>
      </c>
      <c r="E981" s="2" t="s">
        <v>2815</v>
      </c>
      <c r="F981" s="2" t="s">
        <v>3826</v>
      </c>
      <c r="G981" s="5" t="str">
        <f>IF(LEFT(Table2[[#This Row],[Phone Number]], 1)="-", MID(Table2[[#This Row],[Phone Number]], 2, LEN(Table2[[#This Row],[Phone Number]])-1), Table2[[#This Row],[Phone Number]])</f>
        <v>718-865-8367</v>
      </c>
      <c r="H981" s="2" t="s">
        <v>24</v>
      </c>
      <c r="I981" s="3">
        <v>44912</v>
      </c>
      <c r="J981" s="3">
        <f t="shared" ca="1" si="54"/>
        <v>45252</v>
      </c>
      <c r="K981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5 Days</v>
      </c>
      <c r="L981" s="4">
        <f ca="1">IF(ISBLANK(Table2[[#This Row],[Exit Date]]),0,Table2[[#This Row],[Exit Date]]-Table2[[#This Row],[Join Date]])</f>
        <v>340</v>
      </c>
      <c r="M981" s="2" t="str">
        <f ca="1">IF(Table2[[#This Row],[Exit Date]]&lt;TODAY(),"Out of Service","Active Employee")</f>
        <v>Active Employee</v>
      </c>
    </row>
    <row r="982" spans="1:13" x14ac:dyDescent="0.35">
      <c r="A982" s="2" t="s">
        <v>2899</v>
      </c>
      <c r="B982" s="2">
        <v>56</v>
      </c>
      <c r="C982" s="2" t="s">
        <v>10</v>
      </c>
      <c r="D982" s="2" t="s">
        <v>2900</v>
      </c>
      <c r="E982" s="2" t="s">
        <v>2901</v>
      </c>
      <c r="F982" s="2" t="s">
        <v>2902</v>
      </c>
      <c r="G982" s="5" t="str">
        <f>IF(LEFT(Table2[[#This Row],[Phone Number]], 1)="-", MID(Table2[[#This Row],[Phone Number]], 2, LEN(Table2[[#This Row],[Phone Number]])-1), Table2[[#This Row],[Phone Number]])</f>
        <v>667-297-3722</v>
      </c>
      <c r="H982" s="2" t="s">
        <v>24</v>
      </c>
      <c r="I982" s="3">
        <v>44912</v>
      </c>
      <c r="J982" s="3">
        <f t="shared" ca="1" si="54"/>
        <v>45252</v>
      </c>
      <c r="K982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5 Days</v>
      </c>
      <c r="L982" s="4">
        <f ca="1">IF(ISBLANK(Table2[[#This Row],[Exit Date]]),0,Table2[[#This Row],[Exit Date]]-Table2[[#This Row],[Join Date]])</f>
        <v>340</v>
      </c>
      <c r="M982" s="2" t="str">
        <f ca="1">IF(Table2[[#This Row],[Exit Date]]&lt;TODAY(),"Out of Service","Active Employee")</f>
        <v>Active Employee</v>
      </c>
    </row>
    <row r="983" spans="1:13" x14ac:dyDescent="0.35">
      <c r="A983" s="2" t="s">
        <v>648</v>
      </c>
      <c r="B983" s="2">
        <v>30</v>
      </c>
      <c r="C983" s="2" t="s">
        <v>10</v>
      </c>
      <c r="D983" s="2" t="s">
        <v>649</v>
      </c>
      <c r="E983" s="2" t="s">
        <v>650</v>
      </c>
      <c r="F983" s="2" t="s">
        <v>3277</v>
      </c>
      <c r="G983" s="5" t="str">
        <f>IF(LEFT(Table2[[#This Row],[Phone Number]], 1)="-", MID(Table2[[#This Row],[Phone Number]], 2, LEN(Table2[[#This Row],[Phone Number]])-1), Table2[[#This Row],[Phone Number]])</f>
        <v>001-279-701-8154-330</v>
      </c>
      <c r="H983" s="2" t="s">
        <v>24</v>
      </c>
      <c r="I983" s="3">
        <v>44913</v>
      </c>
      <c r="J983" s="3">
        <f t="shared" ca="1" si="54"/>
        <v>45252</v>
      </c>
      <c r="K983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4 Days</v>
      </c>
      <c r="L983" s="4">
        <f ca="1">IF(ISBLANK(Table2[[#This Row],[Exit Date]]),0,Table2[[#This Row],[Exit Date]]-Table2[[#This Row],[Join Date]])</f>
        <v>339</v>
      </c>
      <c r="M983" s="2" t="str">
        <f ca="1">IF(Table2[[#This Row],[Exit Date]]&lt;TODAY(),"Out of Service","Active Employee")</f>
        <v>Active Employee</v>
      </c>
    </row>
    <row r="984" spans="1:13" x14ac:dyDescent="0.35">
      <c r="A984" s="2" t="s">
        <v>1262</v>
      </c>
      <c r="B984" s="2">
        <v>26</v>
      </c>
      <c r="C984" s="2" t="s">
        <v>21</v>
      </c>
      <c r="D984" s="2" t="s">
        <v>1263</v>
      </c>
      <c r="E984" s="2" t="s">
        <v>1264</v>
      </c>
      <c r="F984" s="2" t="s">
        <v>3366</v>
      </c>
      <c r="G984" s="5" t="str">
        <f>IF(LEFT(Table2[[#This Row],[Phone Number]], 1)="-", MID(Table2[[#This Row],[Phone Number]], 2, LEN(Table2[[#This Row],[Phone Number]])-1), Table2[[#This Row],[Phone Number]])</f>
        <v>562-524-5985-175</v>
      </c>
      <c r="H984" s="2" t="s">
        <v>19</v>
      </c>
      <c r="I984" s="3">
        <v>44914</v>
      </c>
      <c r="J984" s="3">
        <f t="shared" ca="1" si="54"/>
        <v>45252</v>
      </c>
      <c r="K984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3 Days</v>
      </c>
      <c r="L984" s="4">
        <f ca="1">IF(ISBLANK(Table2[[#This Row],[Exit Date]]),0,Table2[[#This Row],[Exit Date]]-Table2[[#This Row],[Join Date]])</f>
        <v>338</v>
      </c>
      <c r="M984" s="2" t="str">
        <f ca="1">IF(Table2[[#This Row],[Exit Date]]&lt;TODAY(),"Out of Service","Active Employee")</f>
        <v>Active Employee</v>
      </c>
    </row>
    <row r="985" spans="1:13" x14ac:dyDescent="0.35">
      <c r="A985" s="2" t="s">
        <v>1601</v>
      </c>
      <c r="B985" s="2">
        <v>37</v>
      </c>
      <c r="C985" s="2" t="s">
        <v>10</v>
      </c>
      <c r="D985" s="2" t="s">
        <v>1602</v>
      </c>
      <c r="E985" s="2" t="s">
        <v>1603</v>
      </c>
      <c r="F985" s="2" t="s">
        <v>3759</v>
      </c>
      <c r="G985" s="5" t="str">
        <f>IF(LEFT(Table2[[#This Row],[Phone Number]], 1)="-", MID(Table2[[#This Row],[Phone Number]], 2, LEN(Table2[[#This Row],[Phone Number]])-1), Table2[[#This Row],[Phone Number]])</f>
        <v>944-830-9595-5333</v>
      </c>
      <c r="H985" s="2" t="s">
        <v>19</v>
      </c>
      <c r="I985" s="3">
        <v>44915</v>
      </c>
      <c r="J985" s="3">
        <f t="shared" ca="1" si="54"/>
        <v>45252</v>
      </c>
      <c r="K985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11 Months 2 Days</v>
      </c>
      <c r="L985" s="4">
        <f ca="1">IF(ISBLANK(Table2[[#This Row],[Exit Date]]),0,Table2[[#This Row],[Exit Date]]-Table2[[#This Row],[Join Date]])</f>
        <v>337</v>
      </c>
      <c r="M985" s="2" t="str">
        <f ca="1">IF(Table2[[#This Row],[Exit Date]]&lt;TODAY(),"Out of Service","Active Employee")</f>
        <v>Active Employee</v>
      </c>
    </row>
    <row r="986" spans="1:13" x14ac:dyDescent="0.35">
      <c r="A986" s="2" t="s">
        <v>2034</v>
      </c>
      <c r="B986" s="2">
        <v>40</v>
      </c>
      <c r="C986" s="2" t="s">
        <v>21</v>
      </c>
      <c r="D986" s="2" t="s">
        <v>2035</v>
      </c>
      <c r="E986" s="2" t="s">
        <v>2036</v>
      </c>
      <c r="F986" s="2" t="s">
        <v>3482</v>
      </c>
      <c r="G986" s="5" t="str">
        <f>IF(LEFT(Table2[[#This Row],[Phone Number]], 1)="-", MID(Table2[[#This Row],[Phone Number]], 2, LEN(Table2[[#This Row],[Phone Number]])-1), Table2[[#This Row],[Phone Number]])</f>
        <v>001-936-731-3915-80235</v>
      </c>
      <c r="H986" s="2" t="s">
        <v>40</v>
      </c>
      <c r="I986" s="3">
        <v>44918</v>
      </c>
      <c r="J986" s="3">
        <f t="shared" ca="1" si="54"/>
        <v>45252</v>
      </c>
      <c r="K986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10 Months 30 Days</v>
      </c>
      <c r="L986" s="4">
        <f ca="1">IF(ISBLANK(Table2[[#This Row],[Exit Date]]),0,Table2[[#This Row],[Exit Date]]-Table2[[#This Row],[Join Date]])</f>
        <v>334</v>
      </c>
      <c r="M986" s="2" t="str">
        <f ca="1">IF(Table2[[#This Row],[Exit Date]]&lt;TODAY(),"Out of Service","Active Employee")</f>
        <v>Active Employee</v>
      </c>
    </row>
    <row r="987" spans="1:13" x14ac:dyDescent="0.35">
      <c r="A987" s="2" t="s">
        <v>730</v>
      </c>
      <c r="B987" s="2">
        <v>47</v>
      </c>
      <c r="C987" s="2" t="s">
        <v>10</v>
      </c>
      <c r="D987" s="2" t="s">
        <v>731</v>
      </c>
      <c r="E987" s="2" t="s">
        <v>732</v>
      </c>
      <c r="F987" s="2" t="s">
        <v>3291</v>
      </c>
      <c r="G987" s="5" t="str">
        <f>IF(LEFT(Table2[[#This Row],[Phone Number]], 1)="-", MID(Table2[[#This Row],[Phone Number]], 2, LEN(Table2[[#This Row],[Phone Number]])-1), Table2[[#This Row],[Phone Number]])</f>
        <v>001-922-335-6901-07843</v>
      </c>
      <c r="H987" s="2" t="s">
        <v>14</v>
      </c>
      <c r="I987" s="3">
        <v>44925</v>
      </c>
      <c r="J987" s="3">
        <f t="shared" ca="1" si="54"/>
        <v>45252</v>
      </c>
      <c r="K987" s="2" t="str">
        <f ca="1">DATEDIF(Table2[[#This Row],[Join Date]],Table2[[#This Row],[Exit Date]],"y")&amp;" Years "&amp;DATEDIF(Table2[[#This Row],[Join Date]],Table2[[#This Row],[Exit Date]],"ym")&amp;" Months "&amp;DATEDIF(Table2[[#This Row],[Join Date]],Table2[[#This Row],[Exit Date]],"md")&amp;" Days"</f>
        <v>0 Years 10 Months 23 Days</v>
      </c>
      <c r="L987" s="4">
        <f ca="1">IF(ISBLANK(Table2[[#This Row],[Exit Date]]),0,Table2[[#This Row],[Exit Date]]-Table2[[#This Row],[Join Date]])</f>
        <v>327</v>
      </c>
      <c r="M987" s="2" t="str">
        <f ca="1">IF(Table2[[#This Row],[Exit Date]]&lt;TODAY(),"Out of Service","Active Employee")</f>
        <v>Active Employee</v>
      </c>
    </row>
  </sheetData>
  <conditionalFormatting sqref="A2:A987">
    <cfRule type="duplicateValues" dxfId="21" priority="2"/>
  </conditionalFormatting>
  <conditionalFormatting sqref="E2:E987">
    <cfRule type="duplicateValues" dxfId="20" priority="1"/>
  </conditionalFormatting>
  <pageMargins left="0.7" right="0.7" top="0.75" bottom="0.75" header="0.3" footer="0.3"/>
  <pageSetup orientation="portrait" r:id="rId1"/>
  <headerFooter>
    <oddFooter>&amp;C_x000D_&amp;1#&amp;"Poppins"&amp;10&amp;K018374 Baker Hughes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46EC-5E87-48E8-8521-CDE514842B85}">
  <dimension ref="A3:U68"/>
  <sheetViews>
    <sheetView topLeftCell="A10" zoomScale="55" zoomScaleNormal="55" workbookViewId="0">
      <selection activeCell="G16" sqref="G16"/>
    </sheetView>
  </sheetViews>
  <sheetFormatPr defaultRowHeight="14.5" x14ac:dyDescent="0.35"/>
  <cols>
    <col min="1" max="1" width="13.453125" bestFit="1" customWidth="1"/>
    <col min="2" max="2" width="11.1796875" bestFit="1" customWidth="1"/>
    <col min="3" max="3" width="9.81640625" bestFit="1" customWidth="1"/>
    <col min="4" max="4" width="27.81640625" bestFit="1" customWidth="1"/>
    <col min="5" max="5" width="12.1796875" bestFit="1" customWidth="1"/>
    <col min="6" max="6" width="13.453125" bestFit="1" customWidth="1"/>
    <col min="7" max="7" width="13.90625" bestFit="1" customWidth="1"/>
    <col min="8" max="8" width="8.453125" bestFit="1" customWidth="1"/>
    <col min="9" max="9" width="9.26953125" bestFit="1" customWidth="1"/>
    <col min="10" max="10" width="15.08984375" bestFit="1" customWidth="1"/>
    <col min="11" max="11" width="15.6328125" bestFit="1" customWidth="1"/>
    <col min="12" max="12" width="5.26953125" bestFit="1" customWidth="1"/>
    <col min="13" max="13" width="10.7265625" bestFit="1" customWidth="1"/>
    <col min="14" max="14" width="13.453125" bestFit="1" customWidth="1"/>
    <col min="15" max="15" width="13.90625" bestFit="1" customWidth="1"/>
    <col min="16" max="16" width="12.90625" bestFit="1" customWidth="1"/>
    <col min="17" max="17" width="13.453125" bestFit="1" customWidth="1"/>
    <col min="18" max="18" width="15.81640625" bestFit="1" customWidth="1"/>
    <col min="19" max="19" width="23.26953125" bestFit="1" customWidth="1"/>
    <col min="20" max="20" width="28.6328125" bestFit="1" customWidth="1"/>
    <col min="21" max="21" width="19.08984375" bestFit="1" customWidth="1"/>
    <col min="22" max="22" width="25.08984375" bestFit="1" customWidth="1"/>
    <col min="23" max="23" width="28.90625" bestFit="1" customWidth="1"/>
    <col min="24" max="24" width="27.26953125" bestFit="1" customWidth="1"/>
    <col min="25" max="26" width="21.36328125" bestFit="1" customWidth="1"/>
    <col min="27" max="27" width="25.08984375" bestFit="1" customWidth="1"/>
    <col min="28" max="28" width="23.81640625" bestFit="1" customWidth="1"/>
    <col min="29" max="29" width="25.36328125" bestFit="1" customWidth="1"/>
    <col min="30" max="30" width="25.90625" bestFit="1" customWidth="1"/>
    <col min="31" max="31" width="23.7265625" bestFit="1" customWidth="1"/>
    <col min="32" max="32" width="28.90625" bestFit="1" customWidth="1"/>
    <col min="33" max="33" width="22.453125" bestFit="1" customWidth="1"/>
    <col min="34" max="34" width="22.36328125" bestFit="1" customWidth="1"/>
    <col min="35" max="35" width="30" bestFit="1" customWidth="1"/>
    <col min="36" max="36" width="28.453125" bestFit="1" customWidth="1"/>
    <col min="37" max="37" width="27.6328125" bestFit="1" customWidth="1"/>
    <col min="38" max="38" width="25.453125" bestFit="1" customWidth="1"/>
    <col min="39" max="39" width="19.08984375" bestFit="1" customWidth="1"/>
    <col min="40" max="40" width="23" bestFit="1" customWidth="1"/>
    <col min="41" max="41" width="28.08984375" bestFit="1" customWidth="1"/>
    <col min="42" max="42" width="21.54296875" bestFit="1" customWidth="1"/>
    <col min="43" max="44" width="22.08984375" bestFit="1" customWidth="1"/>
    <col min="45" max="45" width="25.7265625" bestFit="1" customWidth="1"/>
    <col min="46" max="46" width="28.453125" bestFit="1" customWidth="1"/>
    <col min="47" max="47" width="22.08984375" bestFit="1" customWidth="1"/>
    <col min="48" max="48" width="21.26953125" bestFit="1" customWidth="1"/>
    <col min="49" max="49" width="25.90625" bestFit="1" customWidth="1"/>
    <col min="50" max="50" width="23.7265625" bestFit="1" customWidth="1"/>
    <col min="51" max="51" width="26.1796875" bestFit="1" customWidth="1"/>
    <col min="52" max="52" width="24.54296875" bestFit="1" customWidth="1"/>
    <col min="53" max="53" width="25.1796875" bestFit="1" customWidth="1"/>
    <col min="54" max="54" width="22.7265625" bestFit="1" customWidth="1"/>
    <col min="55" max="55" width="23.81640625" bestFit="1" customWidth="1"/>
    <col min="56" max="56" width="26.26953125" bestFit="1" customWidth="1"/>
    <col min="57" max="57" width="22.1796875" bestFit="1" customWidth="1"/>
    <col min="58" max="58" width="24.08984375" bestFit="1" customWidth="1"/>
    <col min="59" max="59" width="20.1796875" bestFit="1" customWidth="1"/>
    <col min="60" max="60" width="24" bestFit="1" customWidth="1"/>
    <col min="61" max="61" width="26.453125" bestFit="1" customWidth="1"/>
    <col min="62" max="62" width="27" bestFit="1" customWidth="1"/>
    <col min="63" max="63" width="20.81640625" bestFit="1" customWidth="1"/>
    <col min="64" max="64" width="26.54296875" bestFit="1" customWidth="1"/>
    <col min="65" max="65" width="20.81640625" bestFit="1" customWidth="1"/>
    <col min="66" max="66" width="20.7265625" bestFit="1" customWidth="1"/>
    <col min="67" max="67" width="25.1796875" bestFit="1" customWidth="1"/>
    <col min="68" max="68" width="21.36328125" bestFit="1" customWidth="1"/>
    <col min="69" max="69" width="27" bestFit="1" customWidth="1"/>
    <col min="70" max="70" width="25.453125" bestFit="1" customWidth="1"/>
    <col min="71" max="72" width="23.26953125" bestFit="1" customWidth="1"/>
    <col min="73" max="73" width="20" bestFit="1" customWidth="1"/>
    <col min="74" max="74" width="19.90625" bestFit="1" customWidth="1"/>
    <col min="75" max="75" width="19.08984375" bestFit="1" customWidth="1"/>
    <col min="76" max="76" width="20.1796875" bestFit="1" customWidth="1"/>
    <col min="77" max="77" width="22.6328125" bestFit="1" customWidth="1"/>
    <col min="78" max="78" width="21" bestFit="1" customWidth="1"/>
    <col min="79" max="79" width="19.08984375" bestFit="1" customWidth="1"/>
    <col min="80" max="81" width="24.6328125" bestFit="1" customWidth="1"/>
    <col min="82" max="82" width="23.81640625" bestFit="1" customWidth="1"/>
    <col min="83" max="83" width="27.08984375" bestFit="1" customWidth="1"/>
    <col min="84" max="84" width="25.7265625" bestFit="1" customWidth="1"/>
    <col min="85" max="85" width="22.90625" bestFit="1" customWidth="1"/>
    <col min="86" max="86" width="22.08984375" bestFit="1" customWidth="1"/>
    <col min="87" max="87" width="27" bestFit="1" customWidth="1"/>
    <col min="88" max="88" width="20" bestFit="1" customWidth="1"/>
    <col min="89" max="89" width="24.90625" bestFit="1" customWidth="1"/>
    <col min="90" max="90" width="26.7265625" bestFit="1" customWidth="1"/>
    <col min="91" max="91" width="19.7265625" bestFit="1" customWidth="1"/>
    <col min="92" max="92" width="21.81640625" bestFit="1" customWidth="1"/>
    <col min="93" max="93" width="20.54296875" bestFit="1" customWidth="1"/>
    <col min="94" max="94" width="27.26953125" bestFit="1" customWidth="1"/>
    <col min="95" max="95" width="24.6328125" bestFit="1" customWidth="1"/>
    <col min="96" max="96" width="25.36328125" bestFit="1" customWidth="1"/>
    <col min="97" max="97" width="24.6328125" bestFit="1" customWidth="1"/>
    <col min="98" max="98" width="24.90625" bestFit="1" customWidth="1"/>
    <col min="99" max="99" width="23.26953125" bestFit="1" customWidth="1"/>
    <col min="100" max="100" width="23.453125" bestFit="1" customWidth="1"/>
    <col min="101" max="101" width="22.7265625" bestFit="1" customWidth="1"/>
    <col min="102" max="102" width="28.453125" bestFit="1" customWidth="1"/>
    <col min="103" max="103" width="26.1796875" bestFit="1" customWidth="1"/>
    <col min="104" max="104" width="26.81640625" bestFit="1" customWidth="1"/>
    <col min="105" max="105" width="21.54296875" bestFit="1" customWidth="1"/>
    <col min="106" max="106" width="24.90625" bestFit="1" customWidth="1"/>
    <col min="107" max="107" width="22.453125" bestFit="1" customWidth="1"/>
    <col min="108" max="108" width="21.6328125" bestFit="1" customWidth="1"/>
    <col min="109" max="109" width="21.81640625" bestFit="1" customWidth="1"/>
    <col min="110" max="110" width="22.453125" bestFit="1" customWidth="1"/>
    <col min="111" max="111" width="24" bestFit="1" customWidth="1"/>
    <col min="112" max="112" width="21.08984375" bestFit="1" customWidth="1"/>
    <col min="113" max="113" width="22.7265625" bestFit="1" customWidth="1"/>
    <col min="114" max="114" width="26.26953125" bestFit="1" customWidth="1"/>
    <col min="115" max="116" width="20.81640625" bestFit="1" customWidth="1"/>
    <col min="117" max="117" width="24.08984375" bestFit="1" customWidth="1"/>
    <col min="118" max="118" width="23.1796875" bestFit="1" customWidth="1"/>
    <col min="119" max="119" width="22.90625" bestFit="1" customWidth="1"/>
    <col min="120" max="120" width="22.36328125" bestFit="1" customWidth="1"/>
    <col min="121" max="121" width="27" bestFit="1" customWidth="1"/>
    <col min="122" max="122" width="21.6328125" bestFit="1" customWidth="1"/>
    <col min="123" max="123" width="25.90625" bestFit="1" customWidth="1"/>
    <col min="124" max="124" width="24.90625" bestFit="1" customWidth="1"/>
    <col min="125" max="125" width="27.90625" bestFit="1" customWidth="1"/>
    <col min="126" max="126" width="23.54296875" bestFit="1" customWidth="1"/>
    <col min="127" max="127" width="27.81640625" bestFit="1" customWidth="1"/>
    <col min="128" max="128" width="25.08984375" bestFit="1" customWidth="1"/>
    <col min="129" max="129" width="27.26953125" bestFit="1" customWidth="1"/>
    <col min="130" max="130" width="28.08984375" bestFit="1" customWidth="1"/>
    <col min="131" max="132" width="20.54296875" bestFit="1" customWidth="1"/>
    <col min="133" max="133" width="25.90625" bestFit="1" customWidth="1"/>
    <col min="134" max="134" width="23.1796875" bestFit="1" customWidth="1"/>
    <col min="135" max="135" width="24.81640625" bestFit="1" customWidth="1"/>
    <col min="136" max="136" width="18.6328125" bestFit="1" customWidth="1"/>
    <col min="137" max="137" width="19.453125" bestFit="1" customWidth="1"/>
    <col min="138" max="138" width="26.7265625" bestFit="1" customWidth="1"/>
    <col min="139" max="140" width="20.453125" bestFit="1" customWidth="1"/>
    <col min="141" max="141" width="23.81640625" bestFit="1" customWidth="1"/>
    <col min="142" max="142" width="26.26953125" bestFit="1" customWidth="1"/>
    <col min="143" max="143" width="26.7265625" bestFit="1" customWidth="1"/>
    <col min="144" max="144" width="23.81640625" bestFit="1" customWidth="1"/>
    <col min="145" max="145" width="20" bestFit="1" customWidth="1"/>
    <col min="146" max="146" width="22.08984375" bestFit="1" customWidth="1"/>
    <col min="147" max="147" width="21.36328125" bestFit="1" customWidth="1"/>
    <col min="148" max="148" width="20.1796875" bestFit="1" customWidth="1"/>
    <col min="149" max="149" width="21.08984375" bestFit="1" customWidth="1"/>
    <col min="150" max="150" width="27.36328125" bestFit="1" customWidth="1"/>
    <col min="151" max="151" width="22.453125" bestFit="1" customWidth="1"/>
    <col min="152" max="153" width="21.6328125" bestFit="1" customWidth="1"/>
    <col min="154" max="154" width="25.453125" bestFit="1" customWidth="1"/>
    <col min="155" max="155" width="23.453125" bestFit="1" customWidth="1"/>
    <col min="156" max="156" width="21.6328125" bestFit="1" customWidth="1"/>
    <col min="157" max="157" width="27.36328125" bestFit="1" customWidth="1"/>
    <col min="158" max="158" width="23.81640625" bestFit="1" customWidth="1"/>
    <col min="159" max="159" width="26.26953125" bestFit="1" customWidth="1"/>
    <col min="160" max="161" width="25.6328125" bestFit="1" customWidth="1"/>
    <col min="162" max="162" width="26.26953125" bestFit="1" customWidth="1"/>
    <col min="163" max="163" width="25.6328125" bestFit="1" customWidth="1"/>
    <col min="164" max="164" width="32.54296875" bestFit="1" customWidth="1"/>
    <col min="165" max="165" width="28.7265625" bestFit="1" customWidth="1"/>
    <col min="166" max="166" width="31.90625" bestFit="1" customWidth="1"/>
    <col min="167" max="167" width="29.1796875" bestFit="1" customWidth="1"/>
    <col min="168" max="168" width="23.81640625" bestFit="1" customWidth="1"/>
    <col min="169" max="169" width="19.1796875" bestFit="1" customWidth="1"/>
    <col min="170" max="170" width="23.54296875" bestFit="1" customWidth="1"/>
    <col min="171" max="171" width="22.36328125" bestFit="1" customWidth="1"/>
    <col min="172" max="172" width="26.54296875" bestFit="1" customWidth="1"/>
    <col min="173" max="173" width="23.26953125" bestFit="1" customWidth="1"/>
    <col min="174" max="174" width="21.90625" bestFit="1" customWidth="1"/>
    <col min="175" max="175" width="21.81640625" bestFit="1" customWidth="1"/>
    <col min="176" max="176" width="26.81640625" bestFit="1" customWidth="1"/>
    <col min="177" max="177" width="23.81640625" bestFit="1" customWidth="1"/>
    <col min="178" max="178" width="21.54296875" bestFit="1" customWidth="1"/>
    <col min="179" max="179" width="21.36328125" bestFit="1" customWidth="1"/>
    <col min="180" max="180" width="24" bestFit="1" customWidth="1"/>
    <col min="181" max="181" width="24.81640625" bestFit="1" customWidth="1"/>
    <col min="182" max="182" width="20.453125" bestFit="1" customWidth="1"/>
    <col min="183" max="183" width="24" bestFit="1" customWidth="1"/>
    <col min="184" max="184" width="25.453125" bestFit="1" customWidth="1"/>
    <col min="185" max="185" width="19.1796875" bestFit="1" customWidth="1"/>
    <col min="186" max="186" width="24" bestFit="1" customWidth="1"/>
    <col min="187" max="187" width="23.1796875" bestFit="1" customWidth="1"/>
    <col min="188" max="188" width="26.26953125" bestFit="1" customWidth="1"/>
    <col min="189" max="189" width="29.1796875" bestFit="1" customWidth="1"/>
    <col min="190" max="190" width="19.453125" bestFit="1" customWidth="1"/>
    <col min="191" max="191" width="24.08984375" bestFit="1" customWidth="1"/>
    <col min="192" max="192" width="23.453125" bestFit="1" customWidth="1"/>
    <col min="193" max="193" width="22.6328125" bestFit="1" customWidth="1"/>
    <col min="194" max="194" width="21.90625" bestFit="1" customWidth="1"/>
    <col min="195" max="195" width="23.1796875" bestFit="1" customWidth="1"/>
    <col min="196" max="196" width="29.1796875" bestFit="1" customWidth="1"/>
    <col min="197" max="197" width="21.08984375" bestFit="1" customWidth="1"/>
    <col min="198" max="199" width="22.6328125" bestFit="1" customWidth="1"/>
    <col min="200" max="200" width="21.81640625" bestFit="1" customWidth="1"/>
    <col min="201" max="201" width="28.90625" bestFit="1" customWidth="1"/>
    <col min="202" max="202" width="26.54296875" bestFit="1" customWidth="1"/>
    <col min="203" max="203" width="21.26953125" bestFit="1" customWidth="1"/>
    <col min="204" max="204" width="23.7265625" bestFit="1" customWidth="1"/>
    <col min="205" max="205" width="27" bestFit="1" customWidth="1"/>
    <col min="206" max="206" width="21.08984375" bestFit="1" customWidth="1"/>
    <col min="207" max="207" width="21" bestFit="1" customWidth="1"/>
    <col min="208" max="208" width="26.453125" bestFit="1" customWidth="1"/>
    <col min="209" max="209" width="22.7265625" bestFit="1" customWidth="1"/>
    <col min="210" max="210" width="28.08984375" bestFit="1" customWidth="1"/>
    <col min="211" max="211" width="25.90625" bestFit="1" customWidth="1"/>
    <col min="212" max="212" width="22.7265625" bestFit="1" customWidth="1"/>
    <col min="213" max="213" width="25.453125" bestFit="1" customWidth="1"/>
    <col min="214" max="214" width="26.7265625" bestFit="1" customWidth="1"/>
    <col min="215" max="215" width="26" bestFit="1" customWidth="1"/>
    <col min="216" max="216" width="21.08984375" bestFit="1" customWidth="1"/>
    <col min="217" max="217" width="20.453125" bestFit="1" customWidth="1"/>
    <col min="218" max="220" width="20.1796875" bestFit="1" customWidth="1"/>
    <col min="221" max="221" width="20.453125" bestFit="1" customWidth="1"/>
    <col min="222" max="222" width="27" bestFit="1" customWidth="1"/>
    <col min="223" max="223" width="26.1796875" bestFit="1" customWidth="1"/>
    <col min="224" max="224" width="24.90625" bestFit="1" customWidth="1"/>
    <col min="225" max="225" width="23.26953125" bestFit="1" customWidth="1"/>
    <col min="226" max="226" width="23.1796875" bestFit="1" customWidth="1"/>
    <col min="227" max="227" width="23.7265625" bestFit="1" customWidth="1"/>
    <col min="228" max="228" width="22.36328125" bestFit="1" customWidth="1"/>
    <col min="229" max="229" width="25.1796875" bestFit="1" customWidth="1"/>
    <col min="230" max="230" width="23.1796875" bestFit="1" customWidth="1"/>
    <col min="231" max="231" width="22.6328125" bestFit="1" customWidth="1"/>
    <col min="232" max="232" width="21.81640625" bestFit="1" customWidth="1"/>
    <col min="233" max="233" width="20.453125" bestFit="1" customWidth="1"/>
    <col min="234" max="234" width="21.90625" bestFit="1" customWidth="1"/>
    <col min="235" max="235" width="22.7265625" bestFit="1" customWidth="1"/>
    <col min="236" max="236" width="28.453125" bestFit="1" customWidth="1"/>
    <col min="237" max="237" width="25.08984375" bestFit="1" customWidth="1"/>
    <col min="238" max="238" width="21.54296875" bestFit="1" customWidth="1"/>
    <col min="239" max="239" width="20.54296875" bestFit="1" customWidth="1"/>
    <col min="240" max="240" width="24.54296875" bestFit="1" customWidth="1"/>
    <col min="241" max="241" width="22.1796875" bestFit="1" customWidth="1"/>
    <col min="242" max="242" width="20" bestFit="1" customWidth="1"/>
    <col min="243" max="243" width="23.1796875" bestFit="1" customWidth="1"/>
    <col min="244" max="244" width="22.453125" bestFit="1" customWidth="1"/>
    <col min="245" max="245" width="24" bestFit="1" customWidth="1"/>
    <col min="246" max="246" width="24.81640625" bestFit="1" customWidth="1"/>
    <col min="247" max="247" width="23.54296875" bestFit="1" customWidth="1"/>
    <col min="248" max="248" width="21.81640625" bestFit="1" customWidth="1"/>
    <col min="249" max="250" width="21" bestFit="1" customWidth="1"/>
    <col min="251" max="251" width="26.7265625" bestFit="1" customWidth="1"/>
    <col min="252" max="252" width="22.36328125" bestFit="1" customWidth="1"/>
    <col min="253" max="253" width="26.54296875" bestFit="1" customWidth="1"/>
    <col min="254" max="254" width="24.08984375" bestFit="1" customWidth="1"/>
    <col min="255" max="255" width="19.1796875" bestFit="1" customWidth="1"/>
    <col min="256" max="256" width="24.90625" bestFit="1" customWidth="1"/>
    <col min="257" max="257" width="21.81640625" bestFit="1" customWidth="1"/>
    <col min="258" max="258" width="23.453125" bestFit="1" customWidth="1"/>
    <col min="259" max="259" width="22.90625" bestFit="1" customWidth="1"/>
    <col min="260" max="260" width="18.6328125" bestFit="1" customWidth="1"/>
    <col min="261" max="261" width="20.7265625" bestFit="1" customWidth="1"/>
    <col min="262" max="262" width="27.36328125" bestFit="1" customWidth="1"/>
    <col min="263" max="263" width="26.54296875" bestFit="1" customWidth="1"/>
    <col min="264" max="264" width="27" bestFit="1" customWidth="1"/>
    <col min="265" max="265" width="31.08984375" bestFit="1" customWidth="1"/>
    <col min="266" max="266" width="27.81640625" bestFit="1" customWidth="1"/>
    <col min="267" max="267" width="22.453125" bestFit="1" customWidth="1"/>
    <col min="268" max="268" width="23.7265625" bestFit="1" customWidth="1"/>
    <col min="269" max="269" width="24.54296875" bestFit="1" customWidth="1"/>
    <col min="270" max="270" width="28.7265625" bestFit="1" customWidth="1"/>
    <col min="271" max="271" width="20" bestFit="1" customWidth="1"/>
    <col min="272" max="272" width="20.54296875" bestFit="1" customWidth="1"/>
    <col min="273" max="273" width="21.90625" bestFit="1" customWidth="1"/>
    <col min="274" max="274" width="23.453125" bestFit="1" customWidth="1"/>
    <col min="275" max="275" width="19.453125" bestFit="1" customWidth="1"/>
    <col min="276" max="276" width="19.7265625" bestFit="1" customWidth="1"/>
    <col min="277" max="277" width="23.54296875" bestFit="1" customWidth="1"/>
    <col min="278" max="278" width="26" bestFit="1" customWidth="1"/>
    <col min="279" max="279" width="22.36328125" bestFit="1" customWidth="1"/>
    <col min="280" max="280" width="24.54296875" bestFit="1" customWidth="1"/>
    <col min="281" max="281" width="24.6328125" bestFit="1" customWidth="1"/>
    <col min="282" max="282" width="20.54296875" bestFit="1" customWidth="1"/>
    <col min="283" max="283" width="19.08984375" bestFit="1" customWidth="1"/>
    <col min="284" max="284" width="19.36328125" bestFit="1" customWidth="1"/>
    <col min="285" max="285" width="20.54296875" bestFit="1" customWidth="1"/>
    <col min="286" max="286" width="26.26953125" bestFit="1" customWidth="1"/>
    <col min="287" max="287" width="17.81640625" bestFit="1" customWidth="1"/>
    <col min="288" max="288" width="24.36328125" bestFit="1" customWidth="1"/>
    <col min="289" max="289" width="19.453125" bestFit="1" customWidth="1"/>
    <col min="290" max="290" width="19.7265625" bestFit="1" customWidth="1"/>
    <col min="291" max="291" width="18.36328125" bestFit="1" customWidth="1"/>
    <col min="292" max="292" width="25.90625" bestFit="1" customWidth="1"/>
    <col min="293" max="293" width="25.453125" bestFit="1" customWidth="1"/>
    <col min="294" max="294" width="21.36328125" bestFit="1" customWidth="1"/>
    <col min="295" max="295" width="20.7265625" bestFit="1" customWidth="1"/>
    <col min="296" max="296" width="25.08984375" bestFit="1" customWidth="1"/>
    <col min="297" max="297" width="24.81640625" bestFit="1" customWidth="1"/>
    <col min="298" max="298" width="20" bestFit="1" customWidth="1"/>
    <col min="299" max="299" width="27" bestFit="1" customWidth="1"/>
    <col min="300" max="300" width="25.7265625" bestFit="1" customWidth="1"/>
    <col min="301" max="301" width="27.26953125" bestFit="1" customWidth="1"/>
    <col min="302" max="302" width="23.81640625" bestFit="1" customWidth="1"/>
    <col min="303" max="303" width="26.81640625" bestFit="1" customWidth="1"/>
    <col min="304" max="304" width="22.90625" bestFit="1" customWidth="1"/>
    <col min="305" max="305" width="20.453125" bestFit="1" customWidth="1"/>
    <col min="306" max="307" width="21.6328125" bestFit="1" customWidth="1"/>
    <col min="308" max="308" width="26" bestFit="1" customWidth="1"/>
    <col min="309" max="309" width="24" bestFit="1" customWidth="1"/>
    <col min="310" max="310" width="24.54296875" bestFit="1" customWidth="1"/>
    <col min="311" max="311" width="26.81640625" bestFit="1" customWidth="1"/>
    <col min="312" max="312" width="21.36328125" bestFit="1" customWidth="1"/>
    <col min="313" max="313" width="19.08984375" bestFit="1" customWidth="1"/>
    <col min="314" max="314" width="28.36328125" bestFit="1" customWidth="1"/>
    <col min="315" max="315" width="21.08984375" bestFit="1" customWidth="1"/>
    <col min="316" max="316" width="25.7265625" bestFit="1" customWidth="1"/>
    <col min="317" max="317" width="20" bestFit="1" customWidth="1"/>
    <col min="318" max="318" width="19.1796875" bestFit="1" customWidth="1"/>
    <col min="319" max="319" width="21.26953125" bestFit="1" customWidth="1"/>
    <col min="320" max="320" width="24.81640625" bestFit="1" customWidth="1"/>
    <col min="321" max="321" width="24.90625" bestFit="1" customWidth="1"/>
    <col min="322" max="322" width="27.36328125" bestFit="1" customWidth="1"/>
    <col min="323" max="323" width="26.453125" bestFit="1" customWidth="1"/>
    <col min="324" max="324" width="26" bestFit="1" customWidth="1"/>
    <col min="325" max="325" width="18.81640625" bestFit="1" customWidth="1"/>
    <col min="326" max="326" width="25.453125" bestFit="1" customWidth="1"/>
    <col min="327" max="327" width="23.54296875" bestFit="1" customWidth="1"/>
    <col min="328" max="328" width="24.54296875" bestFit="1" customWidth="1"/>
    <col min="329" max="329" width="24.90625" bestFit="1" customWidth="1"/>
    <col min="330" max="330" width="25.6328125" bestFit="1" customWidth="1"/>
    <col min="331" max="331" width="22.08984375" bestFit="1" customWidth="1"/>
    <col min="332" max="332" width="22.90625" bestFit="1" customWidth="1"/>
    <col min="333" max="333" width="19.453125" bestFit="1" customWidth="1"/>
    <col min="334" max="334" width="21.26953125" bestFit="1" customWidth="1"/>
    <col min="335" max="335" width="26" bestFit="1" customWidth="1"/>
    <col min="336" max="336" width="20.453125" bestFit="1" customWidth="1"/>
    <col min="337" max="337" width="21.54296875" bestFit="1" customWidth="1"/>
    <col min="338" max="338" width="20.7265625" bestFit="1" customWidth="1"/>
    <col min="339" max="339" width="24.08984375" bestFit="1" customWidth="1"/>
    <col min="340" max="340" width="29" bestFit="1" customWidth="1"/>
    <col min="341" max="341" width="25.08984375" bestFit="1" customWidth="1"/>
    <col min="342" max="342" width="25.1796875" bestFit="1" customWidth="1"/>
    <col min="343" max="343" width="22.36328125" bestFit="1" customWidth="1"/>
    <col min="344" max="344" width="23.54296875" bestFit="1" customWidth="1"/>
    <col min="345" max="345" width="25.36328125" bestFit="1" customWidth="1"/>
    <col min="346" max="346" width="23.54296875" bestFit="1" customWidth="1"/>
    <col min="347" max="347" width="22.1796875" bestFit="1" customWidth="1"/>
    <col min="348" max="348" width="18.6328125" bestFit="1" customWidth="1"/>
    <col min="349" max="349" width="20.453125" bestFit="1" customWidth="1"/>
    <col min="350" max="350" width="26.1796875" bestFit="1" customWidth="1"/>
    <col min="351" max="351" width="25.6328125" bestFit="1" customWidth="1"/>
    <col min="352" max="352" width="21.36328125" bestFit="1" customWidth="1"/>
    <col min="353" max="353" width="29.26953125" bestFit="1" customWidth="1"/>
    <col min="354" max="354" width="27.08984375" bestFit="1" customWidth="1"/>
    <col min="355" max="355" width="23.54296875" bestFit="1" customWidth="1"/>
    <col min="356" max="356" width="23.1796875" bestFit="1" customWidth="1"/>
    <col min="357" max="357" width="21.36328125" bestFit="1" customWidth="1"/>
    <col min="358" max="358" width="20.453125" bestFit="1" customWidth="1"/>
    <col min="359" max="360" width="22.453125" bestFit="1" customWidth="1"/>
    <col min="361" max="361" width="20.54296875" bestFit="1" customWidth="1"/>
    <col min="362" max="362" width="21.26953125" bestFit="1" customWidth="1"/>
    <col min="363" max="363" width="26.81640625" bestFit="1" customWidth="1"/>
    <col min="364" max="364" width="20.7265625" bestFit="1" customWidth="1"/>
    <col min="365" max="365" width="27.26953125" bestFit="1" customWidth="1"/>
    <col min="366" max="366" width="22.36328125" bestFit="1" customWidth="1"/>
    <col min="367" max="367" width="18.26953125" bestFit="1" customWidth="1"/>
    <col min="368" max="368" width="25.1796875" bestFit="1" customWidth="1"/>
    <col min="369" max="369" width="26.453125" bestFit="1" customWidth="1"/>
    <col min="370" max="370" width="19.7265625" bestFit="1" customWidth="1"/>
    <col min="371" max="371" width="22.1796875" bestFit="1" customWidth="1"/>
    <col min="372" max="372" width="19.7265625" bestFit="1" customWidth="1"/>
    <col min="373" max="373" width="20.453125" bestFit="1" customWidth="1"/>
    <col min="374" max="374" width="19.6328125" bestFit="1" customWidth="1"/>
    <col min="375" max="375" width="20.453125" bestFit="1" customWidth="1"/>
    <col min="376" max="376" width="21.6328125" bestFit="1" customWidth="1"/>
    <col min="377" max="377" width="20.54296875" bestFit="1" customWidth="1"/>
    <col min="378" max="378" width="20.1796875" bestFit="1" customWidth="1"/>
    <col min="379" max="379" width="19.6328125" bestFit="1" customWidth="1"/>
    <col min="380" max="380" width="20" bestFit="1" customWidth="1"/>
    <col min="381" max="381" width="18.6328125" bestFit="1" customWidth="1"/>
    <col min="382" max="382" width="20.54296875" bestFit="1" customWidth="1"/>
    <col min="383" max="383" width="27.36328125" bestFit="1" customWidth="1"/>
    <col min="384" max="384" width="23.26953125" bestFit="1" customWidth="1"/>
    <col min="385" max="385" width="21" bestFit="1" customWidth="1"/>
    <col min="386" max="386" width="24.90625" bestFit="1" customWidth="1"/>
    <col min="387" max="387" width="25.453125" bestFit="1" customWidth="1"/>
    <col min="388" max="388" width="20.7265625" bestFit="1" customWidth="1"/>
    <col min="389" max="390" width="21.54296875" bestFit="1" customWidth="1"/>
    <col min="391" max="391" width="20.81640625" bestFit="1" customWidth="1"/>
    <col min="392" max="393" width="20.7265625" bestFit="1" customWidth="1"/>
    <col min="394" max="394" width="23.26953125" bestFit="1" customWidth="1"/>
    <col min="395" max="395" width="23.7265625" bestFit="1" customWidth="1"/>
    <col min="396" max="397" width="21.26953125" bestFit="1" customWidth="1"/>
    <col min="398" max="398" width="20.81640625" bestFit="1" customWidth="1"/>
    <col min="399" max="399" width="23.1796875" bestFit="1" customWidth="1"/>
    <col min="400" max="400" width="27.81640625" bestFit="1" customWidth="1"/>
    <col min="401" max="401" width="23.26953125" bestFit="1" customWidth="1"/>
    <col min="402" max="402" width="23" bestFit="1" customWidth="1"/>
    <col min="403" max="403" width="20" bestFit="1" customWidth="1"/>
    <col min="404" max="404" width="20.54296875" bestFit="1" customWidth="1"/>
    <col min="405" max="405" width="18.6328125" bestFit="1" customWidth="1"/>
    <col min="406" max="406" width="22.1796875" bestFit="1" customWidth="1"/>
    <col min="407" max="407" width="24.81640625" bestFit="1" customWidth="1"/>
    <col min="408" max="408" width="22.1796875" bestFit="1" customWidth="1"/>
    <col min="409" max="410" width="21.36328125" bestFit="1" customWidth="1"/>
    <col min="411" max="411" width="23.26953125" bestFit="1" customWidth="1"/>
    <col min="412" max="412" width="25.453125" bestFit="1" customWidth="1"/>
    <col min="413" max="413" width="25.36328125" bestFit="1" customWidth="1"/>
    <col min="414" max="414" width="28.6328125" bestFit="1" customWidth="1"/>
    <col min="415" max="415" width="23.453125" bestFit="1" customWidth="1"/>
    <col min="416" max="416" width="22.6328125" bestFit="1" customWidth="1"/>
    <col min="417" max="417" width="22.453125" bestFit="1" customWidth="1"/>
    <col min="418" max="418" width="23" bestFit="1" customWidth="1"/>
    <col min="419" max="420" width="22.08984375" bestFit="1" customWidth="1"/>
    <col min="421" max="421" width="21.36328125" bestFit="1" customWidth="1"/>
    <col min="422" max="422" width="20.54296875" bestFit="1" customWidth="1"/>
    <col min="423" max="423" width="22.453125" bestFit="1" customWidth="1"/>
    <col min="424" max="424" width="17.7265625" bestFit="1" customWidth="1"/>
    <col min="425" max="425" width="24" bestFit="1" customWidth="1"/>
    <col min="426" max="426" width="21.90625" bestFit="1" customWidth="1"/>
    <col min="427" max="427" width="23" bestFit="1" customWidth="1"/>
    <col min="428" max="428" width="28.453125" bestFit="1" customWidth="1"/>
    <col min="429" max="429" width="19.36328125" bestFit="1" customWidth="1"/>
    <col min="430" max="430" width="18.81640625" bestFit="1" customWidth="1"/>
    <col min="431" max="431" width="19.36328125" bestFit="1" customWidth="1"/>
    <col min="432" max="432" width="20.1796875" bestFit="1" customWidth="1"/>
    <col min="433" max="433" width="29" bestFit="1" customWidth="1"/>
    <col min="434" max="434" width="23.26953125" bestFit="1" customWidth="1"/>
    <col min="435" max="435" width="23.453125" bestFit="1" customWidth="1"/>
    <col min="436" max="436" width="23.54296875" bestFit="1" customWidth="1"/>
    <col min="437" max="437" width="25.7265625" bestFit="1" customWidth="1"/>
    <col min="438" max="438" width="25.453125" bestFit="1" customWidth="1"/>
    <col min="439" max="439" width="28.6328125" bestFit="1" customWidth="1"/>
    <col min="440" max="440" width="29.453125" bestFit="1" customWidth="1"/>
    <col min="441" max="442" width="23.26953125" bestFit="1" customWidth="1"/>
    <col min="443" max="443" width="24" bestFit="1" customWidth="1"/>
    <col min="444" max="444" width="26.26953125" bestFit="1" customWidth="1"/>
    <col min="445" max="445" width="26.81640625" bestFit="1" customWidth="1"/>
    <col min="446" max="446" width="25.1796875" bestFit="1" customWidth="1"/>
    <col min="447" max="447" width="25.36328125" bestFit="1" customWidth="1"/>
    <col min="448" max="448" width="23.1796875" bestFit="1" customWidth="1"/>
    <col min="449" max="449" width="26.54296875" bestFit="1" customWidth="1"/>
    <col min="450" max="450" width="27" bestFit="1" customWidth="1"/>
    <col min="451" max="451" width="26.26953125" bestFit="1" customWidth="1"/>
    <col min="452" max="452" width="27.26953125" bestFit="1" customWidth="1"/>
    <col min="453" max="453" width="25.90625" bestFit="1" customWidth="1"/>
    <col min="454" max="454" width="25.7265625" bestFit="1" customWidth="1"/>
    <col min="455" max="455" width="21.36328125" bestFit="1" customWidth="1"/>
    <col min="456" max="457" width="21.26953125" bestFit="1" customWidth="1"/>
    <col min="458" max="458" width="21.36328125" bestFit="1" customWidth="1"/>
    <col min="459" max="459" width="22.08984375" bestFit="1" customWidth="1"/>
    <col min="460" max="460" width="21.36328125" bestFit="1" customWidth="1"/>
    <col min="461" max="461" width="21.26953125" bestFit="1" customWidth="1"/>
    <col min="462" max="462" width="21.36328125" bestFit="1" customWidth="1"/>
    <col min="463" max="463" width="23.7265625" bestFit="1" customWidth="1"/>
    <col min="464" max="464" width="25.1796875" bestFit="1" customWidth="1"/>
    <col min="465" max="465" width="20.1796875" bestFit="1" customWidth="1"/>
    <col min="466" max="466" width="21.36328125" bestFit="1" customWidth="1"/>
    <col min="467" max="467" width="22.6328125" bestFit="1" customWidth="1"/>
    <col min="468" max="468" width="21.6328125" bestFit="1" customWidth="1"/>
    <col min="469" max="469" width="23.1796875" bestFit="1" customWidth="1"/>
    <col min="470" max="470" width="21.54296875" bestFit="1" customWidth="1"/>
    <col min="471" max="471" width="24" bestFit="1" customWidth="1"/>
    <col min="472" max="472" width="24.81640625" bestFit="1" customWidth="1"/>
    <col min="473" max="473" width="21.26953125" bestFit="1" customWidth="1"/>
    <col min="474" max="474" width="20.54296875" bestFit="1" customWidth="1"/>
    <col min="475" max="475" width="18.36328125" bestFit="1" customWidth="1"/>
    <col min="476" max="476" width="20.453125" bestFit="1" customWidth="1"/>
    <col min="477" max="477" width="21.26953125" bestFit="1" customWidth="1"/>
    <col min="478" max="478" width="23.81640625" bestFit="1" customWidth="1"/>
    <col min="479" max="479" width="22.7265625" bestFit="1" customWidth="1"/>
    <col min="480" max="480" width="26.26953125" bestFit="1" customWidth="1"/>
    <col min="481" max="481" width="27.6328125" bestFit="1" customWidth="1"/>
    <col min="482" max="482" width="21.08984375" bestFit="1" customWidth="1"/>
    <col min="483" max="483" width="20.1796875" bestFit="1" customWidth="1"/>
    <col min="484" max="484" width="19.453125" bestFit="1" customWidth="1"/>
    <col min="485" max="486" width="20" bestFit="1" customWidth="1"/>
    <col min="487" max="487" width="22.1796875" bestFit="1" customWidth="1"/>
    <col min="488" max="488" width="22.36328125" bestFit="1" customWidth="1"/>
    <col min="489" max="489" width="25.90625" bestFit="1" customWidth="1"/>
    <col min="490" max="490" width="23.54296875" bestFit="1" customWidth="1"/>
    <col min="491" max="491" width="21.90625" bestFit="1" customWidth="1"/>
    <col min="492" max="492" width="21.36328125" bestFit="1" customWidth="1"/>
    <col min="493" max="493" width="23.453125" bestFit="1" customWidth="1"/>
    <col min="494" max="494" width="27.08984375" bestFit="1" customWidth="1"/>
    <col min="495" max="495" width="22.90625" bestFit="1" customWidth="1"/>
    <col min="496" max="496" width="23.7265625" bestFit="1" customWidth="1"/>
    <col min="497" max="497" width="25.7265625" bestFit="1" customWidth="1"/>
    <col min="498" max="498" width="29" bestFit="1" customWidth="1"/>
    <col min="499" max="499" width="23.7265625" bestFit="1" customWidth="1"/>
    <col min="500" max="500" width="21.08984375" bestFit="1" customWidth="1"/>
    <col min="501" max="501" width="19.6328125" bestFit="1" customWidth="1"/>
    <col min="502" max="502" width="23" bestFit="1" customWidth="1"/>
    <col min="503" max="503" width="27.36328125" bestFit="1" customWidth="1"/>
    <col min="504" max="504" width="25.08984375" bestFit="1" customWidth="1"/>
    <col min="505" max="505" width="26.1796875" bestFit="1" customWidth="1"/>
    <col min="506" max="506" width="25.453125" bestFit="1" customWidth="1"/>
    <col min="507" max="507" width="21.81640625" bestFit="1" customWidth="1"/>
    <col min="508" max="508" width="20" bestFit="1" customWidth="1"/>
    <col min="509" max="509" width="20.81640625" bestFit="1" customWidth="1"/>
    <col min="510" max="510" width="18.54296875" bestFit="1" customWidth="1"/>
    <col min="511" max="511" width="21.6328125" bestFit="1" customWidth="1"/>
    <col min="512" max="512" width="26.453125" bestFit="1" customWidth="1"/>
    <col min="513" max="513" width="19.08984375" bestFit="1" customWidth="1"/>
    <col min="514" max="514" width="21" bestFit="1" customWidth="1"/>
    <col min="515" max="515" width="22.08984375" bestFit="1" customWidth="1"/>
    <col min="516" max="517" width="19.453125" bestFit="1" customWidth="1"/>
    <col min="518" max="518" width="24.6328125" bestFit="1" customWidth="1"/>
    <col min="519" max="519" width="19.90625" bestFit="1" customWidth="1"/>
    <col min="520" max="520" width="22.90625" bestFit="1" customWidth="1"/>
    <col min="521" max="521" width="22.6328125" bestFit="1" customWidth="1"/>
    <col min="522" max="522" width="21.26953125" bestFit="1" customWidth="1"/>
    <col min="523" max="523" width="25.6328125" bestFit="1" customWidth="1"/>
    <col min="524" max="524" width="27.90625" bestFit="1" customWidth="1"/>
    <col min="525" max="525" width="23.54296875" bestFit="1" customWidth="1"/>
    <col min="526" max="526" width="20.453125" bestFit="1" customWidth="1"/>
    <col min="527" max="527" width="24.90625" bestFit="1" customWidth="1"/>
    <col min="528" max="528" width="20.453125" bestFit="1" customWidth="1"/>
    <col min="529" max="529" width="22.08984375" bestFit="1" customWidth="1"/>
    <col min="530" max="531" width="19.90625" bestFit="1" customWidth="1"/>
    <col min="532" max="532" width="23" bestFit="1" customWidth="1"/>
    <col min="533" max="533" width="27.26953125" bestFit="1" customWidth="1"/>
    <col min="534" max="534" width="27.90625" bestFit="1" customWidth="1"/>
    <col min="535" max="535" width="18.54296875" bestFit="1" customWidth="1"/>
    <col min="536" max="536" width="22.36328125" bestFit="1" customWidth="1"/>
    <col min="537" max="537" width="23.81640625" bestFit="1" customWidth="1"/>
    <col min="538" max="538" width="23.1796875" bestFit="1" customWidth="1"/>
    <col min="539" max="539" width="23" bestFit="1" customWidth="1"/>
    <col min="540" max="540" width="22.1796875" bestFit="1" customWidth="1"/>
    <col min="541" max="541" width="19.1796875" bestFit="1" customWidth="1"/>
    <col min="542" max="542" width="23.81640625" bestFit="1" customWidth="1"/>
    <col min="543" max="543" width="21.26953125" bestFit="1" customWidth="1"/>
    <col min="544" max="544" width="18.36328125" bestFit="1" customWidth="1"/>
    <col min="545" max="545" width="20.54296875" bestFit="1" customWidth="1"/>
    <col min="546" max="546" width="26.81640625" bestFit="1" customWidth="1"/>
    <col min="547" max="547" width="22.453125" bestFit="1" customWidth="1"/>
    <col min="548" max="548" width="18.54296875" bestFit="1" customWidth="1"/>
    <col min="549" max="549" width="19.1796875" bestFit="1" customWidth="1"/>
    <col min="550" max="550" width="19.90625" bestFit="1" customWidth="1"/>
    <col min="551" max="551" width="22.90625" bestFit="1" customWidth="1"/>
    <col min="552" max="552" width="25.90625" bestFit="1" customWidth="1"/>
    <col min="553" max="553" width="21.81640625" bestFit="1" customWidth="1"/>
    <col min="554" max="554" width="22.453125" bestFit="1" customWidth="1"/>
    <col min="555" max="555" width="27.08984375" bestFit="1" customWidth="1"/>
    <col min="556" max="556" width="20.54296875" bestFit="1" customWidth="1"/>
    <col min="557" max="557" width="24.36328125" bestFit="1" customWidth="1"/>
    <col min="558" max="558" width="22.90625" bestFit="1" customWidth="1"/>
    <col min="559" max="559" width="27" bestFit="1" customWidth="1"/>
    <col min="560" max="560" width="21.36328125" bestFit="1" customWidth="1"/>
    <col min="561" max="561" width="19.7265625" bestFit="1" customWidth="1"/>
    <col min="562" max="563" width="23.7265625" bestFit="1" customWidth="1"/>
    <col min="564" max="564" width="23.1796875" bestFit="1" customWidth="1"/>
    <col min="565" max="565" width="23.81640625" bestFit="1" customWidth="1"/>
    <col min="566" max="567" width="26.1796875" bestFit="1" customWidth="1"/>
    <col min="568" max="568" width="27.6328125" bestFit="1" customWidth="1"/>
    <col min="569" max="569" width="25.90625" bestFit="1" customWidth="1"/>
    <col min="570" max="570" width="27.6328125" bestFit="1" customWidth="1"/>
    <col min="571" max="571" width="24.81640625" bestFit="1" customWidth="1"/>
    <col min="572" max="572" width="19.7265625" bestFit="1" customWidth="1"/>
    <col min="573" max="573" width="19.90625" bestFit="1" customWidth="1"/>
    <col min="574" max="574" width="26.453125" bestFit="1" customWidth="1"/>
    <col min="575" max="575" width="23.81640625" bestFit="1" customWidth="1"/>
    <col min="576" max="576" width="25.6328125" bestFit="1" customWidth="1"/>
    <col min="577" max="577" width="27.54296875" bestFit="1" customWidth="1"/>
    <col min="578" max="578" width="25.7265625" bestFit="1" customWidth="1"/>
    <col min="579" max="579" width="24.08984375" bestFit="1" customWidth="1"/>
    <col min="580" max="581" width="27.26953125" bestFit="1" customWidth="1"/>
    <col min="582" max="582" width="22.1796875" bestFit="1" customWidth="1"/>
    <col min="583" max="583" width="29.26953125" bestFit="1" customWidth="1"/>
    <col min="584" max="584" width="26.1796875" bestFit="1" customWidth="1"/>
    <col min="585" max="585" width="27.90625" bestFit="1" customWidth="1"/>
    <col min="586" max="586" width="27.54296875" bestFit="1" customWidth="1"/>
    <col min="587" max="587" width="22.1796875" bestFit="1" customWidth="1"/>
    <col min="588" max="588" width="25.36328125" bestFit="1" customWidth="1"/>
    <col min="589" max="589" width="24.81640625" bestFit="1" customWidth="1"/>
    <col min="590" max="590" width="24" bestFit="1" customWidth="1"/>
    <col min="591" max="591" width="26.81640625" bestFit="1" customWidth="1"/>
    <col min="592" max="593" width="22.1796875" bestFit="1" customWidth="1"/>
    <col min="594" max="594" width="22.90625" bestFit="1" customWidth="1"/>
    <col min="595" max="595" width="27.54296875" bestFit="1" customWidth="1"/>
    <col min="596" max="596" width="26.81640625" bestFit="1" customWidth="1"/>
    <col min="597" max="597" width="30.6328125" bestFit="1" customWidth="1"/>
    <col min="598" max="598" width="20.1796875" bestFit="1" customWidth="1"/>
    <col min="599" max="599" width="18.08984375" bestFit="1" customWidth="1"/>
    <col min="600" max="600" width="23.1796875" bestFit="1" customWidth="1"/>
    <col min="601" max="601" width="22.36328125" bestFit="1" customWidth="1"/>
    <col min="602" max="602" width="23.1796875" bestFit="1" customWidth="1"/>
    <col min="603" max="603" width="22.453125" bestFit="1" customWidth="1"/>
    <col min="604" max="604" width="23.1796875" bestFit="1" customWidth="1"/>
    <col min="605" max="605" width="22.453125" bestFit="1" customWidth="1"/>
    <col min="606" max="606" width="23.26953125" bestFit="1" customWidth="1"/>
    <col min="607" max="607" width="30.54296875" bestFit="1" customWidth="1"/>
    <col min="608" max="608" width="30.08984375" bestFit="1" customWidth="1"/>
    <col min="609" max="609" width="26.81640625" bestFit="1" customWidth="1"/>
    <col min="610" max="610" width="23.81640625" bestFit="1" customWidth="1"/>
    <col min="611" max="611" width="29.453125" bestFit="1" customWidth="1"/>
    <col min="612" max="612" width="20.7265625" bestFit="1" customWidth="1"/>
    <col min="613" max="613" width="23.1796875" bestFit="1" customWidth="1"/>
    <col min="614" max="614" width="24.54296875" bestFit="1" customWidth="1"/>
    <col min="615" max="615" width="25.08984375" bestFit="1" customWidth="1"/>
    <col min="616" max="616" width="23.54296875" bestFit="1" customWidth="1"/>
    <col min="617" max="617" width="22.7265625" bestFit="1" customWidth="1"/>
    <col min="618" max="618" width="20.1796875" bestFit="1" customWidth="1"/>
    <col min="619" max="619" width="20.453125" bestFit="1" customWidth="1"/>
    <col min="620" max="620" width="21.81640625" bestFit="1" customWidth="1"/>
    <col min="621" max="621" width="21.90625" bestFit="1" customWidth="1"/>
    <col min="622" max="622" width="29.453125" bestFit="1" customWidth="1"/>
    <col min="623" max="623" width="25.1796875" bestFit="1" customWidth="1"/>
    <col min="624" max="624" width="26" bestFit="1" customWidth="1"/>
    <col min="625" max="625" width="22.36328125" bestFit="1" customWidth="1"/>
    <col min="626" max="626" width="26" bestFit="1" customWidth="1"/>
    <col min="627" max="627" width="27.81640625" bestFit="1" customWidth="1"/>
    <col min="628" max="628" width="28.7265625" bestFit="1" customWidth="1"/>
    <col min="629" max="629" width="26.54296875" bestFit="1" customWidth="1"/>
    <col min="630" max="630" width="26.453125" bestFit="1" customWidth="1"/>
    <col min="631" max="631" width="27.26953125" bestFit="1" customWidth="1"/>
    <col min="632" max="632" width="25.90625" bestFit="1" customWidth="1"/>
    <col min="633" max="633" width="20" bestFit="1" customWidth="1"/>
    <col min="634" max="634" width="23.453125" bestFit="1" customWidth="1"/>
    <col min="635" max="635" width="24.6328125" bestFit="1" customWidth="1"/>
    <col min="636" max="636" width="21.54296875" bestFit="1" customWidth="1"/>
    <col min="637" max="637" width="26.54296875" bestFit="1" customWidth="1"/>
    <col min="638" max="638" width="20" bestFit="1" customWidth="1"/>
    <col min="639" max="639" width="21.36328125" bestFit="1" customWidth="1"/>
    <col min="640" max="640" width="21" bestFit="1" customWidth="1"/>
    <col min="641" max="641" width="27.6328125" bestFit="1" customWidth="1"/>
    <col min="642" max="642" width="20.54296875" bestFit="1" customWidth="1"/>
    <col min="643" max="643" width="19.7265625" bestFit="1" customWidth="1"/>
    <col min="644" max="644" width="24.54296875" bestFit="1" customWidth="1"/>
    <col min="645" max="645" width="20.81640625" bestFit="1" customWidth="1"/>
    <col min="646" max="646" width="27.36328125" bestFit="1" customWidth="1"/>
    <col min="647" max="647" width="22.08984375" bestFit="1" customWidth="1"/>
    <col min="648" max="648" width="23.54296875" bestFit="1" customWidth="1"/>
    <col min="649" max="649" width="21.6328125" bestFit="1" customWidth="1"/>
    <col min="650" max="650" width="22.90625" bestFit="1" customWidth="1"/>
    <col min="651" max="651" width="24" bestFit="1" customWidth="1"/>
    <col min="652" max="652" width="23.1796875" bestFit="1" customWidth="1"/>
    <col min="653" max="653" width="25.453125" bestFit="1" customWidth="1"/>
    <col min="654" max="654" width="19.1796875" bestFit="1" customWidth="1"/>
    <col min="655" max="655" width="21.08984375" bestFit="1" customWidth="1"/>
    <col min="656" max="656" width="26.26953125" bestFit="1" customWidth="1"/>
    <col min="657" max="657" width="19.453125" bestFit="1" customWidth="1"/>
    <col min="658" max="658" width="23.7265625" bestFit="1" customWidth="1"/>
    <col min="659" max="659" width="19.453125" bestFit="1" customWidth="1"/>
    <col min="660" max="660" width="20.453125" bestFit="1" customWidth="1"/>
    <col min="661" max="661" width="21" bestFit="1" customWidth="1"/>
    <col min="662" max="662" width="20.54296875" bestFit="1" customWidth="1"/>
    <col min="663" max="663" width="24.08984375" bestFit="1" customWidth="1"/>
    <col min="664" max="664" width="24.81640625" bestFit="1" customWidth="1"/>
    <col min="665" max="665" width="22.08984375" bestFit="1" customWidth="1"/>
    <col min="666" max="666" width="20.1796875" bestFit="1" customWidth="1"/>
    <col min="667" max="667" width="19.453125" bestFit="1" customWidth="1"/>
    <col min="668" max="668" width="18.90625" bestFit="1" customWidth="1"/>
    <col min="669" max="669" width="25.08984375" bestFit="1" customWidth="1"/>
    <col min="670" max="670" width="24.36328125" bestFit="1" customWidth="1"/>
    <col min="671" max="671" width="18.54296875" bestFit="1" customWidth="1"/>
    <col min="672" max="672" width="23.54296875" bestFit="1" customWidth="1"/>
    <col min="673" max="673" width="25.90625" bestFit="1" customWidth="1"/>
    <col min="674" max="674" width="21.36328125" bestFit="1" customWidth="1"/>
    <col min="675" max="676" width="21.90625" bestFit="1" customWidth="1"/>
    <col min="677" max="678" width="22.08984375" bestFit="1" customWidth="1"/>
    <col min="679" max="679" width="25.453125" bestFit="1" customWidth="1"/>
    <col min="680" max="680" width="26.26953125" bestFit="1" customWidth="1"/>
    <col min="681" max="681" width="25.6328125" bestFit="1" customWidth="1"/>
    <col min="682" max="682" width="27.26953125" bestFit="1" customWidth="1"/>
    <col min="683" max="683" width="27.36328125" bestFit="1" customWidth="1"/>
    <col min="684" max="684" width="26.81640625" bestFit="1" customWidth="1"/>
    <col min="685" max="685" width="19.36328125" bestFit="1" customWidth="1"/>
    <col min="686" max="686" width="20.1796875" bestFit="1" customWidth="1"/>
    <col min="687" max="687" width="21.08984375" bestFit="1" customWidth="1"/>
    <col min="688" max="689" width="23.54296875" bestFit="1" customWidth="1"/>
    <col min="690" max="690" width="23.81640625" bestFit="1" customWidth="1"/>
    <col min="691" max="691" width="25.36328125" bestFit="1" customWidth="1"/>
    <col min="692" max="692" width="22.1796875" bestFit="1" customWidth="1"/>
    <col min="693" max="693" width="25.1796875" bestFit="1" customWidth="1"/>
    <col min="694" max="694" width="21.08984375" bestFit="1" customWidth="1"/>
    <col min="695" max="695" width="21" bestFit="1" customWidth="1"/>
    <col min="696" max="696" width="23.453125" bestFit="1" customWidth="1"/>
    <col min="697" max="697" width="28.36328125" bestFit="1" customWidth="1"/>
    <col min="698" max="698" width="24" bestFit="1" customWidth="1"/>
    <col min="699" max="699" width="22.36328125" bestFit="1" customWidth="1"/>
    <col min="700" max="700" width="23.453125" bestFit="1" customWidth="1"/>
    <col min="701" max="701" width="27" bestFit="1" customWidth="1"/>
    <col min="702" max="702" width="20.453125" bestFit="1" customWidth="1"/>
    <col min="703" max="703" width="19.36328125" bestFit="1" customWidth="1"/>
    <col min="704" max="704" width="23" bestFit="1" customWidth="1"/>
    <col min="705" max="705" width="18.36328125" bestFit="1" customWidth="1"/>
    <col min="706" max="706" width="24.90625" bestFit="1" customWidth="1"/>
    <col min="707" max="707" width="27.90625" bestFit="1" customWidth="1"/>
    <col min="708" max="708" width="21.26953125" bestFit="1" customWidth="1"/>
    <col min="709" max="709" width="25.1796875" bestFit="1" customWidth="1"/>
    <col min="710" max="710" width="24.6328125" bestFit="1" customWidth="1"/>
    <col min="711" max="711" width="18.90625" bestFit="1" customWidth="1"/>
    <col min="712" max="712" width="21.36328125" bestFit="1" customWidth="1"/>
    <col min="713" max="713" width="19.7265625" bestFit="1" customWidth="1"/>
    <col min="714" max="714" width="22.1796875" bestFit="1" customWidth="1"/>
    <col min="715" max="715" width="24.6328125" bestFit="1" customWidth="1"/>
    <col min="716" max="716" width="22.1796875" bestFit="1" customWidth="1"/>
    <col min="717" max="717" width="24.90625" bestFit="1" customWidth="1"/>
    <col min="718" max="718" width="21.81640625" bestFit="1" customWidth="1"/>
    <col min="719" max="719" width="21.90625" bestFit="1" customWidth="1"/>
    <col min="720" max="720" width="21.6328125" bestFit="1" customWidth="1"/>
    <col min="721" max="721" width="21.08984375" bestFit="1" customWidth="1"/>
    <col min="722" max="722" width="20.81640625" bestFit="1" customWidth="1"/>
    <col min="723" max="723" width="21.36328125" bestFit="1" customWidth="1"/>
    <col min="724" max="724" width="22.90625" bestFit="1" customWidth="1"/>
    <col min="725" max="725" width="18.26953125" bestFit="1" customWidth="1"/>
    <col min="726" max="726" width="21.90625" bestFit="1" customWidth="1"/>
    <col min="727" max="727" width="21.08984375" bestFit="1" customWidth="1"/>
    <col min="728" max="728" width="19.1796875" bestFit="1" customWidth="1"/>
    <col min="729" max="729" width="18.26953125" bestFit="1" customWidth="1"/>
    <col min="730" max="730" width="22.6328125" bestFit="1" customWidth="1"/>
    <col min="731" max="731" width="21.54296875" bestFit="1" customWidth="1"/>
    <col min="732" max="732" width="20.54296875" bestFit="1" customWidth="1"/>
    <col min="733" max="733" width="22.453125" bestFit="1" customWidth="1"/>
    <col min="734" max="734" width="21.36328125" bestFit="1" customWidth="1"/>
    <col min="735" max="735" width="20.81640625" bestFit="1" customWidth="1"/>
    <col min="736" max="737" width="23.81640625" bestFit="1" customWidth="1"/>
    <col min="738" max="738" width="18.54296875" bestFit="1" customWidth="1"/>
    <col min="739" max="739" width="24.54296875" bestFit="1" customWidth="1"/>
    <col min="740" max="740" width="24" bestFit="1" customWidth="1"/>
    <col min="741" max="741" width="26.26953125" bestFit="1" customWidth="1"/>
    <col min="742" max="742" width="28.7265625" bestFit="1" customWidth="1"/>
    <col min="743" max="743" width="23.1796875" bestFit="1" customWidth="1"/>
    <col min="744" max="744" width="24" bestFit="1" customWidth="1"/>
    <col min="745" max="745" width="25.1796875" bestFit="1" customWidth="1"/>
    <col min="746" max="746" width="20.7265625" bestFit="1" customWidth="1"/>
    <col min="747" max="747" width="20.81640625" bestFit="1" customWidth="1"/>
    <col min="748" max="748" width="21.81640625" bestFit="1" customWidth="1"/>
    <col min="749" max="749" width="27.08984375" bestFit="1" customWidth="1"/>
    <col min="750" max="750" width="28.7265625" bestFit="1" customWidth="1"/>
    <col min="751" max="751" width="23.26953125" bestFit="1" customWidth="1"/>
    <col min="752" max="752" width="21.81640625" bestFit="1" customWidth="1"/>
    <col min="753" max="753" width="23" bestFit="1" customWidth="1"/>
    <col min="754" max="754" width="23.26953125" bestFit="1" customWidth="1"/>
    <col min="755" max="755" width="25.36328125" bestFit="1" customWidth="1"/>
    <col min="756" max="756" width="27.36328125" bestFit="1" customWidth="1"/>
    <col min="757" max="757" width="21.6328125" bestFit="1" customWidth="1"/>
    <col min="758" max="758" width="22.90625" bestFit="1" customWidth="1"/>
    <col min="759" max="759" width="25.08984375" bestFit="1" customWidth="1"/>
    <col min="760" max="760" width="19.08984375" bestFit="1" customWidth="1"/>
    <col min="761" max="761" width="20.81640625" bestFit="1" customWidth="1"/>
    <col min="762" max="762" width="23" bestFit="1" customWidth="1"/>
    <col min="763" max="763" width="21.08984375" bestFit="1" customWidth="1"/>
    <col min="764" max="764" width="21.90625" bestFit="1" customWidth="1"/>
    <col min="765" max="765" width="24.08984375" bestFit="1" customWidth="1"/>
    <col min="766" max="766" width="26.7265625" bestFit="1" customWidth="1"/>
    <col min="767" max="768" width="26.1796875" bestFit="1" customWidth="1"/>
    <col min="769" max="769" width="23.81640625" bestFit="1" customWidth="1"/>
    <col min="770" max="770" width="25.7265625" bestFit="1" customWidth="1"/>
    <col min="771" max="771" width="24.90625" bestFit="1" customWidth="1"/>
    <col min="772" max="772" width="26" bestFit="1" customWidth="1"/>
    <col min="773" max="773" width="23.81640625" bestFit="1" customWidth="1"/>
    <col min="774" max="774" width="25.6328125" bestFit="1" customWidth="1"/>
    <col min="775" max="775" width="26" bestFit="1" customWidth="1"/>
    <col min="776" max="776" width="23.26953125" bestFit="1" customWidth="1"/>
    <col min="777" max="777" width="26.81640625" bestFit="1" customWidth="1"/>
    <col min="778" max="778" width="21.90625" bestFit="1" customWidth="1"/>
    <col min="779" max="779" width="20.7265625" bestFit="1" customWidth="1"/>
    <col min="780" max="780" width="18.36328125" bestFit="1" customWidth="1"/>
    <col min="781" max="781" width="20.7265625" bestFit="1" customWidth="1"/>
    <col min="782" max="782" width="20.81640625" bestFit="1" customWidth="1"/>
    <col min="783" max="783" width="24.36328125" bestFit="1" customWidth="1"/>
    <col min="784" max="784" width="20.7265625" bestFit="1" customWidth="1"/>
    <col min="785" max="785" width="19.36328125" bestFit="1" customWidth="1"/>
    <col min="786" max="786" width="23.1796875" bestFit="1" customWidth="1"/>
    <col min="787" max="787" width="29.26953125" bestFit="1" customWidth="1"/>
    <col min="788" max="788" width="20.7265625" bestFit="1" customWidth="1"/>
    <col min="789" max="789" width="19.36328125" bestFit="1" customWidth="1"/>
    <col min="790" max="790" width="25.1796875" bestFit="1" customWidth="1"/>
    <col min="791" max="791" width="24.81640625" bestFit="1" customWidth="1"/>
    <col min="792" max="792" width="23.81640625" bestFit="1" customWidth="1"/>
    <col min="793" max="793" width="26" bestFit="1" customWidth="1"/>
    <col min="794" max="794" width="21.81640625" bestFit="1" customWidth="1"/>
    <col min="795" max="795" width="26.7265625" bestFit="1" customWidth="1"/>
    <col min="796" max="796" width="27.26953125" bestFit="1" customWidth="1"/>
    <col min="797" max="797" width="23.54296875" bestFit="1" customWidth="1"/>
    <col min="798" max="798" width="23.26953125" bestFit="1" customWidth="1"/>
    <col min="799" max="799" width="26.81640625" bestFit="1" customWidth="1"/>
    <col min="800" max="800" width="21.36328125" bestFit="1" customWidth="1"/>
    <col min="801" max="801" width="20.1796875" bestFit="1" customWidth="1"/>
    <col min="802" max="802" width="21.54296875" bestFit="1" customWidth="1"/>
    <col min="803" max="803" width="25.36328125" bestFit="1" customWidth="1"/>
    <col min="804" max="804" width="21.81640625" bestFit="1" customWidth="1"/>
    <col min="805" max="805" width="19.36328125" bestFit="1" customWidth="1"/>
    <col min="806" max="808" width="19.6328125" bestFit="1" customWidth="1"/>
    <col min="809" max="809" width="19.7265625" bestFit="1" customWidth="1"/>
    <col min="810" max="810" width="22.453125" bestFit="1" customWidth="1"/>
    <col min="811" max="811" width="22.08984375" bestFit="1" customWidth="1"/>
    <col min="812" max="812" width="25.08984375" bestFit="1" customWidth="1"/>
    <col min="813" max="813" width="23.7265625" bestFit="1" customWidth="1"/>
    <col min="814" max="814" width="19.1796875" bestFit="1" customWidth="1"/>
    <col min="815" max="815" width="25.08984375" bestFit="1" customWidth="1"/>
    <col min="816" max="816" width="22.1796875" bestFit="1" customWidth="1"/>
    <col min="817" max="817" width="28.36328125" bestFit="1" customWidth="1"/>
    <col min="818" max="818" width="21.54296875" bestFit="1" customWidth="1"/>
    <col min="819" max="819" width="24.90625" bestFit="1" customWidth="1"/>
    <col min="820" max="820" width="21.26953125" bestFit="1" customWidth="1"/>
    <col min="821" max="821" width="24" bestFit="1" customWidth="1"/>
    <col min="822" max="822" width="25.1796875" bestFit="1" customWidth="1"/>
    <col min="823" max="823" width="24" bestFit="1" customWidth="1"/>
    <col min="824" max="824" width="27.08984375" bestFit="1" customWidth="1"/>
    <col min="825" max="825" width="24.6328125" bestFit="1" customWidth="1"/>
    <col min="826" max="826" width="21.26953125" bestFit="1" customWidth="1"/>
    <col min="827" max="827" width="24.90625" bestFit="1" customWidth="1"/>
    <col min="828" max="828" width="19.36328125" bestFit="1" customWidth="1"/>
    <col min="829" max="829" width="21.08984375" bestFit="1" customWidth="1"/>
    <col min="830" max="830" width="20.453125" bestFit="1" customWidth="1"/>
    <col min="831" max="831" width="24.08984375" bestFit="1" customWidth="1"/>
    <col min="832" max="832" width="25.36328125" bestFit="1" customWidth="1"/>
    <col min="833" max="833" width="25.08984375" bestFit="1" customWidth="1"/>
    <col min="834" max="834" width="26.1796875" bestFit="1" customWidth="1"/>
    <col min="835" max="835" width="25.453125" bestFit="1" customWidth="1"/>
    <col min="836" max="836" width="23.453125" bestFit="1" customWidth="1"/>
    <col min="837" max="837" width="24.90625" bestFit="1" customWidth="1"/>
    <col min="838" max="838" width="26.81640625" bestFit="1" customWidth="1"/>
    <col min="839" max="839" width="25.90625" bestFit="1" customWidth="1"/>
    <col min="840" max="840" width="20" bestFit="1" customWidth="1"/>
    <col min="841" max="841" width="19.08984375" bestFit="1" customWidth="1"/>
    <col min="842" max="842" width="23.26953125" bestFit="1" customWidth="1"/>
    <col min="843" max="843" width="28.453125" bestFit="1" customWidth="1"/>
    <col min="844" max="844" width="17.81640625" bestFit="1" customWidth="1"/>
    <col min="845" max="845" width="22.1796875" bestFit="1" customWidth="1"/>
    <col min="846" max="847" width="21.81640625" bestFit="1" customWidth="1"/>
    <col min="848" max="848" width="23.453125" bestFit="1" customWidth="1"/>
    <col min="849" max="850" width="24.08984375" bestFit="1" customWidth="1"/>
    <col min="851" max="851" width="30" bestFit="1" customWidth="1"/>
    <col min="852" max="852" width="31.453125" bestFit="1" customWidth="1"/>
    <col min="853" max="853" width="21.54296875" bestFit="1" customWidth="1"/>
    <col min="854" max="854" width="22.7265625" bestFit="1" customWidth="1"/>
    <col min="855" max="855" width="27.6328125" bestFit="1" customWidth="1"/>
    <col min="856" max="856" width="18.6328125" bestFit="1" customWidth="1"/>
    <col min="857" max="857" width="22.1796875" bestFit="1" customWidth="1"/>
    <col min="858" max="858" width="23.453125" bestFit="1" customWidth="1"/>
    <col min="859" max="859" width="24.6328125" bestFit="1" customWidth="1"/>
    <col min="860" max="860" width="23.453125" bestFit="1" customWidth="1"/>
    <col min="861" max="861" width="18.81640625" bestFit="1" customWidth="1"/>
    <col min="862" max="863" width="21.6328125" bestFit="1" customWidth="1"/>
    <col min="864" max="864" width="23.54296875" bestFit="1" customWidth="1"/>
    <col min="865" max="865" width="24.54296875" bestFit="1" customWidth="1"/>
    <col min="866" max="866" width="22.08984375" bestFit="1" customWidth="1"/>
    <col min="867" max="867" width="23.1796875" bestFit="1" customWidth="1"/>
    <col min="868" max="868" width="25.36328125" bestFit="1" customWidth="1"/>
    <col min="869" max="869" width="20" bestFit="1" customWidth="1"/>
    <col min="870" max="870" width="18.90625" bestFit="1" customWidth="1"/>
    <col min="871" max="871" width="25.90625" bestFit="1" customWidth="1"/>
    <col min="872" max="872" width="29.81640625" bestFit="1" customWidth="1"/>
    <col min="873" max="873" width="23.1796875" bestFit="1" customWidth="1"/>
    <col min="874" max="874" width="30.54296875" bestFit="1" customWidth="1"/>
    <col min="875" max="875" width="20.81640625" bestFit="1" customWidth="1"/>
    <col min="876" max="876" width="21.26953125" bestFit="1" customWidth="1"/>
    <col min="877" max="877" width="25.7265625" bestFit="1" customWidth="1"/>
    <col min="878" max="878" width="18.36328125" bestFit="1" customWidth="1"/>
    <col min="879" max="879" width="23.1796875" bestFit="1" customWidth="1"/>
    <col min="880" max="880" width="22.36328125" bestFit="1" customWidth="1"/>
    <col min="881" max="881" width="26.26953125" bestFit="1" customWidth="1"/>
    <col min="882" max="882" width="26.1796875" bestFit="1" customWidth="1"/>
    <col min="883" max="883" width="19.6328125" bestFit="1" customWidth="1"/>
    <col min="884" max="884" width="18.90625" bestFit="1" customWidth="1"/>
    <col min="885" max="885" width="21.81640625" bestFit="1" customWidth="1"/>
    <col min="886" max="886" width="22.7265625" bestFit="1" customWidth="1"/>
    <col min="887" max="887" width="21.90625" bestFit="1" customWidth="1"/>
    <col min="888" max="888" width="22.90625" bestFit="1" customWidth="1"/>
    <col min="889" max="890" width="18.90625" bestFit="1" customWidth="1"/>
    <col min="891" max="891" width="22.08984375" bestFit="1" customWidth="1"/>
    <col min="892" max="892" width="19.6328125" bestFit="1" customWidth="1"/>
    <col min="893" max="893" width="23.81640625" bestFit="1" customWidth="1"/>
    <col min="894" max="894" width="25.7265625" bestFit="1" customWidth="1"/>
    <col min="895" max="895" width="19.08984375" bestFit="1" customWidth="1"/>
    <col min="896" max="896" width="21.6328125" bestFit="1" customWidth="1"/>
    <col min="897" max="897" width="23.26953125" bestFit="1" customWidth="1"/>
    <col min="898" max="898" width="19.7265625" bestFit="1" customWidth="1"/>
    <col min="899" max="899" width="19.08984375" bestFit="1" customWidth="1"/>
    <col min="900" max="900" width="22.08984375" bestFit="1" customWidth="1"/>
    <col min="901" max="901" width="19.36328125" bestFit="1" customWidth="1"/>
    <col min="902" max="902" width="19.08984375" bestFit="1" customWidth="1"/>
    <col min="903" max="903" width="25.08984375" bestFit="1" customWidth="1"/>
    <col min="904" max="904" width="20.54296875" bestFit="1" customWidth="1"/>
    <col min="905" max="905" width="22.453125" bestFit="1" customWidth="1"/>
    <col min="906" max="906" width="19.6328125" bestFit="1" customWidth="1"/>
    <col min="907" max="907" width="22.90625" bestFit="1" customWidth="1"/>
    <col min="908" max="908" width="27.81640625" bestFit="1" customWidth="1"/>
    <col min="909" max="909" width="19.6328125" bestFit="1" customWidth="1"/>
    <col min="910" max="910" width="18" bestFit="1" customWidth="1"/>
    <col min="911" max="911" width="22.1796875" bestFit="1" customWidth="1"/>
    <col min="912" max="912" width="21.6328125" bestFit="1" customWidth="1"/>
    <col min="913" max="913" width="17.7265625" bestFit="1" customWidth="1"/>
    <col min="914" max="914" width="24.6328125" bestFit="1" customWidth="1"/>
    <col min="915" max="915" width="20.54296875" bestFit="1" customWidth="1"/>
    <col min="916" max="916" width="20.453125" bestFit="1" customWidth="1"/>
    <col min="917" max="917" width="23.7265625" bestFit="1" customWidth="1"/>
    <col min="918" max="918" width="22.7265625" bestFit="1" customWidth="1"/>
    <col min="919" max="919" width="25.08984375" bestFit="1" customWidth="1"/>
    <col min="920" max="920" width="21.90625" bestFit="1" customWidth="1"/>
    <col min="921" max="921" width="20.81640625" bestFit="1" customWidth="1"/>
    <col min="922" max="922" width="19.453125" bestFit="1" customWidth="1"/>
    <col min="923" max="923" width="25.90625" bestFit="1" customWidth="1"/>
    <col min="924" max="924" width="21" bestFit="1" customWidth="1"/>
    <col min="925" max="926" width="21.81640625" bestFit="1" customWidth="1"/>
    <col min="927" max="927" width="20" bestFit="1" customWidth="1"/>
    <col min="928" max="928" width="19.36328125" bestFit="1" customWidth="1"/>
    <col min="929" max="929" width="19.6328125" bestFit="1" customWidth="1"/>
    <col min="930" max="930" width="20" bestFit="1" customWidth="1"/>
    <col min="931" max="931" width="23.26953125" bestFit="1" customWidth="1"/>
    <col min="932" max="932" width="22.08984375" bestFit="1" customWidth="1"/>
    <col min="933" max="933" width="21.36328125" bestFit="1" customWidth="1"/>
    <col min="934" max="934" width="19.36328125" bestFit="1" customWidth="1"/>
    <col min="935" max="935" width="21.6328125" bestFit="1" customWidth="1"/>
    <col min="936" max="936" width="18.54296875" bestFit="1" customWidth="1"/>
    <col min="937" max="937" width="30.81640625" bestFit="1" customWidth="1"/>
    <col min="938" max="938" width="24.54296875" bestFit="1" customWidth="1"/>
    <col min="939" max="939" width="26.1796875" bestFit="1" customWidth="1"/>
    <col min="940" max="940" width="26.453125" bestFit="1" customWidth="1"/>
    <col min="941" max="941" width="24.54296875" bestFit="1" customWidth="1"/>
    <col min="942" max="942" width="26.54296875" bestFit="1" customWidth="1"/>
    <col min="943" max="943" width="24.36328125" bestFit="1" customWidth="1"/>
    <col min="944" max="944" width="22.7265625" bestFit="1" customWidth="1"/>
    <col min="945" max="945" width="25.08984375" bestFit="1" customWidth="1"/>
    <col min="946" max="946" width="24" bestFit="1" customWidth="1"/>
    <col min="947" max="947" width="23.7265625" bestFit="1" customWidth="1"/>
    <col min="948" max="948" width="24.81640625" bestFit="1" customWidth="1"/>
    <col min="949" max="949" width="25.36328125" bestFit="1" customWidth="1"/>
    <col min="950" max="950" width="21.90625" bestFit="1" customWidth="1"/>
    <col min="951" max="951" width="25.90625" bestFit="1" customWidth="1"/>
    <col min="952" max="952" width="21.90625" bestFit="1" customWidth="1"/>
    <col min="953" max="953" width="25.7265625" bestFit="1" customWidth="1"/>
    <col min="954" max="954" width="25.453125" bestFit="1" customWidth="1"/>
    <col min="955" max="955" width="24.36328125" bestFit="1" customWidth="1"/>
    <col min="956" max="956" width="26.26953125" bestFit="1" customWidth="1"/>
    <col min="957" max="957" width="27.81640625" bestFit="1" customWidth="1"/>
    <col min="958" max="958" width="27.08984375" bestFit="1" customWidth="1"/>
    <col min="959" max="959" width="26.7265625" bestFit="1" customWidth="1"/>
    <col min="960" max="960" width="21.26953125" bestFit="1" customWidth="1"/>
    <col min="961" max="962" width="24.81640625" bestFit="1" customWidth="1"/>
    <col min="963" max="963" width="21.54296875" bestFit="1" customWidth="1"/>
    <col min="964" max="964" width="22.08984375" bestFit="1" customWidth="1"/>
    <col min="965" max="965" width="23.453125" bestFit="1" customWidth="1"/>
    <col min="966" max="966" width="23.1796875" bestFit="1" customWidth="1"/>
    <col min="967" max="967" width="19.90625" bestFit="1" customWidth="1"/>
    <col min="968" max="968" width="24.6328125" bestFit="1" customWidth="1"/>
    <col min="969" max="969" width="20.81640625" bestFit="1" customWidth="1"/>
    <col min="970" max="970" width="18.90625" bestFit="1" customWidth="1"/>
    <col min="971" max="971" width="23.453125" bestFit="1" customWidth="1"/>
    <col min="972" max="972" width="20" bestFit="1" customWidth="1"/>
    <col min="973" max="973" width="21.36328125" bestFit="1" customWidth="1"/>
    <col min="974" max="974" width="20.453125" bestFit="1" customWidth="1"/>
    <col min="975" max="975" width="22.453125" bestFit="1" customWidth="1"/>
    <col min="976" max="976" width="20" bestFit="1" customWidth="1"/>
    <col min="977" max="977" width="18.54296875" bestFit="1" customWidth="1"/>
    <col min="978" max="978" width="26" bestFit="1" customWidth="1"/>
    <col min="979" max="979" width="18.81640625" bestFit="1" customWidth="1"/>
    <col min="980" max="980" width="20.81640625" bestFit="1" customWidth="1"/>
    <col min="981" max="981" width="17.54296875" bestFit="1" customWidth="1"/>
    <col min="982" max="982" width="20.453125" bestFit="1" customWidth="1"/>
    <col min="983" max="983" width="21.08984375" bestFit="1" customWidth="1"/>
    <col min="984" max="984" width="25.6328125" bestFit="1" customWidth="1"/>
    <col min="985" max="985" width="23.54296875" bestFit="1" customWidth="1"/>
    <col min="986" max="986" width="21.08984375" bestFit="1" customWidth="1"/>
    <col min="987" max="987" width="20" bestFit="1" customWidth="1"/>
    <col min="988" max="988" width="21.90625" bestFit="1" customWidth="1"/>
    <col min="989" max="989" width="27.26953125" bestFit="1" customWidth="1"/>
    <col min="990" max="990" width="23.1796875" bestFit="1" customWidth="1"/>
    <col min="991" max="991" width="18" bestFit="1" customWidth="1"/>
    <col min="992" max="992" width="19.36328125" bestFit="1" customWidth="1"/>
    <col min="993" max="993" width="22.1796875" bestFit="1" customWidth="1"/>
    <col min="994" max="994" width="19.90625" bestFit="1" customWidth="1"/>
    <col min="995" max="995" width="20" bestFit="1" customWidth="1"/>
    <col min="996" max="996" width="25.6328125" bestFit="1" customWidth="1"/>
    <col min="997" max="997" width="10.7265625" bestFit="1" customWidth="1"/>
  </cols>
  <sheetData>
    <row r="3" spans="1:9" x14ac:dyDescent="0.35">
      <c r="A3" s="9" t="s">
        <v>6</v>
      </c>
      <c r="B3" t="s">
        <v>3849</v>
      </c>
      <c r="C3" t="s">
        <v>3847</v>
      </c>
      <c r="D3" t="s">
        <v>3850</v>
      </c>
      <c r="F3" s="9" t="s">
        <v>3855</v>
      </c>
      <c r="G3" s="9" t="s">
        <v>3856</v>
      </c>
    </row>
    <row r="4" spans="1:9" x14ac:dyDescent="0.35">
      <c r="A4" s="10" t="s">
        <v>14</v>
      </c>
      <c r="B4" s="11">
        <v>39.331967213114751</v>
      </c>
      <c r="C4" s="11">
        <v>244</v>
      </c>
      <c r="D4" s="11">
        <v>886.65573770491801</v>
      </c>
      <c r="F4" s="9" t="s">
        <v>6</v>
      </c>
      <c r="G4" t="s">
        <v>3852</v>
      </c>
      <c r="H4" t="s">
        <v>3853</v>
      </c>
      <c r="I4" t="s">
        <v>3857</v>
      </c>
    </row>
    <row r="5" spans="1:9" x14ac:dyDescent="0.35">
      <c r="A5" s="10" t="s">
        <v>19</v>
      </c>
      <c r="B5" s="11">
        <v>39.586497890295355</v>
      </c>
      <c r="C5" s="11">
        <v>237</v>
      </c>
      <c r="D5" s="11">
        <v>924.56962025316454</v>
      </c>
      <c r="F5" s="10" t="s">
        <v>14</v>
      </c>
      <c r="G5" s="11">
        <v>197</v>
      </c>
      <c r="H5" s="11">
        <v>47</v>
      </c>
      <c r="I5" s="11">
        <v>244</v>
      </c>
    </row>
    <row r="6" spans="1:9" x14ac:dyDescent="0.35">
      <c r="A6" s="10" t="s">
        <v>24</v>
      </c>
      <c r="B6" s="11">
        <v>39.410909090909094</v>
      </c>
      <c r="C6" s="11">
        <v>275</v>
      </c>
      <c r="D6" s="11">
        <v>930.45818181818186</v>
      </c>
      <c r="F6" s="10" t="s">
        <v>19</v>
      </c>
      <c r="G6" s="11">
        <v>184</v>
      </c>
      <c r="H6" s="11">
        <v>53</v>
      </c>
      <c r="I6" s="11">
        <v>237</v>
      </c>
    </row>
    <row r="7" spans="1:9" x14ac:dyDescent="0.35">
      <c r="A7" s="10" t="s">
        <v>40</v>
      </c>
      <c r="B7" s="11">
        <v>39.80869565217391</v>
      </c>
      <c r="C7" s="11">
        <v>230</v>
      </c>
      <c r="D7" s="11">
        <v>920.59130434782605</v>
      </c>
      <c r="F7" s="10" t="s">
        <v>24</v>
      </c>
      <c r="G7" s="11">
        <v>228</v>
      </c>
      <c r="H7" s="11">
        <v>47</v>
      </c>
      <c r="I7" s="11">
        <v>275</v>
      </c>
    </row>
    <row r="8" spans="1:9" x14ac:dyDescent="0.35">
      <c r="A8" s="10" t="s">
        <v>3846</v>
      </c>
      <c r="B8" s="11">
        <v>39.526369168357</v>
      </c>
      <c r="C8" s="11">
        <v>986</v>
      </c>
      <c r="D8" s="11">
        <v>915.90162271805275</v>
      </c>
      <c r="F8" s="10" t="s">
        <v>40</v>
      </c>
      <c r="G8" s="11">
        <v>198</v>
      </c>
      <c r="H8" s="11">
        <v>32</v>
      </c>
      <c r="I8" s="11">
        <v>230</v>
      </c>
    </row>
    <row r="9" spans="1:9" x14ac:dyDescent="0.35">
      <c r="F9" s="10" t="s">
        <v>3857</v>
      </c>
      <c r="G9" s="11">
        <v>807</v>
      </c>
      <c r="H9" s="11">
        <v>179</v>
      </c>
      <c r="I9" s="11">
        <v>986</v>
      </c>
    </row>
    <row r="13" spans="1:9" x14ac:dyDescent="0.35">
      <c r="A13" s="9" t="s">
        <v>3858</v>
      </c>
      <c r="B13" s="9" t="s">
        <v>3859</v>
      </c>
    </row>
    <row r="14" spans="1:9" x14ac:dyDescent="0.35">
      <c r="A14" s="9" t="s">
        <v>6</v>
      </c>
      <c r="B14" t="s">
        <v>10</v>
      </c>
      <c r="C14" t="s">
        <v>21</v>
      </c>
      <c r="D14" t="s">
        <v>3846</v>
      </c>
    </row>
    <row r="15" spans="1:9" x14ac:dyDescent="0.35">
      <c r="A15" s="10" t="s">
        <v>14</v>
      </c>
      <c r="B15" s="11">
        <v>138</v>
      </c>
      <c r="C15" s="11">
        <v>106</v>
      </c>
      <c r="D15" s="11">
        <v>244</v>
      </c>
    </row>
    <row r="16" spans="1:9" x14ac:dyDescent="0.35">
      <c r="A16" s="10" t="s">
        <v>19</v>
      </c>
      <c r="B16" s="11">
        <v>123</v>
      </c>
      <c r="C16" s="11">
        <v>114</v>
      </c>
      <c r="D16" s="11">
        <v>237</v>
      </c>
    </row>
    <row r="17" spans="1:21" x14ac:dyDescent="0.35">
      <c r="A17" s="10" t="s">
        <v>24</v>
      </c>
      <c r="B17" s="11">
        <v>134</v>
      </c>
      <c r="C17" s="11">
        <v>141</v>
      </c>
      <c r="D17" s="11">
        <v>275</v>
      </c>
    </row>
    <row r="18" spans="1:21" x14ac:dyDescent="0.35">
      <c r="A18" s="10" t="s">
        <v>40</v>
      </c>
      <c r="B18" s="11">
        <v>124</v>
      </c>
      <c r="C18" s="11">
        <v>106</v>
      </c>
      <c r="D18" s="11">
        <v>230</v>
      </c>
    </row>
    <row r="19" spans="1:21" x14ac:dyDescent="0.35">
      <c r="A19" s="10" t="s">
        <v>3846</v>
      </c>
      <c r="B19" s="11">
        <v>519</v>
      </c>
      <c r="C19" s="11">
        <v>467</v>
      </c>
      <c r="D19" s="11">
        <v>986</v>
      </c>
    </row>
    <row r="26" spans="1:21" x14ac:dyDescent="0.35">
      <c r="T26" s="9" t="s">
        <v>3851</v>
      </c>
      <c r="U26" t="s">
        <v>3853</v>
      </c>
    </row>
    <row r="28" spans="1:21" x14ac:dyDescent="0.35">
      <c r="T28" s="9" t="s">
        <v>6</v>
      </c>
      <c r="U28" t="s">
        <v>3854</v>
      </c>
    </row>
    <row r="29" spans="1:21" x14ac:dyDescent="0.35">
      <c r="T29" s="10" t="s">
        <v>3860</v>
      </c>
      <c r="U29" s="11">
        <v>7</v>
      </c>
    </row>
    <row r="30" spans="1:21" x14ac:dyDescent="0.35">
      <c r="T30" s="10" t="s">
        <v>3861</v>
      </c>
      <c r="U30" s="11">
        <v>17</v>
      </c>
    </row>
    <row r="31" spans="1:21" x14ac:dyDescent="0.35">
      <c r="T31" s="10" t="s">
        <v>3862</v>
      </c>
      <c r="U31" s="11">
        <v>41</v>
      </c>
    </row>
    <row r="32" spans="1:21" x14ac:dyDescent="0.35">
      <c r="T32" s="10" t="s">
        <v>3863</v>
      </c>
      <c r="U32" s="11">
        <v>114</v>
      </c>
    </row>
    <row r="33" spans="20:21" x14ac:dyDescent="0.35">
      <c r="T33" s="10" t="s">
        <v>3846</v>
      </c>
      <c r="U33" s="11">
        <v>179</v>
      </c>
    </row>
    <row r="51" spans="5:7" x14ac:dyDescent="0.35">
      <c r="E51" s="6"/>
      <c r="F51" s="7"/>
      <c r="G51" s="8"/>
    </row>
    <row r="52" spans="5:7" x14ac:dyDescent="0.35">
      <c r="E52" s="12"/>
      <c r="F52" s="13"/>
      <c r="G52" s="14"/>
    </row>
    <row r="53" spans="5:7" x14ac:dyDescent="0.35">
      <c r="E53" s="12"/>
      <c r="F53" s="13"/>
      <c r="G53" s="14"/>
    </row>
    <row r="54" spans="5:7" x14ac:dyDescent="0.35">
      <c r="E54" s="12"/>
      <c r="F54" s="13"/>
      <c r="G54" s="14"/>
    </row>
    <row r="55" spans="5:7" x14ac:dyDescent="0.35">
      <c r="E55" s="12"/>
      <c r="F55" s="13"/>
      <c r="G55" s="14"/>
    </row>
    <row r="56" spans="5:7" x14ac:dyDescent="0.35">
      <c r="E56" s="12"/>
      <c r="F56" s="13"/>
      <c r="G56" s="14"/>
    </row>
    <row r="57" spans="5:7" x14ac:dyDescent="0.35">
      <c r="E57" s="12"/>
      <c r="F57" s="13"/>
      <c r="G57" s="14"/>
    </row>
    <row r="58" spans="5:7" x14ac:dyDescent="0.35">
      <c r="E58" s="12"/>
      <c r="F58" s="13"/>
      <c r="G58" s="14"/>
    </row>
    <row r="59" spans="5:7" x14ac:dyDescent="0.35">
      <c r="E59" s="12"/>
      <c r="F59" s="13"/>
      <c r="G59" s="14"/>
    </row>
    <row r="60" spans="5:7" x14ac:dyDescent="0.35">
      <c r="E60" s="12"/>
      <c r="F60" s="13"/>
      <c r="G60" s="14"/>
    </row>
    <row r="61" spans="5:7" x14ac:dyDescent="0.35">
      <c r="E61" s="12"/>
      <c r="F61" s="13"/>
      <c r="G61" s="14"/>
    </row>
    <row r="62" spans="5:7" x14ac:dyDescent="0.35">
      <c r="E62" s="12"/>
      <c r="F62" s="13"/>
      <c r="G62" s="14"/>
    </row>
    <row r="63" spans="5:7" x14ac:dyDescent="0.35">
      <c r="E63" s="12"/>
      <c r="F63" s="13"/>
      <c r="G63" s="14"/>
    </row>
    <row r="64" spans="5:7" x14ac:dyDescent="0.35">
      <c r="E64" s="12"/>
      <c r="F64" s="13"/>
      <c r="G64" s="14"/>
    </row>
    <row r="65" spans="5:7" x14ac:dyDescent="0.35">
      <c r="E65" s="12"/>
      <c r="F65" s="13"/>
      <c r="G65" s="14"/>
    </row>
    <row r="66" spans="5:7" x14ac:dyDescent="0.35">
      <c r="E66" s="12"/>
      <c r="F66" s="13"/>
      <c r="G66" s="14"/>
    </row>
    <row r="67" spans="5:7" x14ac:dyDescent="0.35">
      <c r="E67" s="12"/>
      <c r="F67" s="13"/>
      <c r="G67" s="14"/>
    </row>
    <row r="68" spans="5:7" x14ac:dyDescent="0.35">
      <c r="E68" s="15"/>
      <c r="F68" s="16"/>
      <c r="G68" s="17"/>
    </row>
  </sheetData>
  <pageMargins left="0.7" right="0.7" top="0.75" bottom="0.75" header="0.3" footer="0.3"/>
  <headerFooter>
    <oddFooter>&amp;C_x000D_&amp;1#&amp;"Poppins"&amp;10&amp;K018374 Baker Hughes Confidential</oddFooter>
  </headerFooter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EF19-7BA7-478F-BEC1-7D3885EDEF8C}">
  <dimension ref="A2:B988"/>
  <sheetViews>
    <sheetView topLeftCell="A2" workbookViewId="0">
      <selection activeCell="F12" sqref="F12"/>
    </sheetView>
  </sheetViews>
  <sheetFormatPr defaultRowHeight="14.5" x14ac:dyDescent="0.35"/>
  <cols>
    <col min="1" max="1" width="23.26953125" bestFit="1" customWidth="1"/>
    <col min="2" max="2" width="23.36328125" bestFit="1" customWidth="1"/>
  </cols>
  <sheetData>
    <row r="2" spans="1:2" x14ac:dyDescent="0.35">
      <c r="A2" t="s">
        <v>4641</v>
      </c>
      <c r="B2" t="s">
        <v>4640</v>
      </c>
    </row>
    <row r="3" spans="1:2" x14ac:dyDescent="0.35">
      <c r="A3" t="s">
        <v>2870</v>
      </c>
      <c r="B3" t="s">
        <v>3864</v>
      </c>
    </row>
    <row r="4" spans="1:2" x14ac:dyDescent="0.35">
      <c r="A4" t="s">
        <v>2786</v>
      </c>
      <c r="B4" t="s">
        <v>3865</v>
      </c>
    </row>
    <row r="5" spans="1:2" x14ac:dyDescent="0.35">
      <c r="A5" t="s">
        <v>63</v>
      </c>
      <c r="B5" t="s">
        <v>3866</v>
      </c>
    </row>
    <row r="6" spans="1:2" x14ac:dyDescent="0.35">
      <c r="A6" t="s">
        <v>386</v>
      </c>
      <c r="B6" t="s">
        <v>3867</v>
      </c>
    </row>
    <row r="7" spans="1:2" x14ac:dyDescent="0.35">
      <c r="A7" t="s">
        <v>3126</v>
      </c>
      <c r="B7" t="s">
        <v>3867</v>
      </c>
    </row>
    <row r="8" spans="1:2" x14ac:dyDescent="0.35">
      <c r="A8" t="s">
        <v>2028</v>
      </c>
      <c r="B8" t="s">
        <v>3868</v>
      </c>
    </row>
    <row r="9" spans="1:2" x14ac:dyDescent="0.35">
      <c r="A9" t="s">
        <v>1778</v>
      </c>
      <c r="B9" t="s">
        <v>3869</v>
      </c>
    </row>
    <row r="10" spans="1:2" x14ac:dyDescent="0.35">
      <c r="A10" t="s">
        <v>3119</v>
      </c>
      <c r="B10" t="s">
        <v>3870</v>
      </c>
    </row>
    <row r="11" spans="1:2" x14ac:dyDescent="0.35">
      <c r="A11" t="s">
        <v>2235</v>
      </c>
      <c r="B11" t="s">
        <v>3871</v>
      </c>
    </row>
    <row r="12" spans="1:2" x14ac:dyDescent="0.35">
      <c r="A12" t="s">
        <v>1025</v>
      </c>
      <c r="B12" t="s">
        <v>3871</v>
      </c>
    </row>
    <row r="13" spans="1:2" x14ac:dyDescent="0.35">
      <c r="A13" t="s">
        <v>2394</v>
      </c>
      <c r="B13" t="s">
        <v>3872</v>
      </c>
    </row>
    <row r="14" spans="1:2" x14ac:dyDescent="0.35">
      <c r="A14" t="s">
        <v>557</v>
      </c>
      <c r="B14" t="s">
        <v>3873</v>
      </c>
    </row>
    <row r="15" spans="1:2" x14ac:dyDescent="0.35">
      <c r="A15" t="s">
        <v>1569</v>
      </c>
      <c r="B15" t="s">
        <v>3874</v>
      </c>
    </row>
    <row r="16" spans="1:2" x14ac:dyDescent="0.35">
      <c r="A16" t="s">
        <v>1134</v>
      </c>
      <c r="B16" t="s">
        <v>3875</v>
      </c>
    </row>
    <row r="17" spans="1:2" x14ac:dyDescent="0.35">
      <c r="A17" t="s">
        <v>2710</v>
      </c>
      <c r="B17" t="s">
        <v>3876</v>
      </c>
    </row>
    <row r="18" spans="1:2" x14ac:dyDescent="0.35">
      <c r="A18" t="s">
        <v>2448</v>
      </c>
      <c r="B18" t="s">
        <v>3877</v>
      </c>
    </row>
    <row r="19" spans="1:2" x14ac:dyDescent="0.35">
      <c r="A19" t="s">
        <v>2195</v>
      </c>
      <c r="B19" t="s">
        <v>3878</v>
      </c>
    </row>
    <row r="20" spans="1:2" x14ac:dyDescent="0.35">
      <c r="A20" t="s">
        <v>269</v>
      </c>
      <c r="B20" t="s">
        <v>3879</v>
      </c>
    </row>
    <row r="21" spans="1:2" x14ac:dyDescent="0.35">
      <c r="A21" t="s">
        <v>2265</v>
      </c>
      <c r="B21" t="s">
        <v>3879</v>
      </c>
    </row>
    <row r="22" spans="1:2" x14ac:dyDescent="0.35">
      <c r="A22" t="s">
        <v>308</v>
      </c>
      <c r="B22" t="s">
        <v>3880</v>
      </c>
    </row>
    <row r="23" spans="1:2" x14ac:dyDescent="0.35">
      <c r="A23" t="s">
        <v>1206</v>
      </c>
      <c r="B23" t="s">
        <v>3880</v>
      </c>
    </row>
    <row r="24" spans="1:2" x14ac:dyDescent="0.35">
      <c r="A24" t="s">
        <v>1104</v>
      </c>
      <c r="B24" t="s">
        <v>3881</v>
      </c>
    </row>
    <row r="25" spans="1:2" x14ac:dyDescent="0.35">
      <c r="A25" t="s">
        <v>2221</v>
      </c>
      <c r="B25" t="s">
        <v>3882</v>
      </c>
    </row>
    <row r="26" spans="1:2" x14ac:dyDescent="0.35">
      <c r="A26" t="s">
        <v>748</v>
      </c>
      <c r="B26" t="s">
        <v>3883</v>
      </c>
    </row>
    <row r="27" spans="1:2" x14ac:dyDescent="0.35">
      <c r="A27" t="s">
        <v>1513</v>
      </c>
      <c r="B27" t="s">
        <v>3884</v>
      </c>
    </row>
    <row r="28" spans="1:2" x14ac:dyDescent="0.35">
      <c r="A28" t="s">
        <v>2893</v>
      </c>
      <c r="B28" t="s">
        <v>3885</v>
      </c>
    </row>
    <row r="29" spans="1:2" x14ac:dyDescent="0.35">
      <c r="A29" t="s">
        <v>779</v>
      </c>
      <c r="B29" t="s">
        <v>3886</v>
      </c>
    </row>
    <row r="30" spans="1:2" x14ac:dyDescent="0.35">
      <c r="A30" t="s">
        <v>1119</v>
      </c>
      <c r="B30" t="s">
        <v>3886</v>
      </c>
    </row>
    <row r="31" spans="1:2" x14ac:dyDescent="0.35">
      <c r="A31" t="s">
        <v>135</v>
      </c>
      <c r="B31" t="s">
        <v>3887</v>
      </c>
    </row>
    <row r="32" spans="1:2" x14ac:dyDescent="0.35">
      <c r="A32" t="s">
        <v>2202</v>
      </c>
      <c r="B32" t="s">
        <v>3888</v>
      </c>
    </row>
    <row r="33" spans="1:2" x14ac:dyDescent="0.35">
      <c r="A33" t="s">
        <v>2433</v>
      </c>
      <c r="B33" t="s">
        <v>3889</v>
      </c>
    </row>
    <row r="34" spans="1:2" x14ac:dyDescent="0.35">
      <c r="A34" t="s">
        <v>109</v>
      </c>
      <c r="B34" t="s">
        <v>3890</v>
      </c>
    </row>
    <row r="35" spans="1:2" x14ac:dyDescent="0.35">
      <c r="A35" t="s">
        <v>2860</v>
      </c>
      <c r="B35" t="s">
        <v>3891</v>
      </c>
    </row>
    <row r="36" spans="1:2" x14ac:dyDescent="0.35">
      <c r="A36" t="s">
        <v>614</v>
      </c>
      <c r="B36" t="s">
        <v>3892</v>
      </c>
    </row>
    <row r="37" spans="1:2" x14ac:dyDescent="0.35">
      <c r="A37" t="s">
        <v>1249</v>
      </c>
      <c r="B37" t="s">
        <v>3892</v>
      </c>
    </row>
    <row r="38" spans="1:2" x14ac:dyDescent="0.35">
      <c r="A38" t="s">
        <v>2525</v>
      </c>
      <c r="B38" t="s">
        <v>3892</v>
      </c>
    </row>
    <row r="39" spans="1:2" x14ac:dyDescent="0.35">
      <c r="A39" t="s">
        <v>1974</v>
      </c>
      <c r="B39" t="s">
        <v>3893</v>
      </c>
    </row>
    <row r="40" spans="1:2" x14ac:dyDescent="0.35">
      <c r="A40" t="s">
        <v>2294</v>
      </c>
      <c r="B40" t="s">
        <v>3894</v>
      </c>
    </row>
    <row r="41" spans="1:2" x14ac:dyDescent="0.35">
      <c r="A41" t="s">
        <v>2377</v>
      </c>
      <c r="B41" t="s">
        <v>3895</v>
      </c>
    </row>
    <row r="42" spans="1:2" x14ac:dyDescent="0.35">
      <c r="A42" t="s">
        <v>1423</v>
      </c>
      <c r="B42" t="s">
        <v>3896</v>
      </c>
    </row>
    <row r="43" spans="1:2" x14ac:dyDescent="0.35">
      <c r="A43" t="s">
        <v>827</v>
      </c>
      <c r="B43" t="s">
        <v>3897</v>
      </c>
    </row>
    <row r="44" spans="1:2" x14ac:dyDescent="0.35">
      <c r="A44" t="s">
        <v>712</v>
      </c>
      <c r="B44" t="s">
        <v>3898</v>
      </c>
    </row>
    <row r="45" spans="1:2" x14ac:dyDescent="0.35">
      <c r="A45" t="s">
        <v>1832</v>
      </c>
      <c r="B45" t="s">
        <v>3898</v>
      </c>
    </row>
    <row r="46" spans="1:2" x14ac:dyDescent="0.35">
      <c r="A46" t="s">
        <v>2208</v>
      </c>
      <c r="B46" t="s">
        <v>3899</v>
      </c>
    </row>
    <row r="47" spans="1:2" x14ac:dyDescent="0.35">
      <c r="A47" t="s">
        <v>946</v>
      </c>
      <c r="B47" t="s">
        <v>3900</v>
      </c>
    </row>
    <row r="48" spans="1:2" x14ac:dyDescent="0.35">
      <c r="A48" t="s">
        <v>961</v>
      </c>
      <c r="B48" t="s">
        <v>3901</v>
      </c>
    </row>
    <row r="49" spans="1:2" x14ac:dyDescent="0.35">
      <c r="A49" t="s">
        <v>994</v>
      </c>
      <c r="B49" t="s">
        <v>3901</v>
      </c>
    </row>
    <row r="50" spans="1:2" x14ac:dyDescent="0.35">
      <c r="A50" t="s">
        <v>2873</v>
      </c>
      <c r="B50" t="s">
        <v>3901</v>
      </c>
    </row>
    <row r="51" spans="1:2" x14ac:dyDescent="0.35">
      <c r="A51" t="s">
        <v>1914</v>
      </c>
      <c r="B51" t="s">
        <v>3902</v>
      </c>
    </row>
    <row r="52" spans="1:2" x14ac:dyDescent="0.35">
      <c r="A52" t="s">
        <v>1967</v>
      </c>
      <c r="B52" t="s">
        <v>3903</v>
      </c>
    </row>
    <row r="53" spans="1:2" x14ac:dyDescent="0.35">
      <c r="A53" t="s">
        <v>509</v>
      </c>
      <c r="B53" t="s">
        <v>3904</v>
      </c>
    </row>
    <row r="54" spans="1:2" x14ac:dyDescent="0.35">
      <c r="A54" t="s">
        <v>1920</v>
      </c>
      <c r="B54" t="s">
        <v>3905</v>
      </c>
    </row>
    <row r="55" spans="1:2" x14ac:dyDescent="0.35">
      <c r="A55" t="s">
        <v>1128</v>
      </c>
      <c r="B55" t="s">
        <v>3906</v>
      </c>
    </row>
    <row r="56" spans="1:2" x14ac:dyDescent="0.35">
      <c r="A56" t="s">
        <v>3173</v>
      </c>
      <c r="B56" t="s">
        <v>3907</v>
      </c>
    </row>
    <row r="57" spans="1:2" x14ac:dyDescent="0.35">
      <c r="A57" t="s">
        <v>718</v>
      </c>
      <c r="B57" t="s">
        <v>3908</v>
      </c>
    </row>
    <row r="58" spans="1:2" x14ac:dyDescent="0.35">
      <c r="A58" t="s">
        <v>1607</v>
      </c>
      <c r="B58" t="s">
        <v>3909</v>
      </c>
    </row>
    <row r="59" spans="1:2" x14ac:dyDescent="0.35">
      <c r="A59" t="s">
        <v>1304</v>
      </c>
      <c r="B59" t="s">
        <v>3910</v>
      </c>
    </row>
    <row r="60" spans="1:2" x14ac:dyDescent="0.35">
      <c r="A60" t="s">
        <v>1927</v>
      </c>
      <c r="B60" t="s">
        <v>3911</v>
      </c>
    </row>
    <row r="61" spans="1:2" x14ac:dyDescent="0.35">
      <c r="A61" t="s">
        <v>1185</v>
      </c>
      <c r="B61" t="s">
        <v>3912</v>
      </c>
    </row>
    <row r="62" spans="1:2" x14ac:dyDescent="0.35">
      <c r="A62" t="s">
        <v>188</v>
      </c>
      <c r="B62" t="s">
        <v>3913</v>
      </c>
    </row>
    <row r="63" spans="1:2" x14ac:dyDescent="0.35">
      <c r="A63" t="s">
        <v>2282</v>
      </c>
      <c r="B63" t="s">
        <v>3913</v>
      </c>
    </row>
    <row r="64" spans="1:2" x14ac:dyDescent="0.35">
      <c r="A64" t="s">
        <v>480</v>
      </c>
      <c r="B64" t="s">
        <v>3914</v>
      </c>
    </row>
    <row r="65" spans="1:2" x14ac:dyDescent="0.35">
      <c r="A65" t="s">
        <v>1655</v>
      </c>
      <c r="B65" t="s">
        <v>3914</v>
      </c>
    </row>
    <row r="66" spans="1:2" x14ac:dyDescent="0.35">
      <c r="A66" t="s">
        <v>1755</v>
      </c>
      <c r="B66" t="s">
        <v>3915</v>
      </c>
    </row>
    <row r="67" spans="1:2" x14ac:dyDescent="0.35">
      <c r="A67" t="s">
        <v>2104</v>
      </c>
      <c r="B67" t="s">
        <v>3916</v>
      </c>
    </row>
    <row r="68" spans="1:2" x14ac:dyDescent="0.35">
      <c r="A68" t="s">
        <v>1113</v>
      </c>
      <c r="B68" t="s">
        <v>3917</v>
      </c>
    </row>
    <row r="69" spans="1:2" x14ac:dyDescent="0.35">
      <c r="A69" t="s">
        <v>184</v>
      </c>
      <c r="B69" t="s">
        <v>3918</v>
      </c>
    </row>
    <row r="70" spans="1:2" x14ac:dyDescent="0.35">
      <c r="A70" t="s">
        <v>3107</v>
      </c>
      <c r="B70" t="s">
        <v>3919</v>
      </c>
    </row>
    <row r="71" spans="1:2" x14ac:dyDescent="0.35">
      <c r="A71" t="s">
        <v>2642</v>
      </c>
      <c r="B71" t="s">
        <v>3920</v>
      </c>
    </row>
    <row r="72" spans="1:2" x14ac:dyDescent="0.35">
      <c r="A72" t="s">
        <v>97</v>
      </c>
      <c r="B72" t="s">
        <v>3921</v>
      </c>
    </row>
    <row r="73" spans="1:2" x14ac:dyDescent="0.35">
      <c r="A73" t="s">
        <v>1029</v>
      </c>
      <c r="B73" t="s">
        <v>3922</v>
      </c>
    </row>
    <row r="74" spans="1:2" x14ac:dyDescent="0.35">
      <c r="A74" t="s">
        <v>2504</v>
      </c>
      <c r="B74" t="s">
        <v>3923</v>
      </c>
    </row>
    <row r="75" spans="1:2" x14ac:dyDescent="0.35">
      <c r="A75" t="s">
        <v>2173</v>
      </c>
      <c r="B75" t="s">
        <v>3924</v>
      </c>
    </row>
    <row r="76" spans="1:2" x14ac:dyDescent="0.35">
      <c r="A76" t="s">
        <v>2587</v>
      </c>
      <c r="B76" t="s">
        <v>3925</v>
      </c>
    </row>
    <row r="77" spans="1:2" x14ac:dyDescent="0.35">
      <c r="A77" t="s">
        <v>37</v>
      </c>
      <c r="B77" t="s">
        <v>3926</v>
      </c>
    </row>
    <row r="78" spans="1:2" x14ac:dyDescent="0.35">
      <c r="A78" t="s">
        <v>1161</v>
      </c>
      <c r="B78" t="s">
        <v>3927</v>
      </c>
    </row>
    <row r="79" spans="1:2" x14ac:dyDescent="0.35">
      <c r="A79" t="s">
        <v>1667</v>
      </c>
      <c r="B79" t="s">
        <v>3927</v>
      </c>
    </row>
    <row r="80" spans="1:2" x14ac:dyDescent="0.35">
      <c r="A80" t="s">
        <v>2915</v>
      </c>
      <c r="B80" t="s">
        <v>3928</v>
      </c>
    </row>
    <row r="81" spans="1:2" x14ac:dyDescent="0.35">
      <c r="A81" t="s">
        <v>2936</v>
      </c>
      <c r="B81" t="s">
        <v>3929</v>
      </c>
    </row>
    <row r="82" spans="1:2" x14ac:dyDescent="0.35">
      <c r="A82" t="s">
        <v>178</v>
      </c>
      <c r="B82" t="s">
        <v>3930</v>
      </c>
    </row>
    <row r="83" spans="1:2" x14ac:dyDescent="0.35">
      <c r="A83" t="s">
        <v>1581</v>
      </c>
      <c r="B83" t="s">
        <v>3931</v>
      </c>
    </row>
    <row r="84" spans="1:2" x14ac:dyDescent="0.35">
      <c r="A84" t="s">
        <v>2470</v>
      </c>
      <c r="B84" t="s">
        <v>3932</v>
      </c>
    </row>
    <row r="85" spans="1:2" x14ac:dyDescent="0.35">
      <c r="A85" t="s">
        <v>3021</v>
      </c>
      <c r="B85" t="s">
        <v>3932</v>
      </c>
    </row>
    <row r="86" spans="1:2" x14ac:dyDescent="0.35">
      <c r="A86" t="s">
        <v>1758</v>
      </c>
      <c r="B86" t="s">
        <v>3933</v>
      </c>
    </row>
    <row r="87" spans="1:2" x14ac:dyDescent="0.35">
      <c r="A87" t="s">
        <v>858</v>
      </c>
      <c r="B87" t="s">
        <v>3934</v>
      </c>
    </row>
    <row r="88" spans="1:2" x14ac:dyDescent="0.35">
      <c r="A88" t="s">
        <v>1441</v>
      </c>
      <c r="B88" t="s">
        <v>3935</v>
      </c>
    </row>
    <row r="89" spans="1:2" x14ac:dyDescent="0.35">
      <c r="A89" t="s">
        <v>2149</v>
      </c>
      <c r="B89" t="s">
        <v>3936</v>
      </c>
    </row>
    <row r="90" spans="1:2" x14ac:dyDescent="0.35">
      <c r="A90" t="s">
        <v>2498</v>
      </c>
      <c r="B90" t="s">
        <v>3937</v>
      </c>
    </row>
    <row r="91" spans="1:2" x14ac:dyDescent="0.35">
      <c r="A91" t="s">
        <v>1559</v>
      </c>
      <c r="B91" t="s">
        <v>3938</v>
      </c>
    </row>
    <row r="92" spans="1:2" x14ac:dyDescent="0.35">
      <c r="A92" t="s">
        <v>1058</v>
      </c>
      <c r="B92" t="s">
        <v>3939</v>
      </c>
    </row>
    <row r="93" spans="1:2" x14ac:dyDescent="0.35">
      <c r="A93" t="s">
        <v>352</v>
      </c>
      <c r="B93" t="s">
        <v>3940</v>
      </c>
    </row>
    <row r="94" spans="1:2" x14ac:dyDescent="0.35">
      <c r="A94" t="s">
        <v>2918</v>
      </c>
      <c r="B94" t="s">
        <v>3940</v>
      </c>
    </row>
    <row r="95" spans="1:2" x14ac:dyDescent="0.35">
      <c r="A95" t="s">
        <v>515</v>
      </c>
      <c r="B95" t="s">
        <v>3941</v>
      </c>
    </row>
    <row r="96" spans="1:2" x14ac:dyDescent="0.35">
      <c r="A96" t="s">
        <v>1634</v>
      </c>
      <c r="B96" t="s">
        <v>3942</v>
      </c>
    </row>
    <row r="97" spans="1:2" x14ac:dyDescent="0.35">
      <c r="A97" t="s">
        <v>2285</v>
      </c>
      <c r="B97" t="s">
        <v>3943</v>
      </c>
    </row>
    <row r="98" spans="1:2" x14ac:dyDescent="0.35">
      <c r="A98" t="s">
        <v>1453</v>
      </c>
      <c r="B98" t="s">
        <v>3944</v>
      </c>
    </row>
    <row r="99" spans="1:2" x14ac:dyDescent="0.35">
      <c r="A99" t="s">
        <v>3110</v>
      </c>
      <c r="B99" t="s">
        <v>3945</v>
      </c>
    </row>
    <row r="100" spans="1:2" x14ac:dyDescent="0.35">
      <c r="A100" t="s">
        <v>2657</v>
      </c>
      <c r="B100" t="s">
        <v>3946</v>
      </c>
    </row>
    <row r="101" spans="1:2" x14ac:dyDescent="0.35">
      <c r="A101" t="s">
        <v>2912</v>
      </c>
      <c r="B101" t="s">
        <v>3947</v>
      </c>
    </row>
    <row r="102" spans="1:2" x14ac:dyDescent="0.35">
      <c r="A102" t="s">
        <v>765</v>
      </c>
      <c r="B102" t="s">
        <v>3948</v>
      </c>
    </row>
    <row r="103" spans="1:2" x14ac:dyDescent="0.35">
      <c r="A103" t="s">
        <v>2166</v>
      </c>
      <c r="B103" t="s">
        <v>3949</v>
      </c>
    </row>
    <row r="104" spans="1:2" x14ac:dyDescent="0.35">
      <c r="A104" t="s">
        <v>2777</v>
      </c>
      <c r="B104" t="s">
        <v>3950</v>
      </c>
    </row>
    <row r="105" spans="1:2" x14ac:dyDescent="0.35">
      <c r="A105" t="s">
        <v>3158</v>
      </c>
      <c r="B105" t="s">
        <v>3951</v>
      </c>
    </row>
    <row r="106" spans="1:2" x14ac:dyDescent="0.35">
      <c r="A106" t="s">
        <v>2765</v>
      </c>
      <c r="B106" t="s">
        <v>3952</v>
      </c>
    </row>
    <row r="107" spans="1:2" x14ac:dyDescent="0.35">
      <c r="A107" t="s">
        <v>982</v>
      </c>
      <c r="B107" t="s">
        <v>3953</v>
      </c>
    </row>
    <row r="108" spans="1:2" x14ac:dyDescent="0.35">
      <c r="A108" t="s">
        <v>1384</v>
      </c>
      <c r="B108" t="s">
        <v>3953</v>
      </c>
    </row>
    <row r="109" spans="1:2" x14ac:dyDescent="0.35">
      <c r="A109" t="s">
        <v>1394</v>
      </c>
      <c r="B109" t="s">
        <v>3954</v>
      </c>
    </row>
    <row r="110" spans="1:2" x14ac:dyDescent="0.35">
      <c r="A110" t="s">
        <v>1640</v>
      </c>
      <c r="B110" t="s">
        <v>3955</v>
      </c>
    </row>
    <row r="111" spans="1:2" x14ac:dyDescent="0.35">
      <c r="A111" t="s">
        <v>1584</v>
      </c>
      <c r="B111" t="s">
        <v>3956</v>
      </c>
    </row>
    <row r="112" spans="1:2" x14ac:dyDescent="0.35">
      <c r="A112" t="s">
        <v>742</v>
      </c>
      <c r="B112" t="s">
        <v>3957</v>
      </c>
    </row>
    <row r="113" spans="1:2" x14ac:dyDescent="0.35">
      <c r="A113" t="s">
        <v>873</v>
      </c>
      <c r="B113" t="s">
        <v>3958</v>
      </c>
    </row>
    <row r="114" spans="1:2" x14ac:dyDescent="0.35">
      <c r="A114" t="s">
        <v>2597</v>
      </c>
      <c r="B114" t="s">
        <v>3959</v>
      </c>
    </row>
    <row r="115" spans="1:2" x14ac:dyDescent="0.35">
      <c r="A115" t="s">
        <v>1431</v>
      </c>
      <c r="B115" t="s">
        <v>3960</v>
      </c>
    </row>
    <row r="116" spans="1:2" x14ac:dyDescent="0.35">
      <c r="A116" t="s">
        <v>2528</v>
      </c>
      <c r="B116" t="s">
        <v>3961</v>
      </c>
    </row>
    <row r="117" spans="1:2" x14ac:dyDescent="0.35">
      <c r="A117" t="s">
        <v>1692</v>
      </c>
      <c r="B117" t="s">
        <v>3962</v>
      </c>
    </row>
    <row r="118" spans="1:2" x14ac:dyDescent="0.35">
      <c r="A118" t="s">
        <v>2555</v>
      </c>
      <c r="B118" t="s">
        <v>3962</v>
      </c>
    </row>
    <row r="119" spans="1:2" x14ac:dyDescent="0.35">
      <c r="A119" t="s">
        <v>1540</v>
      </c>
      <c r="B119" t="s">
        <v>3963</v>
      </c>
    </row>
    <row r="120" spans="1:2" x14ac:dyDescent="0.35">
      <c r="A120" t="s">
        <v>1681</v>
      </c>
      <c r="B120" t="s">
        <v>3964</v>
      </c>
    </row>
    <row r="121" spans="1:2" x14ac:dyDescent="0.35">
      <c r="A121" t="s">
        <v>1702</v>
      </c>
      <c r="B121" t="s">
        <v>3965</v>
      </c>
    </row>
    <row r="122" spans="1:2" x14ac:dyDescent="0.35">
      <c r="A122" t="s">
        <v>2486</v>
      </c>
      <c r="B122" t="s">
        <v>3966</v>
      </c>
    </row>
    <row r="123" spans="1:2" x14ac:dyDescent="0.35">
      <c r="A123" t="s">
        <v>3170</v>
      </c>
      <c r="B123" t="s">
        <v>3967</v>
      </c>
    </row>
    <row r="124" spans="1:2" x14ac:dyDescent="0.35">
      <c r="A124" t="s">
        <v>458</v>
      </c>
      <c r="B124" t="s">
        <v>3968</v>
      </c>
    </row>
    <row r="125" spans="1:2" x14ac:dyDescent="0.35">
      <c r="A125" t="s">
        <v>627</v>
      </c>
      <c r="B125" t="s">
        <v>3969</v>
      </c>
    </row>
    <row r="126" spans="1:2" x14ac:dyDescent="0.35">
      <c r="A126" t="s">
        <v>1169</v>
      </c>
      <c r="B126" t="s">
        <v>3970</v>
      </c>
    </row>
    <row r="127" spans="1:2" x14ac:dyDescent="0.35">
      <c r="A127" t="s">
        <v>1268</v>
      </c>
      <c r="B127" t="s">
        <v>3971</v>
      </c>
    </row>
    <row r="128" spans="1:2" x14ac:dyDescent="0.35">
      <c r="A128" t="s">
        <v>2707</v>
      </c>
      <c r="B128" t="s">
        <v>3971</v>
      </c>
    </row>
    <row r="129" spans="1:2" x14ac:dyDescent="0.35">
      <c r="A129" t="s">
        <v>2545</v>
      </c>
      <c r="B129" t="s">
        <v>3972</v>
      </c>
    </row>
    <row r="130" spans="1:2" x14ac:dyDescent="0.35">
      <c r="A130" t="s">
        <v>1896</v>
      </c>
      <c r="B130" t="s">
        <v>3973</v>
      </c>
    </row>
    <row r="131" spans="1:2" x14ac:dyDescent="0.35">
      <c r="A131" t="s">
        <v>3063</v>
      </c>
      <c r="B131" t="s">
        <v>3974</v>
      </c>
    </row>
    <row r="132" spans="1:2" x14ac:dyDescent="0.35">
      <c r="A132" t="s">
        <v>2807</v>
      </c>
      <c r="B132" t="s">
        <v>3975</v>
      </c>
    </row>
    <row r="133" spans="1:2" x14ac:dyDescent="0.35">
      <c r="A133" t="s">
        <v>175</v>
      </c>
      <c r="B133" t="s">
        <v>3976</v>
      </c>
    </row>
    <row r="134" spans="1:2" x14ac:dyDescent="0.35">
      <c r="A134" t="s">
        <v>1377</v>
      </c>
      <c r="B134" t="s">
        <v>3976</v>
      </c>
    </row>
    <row r="135" spans="1:2" x14ac:dyDescent="0.35">
      <c r="A135" t="s">
        <v>366</v>
      </c>
      <c r="B135" t="s">
        <v>3977</v>
      </c>
    </row>
    <row r="136" spans="1:2" x14ac:dyDescent="0.35">
      <c r="A136" t="s">
        <v>2924</v>
      </c>
      <c r="B136" t="s">
        <v>3978</v>
      </c>
    </row>
    <row r="137" spans="1:2" x14ac:dyDescent="0.35">
      <c r="A137" t="s">
        <v>644</v>
      </c>
      <c r="B137" t="s">
        <v>3979</v>
      </c>
    </row>
    <row r="138" spans="1:2" x14ac:dyDescent="0.35">
      <c r="A138" t="s">
        <v>1848</v>
      </c>
      <c r="B138" t="s">
        <v>3980</v>
      </c>
    </row>
    <row r="139" spans="1:2" x14ac:dyDescent="0.35">
      <c r="A139" t="s">
        <v>2427</v>
      </c>
      <c r="B139" t="s">
        <v>3981</v>
      </c>
    </row>
    <row r="140" spans="1:2" x14ac:dyDescent="0.35">
      <c r="A140" t="s">
        <v>1172</v>
      </c>
      <c r="B140" t="s">
        <v>3982</v>
      </c>
    </row>
    <row r="141" spans="1:2" x14ac:dyDescent="0.35">
      <c r="A141" t="s">
        <v>1611</v>
      </c>
      <c r="B141" t="s">
        <v>3982</v>
      </c>
    </row>
    <row r="142" spans="1:2" x14ac:dyDescent="0.35">
      <c r="A142" t="s">
        <v>1729</v>
      </c>
      <c r="B142" t="s">
        <v>3982</v>
      </c>
    </row>
    <row r="143" spans="1:2" x14ac:dyDescent="0.35">
      <c r="A143" t="s">
        <v>2052</v>
      </c>
      <c r="B143" t="s">
        <v>3982</v>
      </c>
    </row>
    <row r="144" spans="1:2" x14ac:dyDescent="0.35">
      <c r="A144" t="s">
        <v>1010</v>
      </c>
      <c r="B144" t="s">
        <v>3983</v>
      </c>
    </row>
    <row r="145" spans="1:2" x14ac:dyDescent="0.35">
      <c r="A145" t="s">
        <v>2856</v>
      </c>
      <c r="B145" t="s">
        <v>3983</v>
      </c>
    </row>
    <row r="146" spans="1:2" x14ac:dyDescent="0.35">
      <c r="A146" t="s">
        <v>1116</v>
      </c>
      <c r="B146" t="s">
        <v>3984</v>
      </c>
    </row>
    <row r="147" spans="1:2" x14ac:dyDescent="0.35">
      <c r="A147" t="s">
        <v>1179</v>
      </c>
      <c r="B147" t="s">
        <v>3985</v>
      </c>
    </row>
    <row r="148" spans="1:2" x14ac:dyDescent="0.35">
      <c r="A148" t="s">
        <v>1631</v>
      </c>
      <c r="B148" t="s">
        <v>3985</v>
      </c>
    </row>
    <row r="149" spans="1:2" x14ac:dyDescent="0.35">
      <c r="A149" t="s">
        <v>1879</v>
      </c>
      <c r="B149" t="s">
        <v>3986</v>
      </c>
    </row>
    <row r="150" spans="1:2" x14ac:dyDescent="0.35">
      <c r="A150" t="s">
        <v>2271</v>
      </c>
      <c r="B150" t="s">
        <v>3985</v>
      </c>
    </row>
    <row r="151" spans="1:2" x14ac:dyDescent="0.35">
      <c r="A151" t="s">
        <v>2615</v>
      </c>
      <c r="B151" t="s">
        <v>3985</v>
      </c>
    </row>
    <row r="152" spans="1:2" x14ac:dyDescent="0.35">
      <c r="A152" t="s">
        <v>2930</v>
      </c>
      <c r="B152" t="s">
        <v>3987</v>
      </c>
    </row>
    <row r="153" spans="1:2" x14ac:dyDescent="0.35">
      <c r="A153" t="s">
        <v>1397</v>
      </c>
      <c r="B153" t="s">
        <v>3988</v>
      </c>
    </row>
    <row r="154" spans="1:2" x14ac:dyDescent="0.35">
      <c r="A154" t="s">
        <v>1282</v>
      </c>
      <c r="B154" t="s">
        <v>3989</v>
      </c>
    </row>
    <row r="155" spans="1:2" x14ac:dyDescent="0.35">
      <c r="A155" t="s">
        <v>821</v>
      </c>
      <c r="B155" t="s">
        <v>3990</v>
      </c>
    </row>
    <row r="156" spans="1:2" x14ac:dyDescent="0.35">
      <c r="A156" t="s">
        <v>1519</v>
      </c>
      <c r="B156" t="s">
        <v>3991</v>
      </c>
    </row>
    <row r="157" spans="1:2" x14ac:dyDescent="0.35">
      <c r="A157" t="s">
        <v>1987</v>
      </c>
      <c r="B157" t="s">
        <v>3992</v>
      </c>
    </row>
    <row r="158" spans="1:2" x14ac:dyDescent="0.35">
      <c r="A158" t="s">
        <v>1461</v>
      </c>
      <c r="B158" t="s">
        <v>3993</v>
      </c>
    </row>
    <row r="159" spans="1:2" x14ac:dyDescent="0.35">
      <c r="A159" t="s">
        <v>1575</v>
      </c>
      <c r="B159" t="s">
        <v>3994</v>
      </c>
    </row>
    <row r="160" spans="1:2" x14ac:dyDescent="0.35">
      <c r="A160" t="s">
        <v>2513</v>
      </c>
      <c r="B160" t="s">
        <v>3995</v>
      </c>
    </row>
    <row r="161" spans="1:2" x14ac:dyDescent="0.35">
      <c r="A161" t="s">
        <v>1364</v>
      </c>
      <c r="B161" t="s">
        <v>3996</v>
      </c>
    </row>
    <row r="162" spans="1:2" x14ac:dyDescent="0.35">
      <c r="A162" t="s">
        <v>581</v>
      </c>
      <c r="B162" t="s">
        <v>3997</v>
      </c>
    </row>
    <row r="163" spans="1:2" x14ac:dyDescent="0.35">
      <c r="A163" t="s">
        <v>1761</v>
      </c>
      <c r="B163" t="s">
        <v>3997</v>
      </c>
    </row>
    <row r="164" spans="1:2" x14ac:dyDescent="0.35">
      <c r="A164" t="s">
        <v>2390</v>
      </c>
      <c r="B164" t="s">
        <v>3998</v>
      </c>
    </row>
    <row r="165" spans="1:2" x14ac:dyDescent="0.35">
      <c r="A165" t="s">
        <v>2121</v>
      </c>
      <c r="B165" t="s">
        <v>3999</v>
      </c>
    </row>
    <row r="166" spans="1:2" x14ac:dyDescent="0.35">
      <c r="A166" t="s">
        <v>2980</v>
      </c>
      <c r="B166" t="s">
        <v>3999</v>
      </c>
    </row>
    <row r="167" spans="1:2" x14ac:dyDescent="0.35">
      <c r="A167" t="s">
        <v>2495</v>
      </c>
      <c r="B167" t="s">
        <v>4000</v>
      </c>
    </row>
    <row r="168" spans="1:2" x14ac:dyDescent="0.35">
      <c r="A168" t="s">
        <v>2906</v>
      </c>
      <c r="B168" t="s">
        <v>4001</v>
      </c>
    </row>
    <row r="169" spans="1:2" x14ac:dyDescent="0.35">
      <c r="A169" t="s">
        <v>762</v>
      </c>
      <c r="B169" t="s">
        <v>4002</v>
      </c>
    </row>
    <row r="170" spans="1:2" x14ac:dyDescent="0.35">
      <c r="A170" t="s">
        <v>1450</v>
      </c>
      <c r="B170" t="s">
        <v>4003</v>
      </c>
    </row>
    <row r="171" spans="1:2" x14ac:dyDescent="0.35">
      <c r="A171" t="s">
        <v>2669</v>
      </c>
      <c r="B171" t="s">
        <v>4003</v>
      </c>
    </row>
    <row r="172" spans="1:2" x14ac:dyDescent="0.35">
      <c r="A172" t="s">
        <v>213</v>
      </c>
      <c r="B172" t="s">
        <v>4004</v>
      </c>
    </row>
    <row r="173" spans="1:2" x14ac:dyDescent="0.35">
      <c r="A173" t="s">
        <v>2632</v>
      </c>
      <c r="B173" t="s">
        <v>4005</v>
      </c>
    </row>
    <row r="174" spans="1:2" x14ac:dyDescent="0.35">
      <c r="A174" t="s">
        <v>464</v>
      </c>
      <c r="B174" t="s">
        <v>4006</v>
      </c>
    </row>
    <row r="175" spans="1:2" x14ac:dyDescent="0.35">
      <c r="A175" t="s">
        <v>1484</v>
      </c>
      <c r="B175" t="s">
        <v>4007</v>
      </c>
    </row>
    <row r="176" spans="1:2" x14ac:dyDescent="0.35">
      <c r="A176" t="s">
        <v>423</v>
      </c>
      <c r="B176" t="s">
        <v>4008</v>
      </c>
    </row>
    <row r="177" spans="1:2" x14ac:dyDescent="0.35">
      <c r="A177" t="s">
        <v>2774</v>
      </c>
      <c r="B177" t="s">
        <v>4008</v>
      </c>
    </row>
    <row r="178" spans="1:2" x14ac:dyDescent="0.35">
      <c r="A178" t="s">
        <v>1858</v>
      </c>
      <c r="B178" t="s">
        <v>4009</v>
      </c>
    </row>
    <row r="179" spans="1:2" x14ac:dyDescent="0.35">
      <c r="A179" t="s">
        <v>997</v>
      </c>
      <c r="B179" t="s">
        <v>4010</v>
      </c>
    </row>
    <row r="180" spans="1:2" x14ac:dyDescent="0.35">
      <c r="A180" t="s">
        <v>1970</v>
      </c>
      <c r="B180" t="s">
        <v>4011</v>
      </c>
    </row>
    <row r="181" spans="1:2" x14ac:dyDescent="0.35">
      <c r="A181" t="s">
        <v>2823</v>
      </c>
      <c r="B181" t="s">
        <v>4012</v>
      </c>
    </row>
    <row r="182" spans="1:2" x14ac:dyDescent="0.35">
      <c r="A182" t="s">
        <v>1122</v>
      </c>
      <c r="B182" t="s">
        <v>4013</v>
      </c>
    </row>
    <row r="183" spans="1:2" x14ac:dyDescent="0.35">
      <c r="A183" t="s">
        <v>651</v>
      </c>
      <c r="B183" t="s">
        <v>4014</v>
      </c>
    </row>
    <row r="184" spans="1:2" x14ac:dyDescent="0.35">
      <c r="A184" t="s">
        <v>1930</v>
      </c>
      <c r="B184" t="s">
        <v>4014</v>
      </c>
    </row>
    <row r="185" spans="1:2" x14ac:dyDescent="0.35">
      <c r="A185" t="s">
        <v>528</v>
      </c>
      <c r="B185" t="s">
        <v>4015</v>
      </c>
    </row>
    <row r="186" spans="1:2" x14ac:dyDescent="0.35">
      <c r="A186" t="s">
        <v>216</v>
      </c>
      <c r="B186" t="s">
        <v>4016</v>
      </c>
    </row>
    <row r="187" spans="1:2" x14ac:dyDescent="0.35">
      <c r="A187" t="s">
        <v>295</v>
      </c>
      <c r="B187" t="s">
        <v>4017</v>
      </c>
    </row>
    <row r="188" spans="1:2" x14ac:dyDescent="0.35">
      <c r="A188" t="s">
        <v>1810</v>
      </c>
      <c r="B188" t="s">
        <v>4018</v>
      </c>
    </row>
    <row r="189" spans="1:2" x14ac:dyDescent="0.35">
      <c r="A189" t="s">
        <v>1646</v>
      </c>
      <c r="B189" t="s">
        <v>4019</v>
      </c>
    </row>
    <row r="190" spans="1:2" x14ac:dyDescent="0.35">
      <c r="A190" t="s">
        <v>2663</v>
      </c>
      <c r="B190" t="s">
        <v>4020</v>
      </c>
    </row>
    <row r="191" spans="1:2" x14ac:dyDescent="0.35">
      <c r="A191" t="s">
        <v>2055</v>
      </c>
      <c r="B191" t="s">
        <v>4021</v>
      </c>
    </row>
    <row r="192" spans="1:2" x14ac:dyDescent="0.35">
      <c r="A192" t="s">
        <v>9</v>
      </c>
      <c r="B192" t="s">
        <v>4022</v>
      </c>
    </row>
    <row r="193" spans="1:2" x14ac:dyDescent="0.35">
      <c r="A193" t="s">
        <v>1215</v>
      </c>
      <c r="B193" t="s">
        <v>4023</v>
      </c>
    </row>
    <row r="194" spans="1:2" x14ac:dyDescent="0.35">
      <c r="A194" t="s">
        <v>2111</v>
      </c>
      <c r="B194" t="s">
        <v>4022</v>
      </c>
    </row>
    <row r="195" spans="1:2" x14ac:dyDescent="0.35">
      <c r="A195" t="s">
        <v>1051</v>
      </c>
      <c r="B195" t="s">
        <v>4024</v>
      </c>
    </row>
    <row r="196" spans="1:2" x14ac:dyDescent="0.35">
      <c r="A196" t="s">
        <v>1252</v>
      </c>
      <c r="B196" t="s">
        <v>4024</v>
      </c>
    </row>
    <row r="197" spans="1:2" x14ac:dyDescent="0.35">
      <c r="A197" t="s">
        <v>1534</v>
      </c>
      <c r="B197" t="s">
        <v>4024</v>
      </c>
    </row>
    <row r="198" spans="1:2" x14ac:dyDescent="0.35">
      <c r="A198" t="s">
        <v>1864</v>
      </c>
      <c r="B198" t="s">
        <v>4024</v>
      </c>
    </row>
    <row r="199" spans="1:2" x14ac:dyDescent="0.35">
      <c r="A199" t="s">
        <v>1417</v>
      </c>
      <c r="B199" t="s">
        <v>4025</v>
      </c>
    </row>
    <row r="200" spans="1:2" x14ac:dyDescent="0.35">
      <c r="A200" t="s">
        <v>1224</v>
      </c>
      <c r="B200" t="s">
        <v>4026</v>
      </c>
    </row>
    <row r="201" spans="1:2" x14ac:dyDescent="0.35">
      <c r="A201" t="s">
        <v>2608</v>
      </c>
      <c r="B201" t="s">
        <v>4026</v>
      </c>
    </row>
    <row r="202" spans="1:2" x14ac:dyDescent="0.35">
      <c r="A202" t="s">
        <v>1474</v>
      </c>
      <c r="B202" t="s">
        <v>4027</v>
      </c>
    </row>
    <row r="203" spans="1:2" x14ac:dyDescent="0.35">
      <c r="A203" t="s">
        <v>3006</v>
      </c>
      <c r="B203" t="s">
        <v>4028</v>
      </c>
    </row>
    <row r="204" spans="1:2" x14ac:dyDescent="0.35">
      <c r="A204" t="s">
        <v>931</v>
      </c>
      <c r="B204" t="s">
        <v>4029</v>
      </c>
    </row>
    <row r="205" spans="1:2" x14ac:dyDescent="0.35">
      <c r="A205" t="s">
        <v>1089</v>
      </c>
      <c r="B205" t="s">
        <v>4030</v>
      </c>
    </row>
    <row r="206" spans="1:2" x14ac:dyDescent="0.35">
      <c r="A206" t="s">
        <v>2890</v>
      </c>
      <c r="B206" t="s">
        <v>4030</v>
      </c>
    </row>
    <row r="207" spans="1:2" x14ac:dyDescent="0.35">
      <c r="A207" t="s">
        <v>2291</v>
      </c>
      <c r="B207" t="s">
        <v>4031</v>
      </c>
    </row>
    <row r="208" spans="1:2" x14ac:dyDescent="0.35">
      <c r="A208" t="s">
        <v>2065</v>
      </c>
      <c r="B208" t="s">
        <v>4032</v>
      </c>
    </row>
    <row r="209" spans="1:2" x14ac:dyDescent="0.35">
      <c r="A209" t="s">
        <v>454</v>
      </c>
      <c r="B209" t="s">
        <v>4033</v>
      </c>
    </row>
    <row r="210" spans="1:2" x14ac:dyDescent="0.35">
      <c r="A210" t="s">
        <v>2136</v>
      </c>
      <c r="B210" t="s">
        <v>4034</v>
      </c>
    </row>
    <row r="211" spans="1:2" x14ac:dyDescent="0.35">
      <c r="A211" t="s">
        <v>2883</v>
      </c>
      <c r="B211" t="s">
        <v>4035</v>
      </c>
    </row>
    <row r="212" spans="1:2" x14ac:dyDescent="0.35">
      <c r="A212" t="s">
        <v>2278</v>
      </c>
      <c r="B212" t="s">
        <v>4036</v>
      </c>
    </row>
    <row r="213" spans="1:2" x14ac:dyDescent="0.35">
      <c r="A213" t="s">
        <v>220</v>
      </c>
      <c r="B213" t="s">
        <v>4037</v>
      </c>
    </row>
    <row r="214" spans="1:2" x14ac:dyDescent="0.35">
      <c r="A214" t="s">
        <v>1807</v>
      </c>
      <c r="B214" t="s">
        <v>4037</v>
      </c>
    </row>
    <row r="215" spans="1:2" x14ac:dyDescent="0.35">
      <c r="A215" t="s">
        <v>3066</v>
      </c>
      <c r="B215" t="s">
        <v>4038</v>
      </c>
    </row>
    <row r="216" spans="1:2" x14ac:dyDescent="0.35">
      <c r="A216" t="s">
        <v>2961</v>
      </c>
      <c r="B216" t="s">
        <v>4039</v>
      </c>
    </row>
    <row r="217" spans="1:2" x14ac:dyDescent="0.35">
      <c r="A217" t="s">
        <v>2143</v>
      </c>
      <c r="B217" t="s">
        <v>4040</v>
      </c>
    </row>
    <row r="218" spans="1:2" x14ac:dyDescent="0.35">
      <c r="A218" t="s">
        <v>2215</v>
      </c>
      <c r="B218" t="s">
        <v>4040</v>
      </c>
    </row>
    <row r="219" spans="1:2" x14ac:dyDescent="0.35">
      <c r="A219" t="s">
        <v>2009</v>
      </c>
      <c r="B219" t="s">
        <v>4041</v>
      </c>
    </row>
    <row r="220" spans="1:2" x14ac:dyDescent="0.35">
      <c r="A220" t="s">
        <v>2564</v>
      </c>
      <c r="B220" t="s">
        <v>4042</v>
      </c>
    </row>
    <row r="221" spans="1:2" x14ac:dyDescent="0.35">
      <c r="A221" t="s">
        <v>798</v>
      </c>
      <c r="B221" t="s">
        <v>4043</v>
      </c>
    </row>
    <row r="222" spans="1:2" x14ac:dyDescent="0.35">
      <c r="A222" t="s">
        <v>2833</v>
      </c>
      <c r="B222" t="s">
        <v>4043</v>
      </c>
    </row>
    <row r="223" spans="1:2" x14ac:dyDescent="0.35">
      <c r="A223" t="s">
        <v>1549</v>
      </c>
      <c r="B223" t="s">
        <v>4044</v>
      </c>
    </row>
    <row r="224" spans="1:2" x14ac:dyDescent="0.35">
      <c r="A224" t="s">
        <v>759</v>
      </c>
      <c r="B224" t="s">
        <v>4045</v>
      </c>
    </row>
    <row r="225" spans="1:2" x14ac:dyDescent="0.35">
      <c r="A225" t="s">
        <v>1374</v>
      </c>
      <c r="B225" t="s">
        <v>4046</v>
      </c>
    </row>
    <row r="226" spans="1:2" x14ac:dyDescent="0.35">
      <c r="A226" t="s">
        <v>2946</v>
      </c>
      <c r="B226" t="s">
        <v>4047</v>
      </c>
    </row>
    <row r="227" spans="1:2" x14ac:dyDescent="0.35">
      <c r="A227" t="s">
        <v>383</v>
      </c>
      <c r="B227" t="s">
        <v>4048</v>
      </c>
    </row>
    <row r="228" spans="1:2" x14ac:dyDescent="0.35">
      <c r="A228" t="s">
        <v>745</v>
      </c>
      <c r="B228" t="s">
        <v>4049</v>
      </c>
    </row>
    <row r="229" spans="1:2" x14ac:dyDescent="0.35">
      <c r="A229" t="s">
        <v>2445</v>
      </c>
      <c r="B229" t="s">
        <v>4049</v>
      </c>
    </row>
    <row r="230" spans="1:2" x14ac:dyDescent="0.35">
      <c r="A230" t="s">
        <v>2551</v>
      </c>
      <c r="B230" t="s">
        <v>4049</v>
      </c>
    </row>
    <row r="231" spans="1:2" x14ac:dyDescent="0.35">
      <c r="A231" t="s">
        <v>80</v>
      </c>
      <c r="B231" t="s">
        <v>4050</v>
      </c>
    </row>
    <row r="232" spans="1:2" x14ac:dyDescent="0.35">
      <c r="A232" t="s">
        <v>3177</v>
      </c>
      <c r="B232" t="s">
        <v>4051</v>
      </c>
    </row>
    <row r="233" spans="1:2" x14ac:dyDescent="0.35">
      <c r="A233" t="s">
        <v>1144</v>
      </c>
      <c r="B233" t="s">
        <v>4052</v>
      </c>
    </row>
    <row r="234" spans="1:2" x14ac:dyDescent="0.35">
      <c r="A234" t="s">
        <v>1317</v>
      </c>
      <c r="B234" t="s">
        <v>4053</v>
      </c>
    </row>
    <row r="235" spans="1:2" x14ac:dyDescent="0.35">
      <c r="A235" t="s">
        <v>2483</v>
      </c>
      <c r="B235" t="s">
        <v>4053</v>
      </c>
    </row>
    <row r="236" spans="1:2" x14ac:dyDescent="0.35">
      <c r="A236" t="s">
        <v>1908</v>
      </c>
      <c r="B236" t="s">
        <v>4054</v>
      </c>
    </row>
    <row r="237" spans="1:2" x14ac:dyDescent="0.35">
      <c r="A237" t="s">
        <v>3098</v>
      </c>
      <c r="B237" t="s">
        <v>4055</v>
      </c>
    </row>
    <row r="238" spans="1:2" x14ac:dyDescent="0.35">
      <c r="A238" t="s">
        <v>1061</v>
      </c>
      <c r="B238" t="s">
        <v>4056</v>
      </c>
    </row>
    <row r="239" spans="1:2" x14ac:dyDescent="0.35">
      <c r="A239" t="s">
        <v>2097</v>
      </c>
      <c r="B239" t="s">
        <v>4056</v>
      </c>
    </row>
    <row r="240" spans="1:2" x14ac:dyDescent="0.35">
      <c r="A240" t="s">
        <v>2012</v>
      </c>
      <c r="B240" t="s">
        <v>4057</v>
      </c>
    </row>
    <row r="241" spans="1:2" x14ac:dyDescent="0.35">
      <c r="A241" t="s">
        <v>976</v>
      </c>
      <c r="B241" t="s">
        <v>4058</v>
      </c>
    </row>
    <row r="242" spans="1:2" x14ac:dyDescent="0.35">
      <c r="A242" t="s">
        <v>2003</v>
      </c>
      <c r="B242" t="s">
        <v>4058</v>
      </c>
    </row>
    <row r="243" spans="1:2" x14ac:dyDescent="0.35">
      <c r="A243" t="s">
        <v>1218</v>
      </c>
      <c r="B243" t="s">
        <v>4059</v>
      </c>
    </row>
    <row r="244" spans="1:2" x14ac:dyDescent="0.35">
      <c r="A244" t="s">
        <v>1804</v>
      </c>
      <c r="B244" t="s">
        <v>4059</v>
      </c>
    </row>
    <row r="245" spans="1:2" x14ac:dyDescent="0.35">
      <c r="A245" t="s">
        <v>233</v>
      </c>
      <c r="B245" t="s">
        <v>4060</v>
      </c>
    </row>
    <row r="246" spans="1:2" x14ac:dyDescent="0.35">
      <c r="A246" t="s">
        <v>2316</v>
      </c>
      <c r="B246" t="s">
        <v>4061</v>
      </c>
    </row>
    <row r="247" spans="1:2" x14ac:dyDescent="0.35">
      <c r="A247" t="s">
        <v>447</v>
      </c>
      <c r="B247" t="s">
        <v>4062</v>
      </c>
    </row>
    <row r="248" spans="1:2" x14ac:dyDescent="0.35">
      <c r="A248" t="s">
        <v>864</v>
      </c>
      <c r="B248" t="s">
        <v>4063</v>
      </c>
    </row>
    <row r="249" spans="1:2" x14ac:dyDescent="0.35">
      <c r="A249" t="s">
        <v>2507</v>
      </c>
      <c r="B249" t="s">
        <v>4064</v>
      </c>
    </row>
    <row r="250" spans="1:2" x14ac:dyDescent="0.35">
      <c r="A250" t="s">
        <v>1329</v>
      </c>
      <c r="B250" t="s">
        <v>4065</v>
      </c>
    </row>
    <row r="251" spans="1:2" x14ac:dyDescent="0.35">
      <c r="A251" t="s">
        <v>2750</v>
      </c>
      <c r="B251" t="s">
        <v>4066</v>
      </c>
    </row>
    <row r="252" spans="1:2" x14ac:dyDescent="0.35">
      <c r="A252" t="s">
        <v>2590</v>
      </c>
      <c r="B252" t="s">
        <v>4067</v>
      </c>
    </row>
    <row r="253" spans="1:2" x14ac:dyDescent="0.35">
      <c r="A253" t="s">
        <v>2801</v>
      </c>
      <c r="B253" t="s">
        <v>4067</v>
      </c>
    </row>
    <row r="254" spans="1:2" x14ac:dyDescent="0.35">
      <c r="A254" t="s">
        <v>168</v>
      </c>
      <c r="B254" t="s">
        <v>4068</v>
      </c>
    </row>
    <row r="255" spans="1:2" x14ac:dyDescent="0.35">
      <c r="A255" t="s">
        <v>751</v>
      </c>
      <c r="B255" t="s">
        <v>4068</v>
      </c>
    </row>
    <row r="256" spans="1:2" x14ac:dyDescent="0.35">
      <c r="A256" t="s">
        <v>273</v>
      </c>
      <c r="B256" t="s">
        <v>4069</v>
      </c>
    </row>
    <row r="257" spans="1:2" x14ac:dyDescent="0.35">
      <c r="A257" t="s">
        <v>2501</v>
      </c>
      <c r="B257" t="s">
        <v>4070</v>
      </c>
    </row>
    <row r="258" spans="1:2" x14ac:dyDescent="0.35">
      <c r="A258" t="s">
        <v>1911</v>
      </c>
      <c r="B258" t="s">
        <v>4071</v>
      </c>
    </row>
    <row r="259" spans="1:2" x14ac:dyDescent="0.35">
      <c r="A259" t="s">
        <v>785</v>
      </c>
      <c r="B259" t="s">
        <v>4072</v>
      </c>
    </row>
    <row r="260" spans="1:2" x14ac:dyDescent="0.35">
      <c r="A260" t="s">
        <v>115</v>
      </c>
      <c r="B260" t="s">
        <v>4073</v>
      </c>
    </row>
    <row r="261" spans="1:2" x14ac:dyDescent="0.35">
      <c r="A261" t="s">
        <v>334</v>
      </c>
      <c r="B261" t="s">
        <v>4073</v>
      </c>
    </row>
    <row r="262" spans="1:2" x14ac:dyDescent="0.35">
      <c r="A262" t="s">
        <v>2480</v>
      </c>
      <c r="B262" t="s">
        <v>4074</v>
      </c>
    </row>
    <row r="263" spans="1:2" x14ac:dyDescent="0.35">
      <c r="A263" t="s">
        <v>2927</v>
      </c>
      <c r="B263" t="s">
        <v>4074</v>
      </c>
    </row>
    <row r="264" spans="1:2" x14ac:dyDescent="0.35">
      <c r="A264" t="s">
        <v>782</v>
      </c>
      <c r="B264" t="s">
        <v>4075</v>
      </c>
    </row>
    <row r="265" spans="1:2" x14ac:dyDescent="0.35">
      <c r="A265" t="s">
        <v>230</v>
      </c>
      <c r="B265" t="s">
        <v>4076</v>
      </c>
    </row>
    <row r="266" spans="1:2" x14ac:dyDescent="0.35">
      <c r="A266" t="s">
        <v>1509</v>
      </c>
      <c r="B266" t="s">
        <v>4077</v>
      </c>
    </row>
    <row r="267" spans="1:2" x14ac:dyDescent="0.35">
      <c r="A267" t="s">
        <v>2688</v>
      </c>
      <c r="B267" t="s">
        <v>4078</v>
      </c>
    </row>
    <row r="268" spans="1:2" x14ac:dyDescent="0.35">
      <c r="A268" t="s">
        <v>260</v>
      </c>
      <c r="B268" t="s">
        <v>4079</v>
      </c>
    </row>
    <row r="269" spans="1:2" x14ac:dyDescent="0.35">
      <c r="A269" t="s">
        <v>2853</v>
      </c>
      <c r="B269" t="s">
        <v>4080</v>
      </c>
    </row>
    <row r="270" spans="1:2" x14ac:dyDescent="0.35">
      <c r="A270" t="s">
        <v>1323</v>
      </c>
      <c r="B270" t="s">
        <v>4081</v>
      </c>
    </row>
    <row r="271" spans="1:2" x14ac:dyDescent="0.35">
      <c r="A271" t="s">
        <v>2024</v>
      </c>
      <c r="B271" t="s">
        <v>4081</v>
      </c>
    </row>
    <row r="272" spans="1:2" x14ac:dyDescent="0.35">
      <c r="A272" t="s">
        <v>1019</v>
      </c>
      <c r="B272" t="s">
        <v>4082</v>
      </c>
    </row>
    <row r="273" spans="1:2" x14ac:dyDescent="0.35">
      <c r="A273" t="s">
        <v>1468</v>
      </c>
      <c r="B273" t="s">
        <v>4083</v>
      </c>
    </row>
    <row r="274" spans="1:2" x14ac:dyDescent="0.35">
      <c r="A274" t="s">
        <v>266</v>
      </c>
      <c r="B274" t="s">
        <v>4084</v>
      </c>
    </row>
    <row r="275" spans="1:2" x14ac:dyDescent="0.35">
      <c r="A275" t="s">
        <v>1876</v>
      </c>
      <c r="B275" t="s">
        <v>4085</v>
      </c>
    </row>
    <row r="276" spans="1:2" x14ac:dyDescent="0.35">
      <c r="A276" t="s">
        <v>503</v>
      </c>
      <c r="B276" t="s">
        <v>4086</v>
      </c>
    </row>
    <row r="277" spans="1:2" x14ac:dyDescent="0.35">
      <c r="A277" t="s">
        <v>1352</v>
      </c>
      <c r="B277" t="s">
        <v>4086</v>
      </c>
    </row>
    <row r="278" spans="1:2" x14ac:dyDescent="0.35">
      <c r="A278" t="s">
        <v>1286</v>
      </c>
      <c r="B278" t="s">
        <v>4087</v>
      </c>
    </row>
    <row r="279" spans="1:2" x14ac:dyDescent="0.35">
      <c r="A279" t="s">
        <v>675</v>
      </c>
      <c r="B279" t="s">
        <v>3900</v>
      </c>
    </row>
    <row r="280" spans="1:2" x14ac:dyDescent="0.35">
      <c r="A280" t="s">
        <v>346</v>
      </c>
      <c r="B280" t="s">
        <v>4088</v>
      </c>
    </row>
    <row r="281" spans="1:2" x14ac:dyDescent="0.35">
      <c r="A281" t="s">
        <v>90</v>
      </c>
      <c r="B281" t="s">
        <v>4089</v>
      </c>
    </row>
    <row r="282" spans="1:2" x14ac:dyDescent="0.35">
      <c r="A282" t="s">
        <v>156</v>
      </c>
      <c r="B282" t="s">
        <v>4089</v>
      </c>
    </row>
    <row r="283" spans="1:2" x14ac:dyDescent="0.35">
      <c r="A283" t="s">
        <v>1543</v>
      </c>
      <c r="B283" t="s">
        <v>4090</v>
      </c>
    </row>
    <row r="284" spans="1:2" x14ac:dyDescent="0.35">
      <c r="A284" t="s">
        <v>952</v>
      </c>
      <c r="B284" t="s">
        <v>4091</v>
      </c>
    </row>
    <row r="285" spans="1:2" x14ac:dyDescent="0.35">
      <c r="A285" t="s">
        <v>2846</v>
      </c>
      <c r="B285" t="s">
        <v>4092</v>
      </c>
    </row>
    <row r="286" spans="1:2" x14ac:dyDescent="0.35">
      <c r="A286" t="s">
        <v>883</v>
      </c>
      <c r="B286" t="s">
        <v>4093</v>
      </c>
    </row>
    <row r="287" spans="1:2" x14ac:dyDescent="0.35">
      <c r="A287" t="s">
        <v>804</v>
      </c>
      <c r="B287" t="s">
        <v>4094</v>
      </c>
    </row>
    <row r="288" spans="1:2" x14ac:dyDescent="0.35">
      <c r="A288" t="s">
        <v>2886</v>
      </c>
      <c r="B288" t="s">
        <v>4095</v>
      </c>
    </row>
    <row r="289" spans="1:2" x14ac:dyDescent="0.35">
      <c r="A289" t="s">
        <v>1471</v>
      </c>
      <c r="B289" t="s">
        <v>4096</v>
      </c>
    </row>
    <row r="290" spans="1:2" x14ac:dyDescent="0.35">
      <c r="A290" t="s">
        <v>3047</v>
      </c>
      <c r="B290" t="s">
        <v>4096</v>
      </c>
    </row>
    <row r="291" spans="1:2" x14ac:dyDescent="0.35">
      <c r="A291" t="s">
        <v>1709</v>
      </c>
      <c r="B291" t="s">
        <v>4097</v>
      </c>
    </row>
    <row r="292" spans="1:2" x14ac:dyDescent="0.35">
      <c r="A292" t="s">
        <v>814</v>
      </c>
      <c r="B292" t="s">
        <v>4098</v>
      </c>
    </row>
    <row r="293" spans="1:2" x14ac:dyDescent="0.35">
      <c r="A293" t="s">
        <v>2789</v>
      </c>
      <c r="B293" t="s">
        <v>4099</v>
      </c>
    </row>
    <row r="294" spans="1:2" x14ac:dyDescent="0.35">
      <c r="A294" t="s">
        <v>497</v>
      </c>
      <c r="B294" t="s">
        <v>4100</v>
      </c>
    </row>
    <row r="295" spans="1:2" x14ac:dyDescent="0.35">
      <c r="A295" t="s">
        <v>2635</v>
      </c>
      <c r="B295" t="s">
        <v>4100</v>
      </c>
    </row>
    <row r="296" spans="1:2" x14ac:dyDescent="0.35">
      <c r="A296" t="s">
        <v>1125</v>
      </c>
      <c r="B296" t="s">
        <v>4101</v>
      </c>
    </row>
    <row r="297" spans="1:2" x14ac:dyDescent="0.35">
      <c r="A297" t="s">
        <v>570</v>
      </c>
      <c r="B297" t="s">
        <v>4102</v>
      </c>
    </row>
    <row r="298" spans="1:2" x14ac:dyDescent="0.35">
      <c r="A298" t="s">
        <v>2087</v>
      </c>
      <c r="B298" t="s">
        <v>4103</v>
      </c>
    </row>
    <row r="299" spans="1:2" x14ac:dyDescent="0.35">
      <c r="A299" t="s">
        <v>106</v>
      </c>
      <c r="B299" t="s">
        <v>4104</v>
      </c>
    </row>
    <row r="300" spans="1:2" x14ac:dyDescent="0.35">
      <c r="A300" t="s">
        <v>2909</v>
      </c>
      <c r="B300" t="s">
        <v>4105</v>
      </c>
    </row>
    <row r="301" spans="1:2" x14ac:dyDescent="0.35">
      <c r="A301" t="s">
        <v>2997</v>
      </c>
      <c r="B301" t="s">
        <v>4105</v>
      </c>
    </row>
    <row r="302" spans="1:2" x14ac:dyDescent="0.35">
      <c r="A302" t="s">
        <v>755</v>
      </c>
      <c r="B302" t="s">
        <v>4106</v>
      </c>
    </row>
    <row r="303" spans="1:2" x14ac:dyDescent="0.35">
      <c r="A303" t="s">
        <v>288</v>
      </c>
      <c r="B303" t="s">
        <v>4107</v>
      </c>
    </row>
    <row r="304" spans="1:2" x14ac:dyDescent="0.35">
      <c r="A304" t="s">
        <v>2163</v>
      </c>
      <c r="B304" t="s">
        <v>4108</v>
      </c>
    </row>
    <row r="305" spans="1:2" x14ac:dyDescent="0.35">
      <c r="A305" t="s">
        <v>2421</v>
      </c>
      <c r="B305" t="s">
        <v>4107</v>
      </c>
    </row>
    <row r="306" spans="1:2" x14ac:dyDescent="0.35">
      <c r="A306" t="s">
        <v>2439</v>
      </c>
      <c r="B306" t="s">
        <v>4107</v>
      </c>
    </row>
    <row r="307" spans="1:2" x14ac:dyDescent="0.35">
      <c r="A307" t="s">
        <v>2704</v>
      </c>
      <c r="B307" t="s">
        <v>4109</v>
      </c>
    </row>
    <row r="308" spans="1:2" x14ac:dyDescent="0.35">
      <c r="A308" t="s">
        <v>1785</v>
      </c>
      <c r="B308" t="s">
        <v>4110</v>
      </c>
    </row>
    <row r="309" spans="1:2" x14ac:dyDescent="0.35">
      <c r="A309" t="s">
        <v>2965</v>
      </c>
      <c r="B309" t="s">
        <v>4110</v>
      </c>
    </row>
    <row r="310" spans="1:2" x14ac:dyDescent="0.35">
      <c r="A310" t="s">
        <v>1751</v>
      </c>
      <c r="B310" t="s">
        <v>4111</v>
      </c>
    </row>
    <row r="311" spans="1:2" x14ac:dyDescent="0.35">
      <c r="A311" t="s">
        <v>1137</v>
      </c>
      <c r="B311" t="s">
        <v>4112</v>
      </c>
    </row>
    <row r="312" spans="1:2" x14ac:dyDescent="0.35">
      <c r="A312" t="s">
        <v>3135</v>
      </c>
      <c r="B312" t="s">
        <v>4112</v>
      </c>
    </row>
    <row r="313" spans="1:2" x14ac:dyDescent="0.35">
      <c r="A313" t="s">
        <v>1870</v>
      </c>
      <c r="B313" t="s">
        <v>4113</v>
      </c>
    </row>
    <row r="314" spans="1:2" x14ac:dyDescent="0.35">
      <c r="A314" t="s">
        <v>876</v>
      </c>
      <c r="B314" t="s">
        <v>4114</v>
      </c>
    </row>
    <row r="315" spans="1:2" x14ac:dyDescent="0.35">
      <c r="A315" t="s">
        <v>1943</v>
      </c>
      <c r="B315" t="s">
        <v>4115</v>
      </c>
    </row>
    <row r="316" spans="1:2" x14ac:dyDescent="0.35">
      <c r="A316" t="s">
        <v>2081</v>
      </c>
      <c r="B316" t="s">
        <v>4116</v>
      </c>
    </row>
    <row r="317" spans="1:2" x14ac:dyDescent="0.35">
      <c r="A317" t="s">
        <v>2180</v>
      </c>
      <c r="B317" t="s">
        <v>4117</v>
      </c>
    </row>
    <row r="318" spans="1:2" x14ac:dyDescent="0.35">
      <c r="A318" t="s">
        <v>1673</v>
      </c>
      <c r="B318" t="s">
        <v>4118</v>
      </c>
    </row>
    <row r="319" spans="1:2" x14ac:dyDescent="0.35">
      <c r="A319" t="s">
        <v>2304</v>
      </c>
      <c r="B319" t="s">
        <v>4119</v>
      </c>
    </row>
    <row r="320" spans="1:2" x14ac:dyDescent="0.35">
      <c r="A320" t="s">
        <v>2380</v>
      </c>
      <c r="B320" t="s">
        <v>4120</v>
      </c>
    </row>
    <row r="321" spans="1:2" x14ac:dyDescent="0.35">
      <c r="A321" t="s">
        <v>1964</v>
      </c>
      <c r="B321" t="s">
        <v>4121</v>
      </c>
    </row>
    <row r="322" spans="1:2" x14ac:dyDescent="0.35">
      <c r="A322" t="s">
        <v>2107</v>
      </c>
      <c r="B322" t="s">
        <v>4121</v>
      </c>
    </row>
    <row r="323" spans="1:2" x14ac:dyDescent="0.35">
      <c r="A323" t="s">
        <v>355</v>
      </c>
      <c r="B323" t="s">
        <v>4122</v>
      </c>
    </row>
    <row r="324" spans="1:2" x14ac:dyDescent="0.35">
      <c r="A324" t="s">
        <v>684</v>
      </c>
      <c r="B324" t="s">
        <v>4122</v>
      </c>
    </row>
    <row r="325" spans="1:2" x14ac:dyDescent="0.35">
      <c r="A325" t="s">
        <v>390</v>
      </c>
      <c r="B325" t="s">
        <v>4123</v>
      </c>
    </row>
    <row r="326" spans="1:2" x14ac:dyDescent="0.35">
      <c r="A326" t="s">
        <v>420</v>
      </c>
      <c r="B326" t="s">
        <v>4123</v>
      </c>
    </row>
    <row r="327" spans="1:2" x14ac:dyDescent="0.35">
      <c r="A327" t="s">
        <v>1298</v>
      </c>
      <c r="B327" t="s">
        <v>4123</v>
      </c>
    </row>
    <row r="328" spans="1:2" x14ac:dyDescent="0.35">
      <c r="A328" t="s">
        <v>1990</v>
      </c>
      <c r="B328" t="s">
        <v>4124</v>
      </c>
    </row>
    <row r="329" spans="1:2" x14ac:dyDescent="0.35">
      <c r="A329" t="s">
        <v>2374</v>
      </c>
      <c r="B329" t="s">
        <v>4123</v>
      </c>
    </row>
    <row r="330" spans="1:2" x14ac:dyDescent="0.35">
      <c r="A330" t="s">
        <v>2454</v>
      </c>
      <c r="B330" t="s">
        <v>4125</v>
      </c>
    </row>
    <row r="331" spans="1:2" x14ac:dyDescent="0.35">
      <c r="A331" t="s">
        <v>2654</v>
      </c>
      <c r="B331" t="s">
        <v>4126</v>
      </c>
    </row>
    <row r="332" spans="1:2" x14ac:dyDescent="0.35">
      <c r="A332" t="s">
        <v>2037</v>
      </c>
      <c r="B332" t="s">
        <v>3934</v>
      </c>
    </row>
    <row r="333" spans="1:2" x14ac:dyDescent="0.35">
      <c r="A333" t="s">
        <v>830</v>
      </c>
      <c r="B333" t="s">
        <v>4127</v>
      </c>
    </row>
    <row r="334" spans="1:2" x14ac:dyDescent="0.35">
      <c r="A334" t="s">
        <v>584</v>
      </c>
      <c r="B334" t="s">
        <v>4128</v>
      </c>
    </row>
    <row r="335" spans="1:2" x14ac:dyDescent="0.35">
      <c r="A335" t="s">
        <v>1617</v>
      </c>
      <c r="B335" t="s">
        <v>4128</v>
      </c>
    </row>
    <row r="336" spans="1:2" x14ac:dyDescent="0.35">
      <c r="A336" t="s">
        <v>2169</v>
      </c>
      <c r="B336" t="s">
        <v>4128</v>
      </c>
    </row>
    <row r="337" spans="1:2" x14ac:dyDescent="0.35">
      <c r="A337" t="s">
        <v>965</v>
      </c>
      <c r="B337" t="s">
        <v>4129</v>
      </c>
    </row>
    <row r="338" spans="1:2" x14ac:dyDescent="0.35">
      <c r="A338" t="s">
        <v>3082</v>
      </c>
      <c r="B338" t="s">
        <v>4130</v>
      </c>
    </row>
    <row r="339" spans="1:2" x14ac:dyDescent="0.35">
      <c r="A339" t="s">
        <v>467</v>
      </c>
      <c r="B339" t="s">
        <v>4131</v>
      </c>
    </row>
    <row r="340" spans="1:2" x14ac:dyDescent="0.35">
      <c r="A340" t="s">
        <v>1722</v>
      </c>
      <c r="B340" t="s">
        <v>4132</v>
      </c>
    </row>
    <row r="341" spans="1:2" x14ac:dyDescent="0.35">
      <c r="A341" t="s">
        <v>3151</v>
      </c>
      <c r="B341" t="s">
        <v>4133</v>
      </c>
    </row>
    <row r="342" spans="1:2" x14ac:dyDescent="0.35">
      <c r="A342" t="s">
        <v>2229</v>
      </c>
      <c r="B342" t="s">
        <v>4134</v>
      </c>
    </row>
    <row r="343" spans="1:2" x14ac:dyDescent="0.35">
      <c r="A343" t="s">
        <v>2933</v>
      </c>
      <c r="B343" t="s">
        <v>4134</v>
      </c>
    </row>
    <row r="344" spans="1:2" x14ac:dyDescent="0.35">
      <c r="A344" t="s">
        <v>955</v>
      </c>
      <c r="B344" t="s">
        <v>4135</v>
      </c>
    </row>
    <row r="345" spans="1:2" x14ac:dyDescent="0.35">
      <c r="A345" t="s">
        <v>1098</v>
      </c>
      <c r="B345" t="s">
        <v>4136</v>
      </c>
    </row>
    <row r="346" spans="1:2" x14ac:dyDescent="0.35">
      <c r="A346" t="s">
        <v>588</v>
      </c>
      <c r="B346" t="s">
        <v>4137</v>
      </c>
    </row>
    <row r="347" spans="1:2" x14ac:dyDescent="0.35">
      <c r="A347" t="s">
        <v>1923</v>
      </c>
      <c r="B347" t="s">
        <v>4138</v>
      </c>
    </row>
    <row r="348" spans="1:2" x14ac:dyDescent="0.35">
      <c r="A348" t="s">
        <v>159</v>
      </c>
      <c r="B348" t="s">
        <v>4139</v>
      </c>
    </row>
    <row r="349" spans="1:2" x14ac:dyDescent="0.35">
      <c r="A349" t="s">
        <v>1314</v>
      </c>
      <c r="B349" t="s">
        <v>4140</v>
      </c>
    </row>
    <row r="350" spans="1:2" x14ac:dyDescent="0.35">
      <c r="A350" t="s">
        <v>263</v>
      </c>
      <c r="B350" t="s">
        <v>4141</v>
      </c>
    </row>
    <row r="351" spans="1:2" x14ac:dyDescent="0.35">
      <c r="A351" t="s">
        <v>1506</v>
      </c>
      <c r="B351" t="s">
        <v>4142</v>
      </c>
    </row>
    <row r="352" spans="1:2" x14ac:dyDescent="0.35">
      <c r="A352" t="s">
        <v>3000</v>
      </c>
      <c r="B352" t="s">
        <v>4142</v>
      </c>
    </row>
    <row r="353" spans="1:2" x14ac:dyDescent="0.35">
      <c r="A353" t="s">
        <v>3024</v>
      </c>
      <c r="B353" t="s">
        <v>4142</v>
      </c>
    </row>
    <row r="354" spans="1:2" x14ac:dyDescent="0.35">
      <c r="A354" t="s">
        <v>301</v>
      </c>
      <c r="B354" t="s">
        <v>3941</v>
      </c>
    </row>
    <row r="355" spans="1:2" x14ac:dyDescent="0.35">
      <c r="A355" t="s">
        <v>611</v>
      </c>
      <c r="B355" t="s">
        <v>4143</v>
      </c>
    </row>
    <row r="356" spans="1:2" x14ac:dyDescent="0.35">
      <c r="A356" t="s">
        <v>550</v>
      </c>
      <c r="B356" t="s">
        <v>4144</v>
      </c>
    </row>
    <row r="357" spans="1:2" x14ac:dyDescent="0.35">
      <c r="A357" t="s">
        <v>380</v>
      </c>
      <c r="B357" t="s">
        <v>4145</v>
      </c>
    </row>
    <row r="358" spans="1:2" x14ac:dyDescent="0.35">
      <c r="A358" t="s">
        <v>621</v>
      </c>
      <c r="B358" t="s">
        <v>4146</v>
      </c>
    </row>
    <row r="359" spans="1:2" x14ac:dyDescent="0.35">
      <c r="A359" t="s">
        <v>2401</v>
      </c>
      <c r="B359" t="s">
        <v>4147</v>
      </c>
    </row>
    <row r="360" spans="1:2" x14ac:dyDescent="0.35">
      <c r="A360" t="s">
        <v>1075</v>
      </c>
      <c r="B360" t="s">
        <v>4148</v>
      </c>
    </row>
    <row r="361" spans="1:2" x14ac:dyDescent="0.35">
      <c r="A361" t="s">
        <v>2059</v>
      </c>
      <c r="B361" t="s">
        <v>4148</v>
      </c>
    </row>
    <row r="362" spans="1:2" x14ac:dyDescent="0.35">
      <c r="A362" t="s">
        <v>337</v>
      </c>
      <c r="B362" t="s">
        <v>4149</v>
      </c>
    </row>
    <row r="363" spans="1:2" x14ac:dyDescent="0.35">
      <c r="A363" t="s">
        <v>2212</v>
      </c>
      <c r="B363" t="s">
        <v>4149</v>
      </c>
    </row>
    <row r="364" spans="1:2" x14ac:dyDescent="0.35">
      <c r="A364" t="s">
        <v>788</v>
      </c>
      <c r="B364" t="s">
        <v>4150</v>
      </c>
    </row>
    <row r="365" spans="1:2" x14ac:dyDescent="0.35">
      <c r="A365" t="s">
        <v>2974</v>
      </c>
      <c r="B365" t="s">
        <v>4150</v>
      </c>
    </row>
    <row r="366" spans="1:2" x14ac:dyDescent="0.35">
      <c r="A366" t="s">
        <v>3054</v>
      </c>
      <c r="B366" t="s">
        <v>4151</v>
      </c>
    </row>
    <row r="367" spans="1:2" x14ac:dyDescent="0.35">
      <c r="A367" t="s">
        <v>2993</v>
      </c>
      <c r="B367" t="s">
        <v>4152</v>
      </c>
    </row>
    <row r="368" spans="1:2" x14ac:dyDescent="0.35">
      <c r="A368" t="s">
        <v>1107</v>
      </c>
      <c r="B368" t="s">
        <v>4153</v>
      </c>
    </row>
    <row r="369" spans="1:2" x14ac:dyDescent="0.35">
      <c r="A369" t="s">
        <v>3085</v>
      </c>
      <c r="B369" t="s">
        <v>4154</v>
      </c>
    </row>
    <row r="370" spans="1:2" x14ac:dyDescent="0.35">
      <c r="A370" t="s">
        <v>1940</v>
      </c>
      <c r="B370" t="s">
        <v>4155</v>
      </c>
    </row>
    <row r="371" spans="1:2" x14ac:dyDescent="0.35">
      <c r="A371" t="s">
        <v>138</v>
      </c>
      <c r="B371" t="s">
        <v>4156</v>
      </c>
    </row>
    <row r="372" spans="1:2" x14ac:dyDescent="0.35">
      <c r="A372" t="s">
        <v>171</v>
      </c>
      <c r="B372" t="s">
        <v>4156</v>
      </c>
    </row>
    <row r="373" spans="1:2" x14ac:dyDescent="0.35">
      <c r="A373" t="s">
        <v>340</v>
      </c>
      <c r="B373" t="s">
        <v>4156</v>
      </c>
    </row>
    <row r="374" spans="1:2" x14ac:dyDescent="0.35">
      <c r="A374" t="s">
        <v>1233</v>
      </c>
      <c r="B374" t="s">
        <v>4157</v>
      </c>
    </row>
    <row r="375" spans="1:2" x14ac:dyDescent="0.35">
      <c r="A375" t="s">
        <v>3155</v>
      </c>
      <c r="B375" t="s">
        <v>4158</v>
      </c>
    </row>
    <row r="376" spans="1:2" x14ac:dyDescent="0.35">
      <c r="A376" t="s">
        <v>2225</v>
      </c>
      <c r="B376" t="s">
        <v>4159</v>
      </c>
    </row>
    <row r="377" spans="1:2" x14ac:dyDescent="0.35">
      <c r="A377" t="s">
        <v>1444</v>
      </c>
      <c r="B377" t="s">
        <v>4160</v>
      </c>
    </row>
    <row r="378" spans="1:2" x14ac:dyDescent="0.35">
      <c r="A378" t="s">
        <v>2387</v>
      </c>
      <c r="B378" t="s">
        <v>4161</v>
      </c>
    </row>
    <row r="379" spans="1:2" x14ac:dyDescent="0.35">
      <c r="A379" t="s">
        <v>771</v>
      </c>
      <c r="B379" t="s">
        <v>4162</v>
      </c>
    </row>
    <row r="380" spans="1:2" x14ac:dyDescent="0.35">
      <c r="A380" t="s">
        <v>1699</v>
      </c>
      <c r="B380" t="s">
        <v>4162</v>
      </c>
    </row>
    <row r="381" spans="1:2" x14ac:dyDescent="0.35">
      <c r="A381" t="s">
        <v>1496</v>
      </c>
      <c r="B381" t="s">
        <v>4163</v>
      </c>
    </row>
    <row r="382" spans="1:2" x14ac:dyDescent="0.35">
      <c r="A382" t="s">
        <v>506</v>
      </c>
      <c r="B382" t="s">
        <v>4164</v>
      </c>
    </row>
    <row r="383" spans="1:2" x14ac:dyDescent="0.35">
      <c r="A383" t="s">
        <v>1771</v>
      </c>
      <c r="B383" t="s">
        <v>4165</v>
      </c>
    </row>
    <row r="384" spans="1:2" x14ac:dyDescent="0.35">
      <c r="A384" t="s">
        <v>3037</v>
      </c>
      <c r="B384" t="s">
        <v>4165</v>
      </c>
    </row>
    <row r="385" spans="1:2" x14ac:dyDescent="0.35">
      <c r="A385" t="s">
        <v>246</v>
      </c>
      <c r="B385" t="s">
        <v>4166</v>
      </c>
    </row>
    <row r="386" spans="1:2" x14ac:dyDescent="0.35">
      <c r="A386" t="s">
        <v>1768</v>
      </c>
      <c r="B386" t="s">
        <v>4167</v>
      </c>
    </row>
    <row r="387" spans="1:2" x14ac:dyDescent="0.35">
      <c r="A387" t="s">
        <v>321</v>
      </c>
      <c r="B387" t="s">
        <v>4168</v>
      </c>
    </row>
    <row r="388" spans="1:2" x14ac:dyDescent="0.35">
      <c r="A388" t="s">
        <v>669</v>
      </c>
      <c r="B388" t="s">
        <v>4168</v>
      </c>
    </row>
    <row r="389" spans="1:2" x14ac:dyDescent="0.35">
      <c r="A389" t="s">
        <v>2310</v>
      </c>
      <c r="B389" t="s">
        <v>4169</v>
      </c>
    </row>
    <row r="390" spans="1:2" x14ac:dyDescent="0.35">
      <c r="A390" t="s">
        <v>1604</v>
      </c>
      <c r="B390" t="s">
        <v>4170</v>
      </c>
    </row>
    <row r="391" spans="1:2" x14ac:dyDescent="0.35">
      <c r="A391" t="s">
        <v>2183</v>
      </c>
      <c r="B391" t="s">
        <v>4171</v>
      </c>
    </row>
    <row r="392" spans="1:2" x14ac:dyDescent="0.35">
      <c r="A392" t="s">
        <v>2548</v>
      </c>
      <c r="B392" t="s">
        <v>4172</v>
      </c>
    </row>
    <row r="393" spans="1:2" x14ac:dyDescent="0.35">
      <c r="A393" t="s">
        <v>1546</v>
      </c>
      <c r="B393" t="s">
        <v>4173</v>
      </c>
    </row>
    <row r="394" spans="1:2" x14ac:dyDescent="0.35">
      <c r="A394" t="s">
        <v>2249</v>
      </c>
      <c r="B394" t="s">
        <v>3998</v>
      </c>
    </row>
    <row r="395" spans="1:2" x14ac:dyDescent="0.35">
      <c r="A395" t="s">
        <v>279</v>
      </c>
      <c r="B395" t="s">
        <v>4174</v>
      </c>
    </row>
    <row r="396" spans="1:2" x14ac:dyDescent="0.35">
      <c r="A396" t="s">
        <v>630</v>
      </c>
      <c r="B396" t="s">
        <v>4175</v>
      </c>
    </row>
    <row r="397" spans="1:2" x14ac:dyDescent="0.35">
      <c r="A397" t="s">
        <v>2955</v>
      </c>
      <c r="B397" t="s">
        <v>4176</v>
      </c>
    </row>
    <row r="398" spans="1:2" x14ac:dyDescent="0.35">
      <c r="A398" t="s">
        <v>1095</v>
      </c>
      <c r="B398" t="s">
        <v>4177</v>
      </c>
    </row>
    <row r="399" spans="1:2" x14ac:dyDescent="0.35">
      <c r="A399" t="s">
        <v>426</v>
      </c>
      <c r="B399" t="s">
        <v>4178</v>
      </c>
    </row>
    <row r="400" spans="1:2" x14ac:dyDescent="0.35">
      <c r="A400" t="s">
        <v>1587</v>
      </c>
      <c r="B400" t="s">
        <v>4178</v>
      </c>
    </row>
    <row r="401" spans="1:2" x14ac:dyDescent="0.35">
      <c r="A401" t="s">
        <v>122</v>
      </c>
      <c r="B401" t="s">
        <v>4179</v>
      </c>
    </row>
    <row r="402" spans="1:2" x14ac:dyDescent="0.35">
      <c r="A402" t="s">
        <v>1301</v>
      </c>
      <c r="B402" t="s">
        <v>4180</v>
      </c>
    </row>
    <row r="403" spans="1:2" x14ac:dyDescent="0.35">
      <c r="A403" t="s">
        <v>2356</v>
      </c>
      <c r="B403" t="s">
        <v>4181</v>
      </c>
    </row>
    <row r="404" spans="1:2" x14ac:dyDescent="0.35">
      <c r="A404" t="s">
        <v>100</v>
      </c>
      <c r="B404" t="s">
        <v>4182</v>
      </c>
    </row>
    <row r="405" spans="1:2" x14ac:dyDescent="0.35">
      <c r="A405" t="s">
        <v>2418</v>
      </c>
      <c r="B405" t="s">
        <v>4183</v>
      </c>
    </row>
    <row r="406" spans="1:2" x14ac:dyDescent="0.35">
      <c r="A406" t="s">
        <v>1349</v>
      </c>
      <c r="B406" t="s">
        <v>4184</v>
      </c>
    </row>
    <row r="407" spans="1:2" x14ac:dyDescent="0.35">
      <c r="A407" t="s">
        <v>150</v>
      </c>
      <c r="B407" t="s">
        <v>4185</v>
      </c>
    </row>
    <row r="408" spans="1:2" x14ac:dyDescent="0.35">
      <c r="A408" t="s">
        <v>867</v>
      </c>
      <c r="B408" t="s">
        <v>4186</v>
      </c>
    </row>
    <row r="409" spans="1:2" x14ac:dyDescent="0.35">
      <c r="A409" t="s">
        <v>1343</v>
      </c>
      <c r="B409" t="s">
        <v>4187</v>
      </c>
    </row>
    <row r="410" spans="1:2" x14ac:dyDescent="0.35">
      <c r="A410" t="s">
        <v>1748</v>
      </c>
      <c r="B410" t="s">
        <v>4188</v>
      </c>
    </row>
    <row r="411" spans="1:2" x14ac:dyDescent="0.35">
      <c r="A411" t="s">
        <v>362</v>
      </c>
      <c r="B411" t="s">
        <v>4189</v>
      </c>
    </row>
    <row r="412" spans="1:2" x14ac:dyDescent="0.35">
      <c r="A412" t="s">
        <v>483</v>
      </c>
      <c r="B412" t="s">
        <v>4189</v>
      </c>
    </row>
    <row r="413" spans="1:2" x14ac:dyDescent="0.35">
      <c r="A413" t="s">
        <v>1055</v>
      </c>
      <c r="B413" t="s">
        <v>4190</v>
      </c>
    </row>
    <row r="414" spans="1:2" x14ac:dyDescent="0.35">
      <c r="A414" t="s">
        <v>396</v>
      </c>
      <c r="B414" t="s">
        <v>4191</v>
      </c>
    </row>
    <row r="415" spans="1:2" x14ac:dyDescent="0.35">
      <c r="A415" t="s">
        <v>144</v>
      </c>
      <c r="B415" t="s">
        <v>4192</v>
      </c>
    </row>
    <row r="416" spans="1:2" x14ac:dyDescent="0.35">
      <c r="A416" t="s">
        <v>256</v>
      </c>
      <c r="B416" t="s">
        <v>4192</v>
      </c>
    </row>
    <row r="417" spans="1:2" x14ac:dyDescent="0.35">
      <c r="A417" t="s">
        <v>640</v>
      </c>
      <c r="B417" t="s">
        <v>4193</v>
      </c>
    </row>
    <row r="418" spans="1:2" x14ac:dyDescent="0.35">
      <c r="A418" t="s">
        <v>2077</v>
      </c>
      <c r="B418" t="s">
        <v>4194</v>
      </c>
    </row>
    <row r="419" spans="1:2" x14ac:dyDescent="0.35">
      <c r="A419" t="s">
        <v>3018</v>
      </c>
      <c r="B419" t="s">
        <v>4194</v>
      </c>
    </row>
    <row r="420" spans="1:2" x14ac:dyDescent="0.35">
      <c r="A420" t="s">
        <v>2840</v>
      </c>
      <c r="B420" t="s">
        <v>4195</v>
      </c>
    </row>
    <row r="421" spans="1:2" x14ac:dyDescent="0.35">
      <c r="A421" t="s">
        <v>1883</v>
      </c>
      <c r="B421" t="s">
        <v>4196</v>
      </c>
    </row>
    <row r="422" spans="1:2" x14ac:dyDescent="0.35">
      <c r="A422" t="s">
        <v>2430</v>
      </c>
      <c r="B422" t="s">
        <v>4197</v>
      </c>
    </row>
    <row r="423" spans="1:2" x14ac:dyDescent="0.35">
      <c r="A423" t="s">
        <v>2618</v>
      </c>
      <c r="B423" t="s">
        <v>4197</v>
      </c>
    </row>
    <row r="424" spans="1:2" x14ac:dyDescent="0.35">
      <c r="A424" t="s">
        <v>432</v>
      </c>
      <c r="B424" t="s">
        <v>4198</v>
      </c>
    </row>
    <row r="425" spans="1:2" x14ac:dyDescent="0.35">
      <c r="A425" t="s">
        <v>1813</v>
      </c>
      <c r="B425" t="s">
        <v>4198</v>
      </c>
    </row>
    <row r="426" spans="1:2" x14ac:dyDescent="0.35">
      <c r="A426" t="s">
        <v>2186</v>
      </c>
      <c r="B426" t="s">
        <v>4198</v>
      </c>
    </row>
    <row r="427" spans="1:2" x14ac:dyDescent="0.35">
      <c r="A427" t="s">
        <v>1200</v>
      </c>
      <c r="B427" t="s">
        <v>4199</v>
      </c>
    </row>
    <row r="428" spans="1:2" x14ac:dyDescent="0.35">
      <c r="A428" t="s">
        <v>393</v>
      </c>
      <c r="B428" t="s">
        <v>4200</v>
      </c>
    </row>
    <row r="429" spans="1:2" x14ac:dyDescent="0.35">
      <c r="A429" t="s">
        <v>2542</v>
      </c>
      <c r="B429" t="s">
        <v>4200</v>
      </c>
    </row>
    <row r="430" spans="1:2" x14ac:dyDescent="0.35">
      <c r="A430" t="s">
        <v>2192</v>
      </c>
      <c r="B430" t="s">
        <v>4201</v>
      </c>
    </row>
    <row r="431" spans="1:2" x14ac:dyDescent="0.35">
      <c r="A431" t="s">
        <v>1038</v>
      </c>
      <c r="B431" t="s">
        <v>4202</v>
      </c>
    </row>
    <row r="432" spans="1:2" x14ac:dyDescent="0.35">
      <c r="A432" t="s">
        <v>2146</v>
      </c>
      <c r="B432" t="s">
        <v>4203</v>
      </c>
    </row>
    <row r="433" spans="1:2" x14ac:dyDescent="0.35">
      <c r="A433" t="s">
        <v>2968</v>
      </c>
      <c r="B433" t="s">
        <v>4204</v>
      </c>
    </row>
    <row r="434" spans="1:2" x14ac:dyDescent="0.35">
      <c r="A434" t="s">
        <v>657</v>
      </c>
      <c r="B434" t="s">
        <v>4205</v>
      </c>
    </row>
    <row r="435" spans="1:2" x14ac:dyDescent="0.35">
      <c r="A435" t="s">
        <v>2359</v>
      </c>
      <c r="B435" t="s">
        <v>4206</v>
      </c>
    </row>
    <row r="436" spans="1:2" x14ac:dyDescent="0.35">
      <c r="A436" t="s">
        <v>817</v>
      </c>
      <c r="B436" t="s">
        <v>4207</v>
      </c>
    </row>
    <row r="437" spans="1:2" x14ac:dyDescent="0.35">
      <c r="A437" t="s">
        <v>1258</v>
      </c>
      <c r="B437" t="s">
        <v>4208</v>
      </c>
    </row>
    <row r="438" spans="1:2" x14ac:dyDescent="0.35">
      <c r="A438" t="s">
        <v>1788</v>
      </c>
      <c r="B438" t="s">
        <v>4209</v>
      </c>
    </row>
    <row r="439" spans="1:2" x14ac:dyDescent="0.35">
      <c r="A439" t="s">
        <v>3113</v>
      </c>
      <c r="B439" t="s">
        <v>4210</v>
      </c>
    </row>
    <row r="440" spans="1:2" x14ac:dyDescent="0.35">
      <c r="A440" t="s">
        <v>44</v>
      </c>
      <c r="B440" t="s">
        <v>4211</v>
      </c>
    </row>
    <row r="441" spans="1:2" x14ac:dyDescent="0.35">
      <c r="A441" t="s">
        <v>898</v>
      </c>
      <c r="B441" t="s">
        <v>4212</v>
      </c>
    </row>
    <row r="442" spans="1:2" x14ac:dyDescent="0.35">
      <c r="A442" t="s">
        <v>985</v>
      </c>
      <c r="B442" t="s">
        <v>4212</v>
      </c>
    </row>
    <row r="443" spans="1:2" x14ac:dyDescent="0.35">
      <c r="A443" t="s">
        <v>2571</v>
      </c>
      <c r="B443" t="s">
        <v>4212</v>
      </c>
    </row>
    <row r="444" spans="1:2" x14ac:dyDescent="0.35">
      <c r="A444" t="s">
        <v>2756</v>
      </c>
      <c r="B444" t="s">
        <v>4212</v>
      </c>
    </row>
    <row r="445" spans="1:2" x14ac:dyDescent="0.35">
      <c r="A445" t="s">
        <v>1733</v>
      </c>
      <c r="B445" t="s">
        <v>4213</v>
      </c>
    </row>
    <row r="446" spans="1:2" x14ac:dyDescent="0.35">
      <c r="A446" t="s">
        <v>2349</v>
      </c>
      <c r="B446" t="s">
        <v>4214</v>
      </c>
    </row>
    <row r="447" spans="1:2" x14ac:dyDescent="0.35">
      <c r="A447" t="s">
        <v>1993</v>
      </c>
      <c r="B447" t="s">
        <v>4215</v>
      </c>
    </row>
    <row r="448" spans="1:2" x14ac:dyDescent="0.35">
      <c r="A448" t="s">
        <v>696</v>
      </c>
      <c r="B448" t="s">
        <v>4216</v>
      </c>
    </row>
    <row r="449" spans="1:2" x14ac:dyDescent="0.35">
      <c r="A449" t="s">
        <v>1068</v>
      </c>
      <c r="B449" t="s">
        <v>4217</v>
      </c>
    </row>
    <row r="450" spans="1:2" x14ac:dyDescent="0.35">
      <c r="A450" t="s">
        <v>405</v>
      </c>
      <c r="B450" t="s">
        <v>4218</v>
      </c>
    </row>
    <row r="451" spans="1:2" x14ac:dyDescent="0.35">
      <c r="A451" t="s">
        <v>624</v>
      </c>
      <c r="B451" t="s">
        <v>4219</v>
      </c>
    </row>
    <row r="452" spans="1:2" x14ac:dyDescent="0.35">
      <c r="A452" t="s">
        <v>2624</v>
      </c>
      <c r="B452" t="s">
        <v>4220</v>
      </c>
    </row>
    <row r="453" spans="1:2" x14ac:dyDescent="0.35">
      <c r="A453" t="s">
        <v>3073</v>
      </c>
      <c r="B453" t="s">
        <v>4221</v>
      </c>
    </row>
    <row r="454" spans="1:2" x14ac:dyDescent="0.35">
      <c r="A454" t="s">
        <v>1765</v>
      </c>
      <c r="B454" t="s">
        <v>4222</v>
      </c>
    </row>
    <row r="455" spans="1:2" x14ac:dyDescent="0.35">
      <c r="A455" t="s">
        <v>1855</v>
      </c>
      <c r="B455" t="s">
        <v>3929</v>
      </c>
    </row>
    <row r="456" spans="1:2" x14ac:dyDescent="0.35">
      <c r="A456" t="s">
        <v>181</v>
      </c>
      <c r="B456" t="s">
        <v>4223</v>
      </c>
    </row>
    <row r="457" spans="1:2" x14ac:dyDescent="0.35">
      <c r="A457" t="s">
        <v>2068</v>
      </c>
      <c r="B457" t="s">
        <v>4224</v>
      </c>
    </row>
    <row r="458" spans="1:2" x14ac:dyDescent="0.35">
      <c r="A458" t="s">
        <v>1035</v>
      </c>
      <c r="B458" t="s">
        <v>4225</v>
      </c>
    </row>
    <row r="459" spans="1:2" x14ac:dyDescent="0.35">
      <c r="A459" t="s">
        <v>2768</v>
      </c>
      <c r="B459" t="s">
        <v>4226</v>
      </c>
    </row>
    <row r="460" spans="1:2" x14ac:dyDescent="0.35">
      <c r="A460" t="s">
        <v>840</v>
      </c>
      <c r="B460" t="s">
        <v>4227</v>
      </c>
    </row>
    <row r="461" spans="1:2" x14ac:dyDescent="0.35">
      <c r="A461" t="s">
        <v>2866</v>
      </c>
      <c r="B461" t="s">
        <v>4228</v>
      </c>
    </row>
    <row r="462" spans="1:2" x14ac:dyDescent="0.35">
      <c r="A462" t="s">
        <v>972</v>
      </c>
      <c r="B462" t="s">
        <v>4229</v>
      </c>
    </row>
    <row r="463" spans="1:2" x14ac:dyDescent="0.35">
      <c r="A463" t="s">
        <v>2651</v>
      </c>
      <c r="B463" t="s">
        <v>4230</v>
      </c>
    </row>
    <row r="464" spans="1:2" x14ac:dyDescent="0.35">
      <c r="A464" t="s">
        <v>1307</v>
      </c>
      <c r="B464" t="s">
        <v>4231</v>
      </c>
    </row>
    <row r="465" spans="1:2" x14ac:dyDescent="0.35">
      <c r="A465" t="s">
        <v>886</v>
      </c>
      <c r="B465" t="s">
        <v>4232</v>
      </c>
    </row>
    <row r="466" spans="1:2" x14ac:dyDescent="0.35">
      <c r="A466" t="s">
        <v>1245</v>
      </c>
      <c r="B466" t="s">
        <v>4233</v>
      </c>
    </row>
    <row r="467" spans="1:2" x14ac:dyDescent="0.35">
      <c r="A467" t="s">
        <v>637</v>
      </c>
      <c r="B467" t="s">
        <v>4234</v>
      </c>
    </row>
    <row r="468" spans="1:2" x14ac:dyDescent="0.35">
      <c r="A468" t="s">
        <v>2342</v>
      </c>
      <c r="B468" t="s">
        <v>4235</v>
      </c>
    </row>
    <row r="469" spans="1:2" x14ac:dyDescent="0.35">
      <c r="A469" t="s">
        <v>1477</v>
      </c>
      <c r="B469" t="s">
        <v>4236</v>
      </c>
    </row>
    <row r="470" spans="1:2" x14ac:dyDescent="0.35">
      <c r="A470" t="s">
        <v>924</v>
      </c>
      <c r="B470" t="s">
        <v>4237</v>
      </c>
    </row>
    <row r="471" spans="1:2" x14ac:dyDescent="0.35">
      <c r="A471" t="s">
        <v>535</v>
      </c>
      <c r="B471" t="s">
        <v>4238</v>
      </c>
    </row>
    <row r="472" spans="1:2" x14ac:dyDescent="0.35">
      <c r="A472" t="s">
        <v>3116</v>
      </c>
      <c r="B472" t="s">
        <v>4239</v>
      </c>
    </row>
    <row r="473" spans="1:2" x14ac:dyDescent="0.35">
      <c r="A473" t="s">
        <v>547</v>
      </c>
      <c r="B473" t="s">
        <v>4240</v>
      </c>
    </row>
    <row r="474" spans="1:2" x14ac:dyDescent="0.35">
      <c r="A474" t="s">
        <v>774</v>
      </c>
      <c r="B474" t="s">
        <v>4241</v>
      </c>
    </row>
    <row r="475" spans="1:2" x14ac:dyDescent="0.35">
      <c r="A475" t="s">
        <v>1620</v>
      </c>
      <c r="B475" t="s">
        <v>4242</v>
      </c>
    </row>
    <row r="476" spans="1:2" x14ac:dyDescent="0.35">
      <c r="A476" t="s">
        <v>1705</v>
      </c>
      <c r="B476" t="s">
        <v>4243</v>
      </c>
    </row>
    <row r="477" spans="1:2" x14ac:dyDescent="0.35">
      <c r="A477" t="s">
        <v>1403</v>
      </c>
      <c r="B477" t="s">
        <v>4244</v>
      </c>
    </row>
    <row r="478" spans="1:2" x14ac:dyDescent="0.35">
      <c r="A478" t="s">
        <v>2043</v>
      </c>
      <c r="B478" t="s">
        <v>4245</v>
      </c>
    </row>
    <row r="479" spans="1:2" x14ac:dyDescent="0.35">
      <c r="A479" t="s">
        <v>1447</v>
      </c>
      <c r="B479" t="s">
        <v>4246</v>
      </c>
    </row>
    <row r="480" spans="1:2" x14ac:dyDescent="0.35">
      <c r="A480" t="s">
        <v>824</v>
      </c>
      <c r="B480" t="s">
        <v>4247</v>
      </c>
    </row>
    <row r="481" spans="1:2" x14ac:dyDescent="0.35">
      <c r="A481" t="s">
        <v>2574</v>
      </c>
      <c r="B481" t="s">
        <v>4248</v>
      </c>
    </row>
    <row r="482" spans="1:2" x14ac:dyDescent="0.35">
      <c r="A482" t="s">
        <v>3167</v>
      </c>
      <c r="B482" t="s">
        <v>4249</v>
      </c>
    </row>
    <row r="483" spans="1:2" x14ac:dyDescent="0.35">
      <c r="A483" t="s">
        <v>1158</v>
      </c>
      <c r="B483" t="s">
        <v>4250</v>
      </c>
    </row>
    <row r="484" spans="1:2" x14ac:dyDescent="0.35">
      <c r="A484" t="s">
        <v>2583</v>
      </c>
      <c r="B484" t="s">
        <v>4251</v>
      </c>
    </row>
    <row r="485" spans="1:2" x14ac:dyDescent="0.35">
      <c r="A485" t="s">
        <v>3079</v>
      </c>
      <c r="B485" t="s">
        <v>4252</v>
      </c>
    </row>
    <row r="486" spans="1:2" x14ac:dyDescent="0.35">
      <c r="A486" t="s">
        <v>2759</v>
      </c>
      <c r="B486" t="s">
        <v>4253</v>
      </c>
    </row>
    <row r="487" spans="1:2" x14ac:dyDescent="0.35">
      <c r="A487" t="s">
        <v>15</v>
      </c>
      <c r="B487" t="s">
        <v>4254</v>
      </c>
    </row>
    <row r="488" spans="1:2" x14ac:dyDescent="0.35">
      <c r="A488" t="s">
        <v>209</v>
      </c>
      <c r="B488" t="s">
        <v>4254</v>
      </c>
    </row>
    <row r="489" spans="1:2" x14ac:dyDescent="0.35">
      <c r="A489" t="s">
        <v>1984</v>
      </c>
      <c r="B489" t="s">
        <v>4255</v>
      </c>
    </row>
    <row r="490" spans="1:2" x14ac:dyDescent="0.35">
      <c r="A490" t="s">
        <v>1022</v>
      </c>
      <c r="B490" t="s">
        <v>4256</v>
      </c>
    </row>
    <row r="491" spans="1:2" x14ac:dyDescent="0.35">
      <c r="A491" t="s">
        <v>298</v>
      </c>
      <c r="B491" t="s">
        <v>4257</v>
      </c>
    </row>
    <row r="492" spans="1:2" x14ac:dyDescent="0.35">
      <c r="A492" t="s">
        <v>2580</v>
      </c>
      <c r="B492" t="s">
        <v>4258</v>
      </c>
    </row>
    <row r="493" spans="1:2" x14ac:dyDescent="0.35">
      <c r="A493" t="s">
        <v>202</v>
      </c>
      <c r="B493" t="s">
        <v>4259</v>
      </c>
    </row>
    <row r="494" spans="1:2" x14ac:dyDescent="0.35">
      <c r="A494" t="s">
        <v>1414</v>
      </c>
      <c r="B494" t="s">
        <v>4259</v>
      </c>
    </row>
    <row r="495" spans="1:2" x14ac:dyDescent="0.35">
      <c r="A495" t="s">
        <v>705</v>
      </c>
      <c r="B495" t="s">
        <v>4260</v>
      </c>
    </row>
    <row r="496" spans="1:2" x14ac:dyDescent="0.35">
      <c r="A496" t="s">
        <v>191</v>
      </c>
      <c r="B496" t="s">
        <v>4261</v>
      </c>
    </row>
    <row r="497" spans="1:2" x14ac:dyDescent="0.35">
      <c r="A497" t="s">
        <v>3040</v>
      </c>
      <c r="B497" t="s">
        <v>4261</v>
      </c>
    </row>
    <row r="498" spans="1:2" x14ac:dyDescent="0.35">
      <c r="A498" t="s">
        <v>125</v>
      </c>
      <c r="B498" t="s">
        <v>4262</v>
      </c>
    </row>
    <row r="499" spans="1:2" x14ac:dyDescent="0.35">
      <c r="A499" t="s">
        <v>1131</v>
      </c>
      <c r="B499" t="s">
        <v>4262</v>
      </c>
    </row>
    <row r="500" spans="1:2" x14ac:dyDescent="0.35">
      <c r="A500" t="s">
        <v>1889</v>
      </c>
      <c r="B500" t="s">
        <v>4262</v>
      </c>
    </row>
    <row r="501" spans="1:2" x14ac:dyDescent="0.35">
      <c r="A501" t="s">
        <v>1886</v>
      </c>
      <c r="B501" t="s">
        <v>4263</v>
      </c>
    </row>
    <row r="502" spans="1:2" x14ac:dyDescent="0.35">
      <c r="A502" t="s">
        <v>1899</v>
      </c>
      <c r="B502" t="s">
        <v>4264</v>
      </c>
    </row>
    <row r="503" spans="1:2" x14ac:dyDescent="0.35">
      <c r="A503" t="s">
        <v>3161</v>
      </c>
      <c r="B503" t="s">
        <v>4265</v>
      </c>
    </row>
    <row r="504" spans="1:2" x14ac:dyDescent="0.35">
      <c r="A504" t="s">
        <v>162</v>
      </c>
      <c r="B504" t="s">
        <v>4266</v>
      </c>
    </row>
    <row r="505" spans="1:2" x14ac:dyDescent="0.35">
      <c r="A505" t="s">
        <v>1649</v>
      </c>
      <c r="B505" t="s">
        <v>4267</v>
      </c>
    </row>
    <row r="506" spans="1:2" x14ac:dyDescent="0.35">
      <c r="A506" t="s">
        <v>1594</v>
      </c>
      <c r="B506" t="s">
        <v>4268</v>
      </c>
    </row>
    <row r="507" spans="1:2" x14ac:dyDescent="0.35">
      <c r="A507" t="s">
        <v>54</v>
      </c>
      <c r="B507" t="s">
        <v>4269</v>
      </c>
    </row>
    <row r="508" spans="1:2" x14ac:dyDescent="0.35">
      <c r="A508" t="s">
        <v>2327</v>
      </c>
      <c r="B508" t="s">
        <v>4269</v>
      </c>
    </row>
    <row r="509" spans="1:2" x14ac:dyDescent="0.35">
      <c r="A509" t="s">
        <v>239</v>
      </c>
      <c r="B509" t="s">
        <v>4270</v>
      </c>
    </row>
    <row r="510" spans="1:2" x14ac:dyDescent="0.35">
      <c r="A510" t="s">
        <v>2684</v>
      </c>
      <c r="B510" t="s">
        <v>4271</v>
      </c>
    </row>
    <row r="511" spans="1:2" x14ac:dyDescent="0.35">
      <c r="A511" t="s">
        <v>1652</v>
      </c>
      <c r="B511" t="s">
        <v>4272</v>
      </c>
    </row>
    <row r="512" spans="1:2" x14ac:dyDescent="0.35">
      <c r="A512" t="s">
        <v>2100</v>
      </c>
      <c r="B512" t="s">
        <v>4273</v>
      </c>
    </row>
    <row r="513" spans="1:2" x14ac:dyDescent="0.35">
      <c r="A513" t="s">
        <v>34</v>
      </c>
      <c r="B513" t="s">
        <v>4274</v>
      </c>
    </row>
    <row r="514" spans="1:2" x14ac:dyDescent="0.35">
      <c r="A514" t="s">
        <v>3003</v>
      </c>
      <c r="B514" t="s">
        <v>4274</v>
      </c>
    </row>
    <row r="515" spans="1:2" x14ac:dyDescent="0.35">
      <c r="A515" t="s">
        <v>2336</v>
      </c>
      <c r="B515" t="s">
        <v>4275</v>
      </c>
    </row>
    <row r="516" spans="1:2" x14ac:dyDescent="0.35">
      <c r="A516" t="s">
        <v>500</v>
      </c>
      <c r="B516" t="s">
        <v>4276</v>
      </c>
    </row>
    <row r="517" spans="1:2" x14ac:dyDescent="0.35">
      <c r="A517" t="s">
        <v>1493</v>
      </c>
      <c r="B517" t="s">
        <v>4276</v>
      </c>
    </row>
    <row r="518" spans="1:2" x14ac:dyDescent="0.35">
      <c r="A518" t="s">
        <v>2561</v>
      </c>
      <c r="B518" t="s">
        <v>4276</v>
      </c>
    </row>
    <row r="519" spans="1:2" x14ac:dyDescent="0.35">
      <c r="A519" t="s">
        <v>1420</v>
      </c>
      <c r="B519" t="s">
        <v>4277</v>
      </c>
    </row>
    <row r="520" spans="1:2" x14ac:dyDescent="0.35">
      <c r="A520" t="s">
        <v>727</v>
      </c>
      <c r="B520" t="s">
        <v>4278</v>
      </c>
    </row>
    <row r="521" spans="1:2" x14ac:dyDescent="0.35">
      <c r="A521" t="s">
        <v>60</v>
      </c>
      <c r="B521" t="s">
        <v>4279</v>
      </c>
    </row>
    <row r="522" spans="1:2" x14ac:dyDescent="0.35">
      <c r="A522" t="s">
        <v>660</v>
      </c>
      <c r="B522" t="s">
        <v>4280</v>
      </c>
    </row>
    <row r="523" spans="1:2" x14ac:dyDescent="0.35">
      <c r="A523" t="s">
        <v>1627</v>
      </c>
      <c r="B523" t="s">
        <v>4281</v>
      </c>
    </row>
    <row r="524" spans="1:2" x14ac:dyDescent="0.35">
      <c r="A524" t="s">
        <v>1716</v>
      </c>
      <c r="B524" t="s">
        <v>4282</v>
      </c>
    </row>
    <row r="525" spans="1:2" x14ac:dyDescent="0.35">
      <c r="A525" t="s">
        <v>911</v>
      </c>
      <c r="B525" t="s">
        <v>4283</v>
      </c>
    </row>
    <row r="526" spans="1:2" x14ac:dyDescent="0.35">
      <c r="A526" t="s">
        <v>2729</v>
      </c>
      <c r="B526" t="s">
        <v>4284</v>
      </c>
    </row>
    <row r="527" spans="1:2" x14ac:dyDescent="0.35">
      <c r="A527" t="s">
        <v>236</v>
      </c>
      <c r="B527" t="s">
        <v>4285</v>
      </c>
    </row>
    <row r="528" spans="1:2" x14ac:dyDescent="0.35">
      <c r="A528" t="s">
        <v>1355</v>
      </c>
      <c r="B528" t="s">
        <v>4286</v>
      </c>
    </row>
    <row r="529" spans="1:2" x14ac:dyDescent="0.35">
      <c r="A529" t="s">
        <v>889</v>
      </c>
      <c r="B529" t="s">
        <v>4287</v>
      </c>
    </row>
    <row r="530" spans="1:2" x14ac:dyDescent="0.35">
      <c r="A530" t="s">
        <v>1950</v>
      </c>
      <c r="B530" t="s">
        <v>4287</v>
      </c>
    </row>
    <row r="531" spans="1:2" x14ac:dyDescent="0.35">
      <c r="A531" t="s">
        <v>2130</v>
      </c>
      <c r="B531" t="s">
        <v>4288</v>
      </c>
    </row>
    <row r="532" spans="1:2" x14ac:dyDescent="0.35">
      <c r="A532" t="s">
        <v>441</v>
      </c>
      <c r="B532" t="s">
        <v>4289</v>
      </c>
    </row>
    <row r="533" spans="1:2" x14ac:dyDescent="0.35">
      <c r="A533" t="s">
        <v>1664</v>
      </c>
      <c r="B533" t="s">
        <v>4290</v>
      </c>
    </row>
    <row r="534" spans="1:2" x14ac:dyDescent="0.35">
      <c r="A534" t="s">
        <v>2176</v>
      </c>
      <c r="B534" t="s">
        <v>4291</v>
      </c>
    </row>
    <row r="535" spans="1:2" x14ac:dyDescent="0.35">
      <c r="A535" t="s">
        <v>2939</v>
      </c>
      <c r="B535" t="s">
        <v>4291</v>
      </c>
    </row>
    <row r="536" spans="1:2" x14ac:dyDescent="0.35">
      <c r="A536" t="s">
        <v>3122</v>
      </c>
      <c r="B536" t="s">
        <v>4291</v>
      </c>
    </row>
    <row r="537" spans="1:2" x14ac:dyDescent="0.35">
      <c r="A537" t="s">
        <v>477</v>
      </c>
      <c r="B537" t="s">
        <v>4292</v>
      </c>
    </row>
    <row r="538" spans="1:2" x14ac:dyDescent="0.35">
      <c r="A538" t="s">
        <v>1092</v>
      </c>
      <c r="B538" t="s">
        <v>4292</v>
      </c>
    </row>
    <row r="539" spans="1:2" x14ac:dyDescent="0.35">
      <c r="A539" t="s">
        <v>1358</v>
      </c>
      <c r="B539" t="s">
        <v>4292</v>
      </c>
    </row>
    <row r="540" spans="1:2" x14ac:dyDescent="0.35">
      <c r="A540" t="s">
        <v>1311</v>
      </c>
      <c r="B540" t="s">
        <v>4293</v>
      </c>
    </row>
    <row r="541" spans="1:2" x14ac:dyDescent="0.35">
      <c r="A541" t="s">
        <v>1370</v>
      </c>
      <c r="B541" t="s">
        <v>4293</v>
      </c>
    </row>
    <row r="542" spans="1:2" x14ac:dyDescent="0.35">
      <c r="A542" t="s">
        <v>1434</v>
      </c>
      <c r="B542" t="s">
        <v>4294</v>
      </c>
    </row>
    <row r="543" spans="1:2" x14ac:dyDescent="0.35">
      <c r="A543" t="s">
        <v>2330</v>
      </c>
      <c r="B543" t="s">
        <v>4295</v>
      </c>
    </row>
    <row r="544" spans="1:2" x14ac:dyDescent="0.35">
      <c r="A544" t="s">
        <v>2558</v>
      </c>
      <c r="B544" t="s">
        <v>4295</v>
      </c>
    </row>
    <row r="545" spans="1:2" x14ac:dyDescent="0.35">
      <c r="A545" t="s">
        <v>1155</v>
      </c>
      <c r="B545" t="s">
        <v>4296</v>
      </c>
    </row>
    <row r="546" spans="1:2" x14ac:dyDescent="0.35">
      <c r="A546" t="s">
        <v>1194</v>
      </c>
      <c r="B546" t="s">
        <v>4297</v>
      </c>
    </row>
    <row r="547" spans="1:2" x14ac:dyDescent="0.35">
      <c r="A547" t="s">
        <v>2605</v>
      </c>
      <c r="B547" t="s">
        <v>4298</v>
      </c>
    </row>
    <row r="548" spans="1:2" x14ac:dyDescent="0.35">
      <c r="A548" t="s">
        <v>861</v>
      </c>
      <c r="B548" t="s">
        <v>4299</v>
      </c>
    </row>
    <row r="549" spans="1:2" x14ac:dyDescent="0.35">
      <c r="A549" t="s">
        <v>2297</v>
      </c>
      <c r="B549" t="s">
        <v>4299</v>
      </c>
    </row>
    <row r="550" spans="1:2" x14ac:dyDescent="0.35">
      <c r="A550" t="s">
        <v>2725</v>
      </c>
      <c r="B550" t="s">
        <v>4300</v>
      </c>
    </row>
    <row r="551" spans="1:2" x14ac:dyDescent="0.35">
      <c r="A551" t="s">
        <v>2952</v>
      </c>
      <c r="B551" t="s">
        <v>4301</v>
      </c>
    </row>
    <row r="552" spans="1:2" x14ac:dyDescent="0.35">
      <c r="A552" t="s">
        <v>1480</v>
      </c>
      <c r="B552" t="s">
        <v>4302</v>
      </c>
    </row>
    <row r="553" spans="1:2" x14ac:dyDescent="0.35">
      <c r="A553" t="s">
        <v>312</v>
      </c>
      <c r="B553" t="s">
        <v>4303</v>
      </c>
    </row>
    <row r="554" spans="1:2" x14ac:dyDescent="0.35">
      <c r="A554" t="s">
        <v>2000</v>
      </c>
      <c r="B554" t="s">
        <v>4304</v>
      </c>
    </row>
    <row r="555" spans="1:2" x14ac:dyDescent="0.35">
      <c r="A555" t="s">
        <v>1464</v>
      </c>
      <c r="B555" t="s">
        <v>4305</v>
      </c>
    </row>
    <row r="556" spans="1:2" x14ac:dyDescent="0.35">
      <c r="A556" t="s">
        <v>1016</v>
      </c>
      <c r="B556" t="s">
        <v>4306</v>
      </c>
    </row>
    <row r="557" spans="1:2" x14ac:dyDescent="0.35">
      <c r="A557" t="s">
        <v>1236</v>
      </c>
      <c r="B557" t="s">
        <v>4306</v>
      </c>
    </row>
    <row r="558" spans="1:2" x14ac:dyDescent="0.35">
      <c r="A558" t="s">
        <v>2850</v>
      </c>
      <c r="B558" t="s">
        <v>4307</v>
      </c>
    </row>
    <row r="559" spans="1:2" x14ac:dyDescent="0.35">
      <c r="A559" t="s">
        <v>768</v>
      </c>
      <c r="B559" t="s">
        <v>4308</v>
      </c>
    </row>
    <row r="560" spans="1:2" x14ac:dyDescent="0.35">
      <c r="A560" t="s">
        <v>112</v>
      </c>
      <c r="B560" t="s">
        <v>4309</v>
      </c>
    </row>
    <row r="561" spans="1:2" x14ac:dyDescent="0.35">
      <c r="A561" t="s">
        <v>1320</v>
      </c>
      <c r="B561" t="s">
        <v>4310</v>
      </c>
    </row>
    <row r="562" spans="1:2" x14ac:dyDescent="0.35">
      <c r="A562" t="s">
        <v>318</v>
      </c>
      <c r="B562" t="s">
        <v>4311</v>
      </c>
    </row>
    <row r="563" spans="1:2" x14ac:dyDescent="0.35">
      <c r="A563" t="s">
        <v>3129</v>
      </c>
      <c r="B563" t="s">
        <v>4312</v>
      </c>
    </row>
    <row r="564" spans="1:2" x14ac:dyDescent="0.35">
      <c r="A564" t="s">
        <v>2232</v>
      </c>
      <c r="B564" t="s">
        <v>4313</v>
      </c>
    </row>
    <row r="565" spans="1:2" x14ac:dyDescent="0.35">
      <c r="A565" t="s">
        <v>93</v>
      </c>
      <c r="B565" t="s">
        <v>4314</v>
      </c>
    </row>
    <row r="566" spans="1:2" x14ac:dyDescent="0.35">
      <c r="A566" t="s">
        <v>282</v>
      </c>
      <c r="B566" t="s">
        <v>4315</v>
      </c>
    </row>
    <row r="567" spans="1:2" x14ac:dyDescent="0.35">
      <c r="A567" t="s">
        <v>525</v>
      </c>
      <c r="B567" t="s">
        <v>4316</v>
      </c>
    </row>
    <row r="568" spans="1:2" x14ac:dyDescent="0.35">
      <c r="A568" t="s">
        <v>399</v>
      </c>
      <c r="B568" t="s">
        <v>4317</v>
      </c>
    </row>
    <row r="569" spans="1:2" x14ac:dyDescent="0.35">
      <c r="A569" t="s">
        <v>3088</v>
      </c>
      <c r="B569" t="s">
        <v>4317</v>
      </c>
    </row>
    <row r="570" spans="1:2" x14ac:dyDescent="0.35">
      <c r="A570" t="s">
        <v>1953</v>
      </c>
      <c r="B570" t="s">
        <v>4318</v>
      </c>
    </row>
    <row r="571" spans="1:2" x14ac:dyDescent="0.35">
      <c r="A571" t="s">
        <v>2346</v>
      </c>
      <c r="B571" t="s">
        <v>4319</v>
      </c>
    </row>
    <row r="572" spans="1:2" x14ac:dyDescent="0.35">
      <c r="A572" t="s">
        <v>1960</v>
      </c>
      <c r="B572" t="s">
        <v>4320</v>
      </c>
    </row>
    <row r="573" spans="1:2" x14ac:dyDescent="0.35">
      <c r="A573" t="s">
        <v>1677</v>
      </c>
      <c r="B573" t="s">
        <v>4321</v>
      </c>
    </row>
    <row r="574" spans="1:2" x14ac:dyDescent="0.35">
      <c r="A574" t="s">
        <v>2242</v>
      </c>
      <c r="B574" t="s">
        <v>4322</v>
      </c>
    </row>
    <row r="575" spans="1:2" x14ac:dyDescent="0.35">
      <c r="A575" t="s">
        <v>2205</v>
      </c>
      <c r="B575" t="s">
        <v>4323</v>
      </c>
    </row>
    <row r="576" spans="1:2" x14ac:dyDescent="0.35">
      <c r="A576" t="s">
        <v>2457</v>
      </c>
      <c r="B576" t="s">
        <v>4324</v>
      </c>
    </row>
    <row r="577" spans="1:2" x14ac:dyDescent="0.35">
      <c r="A577" t="s">
        <v>2732</v>
      </c>
      <c r="B577" t="s">
        <v>4324</v>
      </c>
    </row>
    <row r="578" spans="1:2" x14ac:dyDescent="0.35">
      <c r="A578" t="s">
        <v>2274</v>
      </c>
      <c r="B578" t="s">
        <v>4325</v>
      </c>
    </row>
    <row r="579" spans="1:2" x14ac:dyDescent="0.35">
      <c r="A579" t="s">
        <v>51</v>
      </c>
      <c r="B579" t="s">
        <v>4326</v>
      </c>
    </row>
    <row r="580" spans="1:2" x14ac:dyDescent="0.35">
      <c r="A580" t="s">
        <v>438</v>
      </c>
      <c r="B580" t="s">
        <v>4327</v>
      </c>
    </row>
    <row r="581" spans="1:2" x14ac:dyDescent="0.35">
      <c r="A581" t="s">
        <v>808</v>
      </c>
      <c r="B581" t="s">
        <v>4328</v>
      </c>
    </row>
    <row r="582" spans="1:2" x14ac:dyDescent="0.35">
      <c r="A582" t="s">
        <v>958</v>
      </c>
      <c r="B582" t="s">
        <v>4327</v>
      </c>
    </row>
    <row r="583" spans="1:2" x14ac:dyDescent="0.35">
      <c r="A583" t="s">
        <v>2464</v>
      </c>
      <c r="B583" t="s">
        <v>4329</v>
      </c>
    </row>
    <row r="584" spans="1:2" x14ac:dyDescent="0.35">
      <c r="A584" t="s">
        <v>699</v>
      </c>
      <c r="B584" t="s">
        <v>4330</v>
      </c>
    </row>
    <row r="585" spans="1:2" x14ac:dyDescent="0.35">
      <c r="A585" t="s">
        <v>253</v>
      </c>
      <c r="B585" t="s">
        <v>4331</v>
      </c>
    </row>
    <row r="586" spans="1:2" x14ac:dyDescent="0.35">
      <c r="A586" t="s">
        <v>276</v>
      </c>
      <c r="B586" t="s">
        <v>4332</v>
      </c>
    </row>
    <row r="587" spans="1:2" x14ac:dyDescent="0.35">
      <c r="A587" t="s">
        <v>1380</v>
      </c>
      <c r="B587" t="s">
        <v>4333</v>
      </c>
    </row>
    <row r="588" spans="1:2" x14ac:dyDescent="0.35">
      <c r="A588" t="s">
        <v>1791</v>
      </c>
      <c r="B588" t="s">
        <v>4334</v>
      </c>
    </row>
    <row r="589" spans="1:2" x14ac:dyDescent="0.35">
      <c r="A589" t="s">
        <v>2716</v>
      </c>
      <c r="B589" t="s">
        <v>4139</v>
      </c>
    </row>
    <row r="590" spans="1:2" x14ac:dyDescent="0.35">
      <c r="A590" t="s">
        <v>1332</v>
      </c>
      <c r="B590" t="s">
        <v>4335</v>
      </c>
    </row>
    <row r="591" spans="1:2" x14ac:dyDescent="0.35">
      <c r="A591" t="s">
        <v>118</v>
      </c>
      <c r="B591" t="s">
        <v>4336</v>
      </c>
    </row>
    <row r="592" spans="1:2" x14ac:dyDescent="0.35">
      <c r="A592" t="s">
        <v>1578</v>
      </c>
      <c r="B592" t="s">
        <v>4337</v>
      </c>
    </row>
    <row r="593" spans="1:2" x14ac:dyDescent="0.35">
      <c r="A593" t="s">
        <v>1387</v>
      </c>
      <c r="B593" t="s">
        <v>4338</v>
      </c>
    </row>
    <row r="594" spans="1:2" x14ac:dyDescent="0.35">
      <c r="A594" t="s">
        <v>794</v>
      </c>
      <c r="B594" t="s">
        <v>4339</v>
      </c>
    </row>
    <row r="595" spans="1:2" x14ac:dyDescent="0.35">
      <c r="A595" t="s">
        <v>943</v>
      </c>
      <c r="B595" t="s">
        <v>4340</v>
      </c>
    </row>
    <row r="596" spans="1:2" x14ac:dyDescent="0.35">
      <c r="A596" t="s">
        <v>2084</v>
      </c>
      <c r="B596" t="s">
        <v>4341</v>
      </c>
    </row>
    <row r="597" spans="1:2" x14ac:dyDescent="0.35">
      <c r="A597" t="s">
        <v>1085</v>
      </c>
      <c r="B597" t="s">
        <v>4342</v>
      </c>
    </row>
    <row r="598" spans="1:2" x14ac:dyDescent="0.35">
      <c r="A598" t="s">
        <v>153</v>
      </c>
      <c r="B598" t="s">
        <v>4343</v>
      </c>
    </row>
    <row r="599" spans="1:2" x14ac:dyDescent="0.35">
      <c r="A599" t="s">
        <v>654</v>
      </c>
      <c r="B599" t="s">
        <v>4344</v>
      </c>
    </row>
    <row r="600" spans="1:2" x14ac:dyDescent="0.35">
      <c r="A600" t="s">
        <v>57</v>
      </c>
      <c r="B600" t="s">
        <v>4345</v>
      </c>
    </row>
    <row r="601" spans="1:2" x14ac:dyDescent="0.35">
      <c r="A601" t="s">
        <v>567</v>
      </c>
      <c r="B601" t="s">
        <v>4346</v>
      </c>
    </row>
    <row r="602" spans="1:2" x14ac:dyDescent="0.35">
      <c r="A602" t="s">
        <v>979</v>
      </c>
      <c r="B602" t="s">
        <v>4346</v>
      </c>
    </row>
    <row r="603" spans="1:2" x14ac:dyDescent="0.35">
      <c r="A603" t="s">
        <v>1556</v>
      </c>
      <c r="B603" t="s">
        <v>4347</v>
      </c>
    </row>
    <row r="604" spans="1:2" x14ac:dyDescent="0.35">
      <c r="A604" t="s">
        <v>1295</v>
      </c>
      <c r="B604" t="s">
        <v>4348</v>
      </c>
    </row>
    <row r="605" spans="1:2" x14ac:dyDescent="0.35">
      <c r="A605" t="s">
        <v>2370</v>
      </c>
      <c r="B605" t="s">
        <v>4349</v>
      </c>
    </row>
    <row r="606" spans="1:2" x14ac:dyDescent="0.35">
      <c r="A606" t="s">
        <v>3027</v>
      </c>
      <c r="B606" t="s">
        <v>4350</v>
      </c>
    </row>
    <row r="607" spans="1:2" x14ac:dyDescent="0.35">
      <c r="A607" t="s">
        <v>634</v>
      </c>
      <c r="B607" t="s">
        <v>4351</v>
      </c>
    </row>
    <row r="608" spans="1:2" x14ac:dyDescent="0.35">
      <c r="A608" t="s">
        <v>908</v>
      </c>
      <c r="B608" t="s">
        <v>4352</v>
      </c>
    </row>
    <row r="609" spans="1:2" x14ac:dyDescent="0.35">
      <c r="A609" t="s">
        <v>1742</v>
      </c>
      <c r="B609" t="s">
        <v>4353</v>
      </c>
    </row>
    <row r="610" spans="1:2" x14ac:dyDescent="0.35">
      <c r="A610" t="s">
        <v>70</v>
      </c>
      <c r="B610" t="s">
        <v>4354</v>
      </c>
    </row>
    <row r="611" spans="1:2" x14ac:dyDescent="0.35">
      <c r="A611" t="s">
        <v>851</v>
      </c>
      <c r="B611" t="s">
        <v>4355</v>
      </c>
    </row>
    <row r="612" spans="1:2" x14ac:dyDescent="0.35">
      <c r="A612" t="s">
        <v>937</v>
      </c>
      <c r="B612" t="s">
        <v>4355</v>
      </c>
    </row>
    <row r="613" spans="1:2" x14ac:dyDescent="0.35">
      <c r="A613" t="s">
        <v>2114</v>
      </c>
      <c r="B613" t="s">
        <v>4355</v>
      </c>
    </row>
    <row r="614" spans="1:2" x14ac:dyDescent="0.35">
      <c r="A614" t="s">
        <v>376</v>
      </c>
      <c r="B614" t="s">
        <v>4356</v>
      </c>
    </row>
    <row r="615" spans="1:2" x14ac:dyDescent="0.35">
      <c r="A615" t="s">
        <v>411</v>
      </c>
      <c r="B615" t="s">
        <v>4357</v>
      </c>
    </row>
    <row r="616" spans="1:2" x14ac:dyDescent="0.35">
      <c r="A616" t="s">
        <v>1078</v>
      </c>
      <c r="B616" t="s">
        <v>4358</v>
      </c>
    </row>
    <row r="617" spans="1:2" x14ac:dyDescent="0.35">
      <c r="A617" t="s">
        <v>2031</v>
      </c>
      <c r="B617" t="s">
        <v>4359</v>
      </c>
    </row>
    <row r="618" spans="1:2" x14ac:dyDescent="0.35">
      <c r="A618" t="s">
        <v>544</v>
      </c>
      <c r="B618" t="s">
        <v>4360</v>
      </c>
    </row>
    <row r="619" spans="1:2" x14ac:dyDescent="0.35">
      <c r="A619" t="s">
        <v>1522</v>
      </c>
      <c r="B619" t="s">
        <v>4361</v>
      </c>
    </row>
    <row r="620" spans="1:2" x14ac:dyDescent="0.35">
      <c r="A620" t="s">
        <v>1391</v>
      </c>
      <c r="B620" t="s">
        <v>4362</v>
      </c>
    </row>
    <row r="621" spans="1:2" x14ac:dyDescent="0.35">
      <c r="A621" t="s">
        <v>1957</v>
      </c>
      <c r="B621" t="s">
        <v>4362</v>
      </c>
    </row>
    <row r="622" spans="1:2" x14ac:dyDescent="0.35">
      <c r="A622" t="s">
        <v>2366</v>
      </c>
      <c r="B622" t="s">
        <v>4363</v>
      </c>
    </row>
    <row r="623" spans="1:2" x14ac:dyDescent="0.35">
      <c r="A623" t="s">
        <v>1182</v>
      </c>
      <c r="B623" t="s">
        <v>4364</v>
      </c>
    </row>
    <row r="624" spans="1:2" x14ac:dyDescent="0.35">
      <c r="A624" t="s">
        <v>2252</v>
      </c>
      <c r="B624" t="s">
        <v>4365</v>
      </c>
    </row>
    <row r="625" spans="1:2" x14ac:dyDescent="0.35">
      <c r="A625" t="s">
        <v>2722</v>
      </c>
      <c r="B625" t="s">
        <v>4366</v>
      </c>
    </row>
    <row r="626" spans="1:2" x14ac:dyDescent="0.35">
      <c r="A626" t="s">
        <v>470</v>
      </c>
      <c r="B626" t="s">
        <v>3986</v>
      </c>
    </row>
    <row r="627" spans="1:2" x14ac:dyDescent="0.35">
      <c r="A627" t="s">
        <v>1845</v>
      </c>
      <c r="B627" t="s">
        <v>3986</v>
      </c>
    </row>
    <row r="628" spans="1:2" x14ac:dyDescent="0.35">
      <c r="A628" t="s">
        <v>2313</v>
      </c>
      <c r="B628" t="s">
        <v>4367</v>
      </c>
    </row>
    <row r="629" spans="1:2" x14ac:dyDescent="0.35">
      <c r="A629" t="s">
        <v>2124</v>
      </c>
      <c r="B629" t="s">
        <v>4368</v>
      </c>
    </row>
    <row r="630" spans="1:2" x14ac:dyDescent="0.35">
      <c r="A630" t="s">
        <v>2473</v>
      </c>
      <c r="B630" t="s">
        <v>4369</v>
      </c>
    </row>
    <row r="631" spans="1:2" x14ac:dyDescent="0.35">
      <c r="A631" t="s">
        <v>2694</v>
      </c>
      <c r="B631" t="s">
        <v>4370</v>
      </c>
    </row>
    <row r="632" spans="1:2" x14ac:dyDescent="0.35">
      <c r="A632" t="s">
        <v>1502</v>
      </c>
      <c r="B632" t="s">
        <v>4371</v>
      </c>
    </row>
    <row r="633" spans="1:2" x14ac:dyDescent="0.35">
      <c r="A633" t="s">
        <v>2820</v>
      </c>
      <c r="B633" t="s">
        <v>4372</v>
      </c>
    </row>
    <row r="634" spans="1:2" x14ac:dyDescent="0.35">
      <c r="A634" t="s">
        <v>538</v>
      </c>
      <c r="B634" t="s">
        <v>4373</v>
      </c>
    </row>
    <row r="635" spans="1:2" x14ac:dyDescent="0.35">
      <c r="A635" t="s">
        <v>1658</v>
      </c>
      <c r="B635" t="s">
        <v>4374</v>
      </c>
    </row>
    <row r="636" spans="1:2" x14ac:dyDescent="0.35">
      <c r="A636" t="s">
        <v>597</v>
      </c>
      <c r="B636" t="s">
        <v>4375</v>
      </c>
    </row>
    <row r="637" spans="1:2" x14ac:dyDescent="0.35">
      <c r="A637" t="s">
        <v>1221</v>
      </c>
      <c r="B637" t="s">
        <v>4375</v>
      </c>
    </row>
    <row r="638" spans="1:2" x14ac:dyDescent="0.35">
      <c r="A638" t="s">
        <v>1736</v>
      </c>
      <c r="B638" t="s">
        <v>4376</v>
      </c>
    </row>
    <row r="639" spans="1:2" x14ac:dyDescent="0.35">
      <c r="A639" t="s">
        <v>1816</v>
      </c>
      <c r="B639" t="s">
        <v>4376</v>
      </c>
    </row>
    <row r="640" spans="1:2" x14ac:dyDescent="0.35">
      <c r="A640" t="s">
        <v>372</v>
      </c>
      <c r="B640" t="s">
        <v>4377</v>
      </c>
    </row>
    <row r="641" spans="1:2" x14ac:dyDescent="0.35">
      <c r="A641" t="s">
        <v>2117</v>
      </c>
      <c r="B641" t="s">
        <v>4023</v>
      </c>
    </row>
    <row r="642" spans="1:2" x14ac:dyDescent="0.35">
      <c r="A642" t="s">
        <v>369</v>
      </c>
      <c r="B642" t="s">
        <v>4378</v>
      </c>
    </row>
    <row r="643" spans="1:2" x14ac:dyDescent="0.35">
      <c r="A643" t="s">
        <v>600</v>
      </c>
      <c r="B643" t="s">
        <v>4379</v>
      </c>
    </row>
    <row r="644" spans="1:2" x14ac:dyDescent="0.35">
      <c r="A644" t="s">
        <v>901</v>
      </c>
      <c r="B644" t="s">
        <v>4379</v>
      </c>
    </row>
    <row r="645" spans="1:2" x14ac:dyDescent="0.35">
      <c r="A645" t="s">
        <v>349</v>
      </c>
      <c r="B645" t="s">
        <v>4380</v>
      </c>
    </row>
    <row r="646" spans="1:2" x14ac:dyDescent="0.35">
      <c r="A646" t="s">
        <v>2476</v>
      </c>
      <c r="B646" t="s">
        <v>4381</v>
      </c>
    </row>
    <row r="647" spans="1:2" x14ac:dyDescent="0.35">
      <c r="A647" t="s">
        <v>1045</v>
      </c>
      <c r="B647" t="s">
        <v>4382</v>
      </c>
    </row>
    <row r="648" spans="1:2" x14ac:dyDescent="0.35">
      <c r="A648" t="s">
        <v>2362</v>
      </c>
      <c r="B648" t="s">
        <v>4382</v>
      </c>
    </row>
    <row r="649" spans="1:2" x14ac:dyDescent="0.35">
      <c r="A649" t="s">
        <v>512</v>
      </c>
      <c r="B649" t="s">
        <v>4383</v>
      </c>
    </row>
    <row r="650" spans="1:2" x14ac:dyDescent="0.35">
      <c r="A650" t="s">
        <v>1861</v>
      </c>
      <c r="B650" t="s">
        <v>4383</v>
      </c>
    </row>
    <row r="651" spans="1:2" x14ac:dyDescent="0.35">
      <c r="A651" t="s">
        <v>2798</v>
      </c>
      <c r="B651" t="s">
        <v>4384</v>
      </c>
    </row>
    <row r="652" spans="1:2" x14ac:dyDescent="0.35">
      <c r="A652" t="s">
        <v>1531</v>
      </c>
      <c r="B652" t="s">
        <v>4385</v>
      </c>
    </row>
    <row r="653" spans="1:2" x14ac:dyDescent="0.35">
      <c r="A653" t="s">
        <v>1978</v>
      </c>
      <c r="B653" t="s">
        <v>4386</v>
      </c>
    </row>
    <row r="654" spans="1:2" x14ac:dyDescent="0.35">
      <c r="A654" t="s">
        <v>1490</v>
      </c>
      <c r="B654" t="s">
        <v>4387</v>
      </c>
    </row>
    <row r="655" spans="1:2" x14ac:dyDescent="0.35">
      <c r="A655" t="s">
        <v>2516</v>
      </c>
      <c r="B655" t="s">
        <v>4191</v>
      </c>
    </row>
    <row r="656" spans="1:2" x14ac:dyDescent="0.35">
      <c r="A656" t="s">
        <v>2880</v>
      </c>
      <c r="B656" t="s">
        <v>4191</v>
      </c>
    </row>
    <row r="657" spans="1:2" x14ac:dyDescent="0.35">
      <c r="A657" t="s">
        <v>450</v>
      </c>
      <c r="B657" t="s">
        <v>4388</v>
      </c>
    </row>
    <row r="658" spans="1:2" x14ac:dyDescent="0.35">
      <c r="A658" t="s">
        <v>541</v>
      </c>
      <c r="B658" t="s">
        <v>4389</v>
      </c>
    </row>
    <row r="659" spans="1:2" x14ac:dyDescent="0.35">
      <c r="A659" t="s">
        <v>880</v>
      </c>
      <c r="B659" t="s">
        <v>4390</v>
      </c>
    </row>
    <row r="660" spans="1:2" x14ac:dyDescent="0.35">
      <c r="A660" t="s">
        <v>1275</v>
      </c>
      <c r="B660" t="s">
        <v>4390</v>
      </c>
    </row>
    <row r="661" spans="1:2" x14ac:dyDescent="0.35">
      <c r="A661" t="s">
        <v>1072</v>
      </c>
      <c r="B661" t="s">
        <v>4391</v>
      </c>
    </row>
    <row r="662" spans="1:2" x14ac:dyDescent="0.35">
      <c r="A662" t="s">
        <v>1141</v>
      </c>
      <c r="B662" t="s">
        <v>4391</v>
      </c>
    </row>
    <row r="663" spans="1:2" x14ac:dyDescent="0.35">
      <c r="A663" t="s">
        <v>1801</v>
      </c>
      <c r="B663" t="s">
        <v>4391</v>
      </c>
    </row>
    <row r="664" spans="1:2" x14ac:dyDescent="0.35">
      <c r="A664" t="s">
        <v>2405</v>
      </c>
      <c r="B664" t="s">
        <v>4392</v>
      </c>
    </row>
    <row r="665" spans="1:2" x14ac:dyDescent="0.35">
      <c r="A665" t="s">
        <v>1335</v>
      </c>
      <c r="B665" t="s">
        <v>4393</v>
      </c>
    </row>
    <row r="666" spans="1:2" x14ac:dyDescent="0.35">
      <c r="A666" t="s">
        <v>715</v>
      </c>
      <c r="B666" t="s">
        <v>4394</v>
      </c>
    </row>
    <row r="667" spans="1:2" x14ac:dyDescent="0.35">
      <c r="A667" t="s">
        <v>2323</v>
      </c>
      <c r="B667" t="s">
        <v>4394</v>
      </c>
    </row>
    <row r="668" spans="1:2" x14ac:dyDescent="0.35">
      <c r="A668" t="s">
        <v>2460</v>
      </c>
      <c r="B668" t="s">
        <v>4394</v>
      </c>
    </row>
    <row r="669" spans="1:2" x14ac:dyDescent="0.35">
      <c r="A669" t="s">
        <v>2397</v>
      </c>
      <c r="B669" t="s">
        <v>4395</v>
      </c>
    </row>
    <row r="670" spans="1:2" x14ac:dyDescent="0.35">
      <c r="A670" t="s">
        <v>2762</v>
      </c>
      <c r="B670" t="s">
        <v>4396</v>
      </c>
    </row>
    <row r="671" spans="1:2" x14ac:dyDescent="0.35">
      <c r="A671" t="s">
        <v>791</v>
      </c>
      <c r="B671" t="s">
        <v>4397</v>
      </c>
    </row>
    <row r="672" spans="1:2" x14ac:dyDescent="0.35">
      <c r="A672" t="s">
        <v>3012</v>
      </c>
      <c r="B672" t="s">
        <v>4397</v>
      </c>
    </row>
    <row r="673" spans="1:2" x14ac:dyDescent="0.35">
      <c r="A673" t="s">
        <v>2046</v>
      </c>
      <c r="B673" t="s">
        <v>4398</v>
      </c>
    </row>
    <row r="674" spans="1:2" x14ac:dyDescent="0.35">
      <c r="A674" t="s">
        <v>486</v>
      </c>
      <c r="B674" t="s">
        <v>4399</v>
      </c>
    </row>
    <row r="675" spans="1:2" x14ac:dyDescent="0.35">
      <c r="A675" t="s">
        <v>518</v>
      </c>
      <c r="B675" t="s">
        <v>4400</v>
      </c>
    </row>
    <row r="676" spans="1:2" x14ac:dyDescent="0.35">
      <c r="A676" t="s">
        <v>1487</v>
      </c>
      <c r="B676" t="s">
        <v>4400</v>
      </c>
    </row>
    <row r="677" spans="1:2" x14ac:dyDescent="0.35">
      <c r="A677" t="s">
        <v>532</v>
      </c>
      <c r="B677" t="s">
        <v>4401</v>
      </c>
    </row>
    <row r="678" spans="1:2" x14ac:dyDescent="0.35">
      <c r="A678" t="s">
        <v>578</v>
      </c>
      <c r="B678" t="s">
        <v>4401</v>
      </c>
    </row>
    <row r="679" spans="1:2" x14ac:dyDescent="0.35">
      <c r="A679" t="s">
        <v>2660</v>
      </c>
      <c r="B679" t="s">
        <v>4402</v>
      </c>
    </row>
    <row r="680" spans="1:2" x14ac:dyDescent="0.35">
      <c r="A680" t="s">
        <v>2816</v>
      </c>
      <c r="B680" t="s">
        <v>4403</v>
      </c>
    </row>
    <row r="681" spans="1:2" x14ac:dyDescent="0.35">
      <c r="A681" t="s">
        <v>2074</v>
      </c>
      <c r="B681" t="s">
        <v>4404</v>
      </c>
    </row>
    <row r="682" spans="1:2" x14ac:dyDescent="0.35">
      <c r="A682" t="s">
        <v>402</v>
      </c>
      <c r="B682" t="s">
        <v>4405</v>
      </c>
    </row>
    <row r="683" spans="1:2" x14ac:dyDescent="0.35">
      <c r="A683" t="s">
        <v>2735</v>
      </c>
      <c r="B683" t="s">
        <v>4405</v>
      </c>
    </row>
    <row r="684" spans="1:2" x14ac:dyDescent="0.35">
      <c r="A684" t="s">
        <v>435</v>
      </c>
      <c r="B684" t="s">
        <v>4406</v>
      </c>
    </row>
    <row r="685" spans="1:2" x14ac:dyDescent="0.35">
      <c r="A685" t="s">
        <v>1553</v>
      </c>
      <c r="B685" t="s">
        <v>3922</v>
      </c>
    </row>
    <row r="686" spans="1:2" x14ac:dyDescent="0.35">
      <c r="A686" t="s">
        <v>607</v>
      </c>
      <c r="B686" t="s">
        <v>4407</v>
      </c>
    </row>
    <row r="687" spans="1:2" x14ac:dyDescent="0.35">
      <c r="A687" t="s">
        <v>223</v>
      </c>
      <c r="B687" t="s">
        <v>4408</v>
      </c>
    </row>
    <row r="688" spans="1:2" x14ac:dyDescent="0.35">
      <c r="A688" t="s">
        <v>1566</v>
      </c>
      <c r="B688" t="s">
        <v>4408</v>
      </c>
    </row>
    <row r="689" spans="1:2" x14ac:dyDescent="0.35">
      <c r="A689" t="s">
        <v>2262</v>
      </c>
      <c r="B689" t="s">
        <v>4409</v>
      </c>
    </row>
    <row r="690" spans="1:2" x14ac:dyDescent="0.35">
      <c r="A690" t="s">
        <v>2741</v>
      </c>
      <c r="B690" t="s">
        <v>4410</v>
      </c>
    </row>
    <row r="691" spans="1:2" x14ac:dyDescent="0.35">
      <c r="A691" t="s">
        <v>2018</v>
      </c>
      <c r="B691" t="s">
        <v>4411</v>
      </c>
    </row>
    <row r="692" spans="1:2" x14ac:dyDescent="0.35">
      <c r="A692" t="s">
        <v>721</v>
      </c>
      <c r="B692" t="s">
        <v>4412</v>
      </c>
    </row>
    <row r="693" spans="1:2" x14ac:dyDescent="0.35">
      <c r="A693" t="s">
        <v>775</v>
      </c>
      <c r="B693" t="s">
        <v>4413</v>
      </c>
    </row>
    <row r="694" spans="1:2" x14ac:dyDescent="0.35">
      <c r="A694" t="s">
        <v>1946</v>
      </c>
      <c r="B694" t="s">
        <v>4414</v>
      </c>
    </row>
    <row r="695" spans="1:2" x14ac:dyDescent="0.35">
      <c r="A695" t="s">
        <v>1175</v>
      </c>
      <c r="B695" t="s">
        <v>4415</v>
      </c>
    </row>
    <row r="696" spans="1:2" x14ac:dyDescent="0.35">
      <c r="A696" t="s">
        <v>1851</v>
      </c>
      <c r="B696" t="s">
        <v>4416</v>
      </c>
    </row>
    <row r="697" spans="1:2" x14ac:dyDescent="0.35">
      <c r="A697" t="s">
        <v>2071</v>
      </c>
      <c r="B697" t="s">
        <v>4416</v>
      </c>
    </row>
    <row r="698" spans="1:2" x14ac:dyDescent="0.35">
      <c r="A698" t="s">
        <v>2489</v>
      </c>
      <c r="B698" t="s">
        <v>4417</v>
      </c>
    </row>
    <row r="699" spans="1:2" x14ac:dyDescent="0.35">
      <c r="A699" t="s">
        <v>1437</v>
      </c>
      <c r="B699" t="s">
        <v>4418</v>
      </c>
    </row>
    <row r="700" spans="1:2" x14ac:dyDescent="0.35">
      <c r="A700" t="s">
        <v>3034</v>
      </c>
      <c r="B700" t="s">
        <v>4419</v>
      </c>
    </row>
    <row r="701" spans="1:2" x14ac:dyDescent="0.35">
      <c r="A701" t="s">
        <v>2666</v>
      </c>
      <c r="B701" t="s">
        <v>4420</v>
      </c>
    </row>
    <row r="702" spans="1:2" x14ac:dyDescent="0.35">
      <c r="A702" t="s">
        <v>1499</v>
      </c>
      <c r="B702" t="s">
        <v>4421</v>
      </c>
    </row>
    <row r="703" spans="1:2" x14ac:dyDescent="0.35">
      <c r="A703" t="s">
        <v>1209</v>
      </c>
      <c r="B703" t="s">
        <v>4422</v>
      </c>
    </row>
    <row r="704" spans="1:2" x14ac:dyDescent="0.35">
      <c r="A704" t="s">
        <v>1775</v>
      </c>
      <c r="B704" t="s">
        <v>4423</v>
      </c>
    </row>
    <row r="705" spans="1:2" x14ac:dyDescent="0.35">
      <c r="A705" t="s">
        <v>1893</v>
      </c>
      <c r="B705" t="s">
        <v>4423</v>
      </c>
    </row>
    <row r="706" spans="1:2" x14ac:dyDescent="0.35">
      <c r="A706" t="s">
        <v>553</v>
      </c>
      <c r="B706" t="s">
        <v>4424</v>
      </c>
    </row>
    <row r="707" spans="1:2" x14ac:dyDescent="0.35">
      <c r="A707" t="s">
        <v>1411</v>
      </c>
      <c r="B707" t="s">
        <v>4425</v>
      </c>
    </row>
    <row r="708" spans="1:2" x14ac:dyDescent="0.35">
      <c r="A708" t="s">
        <v>1265</v>
      </c>
      <c r="B708" t="s">
        <v>4426</v>
      </c>
    </row>
    <row r="709" spans="1:2" x14ac:dyDescent="0.35">
      <c r="A709" t="s">
        <v>1516</v>
      </c>
      <c r="B709" t="s">
        <v>4427</v>
      </c>
    </row>
    <row r="710" spans="1:2" x14ac:dyDescent="0.35">
      <c r="A710" t="s">
        <v>1712</v>
      </c>
      <c r="B710" t="s">
        <v>4428</v>
      </c>
    </row>
    <row r="711" spans="1:2" x14ac:dyDescent="0.35">
      <c r="A711" t="s">
        <v>359</v>
      </c>
      <c r="B711" t="s">
        <v>4429</v>
      </c>
    </row>
    <row r="712" spans="1:2" x14ac:dyDescent="0.35">
      <c r="A712" t="s">
        <v>892</v>
      </c>
      <c r="B712" t="s">
        <v>4430</v>
      </c>
    </row>
    <row r="713" spans="1:2" x14ac:dyDescent="0.35">
      <c r="A713" t="s">
        <v>1203</v>
      </c>
      <c r="B713" t="s">
        <v>4431</v>
      </c>
    </row>
    <row r="714" spans="1:2" x14ac:dyDescent="0.35">
      <c r="A714" t="s">
        <v>2320</v>
      </c>
      <c r="B714" t="s">
        <v>4431</v>
      </c>
    </row>
    <row r="715" spans="1:2" x14ac:dyDescent="0.35">
      <c r="A715" t="s">
        <v>2522</v>
      </c>
      <c r="B715" t="s">
        <v>4431</v>
      </c>
    </row>
    <row r="716" spans="1:2" x14ac:dyDescent="0.35">
      <c r="A716" t="s">
        <v>1278</v>
      </c>
      <c r="B716" t="s">
        <v>4432</v>
      </c>
    </row>
    <row r="717" spans="1:2" x14ac:dyDescent="0.35">
      <c r="A717" t="s">
        <v>1339</v>
      </c>
      <c r="B717" t="s">
        <v>4250</v>
      </c>
    </row>
    <row r="718" spans="1:2" x14ac:dyDescent="0.35">
      <c r="A718" t="s">
        <v>3104</v>
      </c>
      <c r="B718" t="s">
        <v>4433</v>
      </c>
    </row>
    <row r="719" spans="1:2" x14ac:dyDescent="0.35">
      <c r="A719" t="s">
        <v>1826</v>
      </c>
      <c r="B719" t="s">
        <v>4434</v>
      </c>
    </row>
    <row r="720" spans="1:2" x14ac:dyDescent="0.35">
      <c r="A720" t="s">
        <v>591</v>
      </c>
      <c r="B720" t="s">
        <v>4435</v>
      </c>
    </row>
    <row r="721" spans="1:2" x14ac:dyDescent="0.35">
      <c r="A721" t="s">
        <v>1797</v>
      </c>
      <c r="B721" t="s">
        <v>4435</v>
      </c>
    </row>
    <row r="722" spans="1:2" x14ac:dyDescent="0.35">
      <c r="A722" t="s">
        <v>2672</v>
      </c>
      <c r="B722" t="s">
        <v>4436</v>
      </c>
    </row>
    <row r="723" spans="1:2" x14ac:dyDescent="0.35">
      <c r="A723" t="s">
        <v>2826</v>
      </c>
      <c r="B723" t="s">
        <v>4437</v>
      </c>
    </row>
    <row r="724" spans="1:2" x14ac:dyDescent="0.35">
      <c r="A724" t="s">
        <v>1110</v>
      </c>
      <c r="B724" t="s">
        <v>4438</v>
      </c>
    </row>
    <row r="725" spans="1:2" x14ac:dyDescent="0.35">
      <c r="A725" t="s">
        <v>2152</v>
      </c>
      <c r="B725" t="s">
        <v>4438</v>
      </c>
    </row>
    <row r="726" spans="1:2" x14ac:dyDescent="0.35">
      <c r="A726" t="s">
        <v>1719</v>
      </c>
      <c r="B726" t="s">
        <v>4439</v>
      </c>
    </row>
    <row r="727" spans="1:2" x14ac:dyDescent="0.35">
      <c r="A727" t="s">
        <v>41</v>
      </c>
      <c r="B727" t="s">
        <v>4440</v>
      </c>
    </row>
    <row r="728" spans="1:2" x14ac:dyDescent="0.35">
      <c r="A728" t="s">
        <v>3070</v>
      </c>
      <c r="B728" t="s">
        <v>4210</v>
      </c>
    </row>
    <row r="729" spans="1:2" x14ac:dyDescent="0.35">
      <c r="A729" t="s">
        <v>2384</v>
      </c>
      <c r="B729" t="s">
        <v>4441</v>
      </c>
    </row>
    <row r="730" spans="1:2" x14ac:dyDescent="0.35">
      <c r="A730" t="s">
        <v>687</v>
      </c>
      <c r="B730" t="s">
        <v>4442</v>
      </c>
    </row>
    <row r="731" spans="1:2" x14ac:dyDescent="0.35">
      <c r="A731" t="s">
        <v>2510</v>
      </c>
      <c r="B731" t="s">
        <v>4442</v>
      </c>
    </row>
    <row r="732" spans="1:2" x14ac:dyDescent="0.35">
      <c r="A732" t="s">
        <v>1525</v>
      </c>
      <c r="B732" t="s">
        <v>4443</v>
      </c>
    </row>
    <row r="733" spans="1:2" x14ac:dyDescent="0.35">
      <c r="A733" t="s">
        <v>3044</v>
      </c>
      <c r="B733" t="s">
        <v>4444</v>
      </c>
    </row>
    <row r="734" spans="1:2" x14ac:dyDescent="0.35">
      <c r="A734" t="s">
        <v>918</v>
      </c>
      <c r="B734" t="s">
        <v>4445</v>
      </c>
    </row>
    <row r="735" spans="1:2" x14ac:dyDescent="0.35">
      <c r="A735" t="s">
        <v>128</v>
      </c>
      <c r="B735" t="s">
        <v>4446</v>
      </c>
    </row>
    <row r="736" spans="1:2" x14ac:dyDescent="0.35">
      <c r="A736" t="s">
        <v>2006</v>
      </c>
      <c r="B736" t="s">
        <v>4447</v>
      </c>
    </row>
    <row r="737" spans="1:2" x14ac:dyDescent="0.35">
      <c r="A737" t="s">
        <v>811</v>
      </c>
      <c r="B737" t="s">
        <v>4448</v>
      </c>
    </row>
    <row r="738" spans="1:2" x14ac:dyDescent="0.35">
      <c r="A738" t="s">
        <v>2307</v>
      </c>
      <c r="B738" t="s">
        <v>4449</v>
      </c>
    </row>
    <row r="739" spans="1:2" x14ac:dyDescent="0.35">
      <c r="A739" t="s">
        <v>243</v>
      </c>
      <c r="B739" t="s">
        <v>4450</v>
      </c>
    </row>
    <row r="740" spans="1:2" x14ac:dyDescent="0.35">
      <c r="A740" t="s">
        <v>47</v>
      </c>
      <c r="B740" t="s">
        <v>4451</v>
      </c>
    </row>
    <row r="741" spans="1:2" x14ac:dyDescent="0.35">
      <c r="A741" t="s">
        <v>928</v>
      </c>
      <c r="B741" t="s">
        <v>4452</v>
      </c>
    </row>
    <row r="742" spans="1:2" x14ac:dyDescent="0.35">
      <c r="A742" t="s">
        <v>1781</v>
      </c>
      <c r="B742" t="s">
        <v>4126</v>
      </c>
    </row>
    <row r="743" spans="1:2" x14ac:dyDescent="0.35">
      <c r="A743" t="s">
        <v>2412</v>
      </c>
      <c r="B743" t="s">
        <v>4453</v>
      </c>
    </row>
    <row r="744" spans="1:2" x14ac:dyDescent="0.35">
      <c r="A744" t="s">
        <v>315</v>
      </c>
      <c r="B744" t="s">
        <v>4454</v>
      </c>
    </row>
    <row r="745" spans="1:2" x14ac:dyDescent="0.35">
      <c r="A745" t="s">
        <v>3132</v>
      </c>
      <c r="B745" t="s">
        <v>4455</v>
      </c>
    </row>
    <row r="746" spans="1:2" x14ac:dyDescent="0.35">
      <c r="A746" t="s">
        <v>2621</v>
      </c>
      <c r="B746" t="s">
        <v>4456</v>
      </c>
    </row>
    <row r="747" spans="1:2" x14ac:dyDescent="0.35">
      <c r="A747" t="s">
        <v>3142</v>
      </c>
      <c r="B747" t="s">
        <v>4457</v>
      </c>
    </row>
    <row r="748" spans="1:2" x14ac:dyDescent="0.35">
      <c r="A748" t="s">
        <v>2792</v>
      </c>
      <c r="B748" t="s">
        <v>4458</v>
      </c>
    </row>
    <row r="749" spans="1:2" x14ac:dyDescent="0.35">
      <c r="A749" t="s">
        <v>2611</v>
      </c>
      <c r="B749" t="s">
        <v>4459</v>
      </c>
    </row>
    <row r="750" spans="1:2" x14ac:dyDescent="0.35">
      <c r="A750" t="s">
        <v>3138</v>
      </c>
      <c r="B750" t="s">
        <v>4459</v>
      </c>
    </row>
    <row r="751" spans="1:2" x14ac:dyDescent="0.35">
      <c r="A751" t="s">
        <v>1292</v>
      </c>
      <c r="B751" t="s">
        <v>4460</v>
      </c>
    </row>
    <row r="752" spans="1:2" x14ac:dyDescent="0.35">
      <c r="A752" t="s">
        <v>2535</v>
      </c>
      <c r="B752" t="s">
        <v>4461</v>
      </c>
    </row>
    <row r="753" spans="1:2" x14ac:dyDescent="0.35">
      <c r="A753" t="s">
        <v>28</v>
      </c>
      <c r="B753" t="s">
        <v>4462</v>
      </c>
    </row>
    <row r="754" spans="1:2" x14ac:dyDescent="0.35">
      <c r="A754" t="s">
        <v>198</v>
      </c>
      <c r="B754" t="s">
        <v>4463</v>
      </c>
    </row>
    <row r="755" spans="1:2" x14ac:dyDescent="0.35">
      <c r="A755" t="s">
        <v>855</v>
      </c>
      <c r="B755" t="s">
        <v>4463</v>
      </c>
    </row>
    <row r="756" spans="1:2" x14ac:dyDescent="0.35">
      <c r="A756" t="s">
        <v>2189</v>
      </c>
      <c r="B756" t="s">
        <v>4464</v>
      </c>
    </row>
    <row r="757" spans="1:2" x14ac:dyDescent="0.35">
      <c r="A757" t="s">
        <v>331</v>
      </c>
      <c r="B757" t="s">
        <v>4465</v>
      </c>
    </row>
    <row r="758" spans="1:2" x14ac:dyDescent="0.35">
      <c r="A758" t="s">
        <v>1829</v>
      </c>
      <c r="B758" t="s">
        <v>4466</v>
      </c>
    </row>
    <row r="759" spans="1:2" x14ac:dyDescent="0.35">
      <c r="A759" t="s">
        <v>67</v>
      </c>
      <c r="B759" t="s">
        <v>4467</v>
      </c>
    </row>
    <row r="760" spans="1:2" x14ac:dyDescent="0.35">
      <c r="A760" t="s">
        <v>564</v>
      </c>
      <c r="B760" t="s">
        <v>4468</v>
      </c>
    </row>
    <row r="761" spans="1:2" x14ac:dyDescent="0.35">
      <c r="A761" t="s">
        <v>702</v>
      </c>
      <c r="B761" t="s">
        <v>4469</v>
      </c>
    </row>
    <row r="762" spans="1:2" x14ac:dyDescent="0.35">
      <c r="A762" t="s">
        <v>934</v>
      </c>
      <c r="B762" t="s">
        <v>4469</v>
      </c>
    </row>
    <row r="763" spans="1:2" x14ac:dyDescent="0.35">
      <c r="A763" t="s">
        <v>77</v>
      </c>
      <c r="B763" t="s">
        <v>4470</v>
      </c>
    </row>
    <row r="764" spans="1:2" x14ac:dyDescent="0.35">
      <c r="A764" t="s">
        <v>291</v>
      </c>
      <c r="B764" t="s">
        <v>4471</v>
      </c>
    </row>
    <row r="765" spans="1:2" x14ac:dyDescent="0.35">
      <c r="A765" t="s">
        <v>895</v>
      </c>
      <c r="B765" t="s">
        <v>4471</v>
      </c>
    </row>
    <row r="766" spans="1:2" x14ac:dyDescent="0.35">
      <c r="A766" t="s">
        <v>991</v>
      </c>
      <c r="B766" t="s">
        <v>4471</v>
      </c>
    </row>
    <row r="767" spans="1:2" x14ac:dyDescent="0.35">
      <c r="A767" t="s">
        <v>3095</v>
      </c>
      <c r="B767" t="s">
        <v>4472</v>
      </c>
    </row>
    <row r="768" spans="1:2" x14ac:dyDescent="0.35">
      <c r="A768" t="s">
        <v>414</v>
      </c>
      <c r="B768" t="s">
        <v>4473</v>
      </c>
    </row>
    <row r="769" spans="1:2" x14ac:dyDescent="0.35">
      <c r="A769" t="s">
        <v>2795</v>
      </c>
      <c r="B769" t="s">
        <v>4474</v>
      </c>
    </row>
    <row r="770" spans="1:2" x14ac:dyDescent="0.35">
      <c r="A770" t="s">
        <v>2255</v>
      </c>
      <c r="B770" t="s">
        <v>4475</v>
      </c>
    </row>
    <row r="771" spans="1:2" x14ac:dyDescent="0.35">
      <c r="A771" t="s">
        <v>1739</v>
      </c>
      <c r="B771" t="s">
        <v>4476</v>
      </c>
    </row>
    <row r="772" spans="1:2" x14ac:dyDescent="0.35">
      <c r="A772" t="s">
        <v>2352</v>
      </c>
      <c r="B772" t="s">
        <v>4476</v>
      </c>
    </row>
    <row r="773" spans="1:2" x14ac:dyDescent="0.35">
      <c r="A773" t="s">
        <v>1572</v>
      </c>
      <c r="B773" t="s">
        <v>4477</v>
      </c>
    </row>
    <row r="774" spans="1:2" x14ac:dyDescent="0.35">
      <c r="A774" t="s">
        <v>1685</v>
      </c>
      <c r="B774" t="s">
        <v>4477</v>
      </c>
    </row>
    <row r="775" spans="1:2" x14ac:dyDescent="0.35">
      <c r="A775" t="s">
        <v>429</v>
      </c>
      <c r="B775" t="s">
        <v>4478</v>
      </c>
    </row>
    <row r="776" spans="1:2" x14ac:dyDescent="0.35">
      <c r="A776" t="s">
        <v>1842</v>
      </c>
      <c r="B776" t="s">
        <v>4479</v>
      </c>
    </row>
    <row r="777" spans="1:2" x14ac:dyDescent="0.35">
      <c r="A777" t="s">
        <v>2719</v>
      </c>
      <c r="B777" t="s">
        <v>4480</v>
      </c>
    </row>
    <row r="778" spans="1:2" x14ac:dyDescent="0.35">
      <c r="A778" t="s">
        <v>521</v>
      </c>
      <c r="B778" t="s">
        <v>4481</v>
      </c>
    </row>
    <row r="779" spans="1:2" x14ac:dyDescent="0.35">
      <c r="A779" t="s">
        <v>1614</v>
      </c>
      <c r="B779" t="s">
        <v>4482</v>
      </c>
    </row>
    <row r="780" spans="1:2" x14ac:dyDescent="0.35">
      <c r="A780" t="s">
        <v>1148</v>
      </c>
      <c r="B780" t="s">
        <v>4483</v>
      </c>
    </row>
    <row r="781" spans="1:2" x14ac:dyDescent="0.35">
      <c r="A781" t="s">
        <v>2681</v>
      </c>
      <c r="B781" t="s">
        <v>4484</v>
      </c>
    </row>
    <row r="782" spans="1:2" x14ac:dyDescent="0.35">
      <c r="A782" t="s">
        <v>2877</v>
      </c>
      <c r="B782" t="s">
        <v>4485</v>
      </c>
    </row>
    <row r="783" spans="1:2" x14ac:dyDescent="0.35">
      <c r="A783" t="s">
        <v>1562</v>
      </c>
      <c r="B783" t="s">
        <v>4117</v>
      </c>
    </row>
    <row r="784" spans="1:2" x14ac:dyDescent="0.35">
      <c r="A784" t="s">
        <v>1905</v>
      </c>
      <c r="B784" t="s">
        <v>4486</v>
      </c>
    </row>
    <row r="785" spans="1:2" x14ac:dyDescent="0.35">
      <c r="A785" t="s">
        <v>328</v>
      </c>
      <c r="B785" t="s">
        <v>4487</v>
      </c>
    </row>
    <row r="786" spans="1:2" x14ac:dyDescent="0.35">
      <c r="A786" t="s">
        <v>2780</v>
      </c>
      <c r="B786" t="s">
        <v>4488</v>
      </c>
    </row>
    <row r="787" spans="1:2" x14ac:dyDescent="0.35">
      <c r="A787" t="s">
        <v>2771</v>
      </c>
      <c r="B787" t="s">
        <v>4489</v>
      </c>
    </row>
    <row r="788" spans="1:2" x14ac:dyDescent="0.35">
      <c r="A788" t="s">
        <v>690</v>
      </c>
      <c r="B788" t="s">
        <v>4490</v>
      </c>
    </row>
    <row r="789" spans="1:2" x14ac:dyDescent="0.35">
      <c r="A789" t="s">
        <v>561</v>
      </c>
      <c r="B789" t="s">
        <v>4491</v>
      </c>
    </row>
    <row r="790" spans="1:2" x14ac:dyDescent="0.35">
      <c r="A790" t="s">
        <v>844</v>
      </c>
      <c r="B790" t="s">
        <v>4492</v>
      </c>
    </row>
    <row r="791" spans="1:2" x14ac:dyDescent="0.35">
      <c r="A791" t="s">
        <v>1326</v>
      </c>
      <c r="B791" t="s">
        <v>4161</v>
      </c>
    </row>
    <row r="792" spans="1:2" x14ac:dyDescent="0.35">
      <c r="A792" t="s">
        <v>2467</v>
      </c>
      <c r="B792" t="s">
        <v>4161</v>
      </c>
    </row>
    <row r="793" spans="1:2" x14ac:dyDescent="0.35">
      <c r="A793" t="s">
        <v>1537</v>
      </c>
      <c r="B793" t="s">
        <v>4493</v>
      </c>
    </row>
    <row r="794" spans="1:2" x14ac:dyDescent="0.35">
      <c r="A794" t="s">
        <v>490</v>
      </c>
      <c r="B794" t="s">
        <v>4494</v>
      </c>
    </row>
    <row r="795" spans="1:2" x14ac:dyDescent="0.35">
      <c r="A795" t="s">
        <v>2040</v>
      </c>
      <c r="B795" t="s">
        <v>4495</v>
      </c>
    </row>
    <row r="796" spans="1:2" x14ac:dyDescent="0.35">
      <c r="A796" t="s">
        <v>949</v>
      </c>
      <c r="B796" t="s">
        <v>4496</v>
      </c>
    </row>
    <row r="797" spans="1:2" x14ac:dyDescent="0.35">
      <c r="A797" t="s">
        <v>618</v>
      </c>
      <c r="B797" t="s">
        <v>4497</v>
      </c>
    </row>
    <row r="798" spans="1:2" x14ac:dyDescent="0.35">
      <c r="A798" t="s">
        <v>2133</v>
      </c>
      <c r="B798" t="s">
        <v>4498</v>
      </c>
    </row>
    <row r="799" spans="1:2" x14ac:dyDescent="0.35">
      <c r="A799" t="s">
        <v>672</v>
      </c>
      <c r="B799" t="s">
        <v>4499</v>
      </c>
    </row>
    <row r="800" spans="1:2" x14ac:dyDescent="0.35">
      <c r="A800" t="s">
        <v>2155</v>
      </c>
      <c r="B800" t="s">
        <v>4500</v>
      </c>
    </row>
    <row r="801" spans="1:2" x14ac:dyDescent="0.35">
      <c r="A801" t="s">
        <v>343</v>
      </c>
      <c r="B801" t="s">
        <v>4501</v>
      </c>
    </row>
    <row r="802" spans="1:2" x14ac:dyDescent="0.35">
      <c r="A802" t="s">
        <v>249</v>
      </c>
      <c r="B802" t="s">
        <v>4502</v>
      </c>
    </row>
    <row r="803" spans="1:2" x14ac:dyDescent="0.35">
      <c r="A803" t="s">
        <v>2062</v>
      </c>
      <c r="B803" t="s">
        <v>4503</v>
      </c>
    </row>
    <row r="804" spans="1:2" x14ac:dyDescent="0.35">
      <c r="A804" t="s">
        <v>2675</v>
      </c>
      <c r="B804" t="s">
        <v>4504</v>
      </c>
    </row>
    <row r="805" spans="1:2" x14ac:dyDescent="0.35">
      <c r="A805" t="s">
        <v>1065</v>
      </c>
      <c r="B805" t="s">
        <v>4505</v>
      </c>
    </row>
    <row r="806" spans="1:2" x14ac:dyDescent="0.35">
      <c r="A806" t="s">
        <v>1346</v>
      </c>
      <c r="B806" t="s">
        <v>4506</v>
      </c>
    </row>
    <row r="807" spans="1:2" x14ac:dyDescent="0.35">
      <c r="A807" t="s">
        <v>2697</v>
      </c>
      <c r="B807" t="s">
        <v>4507</v>
      </c>
    </row>
    <row r="808" spans="1:2" x14ac:dyDescent="0.35">
      <c r="A808" t="s">
        <v>1902</v>
      </c>
      <c r="B808" t="s">
        <v>4508</v>
      </c>
    </row>
    <row r="809" spans="1:2" x14ac:dyDescent="0.35">
      <c r="A809" t="s">
        <v>2268</v>
      </c>
      <c r="B809" t="s">
        <v>4509</v>
      </c>
    </row>
    <row r="810" spans="1:2" x14ac:dyDescent="0.35">
      <c r="A810" t="s">
        <v>574</v>
      </c>
      <c r="B810" t="s">
        <v>4510</v>
      </c>
    </row>
    <row r="811" spans="1:2" x14ac:dyDescent="0.35">
      <c r="A811" t="s">
        <v>988</v>
      </c>
      <c r="B811" t="s">
        <v>4511</v>
      </c>
    </row>
    <row r="812" spans="1:2" x14ac:dyDescent="0.35">
      <c r="A812" t="s">
        <v>1081</v>
      </c>
      <c r="B812" t="s">
        <v>4512</v>
      </c>
    </row>
    <row r="813" spans="1:2" x14ac:dyDescent="0.35">
      <c r="A813" t="s">
        <v>1745</v>
      </c>
      <c r="B813" t="s">
        <v>4513</v>
      </c>
    </row>
    <row r="814" spans="1:2" x14ac:dyDescent="0.35">
      <c r="A814" t="s">
        <v>1165</v>
      </c>
      <c r="B814" t="s">
        <v>4514</v>
      </c>
    </row>
    <row r="815" spans="1:2" x14ac:dyDescent="0.35">
      <c r="A815" t="s">
        <v>2492</v>
      </c>
      <c r="B815" t="s">
        <v>4514</v>
      </c>
    </row>
    <row r="816" spans="1:2" x14ac:dyDescent="0.35">
      <c r="A816" t="s">
        <v>83</v>
      </c>
      <c r="B816" t="s">
        <v>4515</v>
      </c>
    </row>
    <row r="817" spans="1:2" x14ac:dyDescent="0.35">
      <c r="A817" t="s">
        <v>2049</v>
      </c>
      <c r="B817" t="s">
        <v>4516</v>
      </c>
    </row>
    <row r="818" spans="1:2" x14ac:dyDescent="0.35">
      <c r="A818" t="s">
        <v>1041</v>
      </c>
      <c r="B818" t="s">
        <v>4517</v>
      </c>
    </row>
    <row r="819" spans="1:2" x14ac:dyDescent="0.35">
      <c r="A819" t="s">
        <v>474</v>
      </c>
      <c r="B819" t="s">
        <v>4518</v>
      </c>
    </row>
    <row r="820" spans="1:2" x14ac:dyDescent="0.35">
      <c r="A820" t="s">
        <v>1590</v>
      </c>
      <c r="B820" t="s">
        <v>4519</v>
      </c>
    </row>
    <row r="821" spans="1:2" x14ac:dyDescent="0.35">
      <c r="A821" t="s">
        <v>1637</v>
      </c>
      <c r="B821" t="s">
        <v>4519</v>
      </c>
    </row>
    <row r="822" spans="1:2" x14ac:dyDescent="0.35">
      <c r="A822" t="s">
        <v>1597</v>
      </c>
      <c r="B822" t="s">
        <v>4520</v>
      </c>
    </row>
    <row r="823" spans="1:2" x14ac:dyDescent="0.35">
      <c r="A823" t="s">
        <v>1996</v>
      </c>
      <c r="B823" t="s">
        <v>4520</v>
      </c>
    </row>
    <row r="824" spans="1:2" x14ac:dyDescent="0.35">
      <c r="A824" t="s">
        <v>1400</v>
      </c>
      <c r="B824" t="s">
        <v>4521</v>
      </c>
    </row>
    <row r="825" spans="1:2" x14ac:dyDescent="0.35">
      <c r="A825" t="s">
        <v>1670</v>
      </c>
      <c r="B825" t="s">
        <v>4522</v>
      </c>
    </row>
    <row r="826" spans="1:2" x14ac:dyDescent="0.35">
      <c r="A826" t="s">
        <v>494</v>
      </c>
      <c r="B826" t="s">
        <v>4523</v>
      </c>
    </row>
    <row r="827" spans="1:2" x14ac:dyDescent="0.35">
      <c r="A827" t="s">
        <v>848</v>
      </c>
      <c r="B827" t="s">
        <v>3967</v>
      </c>
    </row>
    <row r="828" spans="1:2" x14ac:dyDescent="0.35">
      <c r="A828" t="s">
        <v>594</v>
      </c>
      <c r="B828" t="s">
        <v>4524</v>
      </c>
    </row>
    <row r="829" spans="1:2" x14ac:dyDescent="0.35">
      <c r="A829" t="s">
        <v>2218</v>
      </c>
      <c r="B829" t="s">
        <v>4524</v>
      </c>
    </row>
    <row r="830" spans="1:2" x14ac:dyDescent="0.35">
      <c r="A830" t="s">
        <v>2701</v>
      </c>
      <c r="B830" t="s">
        <v>4525</v>
      </c>
    </row>
    <row r="831" spans="1:2" x14ac:dyDescent="0.35">
      <c r="A831" t="s">
        <v>2198</v>
      </c>
      <c r="B831" t="s">
        <v>4301</v>
      </c>
    </row>
    <row r="832" spans="1:2" x14ac:dyDescent="0.35">
      <c r="A832" t="s">
        <v>131</v>
      </c>
      <c r="B832" t="s">
        <v>4526</v>
      </c>
    </row>
    <row r="833" spans="1:2" x14ac:dyDescent="0.35">
      <c r="A833" t="s">
        <v>2648</v>
      </c>
      <c r="B833" t="s">
        <v>4527</v>
      </c>
    </row>
    <row r="834" spans="1:2" x14ac:dyDescent="0.35">
      <c r="A834" t="s">
        <v>681</v>
      </c>
      <c r="B834" t="s">
        <v>4528</v>
      </c>
    </row>
    <row r="835" spans="1:2" x14ac:dyDescent="0.35">
      <c r="A835" t="s">
        <v>2837</v>
      </c>
      <c r="B835" t="s">
        <v>4340</v>
      </c>
    </row>
    <row r="836" spans="1:2" x14ac:dyDescent="0.35">
      <c r="A836" t="s">
        <v>837</v>
      </c>
      <c r="B836" t="s">
        <v>4529</v>
      </c>
    </row>
    <row r="837" spans="1:2" x14ac:dyDescent="0.35">
      <c r="A837" t="s">
        <v>915</v>
      </c>
      <c r="B837" t="s">
        <v>4530</v>
      </c>
    </row>
    <row r="838" spans="1:2" x14ac:dyDescent="0.35">
      <c r="A838" t="s">
        <v>1191</v>
      </c>
      <c r="B838" t="s">
        <v>4531</v>
      </c>
    </row>
    <row r="839" spans="1:2" x14ac:dyDescent="0.35">
      <c r="A839" t="s">
        <v>1212</v>
      </c>
      <c r="B839" t="s">
        <v>4532</v>
      </c>
    </row>
    <row r="840" spans="1:2" x14ac:dyDescent="0.35">
      <c r="A840" t="s">
        <v>1427</v>
      </c>
      <c r="B840" t="s">
        <v>4533</v>
      </c>
    </row>
    <row r="841" spans="1:2" x14ac:dyDescent="0.35">
      <c r="A841" t="s">
        <v>3091</v>
      </c>
      <c r="B841" t="s">
        <v>4534</v>
      </c>
    </row>
    <row r="842" spans="1:2" x14ac:dyDescent="0.35">
      <c r="A842" t="s">
        <v>1689</v>
      </c>
      <c r="B842" t="s">
        <v>4535</v>
      </c>
    </row>
    <row r="843" spans="1:2" x14ac:dyDescent="0.35">
      <c r="A843" t="s">
        <v>1624</v>
      </c>
      <c r="B843" t="s">
        <v>4536</v>
      </c>
    </row>
    <row r="844" spans="1:2" x14ac:dyDescent="0.35">
      <c r="A844" t="s">
        <v>2451</v>
      </c>
      <c r="B844" t="s">
        <v>4537</v>
      </c>
    </row>
    <row r="845" spans="1:2" x14ac:dyDescent="0.35">
      <c r="A845" t="s">
        <v>2896</v>
      </c>
      <c r="B845" t="s">
        <v>4538</v>
      </c>
    </row>
    <row r="846" spans="1:2" x14ac:dyDescent="0.35">
      <c r="A846" t="s">
        <v>801</v>
      </c>
      <c r="B846" t="s">
        <v>4203</v>
      </c>
    </row>
    <row r="847" spans="1:2" x14ac:dyDescent="0.35">
      <c r="A847" t="s">
        <v>87</v>
      </c>
      <c r="B847" t="s">
        <v>4539</v>
      </c>
    </row>
    <row r="848" spans="1:2" x14ac:dyDescent="0.35">
      <c r="A848" t="s">
        <v>2958</v>
      </c>
      <c r="B848" t="s">
        <v>4540</v>
      </c>
    </row>
    <row r="849" spans="1:2" x14ac:dyDescent="0.35">
      <c r="A849" t="s">
        <v>3148</v>
      </c>
      <c r="B849" t="s">
        <v>4541</v>
      </c>
    </row>
    <row r="850" spans="1:2" x14ac:dyDescent="0.35">
      <c r="A850" t="s">
        <v>2567</v>
      </c>
      <c r="B850" t="s">
        <v>4542</v>
      </c>
    </row>
    <row r="851" spans="1:2" x14ac:dyDescent="0.35">
      <c r="A851" t="s">
        <v>708</v>
      </c>
      <c r="B851" t="s">
        <v>4543</v>
      </c>
    </row>
    <row r="852" spans="1:2" x14ac:dyDescent="0.35">
      <c r="A852" t="s">
        <v>2628</v>
      </c>
      <c r="B852" t="s">
        <v>4544</v>
      </c>
    </row>
    <row r="853" spans="1:2" x14ac:dyDescent="0.35">
      <c r="A853" t="s">
        <v>1004</v>
      </c>
      <c r="B853" t="s">
        <v>4545</v>
      </c>
    </row>
    <row r="854" spans="1:2" x14ac:dyDescent="0.35">
      <c r="A854" t="s">
        <v>103</v>
      </c>
      <c r="B854" t="s">
        <v>4120</v>
      </c>
    </row>
    <row r="855" spans="1:2" x14ac:dyDescent="0.35">
      <c r="A855" t="s">
        <v>324</v>
      </c>
      <c r="B855" t="s">
        <v>4546</v>
      </c>
    </row>
    <row r="856" spans="1:2" x14ac:dyDescent="0.35">
      <c r="A856" t="s">
        <v>2987</v>
      </c>
      <c r="B856" t="s">
        <v>4547</v>
      </c>
    </row>
    <row r="857" spans="1:2" x14ac:dyDescent="0.35">
      <c r="A857" t="s">
        <v>2863</v>
      </c>
      <c r="B857" t="s">
        <v>4548</v>
      </c>
    </row>
    <row r="858" spans="1:2" x14ac:dyDescent="0.35">
      <c r="A858" t="s">
        <v>3060</v>
      </c>
      <c r="B858" t="s">
        <v>4548</v>
      </c>
    </row>
    <row r="859" spans="1:2" x14ac:dyDescent="0.35">
      <c r="A859" t="s">
        <v>1361</v>
      </c>
      <c r="B859" t="s">
        <v>4549</v>
      </c>
    </row>
    <row r="860" spans="1:2" x14ac:dyDescent="0.35">
      <c r="A860" t="s">
        <v>2139</v>
      </c>
      <c r="B860" t="s">
        <v>4549</v>
      </c>
    </row>
    <row r="861" spans="1:2" x14ac:dyDescent="0.35">
      <c r="A861" t="s">
        <v>2442</v>
      </c>
      <c r="B861" t="s">
        <v>4549</v>
      </c>
    </row>
    <row r="862" spans="1:2" x14ac:dyDescent="0.35">
      <c r="A862" t="s">
        <v>2903</v>
      </c>
      <c r="B862" t="s">
        <v>4549</v>
      </c>
    </row>
    <row r="863" spans="1:2" x14ac:dyDescent="0.35">
      <c r="A863" t="s">
        <v>2744</v>
      </c>
      <c r="B863" t="s">
        <v>4550</v>
      </c>
    </row>
    <row r="864" spans="1:2" x14ac:dyDescent="0.35">
      <c r="A864" t="s">
        <v>2713</v>
      </c>
      <c r="B864" t="s">
        <v>4551</v>
      </c>
    </row>
    <row r="865" spans="1:2" x14ac:dyDescent="0.35">
      <c r="A865" t="s">
        <v>2783</v>
      </c>
      <c r="B865" t="s">
        <v>4551</v>
      </c>
    </row>
    <row r="866" spans="1:2" x14ac:dyDescent="0.35">
      <c r="A866" t="s">
        <v>1661</v>
      </c>
      <c r="B866" t="s">
        <v>4552</v>
      </c>
    </row>
    <row r="867" spans="1:2" x14ac:dyDescent="0.35">
      <c r="A867" t="s">
        <v>2531</v>
      </c>
      <c r="B867" t="s">
        <v>4552</v>
      </c>
    </row>
    <row r="868" spans="1:2" x14ac:dyDescent="0.35">
      <c r="A868" t="s">
        <v>141</v>
      </c>
      <c r="B868" t="s">
        <v>4553</v>
      </c>
    </row>
    <row r="869" spans="1:2" x14ac:dyDescent="0.35">
      <c r="A869" t="s">
        <v>2810</v>
      </c>
      <c r="B869" t="s">
        <v>4553</v>
      </c>
    </row>
    <row r="870" spans="1:2" x14ac:dyDescent="0.35">
      <c r="A870" t="s">
        <v>2424</v>
      </c>
      <c r="B870" t="s">
        <v>4554</v>
      </c>
    </row>
    <row r="871" spans="1:2" x14ac:dyDescent="0.35">
      <c r="A871" t="s">
        <v>834</v>
      </c>
      <c r="B871" t="s">
        <v>4555</v>
      </c>
    </row>
    <row r="872" spans="1:2" x14ac:dyDescent="0.35">
      <c r="A872" t="s">
        <v>147</v>
      </c>
      <c r="B872" t="s">
        <v>4556</v>
      </c>
    </row>
    <row r="873" spans="1:2" x14ac:dyDescent="0.35">
      <c r="A873" t="s">
        <v>1197</v>
      </c>
      <c r="B873" t="s">
        <v>4557</v>
      </c>
    </row>
    <row r="874" spans="1:2" x14ac:dyDescent="0.35">
      <c r="A874" t="s">
        <v>693</v>
      </c>
      <c r="B874" t="s">
        <v>4558</v>
      </c>
    </row>
    <row r="875" spans="1:2" x14ac:dyDescent="0.35">
      <c r="A875" t="s">
        <v>285</v>
      </c>
      <c r="B875" t="s">
        <v>4559</v>
      </c>
    </row>
    <row r="876" spans="1:2" x14ac:dyDescent="0.35">
      <c r="A876" t="s">
        <v>2921</v>
      </c>
      <c r="B876" t="s">
        <v>4560</v>
      </c>
    </row>
    <row r="877" spans="1:2" x14ac:dyDescent="0.35">
      <c r="A877" t="s">
        <v>2843</v>
      </c>
      <c r="B877" t="s">
        <v>4561</v>
      </c>
    </row>
    <row r="878" spans="1:2" x14ac:dyDescent="0.35">
      <c r="A878" t="s">
        <v>1048</v>
      </c>
      <c r="B878" t="s">
        <v>4562</v>
      </c>
    </row>
    <row r="879" spans="1:2" x14ac:dyDescent="0.35">
      <c r="A879" t="s">
        <v>1643</v>
      </c>
      <c r="B879" t="s">
        <v>4563</v>
      </c>
    </row>
    <row r="880" spans="1:2" x14ac:dyDescent="0.35">
      <c r="A880" t="s">
        <v>1695</v>
      </c>
      <c r="B880" t="s">
        <v>4564</v>
      </c>
    </row>
    <row r="881" spans="1:2" x14ac:dyDescent="0.35">
      <c r="A881" t="s">
        <v>1873</v>
      </c>
      <c r="B881" t="s">
        <v>4565</v>
      </c>
    </row>
    <row r="882" spans="1:2" x14ac:dyDescent="0.35">
      <c r="A882" t="s">
        <v>2678</v>
      </c>
      <c r="B882" t="s">
        <v>4564</v>
      </c>
    </row>
    <row r="883" spans="1:2" x14ac:dyDescent="0.35">
      <c r="A883" t="s">
        <v>2830</v>
      </c>
      <c r="B883" t="s">
        <v>4566</v>
      </c>
    </row>
    <row r="884" spans="1:2" x14ac:dyDescent="0.35">
      <c r="A884" t="s">
        <v>1822</v>
      </c>
      <c r="B884" t="s">
        <v>4567</v>
      </c>
    </row>
    <row r="885" spans="1:2" x14ac:dyDescent="0.35">
      <c r="A885" t="s">
        <v>461</v>
      </c>
      <c r="B885" t="s">
        <v>4568</v>
      </c>
    </row>
    <row r="886" spans="1:2" x14ac:dyDescent="0.35">
      <c r="A886" t="s">
        <v>2577</v>
      </c>
      <c r="B886" t="s">
        <v>4147</v>
      </c>
    </row>
    <row r="887" spans="1:2" x14ac:dyDescent="0.35">
      <c r="A887" t="s">
        <v>2645</v>
      </c>
      <c r="B887" t="s">
        <v>4147</v>
      </c>
    </row>
    <row r="888" spans="1:2" x14ac:dyDescent="0.35">
      <c r="A888" t="s">
        <v>2301</v>
      </c>
      <c r="B888" t="s">
        <v>4569</v>
      </c>
    </row>
    <row r="889" spans="1:2" x14ac:dyDescent="0.35">
      <c r="A889" t="s">
        <v>2593</v>
      </c>
      <c r="B889" t="s">
        <v>4370</v>
      </c>
    </row>
    <row r="890" spans="1:2" x14ac:dyDescent="0.35">
      <c r="A890" t="s">
        <v>2977</v>
      </c>
      <c r="B890" t="s">
        <v>4570</v>
      </c>
    </row>
    <row r="891" spans="1:2" x14ac:dyDescent="0.35">
      <c r="A891" t="s">
        <v>736</v>
      </c>
      <c r="B891" t="s">
        <v>4571</v>
      </c>
    </row>
    <row r="892" spans="1:2" x14ac:dyDescent="0.35">
      <c r="A892" t="s">
        <v>1835</v>
      </c>
      <c r="B892" t="s">
        <v>4572</v>
      </c>
    </row>
    <row r="893" spans="1:2" x14ac:dyDescent="0.35">
      <c r="A893" t="s">
        <v>870</v>
      </c>
      <c r="B893" t="s">
        <v>4573</v>
      </c>
    </row>
    <row r="894" spans="1:2" x14ac:dyDescent="0.35">
      <c r="A894" t="s">
        <v>678</v>
      </c>
      <c r="B894" t="s">
        <v>4574</v>
      </c>
    </row>
    <row r="895" spans="1:2" x14ac:dyDescent="0.35">
      <c r="A895" t="s">
        <v>2094</v>
      </c>
      <c r="B895" t="s">
        <v>4531</v>
      </c>
    </row>
    <row r="896" spans="1:2" x14ac:dyDescent="0.35">
      <c r="A896" t="s">
        <v>25</v>
      </c>
      <c r="B896" t="s">
        <v>4575</v>
      </c>
    </row>
    <row r="897" spans="1:2" x14ac:dyDescent="0.35">
      <c r="A897" t="s">
        <v>1272</v>
      </c>
      <c r="B897" t="s">
        <v>4576</v>
      </c>
    </row>
    <row r="898" spans="1:2" x14ac:dyDescent="0.35">
      <c r="A898" t="s">
        <v>2753</v>
      </c>
      <c r="B898" t="s">
        <v>4577</v>
      </c>
    </row>
    <row r="899" spans="1:2" x14ac:dyDescent="0.35">
      <c r="A899" t="s">
        <v>1937</v>
      </c>
      <c r="B899" t="s">
        <v>4578</v>
      </c>
    </row>
    <row r="900" spans="1:2" x14ac:dyDescent="0.35">
      <c r="A900" t="s">
        <v>2333</v>
      </c>
      <c r="B900" t="s">
        <v>4578</v>
      </c>
    </row>
    <row r="901" spans="1:2" x14ac:dyDescent="0.35">
      <c r="A901" t="s">
        <v>2415</v>
      </c>
      <c r="B901" t="s">
        <v>4578</v>
      </c>
    </row>
    <row r="902" spans="1:2" x14ac:dyDescent="0.35">
      <c r="A902" t="s">
        <v>1408</v>
      </c>
      <c r="B902" t="s">
        <v>4579</v>
      </c>
    </row>
    <row r="903" spans="1:2" x14ac:dyDescent="0.35">
      <c r="A903" t="s">
        <v>1934</v>
      </c>
      <c r="B903" t="s">
        <v>4580</v>
      </c>
    </row>
    <row r="904" spans="1:2" x14ac:dyDescent="0.35">
      <c r="A904" t="s">
        <v>2015</v>
      </c>
      <c r="B904" t="s">
        <v>4581</v>
      </c>
    </row>
    <row r="905" spans="1:2" x14ac:dyDescent="0.35">
      <c r="A905" t="s">
        <v>1794</v>
      </c>
      <c r="B905" t="s">
        <v>4225</v>
      </c>
    </row>
    <row r="906" spans="1:2" x14ac:dyDescent="0.35">
      <c r="A906" t="s">
        <v>304</v>
      </c>
      <c r="B906" t="s">
        <v>4582</v>
      </c>
    </row>
    <row r="907" spans="1:2" x14ac:dyDescent="0.35">
      <c r="A907" t="s">
        <v>1367</v>
      </c>
      <c r="B907" t="s">
        <v>4583</v>
      </c>
    </row>
    <row r="908" spans="1:2" x14ac:dyDescent="0.35">
      <c r="A908" t="s">
        <v>1242</v>
      </c>
      <c r="B908" t="s">
        <v>4584</v>
      </c>
    </row>
    <row r="909" spans="1:2" x14ac:dyDescent="0.35">
      <c r="A909" t="s">
        <v>1289</v>
      </c>
      <c r="B909" t="s">
        <v>4584</v>
      </c>
    </row>
    <row r="910" spans="1:2" x14ac:dyDescent="0.35">
      <c r="A910" t="s">
        <v>2288</v>
      </c>
      <c r="B910" t="s">
        <v>4585</v>
      </c>
    </row>
    <row r="911" spans="1:2" x14ac:dyDescent="0.35">
      <c r="A911" t="s">
        <v>1001</v>
      </c>
      <c r="B911" t="s">
        <v>4356</v>
      </c>
    </row>
    <row r="912" spans="1:2" x14ac:dyDescent="0.35">
      <c r="A912" t="s">
        <v>1013</v>
      </c>
      <c r="B912" t="s">
        <v>4417</v>
      </c>
    </row>
    <row r="913" spans="1:2" x14ac:dyDescent="0.35">
      <c r="A913" t="s">
        <v>733</v>
      </c>
      <c r="B913" t="s">
        <v>4586</v>
      </c>
    </row>
    <row r="914" spans="1:2" x14ac:dyDescent="0.35">
      <c r="A914" t="s">
        <v>1867</v>
      </c>
      <c r="B914" t="s">
        <v>4587</v>
      </c>
    </row>
    <row r="915" spans="1:2" x14ac:dyDescent="0.35">
      <c r="A915" t="s">
        <v>2638</v>
      </c>
      <c r="B915" t="s">
        <v>4587</v>
      </c>
    </row>
    <row r="916" spans="1:2" x14ac:dyDescent="0.35">
      <c r="A916" t="s">
        <v>2539</v>
      </c>
      <c r="B916" t="s">
        <v>4588</v>
      </c>
    </row>
    <row r="917" spans="1:2" x14ac:dyDescent="0.35">
      <c r="A917" t="s">
        <v>1101</v>
      </c>
      <c r="B917" t="s">
        <v>4589</v>
      </c>
    </row>
    <row r="918" spans="1:2" x14ac:dyDescent="0.35">
      <c r="A918" t="s">
        <v>74</v>
      </c>
      <c r="B918" t="s">
        <v>4590</v>
      </c>
    </row>
    <row r="919" spans="1:2" x14ac:dyDescent="0.35">
      <c r="A919" t="s">
        <v>444</v>
      </c>
      <c r="B919" t="s">
        <v>4591</v>
      </c>
    </row>
    <row r="920" spans="1:2" x14ac:dyDescent="0.35">
      <c r="A920" t="s">
        <v>603</v>
      </c>
      <c r="B920" t="s">
        <v>4592</v>
      </c>
    </row>
    <row r="921" spans="1:2" x14ac:dyDescent="0.35">
      <c r="A921" t="s">
        <v>3164</v>
      </c>
      <c r="B921" t="s">
        <v>4593</v>
      </c>
    </row>
    <row r="922" spans="1:2" x14ac:dyDescent="0.35">
      <c r="A922" t="s">
        <v>2258</v>
      </c>
      <c r="B922" t="s">
        <v>4594</v>
      </c>
    </row>
    <row r="923" spans="1:2" x14ac:dyDescent="0.35">
      <c r="A923" t="s">
        <v>3145</v>
      </c>
      <c r="B923" t="s">
        <v>4595</v>
      </c>
    </row>
    <row r="924" spans="1:2" x14ac:dyDescent="0.35">
      <c r="A924" t="s">
        <v>921</v>
      </c>
      <c r="B924" t="s">
        <v>4227</v>
      </c>
    </row>
    <row r="925" spans="1:2" x14ac:dyDescent="0.35">
      <c r="A925" t="s">
        <v>206</v>
      </c>
      <c r="B925" t="s">
        <v>4596</v>
      </c>
    </row>
    <row r="926" spans="1:2" x14ac:dyDescent="0.35">
      <c r="A926" t="s">
        <v>968</v>
      </c>
      <c r="B926" t="s">
        <v>4001</v>
      </c>
    </row>
    <row r="927" spans="1:2" x14ac:dyDescent="0.35">
      <c r="A927" t="s">
        <v>2990</v>
      </c>
      <c r="B927" t="s">
        <v>4596</v>
      </c>
    </row>
    <row r="928" spans="1:2" x14ac:dyDescent="0.35">
      <c r="A928" t="s">
        <v>165</v>
      </c>
      <c r="B928" t="s">
        <v>4597</v>
      </c>
    </row>
    <row r="929" spans="1:2" x14ac:dyDescent="0.35">
      <c r="A929" t="s">
        <v>2942</v>
      </c>
      <c r="B929" t="s">
        <v>4598</v>
      </c>
    </row>
    <row r="930" spans="1:2" x14ac:dyDescent="0.35">
      <c r="A930" t="s">
        <v>194</v>
      </c>
      <c r="B930" t="s">
        <v>4333</v>
      </c>
    </row>
    <row r="931" spans="1:2" x14ac:dyDescent="0.35">
      <c r="A931" t="s">
        <v>3101</v>
      </c>
      <c r="B931" t="s">
        <v>4599</v>
      </c>
    </row>
    <row r="932" spans="1:2" x14ac:dyDescent="0.35">
      <c r="A932" t="s">
        <v>1239</v>
      </c>
      <c r="B932" t="s">
        <v>4272</v>
      </c>
    </row>
    <row r="933" spans="1:2" x14ac:dyDescent="0.35">
      <c r="A933" t="s">
        <v>227</v>
      </c>
      <c r="B933" t="s">
        <v>4600</v>
      </c>
    </row>
    <row r="934" spans="1:2" x14ac:dyDescent="0.35">
      <c r="A934" t="s">
        <v>663</v>
      </c>
      <c r="B934" t="s">
        <v>4600</v>
      </c>
    </row>
    <row r="935" spans="1:2" x14ac:dyDescent="0.35">
      <c r="A935" t="s">
        <v>2691</v>
      </c>
      <c r="B935" t="s">
        <v>4600</v>
      </c>
    </row>
    <row r="936" spans="1:2" x14ac:dyDescent="0.35">
      <c r="A936" t="s">
        <v>2127</v>
      </c>
      <c r="B936" t="s">
        <v>4601</v>
      </c>
    </row>
    <row r="937" spans="1:2" x14ac:dyDescent="0.35">
      <c r="A937" t="s">
        <v>2246</v>
      </c>
      <c r="B937" t="s">
        <v>4602</v>
      </c>
    </row>
    <row r="938" spans="1:2" x14ac:dyDescent="0.35">
      <c r="A938" t="s">
        <v>2738</v>
      </c>
      <c r="B938" t="s">
        <v>4602</v>
      </c>
    </row>
    <row r="939" spans="1:2" x14ac:dyDescent="0.35">
      <c r="A939" t="s">
        <v>940</v>
      </c>
      <c r="B939" t="s">
        <v>4603</v>
      </c>
    </row>
    <row r="940" spans="1:2" x14ac:dyDescent="0.35">
      <c r="A940" t="s">
        <v>2339</v>
      </c>
      <c r="B940" t="s">
        <v>4603</v>
      </c>
    </row>
    <row r="941" spans="1:2" x14ac:dyDescent="0.35">
      <c r="A941" t="s">
        <v>1917</v>
      </c>
      <c r="B941" t="s">
        <v>4604</v>
      </c>
    </row>
    <row r="942" spans="1:2" x14ac:dyDescent="0.35">
      <c r="A942" t="s">
        <v>2519</v>
      </c>
      <c r="B942" t="s">
        <v>4605</v>
      </c>
    </row>
    <row r="943" spans="1:2" x14ac:dyDescent="0.35">
      <c r="A943" t="s">
        <v>3076</v>
      </c>
      <c r="B943" t="s">
        <v>4606</v>
      </c>
    </row>
    <row r="944" spans="1:2" x14ac:dyDescent="0.35">
      <c r="A944" t="s">
        <v>1032</v>
      </c>
      <c r="B944" t="s">
        <v>4607</v>
      </c>
    </row>
    <row r="945" spans="1:2" x14ac:dyDescent="0.35">
      <c r="A945" t="s">
        <v>417</v>
      </c>
      <c r="B945" t="s">
        <v>4608</v>
      </c>
    </row>
    <row r="946" spans="1:2" x14ac:dyDescent="0.35">
      <c r="A946" t="s">
        <v>1227</v>
      </c>
      <c r="B946" t="s">
        <v>4609</v>
      </c>
    </row>
    <row r="947" spans="1:2" x14ac:dyDescent="0.35">
      <c r="A947" t="s">
        <v>2949</v>
      </c>
      <c r="B947" t="s">
        <v>4320</v>
      </c>
    </row>
    <row r="948" spans="1:2" x14ac:dyDescent="0.35">
      <c r="A948" t="s">
        <v>3031</v>
      </c>
      <c r="B948" t="s">
        <v>4320</v>
      </c>
    </row>
    <row r="949" spans="1:2" x14ac:dyDescent="0.35">
      <c r="A949" t="s">
        <v>2601</v>
      </c>
      <c r="B949" t="s">
        <v>4610</v>
      </c>
    </row>
    <row r="950" spans="1:2" x14ac:dyDescent="0.35">
      <c r="A950" t="s">
        <v>20</v>
      </c>
      <c r="B950" t="s">
        <v>4611</v>
      </c>
    </row>
    <row r="951" spans="1:2" x14ac:dyDescent="0.35">
      <c r="A951" t="s">
        <v>2021</v>
      </c>
      <c r="B951" t="s">
        <v>4611</v>
      </c>
    </row>
    <row r="952" spans="1:2" x14ac:dyDescent="0.35">
      <c r="A952" t="s">
        <v>2238</v>
      </c>
      <c r="B952" t="s">
        <v>4611</v>
      </c>
    </row>
    <row r="953" spans="1:2" x14ac:dyDescent="0.35">
      <c r="A953" t="s">
        <v>2984</v>
      </c>
      <c r="B953" t="s">
        <v>4612</v>
      </c>
    </row>
    <row r="954" spans="1:2" x14ac:dyDescent="0.35">
      <c r="A954" t="s">
        <v>1230</v>
      </c>
      <c r="B954" t="s">
        <v>4613</v>
      </c>
    </row>
    <row r="955" spans="1:2" x14ac:dyDescent="0.35">
      <c r="A955" t="s">
        <v>666</v>
      </c>
      <c r="B955" t="s">
        <v>4614</v>
      </c>
    </row>
    <row r="956" spans="1:2" x14ac:dyDescent="0.35">
      <c r="A956" t="s">
        <v>724</v>
      </c>
      <c r="B956" t="s">
        <v>4250</v>
      </c>
    </row>
    <row r="957" spans="1:2" x14ac:dyDescent="0.35">
      <c r="A957" t="s">
        <v>2747</v>
      </c>
      <c r="B957" t="s">
        <v>4615</v>
      </c>
    </row>
    <row r="958" spans="1:2" x14ac:dyDescent="0.35">
      <c r="A958" t="s">
        <v>2159</v>
      </c>
      <c r="B958" t="s">
        <v>4616</v>
      </c>
    </row>
    <row r="959" spans="1:2" x14ac:dyDescent="0.35">
      <c r="A959" t="s">
        <v>1725</v>
      </c>
      <c r="B959" t="s">
        <v>4617</v>
      </c>
    </row>
    <row r="960" spans="1:2" x14ac:dyDescent="0.35">
      <c r="A960" t="s">
        <v>1255</v>
      </c>
      <c r="B960" t="s">
        <v>4618</v>
      </c>
    </row>
    <row r="961" spans="1:2" x14ac:dyDescent="0.35">
      <c r="A961" t="s">
        <v>3015</v>
      </c>
      <c r="B961" t="s">
        <v>4619</v>
      </c>
    </row>
    <row r="962" spans="1:2" x14ac:dyDescent="0.35">
      <c r="A962" t="s">
        <v>1528</v>
      </c>
      <c r="B962" t="s">
        <v>4620</v>
      </c>
    </row>
    <row r="963" spans="1:2" x14ac:dyDescent="0.35">
      <c r="A963" t="s">
        <v>2436</v>
      </c>
      <c r="B963" t="s">
        <v>4621</v>
      </c>
    </row>
    <row r="964" spans="1:2" x14ac:dyDescent="0.35">
      <c r="A964" t="s">
        <v>2090</v>
      </c>
      <c r="B964" t="s">
        <v>4622</v>
      </c>
    </row>
    <row r="965" spans="1:2" x14ac:dyDescent="0.35">
      <c r="A965" t="s">
        <v>2409</v>
      </c>
      <c r="B965" t="s">
        <v>4622</v>
      </c>
    </row>
    <row r="966" spans="1:2" x14ac:dyDescent="0.35">
      <c r="A966" t="s">
        <v>1457</v>
      </c>
      <c r="B966" t="s">
        <v>4623</v>
      </c>
    </row>
    <row r="967" spans="1:2" x14ac:dyDescent="0.35">
      <c r="A967" t="s">
        <v>408</v>
      </c>
      <c r="B967" t="s">
        <v>4624</v>
      </c>
    </row>
    <row r="968" spans="1:2" x14ac:dyDescent="0.35">
      <c r="A968" t="s">
        <v>1188</v>
      </c>
      <c r="B968" t="s">
        <v>4624</v>
      </c>
    </row>
    <row r="969" spans="1:2" x14ac:dyDescent="0.35">
      <c r="A969" t="s">
        <v>2804</v>
      </c>
      <c r="B969" t="s">
        <v>4624</v>
      </c>
    </row>
    <row r="970" spans="1:2" x14ac:dyDescent="0.35">
      <c r="A970" t="s">
        <v>3057</v>
      </c>
      <c r="B970" t="s">
        <v>4065</v>
      </c>
    </row>
    <row r="971" spans="1:2" x14ac:dyDescent="0.35">
      <c r="A971" t="s">
        <v>31</v>
      </c>
      <c r="B971" t="s">
        <v>4380</v>
      </c>
    </row>
    <row r="972" spans="1:2" x14ac:dyDescent="0.35">
      <c r="A972" t="s">
        <v>3051</v>
      </c>
      <c r="B972" t="s">
        <v>4625</v>
      </c>
    </row>
    <row r="973" spans="1:2" x14ac:dyDescent="0.35">
      <c r="A973" t="s">
        <v>2971</v>
      </c>
      <c r="B973" t="s">
        <v>4626</v>
      </c>
    </row>
    <row r="974" spans="1:2" x14ac:dyDescent="0.35">
      <c r="A974" t="s">
        <v>904</v>
      </c>
      <c r="B974" t="s">
        <v>4627</v>
      </c>
    </row>
    <row r="975" spans="1:2" x14ac:dyDescent="0.35">
      <c r="A975" t="s">
        <v>1819</v>
      </c>
      <c r="B975" t="s">
        <v>4628</v>
      </c>
    </row>
    <row r="976" spans="1:2" x14ac:dyDescent="0.35">
      <c r="A976" t="s">
        <v>1839</v>
      </c>
      <c r="B976" t="s">
        <v>4629</v>
      </c>
    </row>
    <row r="977" spans="1:2" x14ac:dyDescent="0.35">
      <c r="A977" t="s">
        <v>3009</v>
      </c>
      <c r="B977" t="s">
        <v>4630</v>
      </c>
    </row>
    <row r="978" spans="1:2" x14ac:dyDescent="0.35">
      <c r="A978" t="s">
        <v>1007</v>
      </c>
      <c r="B978" t="s">
        <v>4631</v>
      </c>
    </row>
    <row r="979" spans="1:2" x14ac:dyDescent="0.35">
      <c r="A979" t="s">
        <v>1981</v>
      </c>
      <c r="B979" t="s">
        <v>4632</v>
      </c>
    </row>
    <row r="980" spans="1:2" x14ac:dyDescent="0.35">
      <c r="A980" t="s">
        <v>1151</v>
      </c>
      <c r="B980" t="s">
        <v>4633</v>
      </c>
    </row>
    <row r="981" spans="1:2" x14ac:dyDescent="0.35">
      <c r="A981" t="s">
        <v>739</v>
      </c>
      <c r="B981" t="s">
        <v>4634</v>
      </c>
    </row>
    <row r="982" spans="1:2" x14ac:dyDescent="0.35">
      <c r="A982" t="s">
        <v>2813</v>
      </c>
      <c r="B982" t="s">
        <v>4634</v>
      </c>
    </row>
    <row r="983" spans="1:2" x14ac:dyDescent="0.35">
      <c r="A983" t="s">
        <v>2899</v>
      </c>
      <c r="B983" t="s">
        <v>4634</v>
      </c>
    </row>
    <row r="984" spans="1:2" x14ac:dyDescent="0.35">
      <c r="A984" t="s">
        <v>648</v>
      </c>
      <c r="B984" t="s">
        <v>4635</v>
      </c>
    </row>
    <row r="985" spans="1:2" x14ac:dyDescent="0.35">
      <c r="A985" t="s">
        <v>1262</v>
      </c>
      <c r="B985" t="s">
        <v>4636</v>
      </c>
    </row>
    <row r="986" spans="1:2" x14ac:dyDescent="0.35">
      <c r="A986" t="s">
        <v>1601</v>
      </c>
      <c r="B986" t="s">
        <v>4637</v>
      </c>
    </row>
    <row r="987" spans="1:2" x14ac:dyDescent="0.35">
      <c r="A987" t="s">
        <v>2034</v>
      </c>
      <c r="B987" t="s">
        <v>4638</v>
      </c>
    </row>
    <row r="988" spans="1:2" x14ac:dyDescent="0.35">
      <c r="A988" t="s">
        <v>730</v>
      </c>
      <c r="B988" t="s">
        <v>4639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Pivot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Suria Tsang</dc:creator>
  <cp:lastModifiedBy>Zailan, Muhammad Faiz</cp:lastModifiedBy>
  <dcterms:created xsi:type="dcterms:W3CDTF">2023-11-18T14:30:07Z</dcterms:created>
  <dcterms:modified xsi:type="dcterms:W3CDTF">2023-11-22T05:12:18Z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9b8670-7aa7-46fe-bc5d-db51cd81d267_Enabled">
    <vt:lpwstr>true</vt:lpwstr>
  </property>
  <property fmtid="{D5CDD505-2E9C-101B-9397-08002B2CF9AE}" pid="3" name="MSIP_Label_5e9b8670-7aa7-46fe-bc5d-db51cd81d267_SetDate">
    <vt:lpwstr>2023-11-20T16:18:52Z</vt:lpwstr>
  </property>
  <property fmtid="{D5CDD505-2E9C-101B-9397-08002B2CF9AE}" pid="4" name="MSIP_Label_5e9b8670-7aa7-46fe-bc5d-db51cd81d267_Method">
    <vt:lpwstr>Standard</vt:lpwstr>
  </property>
  <property fmtid="{D5CDD505-2E9C-101B-9397-08002B2CF9AE}" pid="5" name="MSIP_Label_5e9b8670-7aa7-46fe-bc5d-db51cd81d267_Name">
    <vt:lpwstr>Baker Hughes Confidential - Not Encrypted</vt:lpwstr>
  </property>
  <property fmtid="{D5CDD505-2E9C-101B-9397-08002B2CF9AE}" pid="6" name="MSIP_Label_5e9b8670-7aa7-46fe-bc5d-db51cd81d267_SiteId">
    <vt:lpwstr>d584a4b7-b1f2-4714-a578-fd4d43c146a6</vt:lpwstr>
  </property>
  <property fmtid="{D5CDD505-2E9C-101B-9397-08002B2CF9AE}" pid="7" name="MSIP_Label_5e9b8670-7aa7-46fe-bc5d-db51cd81d267_ActionId">
    <vt:lpwstr>d947c659-a55e-4cb0-82eb-89cd7d5d2238</vt:lpwstr>
  </property>
  <property fmtid="{D5CDD505-2E9C-101B-9397-08002B2CF9AE}" pid="8" name="MSIP_Label_5e9b8670-7aa7-46fe-bc5d-db51cd81d267_ContentBits">
    <vt:lpwstr>2</vt:lpwstr>
  </property>
</Properties>
</file>