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TDI\usco\archivosUsco\"/>
    </mc:Choice>
  </mc:AlternateContent>
  <bookViews>
    <workbookView xWindow="0" yWindow="0" windowWidth="20490" windowHeight="81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5" i="1" l="1"/>
  <c r="P46" i="1" s="1"/>
  <c r="O45" i="1"/>
  <c r="O46" i="1" s="1"/>
  <c r="M45" i="1"/>
  <c r="D45" i="1"/>
  <c r="E45" i="1" s="1"/>
  <c r="L44" i="1"/>
  <c r="N44" i="1" s="1"/>
  <c r="H44" i="1"/>
  <c r="J44" i="1" s="1"/>
  <c r="K44" i="1" s="1"/>
  <c r="E44" i="1"/>
  <c r="N43" i="1"/>
  <c r="L43" i="1"/>
  <c r="K43" i="1"/>
  <c r="J43" i="1"/>
  <c r="I43" i="1"/>
  <c r="H43" i="1"/>
  <c r="E43" i="1"/>
  <c r="N42" i="1"/>
  <c r="L42" i="1"/>
  <c r="J42" i="1"/>
  <c r="K42" i="1" s="1"/>
  <c r="H42" i="1"/>
  <c r="I42" i="1" s="1"/>
  <c r="E42" i="1"/>
  <c r="N41" i="1"/>
  <c r="L41" i="1"/>
  <c r="I41" i="1"/>
  <c r="H41" i="1"/>
  <c r="J41" i="1" s="1"/>
  <c r="K41" i="1" s="1"/>
  <c r="E41" i="1"/>
  <c r="L40" i="1"/>
  <c r="N40" i="1" s="1"/>
  <c r="H40" i="1"/>
  <c r="J40" i="1" s="1"/>
  <c r="K40" i="1" s="1"/>
  <c r="E40" i="1"/>
  <c r="N39" i="1"/>
  <c r="L39" i="1"/>
  <c r="K39" i="1"/>
  <c r="J39" i="1"/>
  <c r="I39" i="1"/>
  <c r="H39" i="1"/>
  <c r="E39" i="1"/>
  <c r="L38" i="1"/>
  <c r="N38" i="1" s="1"/>
  <c r="J38" i="1"/>
  <c r="J45" i="1" s="1"/>
  <c r="K45" i="1" s="1"/>
  <c r="H38" i="1"/>
  <c r="I38" i="1" s="1"/>
  <c r="E38" i="1"/>
  <c r="P37" i="1"/>
  <c r="O37" i="1"/>
  <c r="M37" i="1"/>
  <c r="D37" i="1"/>
  <c r="E37" i="1" s="1"/>
  <c r="L36" i="1"/>
  <c r="N36" i="1" s="1"/>
  <c r="H36" i="1"/>
  <c r="J36" i="1" s="1"/>
  <c r="K36" i="1" s="1"/>
  <c r="E36" i="1"/>
  <c r="N35" i="1"/>
  <c r="L35" i="1"/>
  <c r="K35" i="1"/>
  <c r="J35" i="1"/>
  <c r="I35" i="1"/>
  <c r="H35" i="1"/>
  <c r="E35" i="1"/>
  <c r="L34" i="1"/>
  <c r="N34" i="1" s="1"/>
  <c r="J34" i="1"/>
  <c r="K34" i="1" s="1"/>
  <c r="H34" i="1"/>
  <c r="I34" i="1" s="1"/>
  <c r="E34" i="1"/>
  <c r="N33" i="1"/>
  <c r="L33" i="1"/>
  <c r="I33" i="1"/>
  <c r="H33" i="1"/>
  <c r="J33" i="1" s="1"/>
  <c r="K33" i="1" s="1"/>
  <c r="E33" i="1"/>
  <c r="L32" i="1"/>
  <c r="N32" i="1" s="1"/>
  <c r="H32" i="1"/>
  <c r="J32" i="1" s="1"/>
  <c r="K32" i="1" s="1"/>
  <c r="E32" i="1"/>
  <c r="N31" i="1"/>
  <c r="L31" i="1"/>
  <c r="K31" i="1"/>
  <c r="J31" i="1"/>
  <c r="J37" i="1" s="1"/>
  <c r="K37" i="1" s="1"/>
  <c r="I31" i="1"/>
  <c r="H31" i="1"/>
  <c r="E31" i="1"/>
  <c r="P30" i="1"/>
  <c r="O30" i="1"/>
  <c r="M30" i="1"/>
  <c r="M46" i="1" s="1"/>
  <c r="E30" i="1"/>
  <c r="D30" i="1"/>
  <c r="N29" i="1"/>
  <c r="L29" i="1"/>
  <c r="I29" i="1"/>
  <c r="H29" i="1"/>
  <c r="J29" i="1" s="1"/>
  <c r="K29" i="1" s="1"/>
  <c r="E29" i="1"/>
  <c r="L28" i="1"/>
  <c r="H28" i="1" s="1"/>
  <c r="E28" i="1"/>
  <c r="N27" i="1"/>
  <c r="L27" i="1"/>
  <c r="K27" i="1"/>
  <c r="J27" i="1"/>
  <c r="I27" i="1"/>
  <c r="H27" i="1"/>
  <c r="E27" i="1"/>
  <c r="L26" i="1"/>
  <c r="N26" i="1" s="1"/>
  <c r="J26" i="1"/>
  <c r="K26" i="1" s="1"/>
  <c r="H26" i="1"/>
  <c r="I26" i="1" s="1"/>
  <c r="E26" i="1"/>
  <c r="N25" i="1"/>
  <c r="L25" i="1"/>
  <c r="I25" i="1"/>
  <c r="H25" i="1"/>
  <c r="J25" i="1" s="1"/>
  <c r="K25" i="1" s="1"/>
  <c r="E25" i="1"/>
  <c r="L24" i="1"/>
  <c r="N24" i="1" s="1"/>
  <c r="H24" i="1"/>
  <c r="J24" i="1" s="1"/>
  <c r="K24" i="1" s="1"/>
  <c r="E24" i="1"/>
  <c r="N23" i="1"/>
  <c r="L23" i="1"/>
  <c r="K23" i="1"/>
  <c r="J23" i="1"/>
  <c r="I23" i="1"/>
  <c r="H23" i="1"/>
  <c r="E23" i="1"/>
  <c r="L22" i="1"/>
  <c r="L30" i="1" s="1"/>
  <c r="J22" i="1"/>
  <c r="H22" i="1"/>
  <c r="H30" i="1" s="1"/>
  <c r="I30" i="1" s="1"/>
  <c r="E22" i="1"/>
  <c r="P21" i="1"/>
  <c r="O21" i="1"/>
  <c r="M21" i="1"/>
  <c r="D21" i="1"/>
  <c r="E21" i="1" s="1"/>
  <c r="L20" i="1"/>
  <c r="N20" i="1" s="1"/>
  <c r="E20" i="1"/>
  <c r="N19" i="1"/>
  <c r="L19" i="1"/>
  <c r="K19" i="1"/>
  <c r="J19" i="1"/>
  <c r="I19" i="1"/>
  <c r="H19" i="1"/>
  <c r="E19" i="1"/>
  <c r="L18" i="1"/>
  <c r="N18" i="1" s="1"/>
  <c r="J18" i="1"/>
  <c r="K18" i="1" s="1"/>
  <c r="H18" i="1"/>
  <c r="I18" i="1" s="1"/>
  <c r="E18" i="1"/>
  <c r="N17" i="1"/>
  <c r="L17" i="1"/>
  <c r="I17" i="1"/>
  <c r="H17" i="1"/>
  <c r="J17" i="1" s="1"/>
  <c r="K17" i="1" s="1"/>
  <c r="E17" i="1"/>
  <c r="L16" i="1"/>
  <c r="H16" i="1" s="1"/>
  <c r="E16" i="1"/>
  <c r="N15" i="1"/>
  <c r="L15" i="1"/>
  <c r="K15" i="1"/>
  <c r="J15" i="1"/>
  <c r="I15" i="1"/>
  <c r="H15" i="1"/>
  <c r="E15" i="1"/>
  <c r="L14" i="1"/>
  <c r="N14" i="1" s="1"/>
  <c r="J14" i="1"/>
  <c r="K14" i="1" s="1"/>
  <c r="H14" i="1"/>
  <c r="I14" i="1" s="1"/>
  <c r="E14" i="1"/>
  <c r="N13" i="1"/>
  <c r="L13" i="1"/>
  <c r="I13" i="1"/>
  <c r="H13" i="1"/>
  <c r="J13" i="1" s="1"/>
  <c r="K13" i="1" s="1"/>
  <c r="E13" i="1"/>
  <c r="L12" i="1"/>
  <c r="L21" i="1" s="1"/>
  <c r="E12" i="1"/>
  <c r="P11" i="1"/>
  <c r="O11" i="1"/>
  <c r="M11" i="1"/>
  <c r="D11" i="1"/>
  <c r="E11" i="1" s="1"/>
  <c r="L10" i="1"/>
  <c r="N10" i="1" s="1"/>
  <c r="E10" i="1"/>
  <c r="N9" i="1"/>
  <c r="L9" i="1"/>
  <c r="K9" i="1"/>
  <c r="J9" i="1"/>
  <c r="I9" i="1"/>
  <c r="H9" i="1"/>
  <c r="E9" i="1"/>
  <c r="L8" i="1"/>
  <c r="N8" i="1" s="1"/>
  <c r="H8" i="1"/>
  <c r="J8" i="1" s="1"/>
  <c r="K8" i="1" s="1"/>
  <c r="E8" i="1"/>
  <c r="N7" i="1"/>
  <c r="L7" i="1"/>
  <c r="I7" i="1"/>
  <c r="H7" i="1"/>
  <c r="J7" i="1" s="1"/>
  <c r="K7" i="1" s="1"/>
  <c r="E7" i="1"/>
  <c r="L6" i="1"/>
  <c r="N6" i="1" s="1"/>
  <c r="J6" i="1"/>
  <c r="K6" i="1" s="1"/>
  <c r="H6" i="1"/>
  <c r="I6" i="1" s="1"/>
  <c r="E6" i="1"/>
  <c r="N5" i="1"/>
  <c r="L5" i="1"/>
  <c r="K5" i="1"/>
  <c r="J5" i="1"/>
  <c r="I5" i="1"/>
  <c r="H5" i="1"/>
  <c r="E5" i="1"/>
  <c r="L4" i="1"/>
  <c r="L11" i="1" s="1"/>
  <c r="H4" i="1"/>
  <c r="G4" i="1"/>
  <c r="F4" i="1"/>
  <c r="E4" i="1"/>
  <c r="J16" i="1" l="1"/>
  <c r="K16" i="1" s="1"/>
  <c r="I16" i="1"/>
  <c r="N45" i="1"/>
  <c r="J28" i="1"/>
  <c r="K28" i="1" s="1"/>
  <c r="I28" i="1"/>
  <c r="N37" i="1"/>
  <c r="H20" i="1"/>
  <c r="H37" i="1"/>
  <c r="I37" i="1" s="1"/>
  <c r="L37" i="1"/>
  <c r="H45" i="1"/>
  <c r="I45" i="1" s="1"/>
  <c r="L45" i="1"/>
  <c r="L46" i="1" s="1"/>
  <c r="I4" i="1"/>
  <c r="N4" i="1"/>
  <c r="N11" i="1" s="1"/>
  <c r="I8" i="1"/>
  <c r="N12" i="1"/>
  <c r="N16" i="1"/>
  <c r="K22" i="1"/>
  <c r="I24" i="1"/>
  <c r="N28" i="1"/>
  <c r="I32" i="1"/>
  <c r="I36" i="1"/>
  <c r="K38" i="1"/>
  <c r="I40" i="1"/>
  <c r="I44" i="1"/>
  <c r="D46" i="1"/>
  <c r="E46" i="1" s="1"/>
  <c r="J4" i="1"/>
  <c r="H12" i="1"/>
  <c r="H10" i="1"/>
  <c r="H11" i="1" s="1"/>
  <c r="I22" i="1"/>
  <c r="N22" i="1"/>
  <c r="N30" i="1" s="1"/>
  <c r="I11" i="1" l="1"/>
  <c r="K4" i="1"/>
  <c r="J30" i="1"/>
  <c r="K30" i="1" s="1"/>
  <c r="I10" i="1"/>
  <c r="J10" i="1"/>
  <c r="K10" i="1" s="1"/>
  <c r="J12" i="1"/>
  <c r="H21" i="1"/>
  <c r="I21" i="1" s="1"/>
  <c r="I12" i="1"/>
  <c r="N21" i="1"/>
  <c r="N46" i="1" s="1"/>
  <c r="J20" i="1"/>
  <c r="K20" i="1" s="1"/>
  <c r="I20" i="1"/>
  <c r="J11" i="1" l="1"/>
  <c r="K12" i="1"/>
  <c r="J21" i="1"/>
  <c r="K21" i="1" s="1"/>
  <c r="H46" i="1"/>
  <c r="I46" i="1" s="1"/>
  <c r="J46" i="1" l="1"/>
  <c r="K46" i="1" s="1"/>
  <c r="K11" i="1"/>
</calcChain>
</file>

<file path=xl/sharedStrings.xml><?xml version="1.0" encoding="utf-8"?>
<sst xmlns="http://schemas.openxmlformats.org/spreadsheetml/2006/main" count="66" uniqueCount="66">
  <si>
    <t>INFORME AVANCE PDI 2015 AL TRIMESTRE 3 2019</t>
  </si>
  <si>
    <t>SUBSISTEMA</t>
  </si>
  <si>
    <t>PROYECTOS</t>
  </si>
  <si>
    <t>INDICADOR DE EFICACIA
(METAS LOGRADAS / METAS PROYECTADAS)</t>
  </si>
  <si>
    <t>METAS LOGRADAS HASTA T 1 DE  2019</t>
  </si>
  <si>
    <t>METAS PROYECTADAS HASTA T 1 DE 2019</t>
  </si>
  <si>
    <t>INDICADOR DE EFICIENCIA
(REC.EJEC. /REC. PROYEC.)</t>
  </si>
  <si>
    <t>INDICADOR DE EFECTIVIDAD
(EFICACIA * EFICIENCIA)</t>
  </si>
  <si>
    <t>RECURSOS EN MILLONES DE $ DE 2014</t>
  </si>
  <si>
    <t>EJECUTADOS  HASTA T3 2019</t>
  </si>
  <si>
    <t>PROYECTADOS HASTA T3 2019</t>
  </si>
  <si>
    <t xml:space="preserve">DIFERENCIA </t>
  </si>
  <si>
    <t>EJECUTADO RP T3 DE 2019</t>
  </si>
  <si>
    <t>EJECUTADO 2015  HASTA T2 2019</t>
  </si>
  <si>
    <t>FORMACIÓN</t>
  </si>
  <si>
    <t>TOTAL PROYECTO SF-PY.1 Teleología</t>
  </si>
  <si>
    <t>TOTAL PROYECTO SF-PY.2 Nueva oferta académica</t>
  </si>
  <si>
    <t>TOTAL PROYECTO SF-PY.3 Formación y capacitación docentes</t>
  </si>
  <si>
    <t>TOTAL PROYECTO SF-PY.4 Autoevaluación prog. Acad.</t>
  </si>
  <si>
    <t>TOTAL PROYECTO SF-PY.5 Acreditación alta calidad</t>
  </si>
  <si>
    <t>TOTAL PROYECTO SF-PY.6 Relevo generacional</t>
  </si>
  <si>
    <t>TOTAL PROYECTO SF-PY.7 Graduados</t>
  </si>
  <si>
    <t>TOTAL SUBSISTEMA FORMACIÓN</t>
  </si>
  <si>
    <t>INVESTIGACIÓN</t>
  </si>
  <si>
    <t>TOTAL SI-PY.1 Fortalecimiento capacidades investigación</t>
  </si>
  <si>
    <t>TOTAL SI-PY.2 Formación en investigación</t>
  </si>
  <si>
    <t>TOTAL SI-PY.3 Formación a través de la investig.</t>
  </si>
  <si>
    <t>TOTAL SI-PY.4 Ejecución de la investigación</t>
  </si>
  <si>
    <t>TOTAL SI-PY.5 Gestión de investigación</t>
  </si>
  <si>
    <t>TOTAL SI-PY.6 Sistema integrado de información</t>
  </si>
  <si>
    <t>TOTAL SI-PY.7 Centros de documentación y bases de datos</t>
  </si>
  <si>
    <t>TOTAL SI-PY.8 Creación Centros Institutos de Investigación</t>
  </si>
  <si>
    <t>TOTAL SI-PY.9 Publicaciones cientificas</t>
  </si>
  <si>
    <t>TOTAL SUBSISTEMA INVESTIGACIÓN</t>
  </si>
  <si>
    <t>PROYECCIÓN SOCIAL</t>
  </si>
  <si>
    <t>TOTAL SP-PY.1 Internacionalización</t>
  </si>
  <si>
    <t>TOTAL SP-PY.2 Regionalización</t>
  </si>
  <si>
    <t>TOTAL SP-PY.3 Modalidades de Proyección Social</t>
  </si>
  <si>
    <t>TOTAL SP-PY.4 Unidades de atención especializada</t>
  </si>
  <si>
    <t>TOTAL SP-PY.5 Alianzas estratégicas</t>
  </si>
  <si>
    <t>TOTAL SP-PY.6 Agenda social regional</t>
  </si>
  <si>
    <t>TOTAL SP-PY.7 Articulación con la educación media</t>
  </si>
  <si>
    <t>TOTAL SP-PY.8 Sistema de comunicaciones</t>
  </si>
  <si>
    <t>TOTAL SUBSISTEMA PROYECCIÓN SOCIAL</t>
  </si>
  <si>
    <t>BIENESTAR</t>
  </si>
  <si>
    <t>TOTAL SB-PY.1 Universidad saludable</t>
  </si>
  <si>
    <t>TOTAL SB-PY.2 Recreación y deporte</t>
  </si>
  <si>
    <t>TOTAL SB-PY.3 Cultura</t>
  </si>
  <si>
    <t>TOTAL SB-PY.4 Desarrollo humano</t>
  </si>
  <si>
    <t>TOTAL SB-PY.5 Desarrollo socio-económico</t>
  </si>
  <si>
    <t>TOTAL SB-PY.6 Permanencia y graduación</t>
  </si>
  <si>
    <t>TOTAL SUBSISTEMA BIENESTAR</t>
  </si>
  <si>
    <t>ADMINISTRATIVO</t>
  </si>
  <si>
    <t>TOTAL SA-PY.1 Revisión normatividad interna</t>
  </si>
  <si>
    <t>TOTAL SA-PY.2 Desarrollo planta física y dotación</t>
  </si>
  <si>
    <t>TOTAL SA-PY.3 Aseguramientos Sistema de Calidad</t>
  </si>
  <si>
    <t>TOTAL SA-PY.4 Grupo de Proyectos Institucionales</t>
  </si>
  <si>
    <t>TOTAL SA-PY.5 Reestructuración Institucional</t>
  </si>
  <si>
    <t>TOTAL SA-PY.6 Descentralización y delegación de procesos</t>
  </si>
  <si>
    <t>TOTAL SA-PY.7 Formación y capacit. P. Admtivo</t>
  </si>
  <si>
    <t>TOTAL SUBSISTEMA ADMINISTRATIVO</t>
  </si>
  <si>
    <t>TOTAL PDI T1 2019</t>
  </si>
  <si>
    <t>Oficina Asesora de Planeación</t>
  </si>
  <si>
    <t>Indices series de empalme - Dane</t>
  </si>
  <si>
    <t>Dic. 2014</t>
  </si>
  <si>
    <t>Sept.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</si>
</sst>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&quot;$&quot;\ * #,##0_);[Red]\(&quot;$&quot;\ * #,##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rgb="FFFFCC66"/>
      <name val="Calibri"/>
      <family val="2"/>
      <scheme val="minor"/>
    </font>
    <font>
      <b/>
      <sz val="11"/>
      <color rgb="FFFFCC6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1436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6D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textRotation="255" wrapText="1"/>
    </xf>
    <xf numFmtId="0" fontId="2" fillId="5" borderId="1" xfId="0" applyFont="1" applyFill="1" applyBorder="1" applyAlignment="1">
      <alignment horizontal="center" vertical="center" wrapText="1"/>
    </xf>
    <xf numFmtId="10" fontId="2" fillId="5" borderId="9" xfId="2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1" fontId="2" fillId="5" borderId="1" xfId="1" applyFont="1" applyFill="1" applyBorder="1" applyAlignment="1">
      <alignment vertical="center"/>
    </xf>
    <xf numFmtId="164" fontId="2" fillId="5" borderId="1" xfId="0" applyNumberFormat="1" applyFont="1" applyFill="1" applyBorder="1" applyAlignment="1">
      <alignment vertical="center"/>
    </xf>
    <xf numFmtId="1" fontId="0" fillId="0" borderId="0" xfId="0" applyNumberFormat="1"/>
    <xf numFmtId="41" fontId="6" fillId="0" borderId="10" xfId="1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textRotation="255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10" fontId="2" fillId="6" borderId="1" xfId="2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vertical="center"/>
    </xf>
    <xf numFmtId="0" fontId="2" fillId="8" borderId="10" xfId="0" applyFont="1" applyFill="1" applyBorder="1" applyAlignment="1">
      <alignment horizontal="center" vertical="center" textRotation="255" wrapText="1"/>
    </xf>
    <xf numFmtId="0" fontId="2" fillId="8" borderId="12" xfId="0" applyFont="1" applyFill="1" applyBorder="1" applyAlignment="1">
      <alignment horizontal="center" vertical="center" textRotation="255" wrapText="1"/>
    </xf>
    <xf numFmtId="0" fontId="5" fillId="9" borderId="10" xfId="0" applyFont="1" applyFill="1" applyBorder="1" applyAlignment="1">
      <alignment horizontal="center" vertical="center" textRotation="255" wrapText="1"/>
    </xf>
    <xf numFmtId="0" fontId="5" fillId="9" borderId="12" xfId="0" applyFont="1" applyFill="1" applyBorder="1" applyAlignment="1">
      <alignment horizontal="center" vertical="center" textRotation="255" wrapText="1"/>
    </xf>
    <xf numFmtId="0" fontId="2" fillId="6" borderId="1" xfId="0" applyFont="1" applyFill="1" applyBorder="1" applyAlignment="1"/>
    <xf numFmtId="0" fontId="5" fillId="10" borderId="10" xfId="0" applyFont="1" applyFill="1" applyBorder="1" applyAlignment="1">
      <alignment horizontal="center" vertical="center" textRotation="255" wrapText="1"/>
    </xf>
    <xf numFmtId="0" fontId="5" fillId="10" borderId="12" xfId="0" applyFont="1" applyFill="1" applyBorder="1" applyAlignment="1">
      <alignment horizontal="center" vertical="center" textRotation="255" wrapText="1"/>
    </xf>
    <xf numFmtId="0" fontId="5" fillId="11" borderId="1" xfId="0" applyFont="1" applyFill="1" applyBorder="1" applyAlignment="1">
      <alignment horizontal="center" vertical="center" textRotation="255" wrapText="1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  <xf numFmtId="2" fontId="8" fillId="0" borderId="0" xfId="0" applyNumberFormat="1" applyFont="1"/>
  </cellXfs>
  <cellStyles count="3">
    <cellStyle name="Millares [0]" xfId="1" builtinId="6"/>
    <cellStyle name="Normal" xfId="0" builtinId="0"/>
    <cellStyle name="Porcentaje" xfId="2" builtinId="5"/>
  </cellStyles>
  <dxfs count="52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8D12B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8D12BE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strike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3300"/>
        </patternFill>
      </fill>
    </dxf>
    <dxf>
      <font>
        <b/>
        <i val="0"/>
        <color auto="1"/>
      </font>
      <fill>
        <patternFill>
          <bgColor theme="7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7ABC32"/>
        </patternFill>
      </fill>
    </dxf>
    <dxf>
      <font>
        <b/>
        <i val="0"/>
        <strike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3300"/>
        </patternFill>
      </fill>
    </dxf>
    <dxf>
      <font>
        <b/>
        <i val="0"/>
        <color auto="1"/>
      </font>
      <fill>
        <patternFill>
          <bgColor theme="7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7ABC32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7ABC32"/>
        </patternFill>
      </fill>
    </dxf>
    <dxf>
      <font>
        <b/>
        <i val="0"/>
        <color theme="0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7ABC32"/>
        </patternFill>
      </fill>
    </dxf>
    <dxf>
      <font>
        <b/>
        <i val="0"/>
        <color theme="0"/>
      </font>
      <fill>
        <patternFill>
          <bgColor rgb="FF9933F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</dxf>
    <dxf>
      <font>
        <b/>
        <i val="0"/>
        <color auto="1"/>
      </font>
      <fill>
        <patternFill>
          <bgColor theme="7" tint="0.39994506668294322"/>
        </patternFill>
      </fill>
    </dxf>
    <dxf>
      <font>
        <b/>
        <i val="0"/>
      </font>
    </dxf>
    <dxf>
      <font>
        <b/>
        <i val="0"/>
        <color auto="1"/>
      </font>
      <fill>
        <patternFill>
          <bgColor theme="7" tint="0.39994506668294322"/>
        </patternFill>
      </fill>
    </dxf>
    <dxf>
      <font>
        <b/>
        <i val="0"/>
        <strike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3300"/>
        </patternFill>
      </fill>
    </dxf>
    <dxf>
      <font>
        <b/>
        <i val="0"/>
        <color auto="1"/>
      </font>
      <fill>
        <patternFill>
          <bgColor theme="7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3300"/>
        </patternFill>
      </fill>
    </dxf>
    <dxf>
      <font>
        <b/>
        <i val="0"/>
        <color auto="1"/>
      </font>
      <fill>
        <patternFill>
          <bgColor theme="7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workbookViewId="0">
      <selection sqref="A1:XFD1048576"/>
    </sheetView>
  </sheetViews>
  <sheetFormatPr baseColWidth="10" defaultRowHeight="15" x14ac:dyDescent="0.25"/>
  <cols>
    <col min="1" max="1" width="7" customWidth="1"/>
    <col min="2" max="2" width="24.42578125" customWidth="1"/>
    <col min="3" max="3" width="21.7109375" customWidth="1"/>
    <col min="4" max="4" width="8.7109375" customWidth="1"/>
    <col min="5" max="5" width="10.85546875" style="35" customWidth="1"/>
    <col min="6" max="6" width="10.28515625" style="35" hidden="1" customWidth="1"/>
    <col min="7" max="7" width="9.42578125" style="35" hidden="1" customWidth="1"/>
    <col min="8" max="8" width="9.5703125" customWidth="1"/>
    <col min="9" max="9" width="10.28515625" style="35" customWidth="1"/>
    <col min="10" max="10" width="8.7109375" customWidth="1"/>
    <col min="11" max="11" width="9.7109375" style="35" customWidth="1"/>
    <col min="12" max="12" width="12.85546875" bestFit="1" customWidth="1"/>
    <col min="15" max="15" width="10.85546875" customWidth="1"/>
  </cols>
  <sheetData>
    <row r="1" spans="1:17" ht="49.15" customHeight="1" x14ac:dyDescent="0.25">
      <c r="A1" s="1" t="s">
        <v>0</v>
      </c>
      <c r="B1" s="1"/>
      <c r="C1" s="1"/>
      <c r="D1" s="1"/>
      <c r="E1" s="1"/>
      <c r="F1" s="2"/>
      <c r="G1" s="2"/>
      <c r="H1" s="1"/>
      <c r="I1" s="1"/>
      <c r="J1" s="1"/>
      <c r="K1" s="1"/>
      <c r="L1" s="1"/>
      <c r="M1" s="1"/>
      <c r="N1" s="1"/>
      <c r="O1" s="1"/>
      <c r="P1" s="1"/>
    </row>
    <row r="2" spans="1:17" ht="24.6" customHeight="1" x14ac:dyDescent="0.25">
      <c r="A2" s="3" t="s">
        <v>1</v>
      </c>
      <c r="B2" s="4" t="s">
        <v>2</v>
      </c>
      <c r="C2" s="5"/>
      <c r="D2" s="4" t="s">
        <v>3</v>
      </c>
      <c r="E2" s="5"/>
      <c r="F2" s="4" t="s">
        <v>4</v>
      </c>
      <c r="G2" s="5" t="s">
        <v>5</v>
      </c>
      <c r="H2" s="4" t="s">
        <v>6</v>
      </c>
      <c r="I2" s="5"/>
      <c r="J2" s="4" t="s">
        <v>7</v>
      </c>
      <c r="K2" s="5"/>
      <c r="L2" s="6" t="s">
        <v>8</v>
      </c>
      <c r="M2" s="7"/>
      <c r="N2" s="7"/>
      <c r="O2" s="7"/>
      <c r="P2" s="8"/>
    </row>
    <row r="3" spans="1:17" ht="63.6" customHeight="1" x14ac:dyDescent="0.25">
      <c r="A3" s="3"/>
      <c r="B3" s="9"/>
      <c r="C3" s="10"/>
      <c r="D3" s="9"/>
      <c r="E3" s="10"/>
      <c r="F3" s="9"/>
      <c r="G3" s="10"/>
      <c r="H3" s="9"/>
      <c r="I3" s="10"/>
      <c r="J3" s="9"/>
      <c r="K3" s="10"/>
      <c r="L3" s="11" t="s">
        <v>9</v>
      </c>
      <c r="M3" s="11" t="s">
        <v>10</v>
      </c>
      <c r="N3" s="11" t="s">
        <v>11</v>
      </c>
      <c r="O3" s="12" t="s">
        <v>12</v>
      </c>
      <c r="P3" s="12" t="s">
        <v>13</v>
      </c>
    </row>
    <row r="4" spans="1:17" ht="27" customHeight="1" thickBot="1" x14ac:dyDescent="0.3">
      <c r="A4" s="13" t="s">
        <v>14</v>
      </c>
      <c r="B4" s="14" t="s">
        <v>15</v>
      </c>
      <c r="C4" s="14"/>
      <c r="D4" s="15">
        <v>0.78720000000000001</v>
      </c>
      <c r="E4" s="16" t="str">
        <f t="shared" ref="E4:E46" si="0">IF(D4&lt;=20%,"MUY BAJO",IF(AND(D4&gt;20%,D4&lt;=40%),"BAJO",IF(AND(D4&gt;40%,D4&lt;=60%),"MEDIO",IF(AND(D4&gt;60%,D4&lt;=80%),"ALTO","MUY ALTO"))))</f>
        <v>ALTO</v>
      </c>
      <c r="F4" s="17" t="e">
        <f>+#REF!</f>
        <v>#REF!</v>
      </c>
      <c r="G4" s="17" t="e">
        <f>+#REF!</f>
        <v>#REF!</v>
      </c>
      <c r="H4" s="15">
        <f t="shared" ref="H4:H10" si="1">L4/M4</f>
        <v>1.7264994422310758</v>
      </c>
      <c r="I4" s="16" t="str">
        <f t="shared" ref="I4:I46" si="2">IF(H4&lt;=20%,"MUY BAJO",IF(AND(H4&gt;20%,H4&lt;=40%),"BAJO",IF(AND(H4&gt;40%,H4&lt;=60%),"MEDIO",IF(AND(H4&gt;60%,H4&lt;=80%),"ALTO","MUY ALTO"))))</f>
        <v>MUY ALTO</v>
      </c>
      <c r="J4" s="15">
        <f t="shared" ref="J4:J10" si="3">+D4*H4</f>
        <v>1.3591003609243029</v>
      </c>
      <c r="K4" s="16" t="str">
        <f t="shared" ref="K4:K45" si="4">IF(J4&lt;=20%,"MUY BAJO",IF(AND(J4&gt;20%,J4&lt;=40%),"BAJO",IF(AND(J4&gt;40%,J4&lt;=60%),"MEDIO",IF(AND(J4&gt;60%,J4&lt;=80%),"ALTO","MUY ALTO"))))</f>
        <v>MUY ALTO</v>
      </c>
      <c r="L4" s="18">
        <f t="shared" ref="L4:L10" si="5">+O4+P4</f>
        <v>541.68920000000003</v>
      </c>
      <c r="M4" s="18">
        <v>313.75</v>
      </c>
      <c r="N4" s="18">
        <f t="shared" ref="N4:N10" si="6">+M4-L4</f>
        <v>-227.93920000000003</v>
      </c>
      <c r="O4" s="18">
        <v>27.327220999999994</v>
      </c>
      <c r="P4" s="18">
        <v>514.36197900000002</v>
      </c>
      <c r="Q4" s="19"/>
    </row>
    <row r="5" spans="1:17" ht="27" customHeight="1" thickBot="1" x14ac:dyDescent="0.3">
      <c r="A5" s="13"/>
      <c r="B5" s="14" t="s">
        <v>16</v>
      </c>
      <c r="C5" s="14"/>
      <c r="D5" s="15">
        <v>2.9207999999999998</v>
      </c>
      <c r="E5" s="16" t="str">
        <f t="shared" si="0"/>
        <v>MUY ALTO</v>
      </c>
      <c r="F5" s="20"/>
      <c r="G5" s="20"/>
      <c r="H5" s="15">
        <f t="shared" si="1"/>
        <v>0.32868572571428573</v>
      </c>
      <c r="I5" s="16" t="str">
        <f t="shared" si="2"/>
        <v>BAJO</v>
      </c>
      <c r="J5" s="15">
        <f t="shared" si="3"/>
        <v>0.96002526766628571</v>
      </c>
      <c r="K5" s="16" t="str">
        <f t="shared" si="4"/>
        <v>MUY ALTO</v>
      </c>
      <c r="L5" s="18">
        <f t="shared" si="5"/>
        <v>143.800005</v>
      </c>
      <c r="M5" s="18">
        <v>437.5</v>
      </c>
      <c r="N5" s="18">
        <f t="shared" si="6"/>
        <v>293.699995</v>
      </c>
      <c r="O5" s="18">
        <v>21.904128</v>
      </c>
      <c r="P5" s="18">
        <v>121.89587699999998</v>
      </c>
    </row>
    <row r="6" spans="1:17" ht="30" customHeight="1" thickBot="1" x14ac:dyDescent="0.3">
      <c r="A6" s="13"/>
      <c r="B6" s="14" t="s">
        <v>17</v>
      </c>
      <c r="C6" s="14"/>
      <c r="D6" s="15">
        <v>0.95576666666666665</v>
      </c>
      <c r="E6" s="16" t="str">
        <f t="shared" si="0"/>
        <v>MUY ALTO</v>
      </c>
      <c r="F6" s="20"/>
      <c r="G6" s="20"/>
      <c r="H6" s="15">
        <f t="shared" si="1"/>
        <v>0.67011689006548703</v>
      </c>
      <c r="I6" s="16" t="str">
        <f t="shared" si="2"/>
        <v>ALTO</v>
      </c>
      <c r="J6" s="15">
        <f t="shared" si="3"/>
        <v>0.64047538629492362</v>
      </c>
      <c r="K6" s="16" t="str">
        <f t="shared" si="4"/>
        <v>ALTO</v>
      </c>
      <c r="L6" s="18">
        <f t="shared" si="5"/>
        <v>2404.7144600000001</v>
      </c>
      <c r="M6" s="18">
        <v>3588.5</v>
      </c>
      <c r="N6" s="18">
        <f t="shared" si="6"/>
        <v>1183.7855399999999</v>
      </c>
      <c r="O6" s="18">
        <v>147.39920599999999</v>
      </c>
      <c r="P6" s="18">
        <v>2257.3152540000001</v>
      </c>
    </row>
    <row r="7" spans="1:17" ht="30" customHeight="1" thickBot="1" x14ac:dyDescent="0.3">
      <c r="A7" s="13"/>
      <c r="B7" s="14" t="s">
        <v>18</v>
      </c>
      <c r="C7" s="14"/>
      <c r="D7" s="15">
        <v>1.4960000000000002</v>
      </c>
      <c r="E7" s="16" t="str">
        <f t="shared" si="0"/>
        <v>MUY ALTO</v>
      </c>
      <c r="F7" s="20"/>
      <c r="G7" s="20"/>
      <c r="H7" s="15">
        <f t="shared" si="1"/>
        <v>1.4352150675909878</v>
      </c>
      <c r="I7" s="16" t="str">
        <f t="shared" si="2"/>
        <v>MUY ALTO</v>
      </c>
      <c r="J7" s="15">
        <f t="shared" si="3"/>
        <v>2.1470817411161183</v>
      </c>
      <c r="K7" s="16" t="str">
        <f t="shared" si="4"/>
        <v>MUY ALTO</v>
      </c>
      <c r="L7" s="18">
        <f t="shared" si="5"/>
        <v>1656.238188</v>
      </c>
      <c r="M7" s="18">
        <v>1154</v>
      </c>
      <c r="N7" s="18">
        <f t="shared" si="6"/>
        <v>-502.23818800000004</v>
      </c>
      <c r="O7" s="18">
        <v>88.556535999999994</v>
      </c>
      <c r="P7" s="18">
        <v>1567.681652</v>
      </c>
    </row>
    <row r="8" spans="1:17" ht="27" customHeight="1" thickBot="1" x14ac:dyDescent="0.3">
      <c r="A8" s="13"/>
      <c r="B8" s="14" t="s">
        <v>19</v>
      </c>
      <c r="C8" s="14"/>
      <c r="D8" s="15">
        <v>1.1474</v>
      </c>
      <c r="E8" s="16" t="str">
        <f t="shared" si="0"/>
        <v>MUY ALTO</v>
      </c>
      <c r="F8" s="20"/>
      <c r="G8" s="20"/>
      <c r="H8" s="15">
        <f t="shared" si="1"/>
        <v>1.0342092815047021</v>
      </c>
      <c r="I8" s="16" t="str">
        <f t="shared" si="2"/>
        <v>MUY ALTO</v>
      </c>
      <c r="J8" s="15">
        <f t="shared" si="3"/>
        <v>1.1866517295984953</v>
      </c>
      <c r="K8" s="16" t="str">
        <f t="shared" si="4"/>
        <v>MUY ALTO</v>
      </c>
      <c r="L8" s="18">
        <f t="shared" si="5"/>
        <v>824.78190199999995</v>
      </c>
      <c r="M8" s="18">
        <v>797.5</v>
      </c>
      <c r="N8" s="18">
        <f t="shared" si="6"/>
        <v>-27.281901999999945</v>
      </c>
      <c r="O8" s="18">
        <v>128.64445800000001</v>
      </c>
      <c r="P8" s="18">
        <v>696.13744399999996</v>
      </c>
    </row>
    <row r="9" spans="1:17" ht="27" customHeight="1" thickBot="1" x14ac:dyDescent="0.3">
      <c r="A9" s="13"/>
      <c r="B9" s="14" t="s">
        <v>20</v>
      </c>
      <c r="C9" s="14"/>
      <c r="D9" s="15">
        <v>0</v>
      </c>
      <c r="E9" s="16" t="str">
        <f t="shared" si="0"/>
        <v>MUY BAJO</v>
      </c>
      <c r="F9" s="20"/>
      <c r="G9" s="20"/>
      <c r="H9" s="15">
        <f t="shared" si="1"/>
        <v>0.26205971396140754</v>
      </c>
      <c r="I9" s="16" t="str">
        <f t="shared" si="2"/>
        <v>BAJO</v>
      </c>
      <c r="J9" s="15">
        <f t="shared" si="3"/>
        <v>0</v>
      </c>
      <c r="K9" s="16" t="str">
        <f t="shared" si="4"/>
        <v>MUY BAJO</v>
      </c>
      <c r="L9" s="18">
        <f t="shared" si="5"/>
        <v>115.43730400000001</v>
      </c>
      <c r="M9" s="18">
        <v>440.5</v>
      </c>
      <c r="N9" s="18">
        <f t="shared" si="6"/>
        <v>325.06269599999996</v>
      </c>
      <c r="O9" s="18">
        <v>30.924406999999995</v>
      </c>
      <c r="P9" s="18">
        <v>84.512897000000009</v>
      </c>
    </row>
    <row r="10" spans="1:17" ht="27" customHeight="1" thickBot="1" x14ac:dyDescent="0.3">
      <c r="A10" s="21"/>
      <c r="B10" s="22" t="s">
        <v>21</v>
      </c>
      <c r="C10" s="22"/>
      <c r="D10" s="15">
        <v>1.1101999999999999</v>
      </c>
      <c r="E10" s="16" t="str">
        <f t="shared" si="0"/>
        <v>MUY ALTO</v>
      </c>
      <c r="F10" s="20"/>
      <c r="G10" s="20"/>
      <c r="H10" s="15">
        <f t="shared" si="1"/>
        <v>0.76321806982803542</v>
      </c>
      <c r="I10" s="16" t="str">
        <f t="shared" si="2"/>
        <v>ALTO</v>
      </c>
      <c r="J10" s="15">
        <f t="shared" si="3"/>
        <v>0.84732470112308478</v>
      </c>
      <c r="K10" s="16" t="str">
        <f t="shared" si="4"/>
        <v>MUY ALTO</v>
      </c>
      <c r="L10" s="18">
        <f t="shared" si="5"/>
        <v>366.15386899999999</v>
      </c>
      <c r="M10" s="18">
        <v>479.75</v>
      </c>
      <c r="N10" s="18">
        <f t="shared" si="6"/>
        <v>113.59613100000001</v>
      </c>
      <c r="O10" s="18">
        <v>24.306623999999999</v>
      </c>
      <c r="P10" s="18">
        <v>341.84724499999999</v>
      </c>
    </row>
    <row r="11" spans="1:17" ht="31.9" customHeight="1" x14ac:dyDescent="0.25">
      <c r="A11" s="23"/>
      <c r="B11" s="24" t="s">
        <v>22</v>
      </c>
      <c r="C11" s="24"/>
      <c r="D11" s="25">
        <f>AVERAGE(D4,D5,D6,D7,D8,D9,D10)</f>
        <v>1.2024809523809523</v>
      </c>
      <c r="E11" s="16" t="str">
        <f t="shared" si="0"/>
        <v>MUY ALTO</v>
      </c>
      <c r="F11" s="20"/>
      <c r="G11" s="20"/>
      <c r="H11" s="25">
        <f>AVERAGE(H4,H5,H6,H7,H8,H9,H10)</f>
        <v>0.88857202727085449</v>
      </c>
      <c r="I11" s="16" t="str">
        <f t="shared" si="2"/>
        <v>MUY ALTO</v>
      </c>
      <c r="J11" s="25">
        <f>AVERAGE(J4,J5,J6,J7,J8,J9,J10)</f>
        <v>1.020094169531887</v>
      </c>
      <c r="K11" s="16" t="str">
        <f t="shared" si="4"/>
        <v>MUY ALTO</v>
      </c>
      <c r="L11" s="26">
        <f>SUBTOTAL(9,L4:L10)</f>
        <v>6052.8149279999998</v>
      </c>
      <c r="M11" s="26">
        <f>SUM(M4:M10)</f>
        <v>7211.5</v>
      </c>
      <c r="N11" s="26">
        <f>SUBTOTAL(9,N4:N10)</f>
        <v>1158.6850719999998</v>
      </c>
      <c r="O11" s="26">
        <f>SUBTOTAL(9,O4:O10)</f>
        <v>469.06257999999997</v>
      </c>
      <c r="P11" s="26">
        <f>SUBTOTAL(9,P4:P10)</f>
        <v>5583.752348</v>
      </c>
    </row>
    <row r="12" spans="1:17" ht="30" customHeight="1" thickBot="1" x14ac:dyDescent="0.3">
      <c r="A12" s="27" t="s">
        <v>23</v>
      </c>
      <c r="B12" s="14" t="s">
        <v>24</v>
      </c>
      <c r="C12" s="14"/>
      <c r="D12" s="15">
        <v>1.8242999999999998</v>
      </c>
      <c r="E12" s="16" t="str">
        <f t="shared" si="0"/>
        <v>MUY ALTO</v>
      </c>
      <c r="F12" s="20"/>
      <c r="G12" s="20"/>
      <c r="H12" s="15">
        <f t="shared" ref="H12:H20" si="7">L12/M12</f>
        <v>2.309021112966434</v>
      </c>
      <c r="I12" s="16" t="str">
        <f t="shared" si="2"/>
        <v>MUY ALTO</v>
      </c>
      <c r="J12" s="15">
        <f t="shared" ref="J12:J20" si="8">+D12*H12</f>
        <v>4.2123472163846651</v>
      </c>
      <c r="K12" s="16" t="str">
        <f t="shared" si="4"/>
        <v>MUY ALTO</v>
      </c>
      <c r="L12" s="18">
        <f t="shared" ref="L12:L20" si="9">+O12+P12</f>
        <v>6775.8224560000008</v>
      </c>
      <c r="M12" s="18">
        <v>2934.5</v>
      </c>
      <c r="N12" s="18">
        <f t="shared" ref="N12:N20" si="10">+M12-L12</f>
        <v>-3841.3224560000008</v>
      </c>
      <c r="O12" s="18">
        <v>96.480357000000012</v>
      </c>
      <c r="P12" s="18">
        <v>6679.3420990000004</v>
      </c>
    </row>
    <row r="13" spans="1:17" ht="27" customHeight="1" thickBot="1" x14ac:dyDescent="0.3">
      <c r="A13" s="27"/>
      <c r="B13" s="14" t="s">
        <v>25</v>
      </c>
      <c r="C13" s="14"/>
      <c r="D13" s="15">
        <v>2.4215499999999999</v>
      </c>
      <c r="E13" s="16" t="str">
        <f t="shared" si="0"/>
        <v>MUY ALTO</v>
      </c>
      <c r="F13" s="20"/>
      <c r="G13" s="20"/>
      <c r="H13" s="15">
        <f t="shared" si="7"/>
        <v>4.2856147826086959</v>
      </c>
      <c r="I13" s="16" t="str">
        <f t="shared" si="2"/>
        <v>MUY ALTO</v>
      </c>
      <c r="J13" s="15">
        <f t="shared" si="8"/>
        <v>10.377830476826087</v>
      </c>
      <c r="K13" s="16" t="str">
        <f t="shared" si="4"/>
        <v>MUY ALTO</v>
      </c>
      <c r="L13" s="18">
        <f t="shared" si="9"/>
        <v>2217.8056500000002</v>
      </c>
      <c r="M13" s="18">
        <v>517.5</v>
      </c>
      <c r="N13" s="18">
        <f t="shared" si="10"/>
        <v>-1700.3056500000002</v>
      </c>
      <c r="O13" s="18">
        <v>185.88130799999999</v>
      </c>
      <c r="P13" s="18">
        <v>2031.924342</v>
      </c>
    </row>
    <row r="14" spans="1:17" ht="27" customHeight="1" thickBot="1" x14ac:dyDescent="0.3">
      <c r="A14" s="27"/>
      <c r="B14" s="14" t="s">
        <v>26</v>
      </c>
      <c r="C14" s="14"/>
      <c r="D14" s="15">
        <v>1.1720666666666666</v>
      </c>
      <c r="E14" s="16" t="str">
        <f t="shared" si="0"/>
        <v>MUY ALTO</v>
      </c>
      <c r="F14" s="20"/>
      <c r="G14" s="20"/>
      <c r="H14" s="15">
        <f t="shared" si="7"/>
        <v>0.6127915476647473</v>
      </c>
      <c r="I14" s="16" t="str">
        <f t="shared" si="2"/>
        <v>ALTO</v>
      </c>
      <c r="J14" s="15">
        <f t="shared" si="8"/>
        <v>0.71823254663292813</v>
      </c>
      <c r="K14" s="16" t="str">
        <f t="shared" si="4"/>
        <v>ALTO</v>
      </c>
      <c r="L14" s="18">
        <f t="shared" si="9"/>
        <v>957.79318899999998</v>
      </c>
      <c r="M14" s="18">
        <v>1563</v>
      </c>
      <c r="N14" s="18">
        <f t="shared" si="10"/>
        <v>605.20681100000002</v>
      </c>
      <c r="O14" s="18">
        <v>58.263148000000008</v>
      </c>
      <c r="P14" s="18">
        <v>899.53004099999998</v>
      </c>
    </row>
    <row r="15" spans="1:17" ht="27" customHeight="1" thickBot="1" x14ac:dyDescent="0.3">
      <c r="A15" s="27"/>
      <c r="B15" s="14" t="s">
        <v>27</v>
      </c>
      <c r="C15" s="14"/>
      <c r="D15" s="15">
        <v>1.8747499999999999</v>
      </c>
      <c r="E15" s="16" t="str">
        <f t="shared" si="0"/>
        <v>MUY ALTO</v>
      </c>
      <c r="F15" s="20"/>
      <c r="G15" s="20"/>
      <c r="H15" s="15">
        <f t="shared" si="7"/>
        <v>0.42412368533333328</v>
      </c>
      <c r="I15" s="16" t="str">
        <f t="shared" si="2"/>
        <v>MEDIO</v>
      </c>
      <c r="J15" s="15">
        <f t="shared" si="8"/>
        <v>0.7951258790786665</v>
      </c>
      <c r="K15" s="16" t="str">
        <f t="shared" si="4"/>
        <v>ALTO</v>
      </c>
      <c r="L15" s="18">
        <f t="shared" si="9"/>
        <v>2465.2189209999997</v>
      </c>
      <c r="M15" s="18">
        <v>5812.5</v>
      </c>
      <c r="N15" s="18">
        <f t="shared" si="10"/>
        <v>3347.2810790000003</v>
      </c>
      <c r="O15" s="18">
        <v>271.96551899999997</v>
      </c>
      <c r="P15" s="18">
        <v>2193.2534019999998</v>
      </c>
    </row>
    <row r="16" spans="1:17" ht="27" customHeight="1" thickBot="1" x14ac:dyDescent="0.3">
      <c r="A16" s="27"/>
      <c r="B16" s="14" t="s">
        <v>28</v>
      </c>
      <c r="C16" s="14"/>
      <c r="D16" s="15">
        <v>1.1094499999999998</v>
      </c>
      <c r="E16" s="16" t="str">
        <f t="shared" si="0"/>
        <v>MUY ALTO</v>
      </c>
      <c r="F16" s="20"/>
      <c r="G16" s="20"/>
      <c r="H16" s="15">
        <f t="shared" si="7"/>
        <v>1.2883315965274906</v>
      </c>
      <c r="I16" s="16" t="str">
        <f t="shared" si="2"/>
        <v>MUY ALTO</v>
      </c>
      <c r="J16" s="15">
        <f t="shared" si="8"/>
        <v>1.4293394897674243</v>
      </c>
      <c r="K16" s="16" t="str">
        <f t="shared" si="4"/>
        <v>MUY ALTO</v>
      </c>
      <c r="L16" s="18">
        <f t="shared" si="9"/>
        <v>7012.0667969999995</v>
      </c>
      <c r="M16" s="18">
        <v>5442.75</v>
      </c>
      <c r="N16" s="18">
        <f t="shared" si="10"/>
        <v>-1569.3167969999995</v>
      </c>
      <c r="O16" s="18">
        <v>279.52301699999998</v>
      </c>
      <c r="P16" s="18">
        <v>6732.54378</v>
      </c>
    </row>
    <row r="17" spans="1:16" ht="27" customHeight="1" thickBot="1" x14ac:dyDescent="0.3">
      <c r="A17" s="27"/>
      <c r="B17" s="14" t="s">
        <v>29</v>
      </c>
      <c r="C17" s="14"/>
      <c r="D17" s="15">
        <v>0.58750000000000002</v>
      </c>
      <c r="E17" s="16" t="str">
        <f t="shared" si="0"/>
        <v>MEDIO</v>
      </c>
      <c r="F17" s="20"/>
      <c r="G17" s="20"/>
      <c r="H17" s="15">
        <f t="shared" si="7"/>
        <v>0.54608191287128716</v>
      </c>
      <c r="I17" s="16" t="str">
        <f t="shared" si="2"/>
        <v>MEDIO</v>
      </c>
      <c r="J17" s="15">
        <f t="shared" si="8"/>
        <v>0.32082312381188122</v>
      </c>
      <c r="K17" s="16" t="str">
        <f t="shared" si="4"/>
        <v>BAJO</v>
      </c>
      <c r="L17" s="18">
        <f t="shared" si="9"/>
        <v>137.885683</v>
      </c>
      <c r="M17" s="18">
        <v>252.5</v>
      </c>
      <c r="N17" s="18">
        <f t="shared" si="10"/>
        <v>114.614317</v>
      </c>
      <c r="O17" s="18">
        <v>7.1733820000000019</v>
      </c>
      <c r="P17" s="18">
        <v>130.712301</v>
      </c>
    </row>
    <row r="18" spans="1:16" ht="30" customHeight="1" thickBot="1" x14ac:dyDescent="0.3">
      <c r="A18" s="27"/>
      <c r="B18" s="14" t="s">
        <v>30</v>
      </c>
      <c r="C18" s="14"/>
      <c r="D18" s="15">
        <v>2.4</v>
      </c>
      <c r="E18" s="16" t="str">
        <f t="shared" si="0"/>
        <v>MUY ALTO</v>
      </c>
      <c r="F18" s="20"/>
      <c r="G18" s="20"/>
      <c r="H18" s="15">
        <f t="shared" si="7"/>
        <v>0.5424274973147154</v>
      </c>
      <c r="I18" s="16" t="str">
        <f t="shared" si="2"/>
        <v>MEDIO</v>
      </c>
      <c r="J18" s="15">
        <f t="shared" si="8"/>
        <v>1.3018259935553169</v>
      </c>
      <c r="K18" s="16" t="str">
        <f t="shared" si="4"/>
        <v>MUY ALTO</v>
      </c>
      <c r="L18" s="18">
        <f t="shared" si="9"/>
        <v>505</v>
      </c>
      <c r="M18" s="18">
        <v>931</v>
      </c>
      <c r="N18" s="18">
        <f t="shared" si="10"/>
        <v>426</v>
      </c>
      <c r="O18" s="18">
        <v>0</v>
      </c>
      <c r="P18" s="18">
        <v>505</v>
      </c>
    </row>
    <row r="19" spans="1:16" ht="30" customHeight="1" thickBot="1" x14ac:dyDescent="0.3">
      <c r="A19" s="27"/>
      <c r="B19" s="14" t="s">
        <v>31</v>
      </c>
      <c r="C19" s="14"/>
      <c r="D19" s="15">
        <v>3.1425000000000001</v>
      </c>
      <c r="E19" s="16" t="str">
        <f t="shared" si="0"/>
        <v>MUY ALTO</v>
      </c>
      <c r="F19" s="20"/>
      <c r="G19" s="20"/>
      <c r="H19" s="15">
        <f t="shared" si="7"/>
        <v>0.33039292493796524</v>
      </c>
      <c r="I19" s="16" t="str">
        <f t="shared" si="2"/>
        <v>BAJO</v>
      </c>
      <c r="J19" s="15">
        <f t="shared" si="8"/>
        <v>1.0382597666175557</v>
      </c>
      <c r="K19" s="16" t="str">
        <f t="shared" si="4"/>
        <v>MUY ALTO</v>
      </c>
      <c r="L19" s="18">
        <f t="shared" si="9"/>
        <v>532.59339499999999</v>
      </c>
      <c r="M19" s="18">
        <v>1612</v>
      </c>
      <c r="N19" s="18">
        <f t="shared" si="10"/>
        <v>1079.4066050000001</v>
      </c>
      <c r="O19" s="18">
        <v>16.489874999999998</v>
      </c>
      <c r="P19" s="18">
        <v>516.10352</v>
      </c>
    </row>
    <row r="20" spans="1:16" ht="27" customHeight="1" thickBot="1" x14ac:dyDescent="0.3">
      <c r="A20" s="28"/>
      <c r="B20" s="22" t="s">
        <v>32</v>
      </c>
      <c r="C20" s="22"/>
      <c r="D20" s="15">
        <v>3.1202250000000005</v>
      </c>
      <c r="E20" s="16" t="str">
        <f t="shared" si="0"/>
        <v>MUY ALTO</v>
      </c>
      <c r="F20" s="20"/>
      <c r="G20" s="20"/>
      <c r="H20" s="15">
        <f t="shared" si="7"/>
        <v>1.0158477047169809</v>
      </c>
      <c r="I20" s="16" t="str">
        <f t="shared" si="2"/>
        <v>MUY ALTO</v>
      </c>
      <c r="J20" s="15">
        <f t="shared" si="8"/>
        <v>3.1696734044505424</v>
      </c>
      <c r="K20" s="16" t="str">
        <f t="shared" si="4"/>
        <v>MUY ALTO</v>
      </c>
      <c r="L20" s="18">
        <f t="shared" si="9"/>
        <v>1076.7985669999998</v>
      </c>
      <c r="M20" s="18">
        <v>1060</v>
      </c>
      <c r="N20" s="18">
        <f t="shared" si="10"/>
        <v>-16.798566999999821</v>
      </c>
      <c r="O20" s="18">
        <v>94.667550000000006</v>
      </c>
      <c r="P20" s="18">
        <v>982.13101699999993</v>
      </c>
    </row>
    <row r="21" spans="1:16" ht="31.9" customHeight="1" x14ac:dyDescent="0.25">
      <c r="A21" s="23"/>
      <c r="B21" s="24" t="s">
        <v>33</v>
      </c>
      <c r="C21" s="24"/>
      <c r="D21" s="25">
        <f>AVERAGE(D20,D19,D18,D17,D16,D15,D14,D13,D12)</f>
        <v>1.9613712962962961</v>
      </c>
      <c r="E21" s="16" t="str">
        <f t="shared" si="0"/>
        <v>MUY ALTO</v>
      </c>
      <c r="F21" s="20"/>
      <c r="G21" s="20"/>
      <c r="H21" s="25">
        <f>AVERAGE(H12,H13,H14,H15,H16,H17,H18,H19,H20)</f>
        <v>1.2616258627712944</v>
      </c>
      <c r="I21" s="16" t="str">
        <f t="shared" si="2"/>
        <v>MUY ALTO</v>
      </c>
      <c r="J21" s="25">
        <f>AVERAGE(J12,J13,J14,J15,J16,J17,J18,J19,J20)</f>
        <v>2.5959397663472297</v>
      </c>
      <c r="K21" s="16" t="str">
        <f t="shared" si="4"/>
        <v>MUY ALTO</v>
      </c>
      <c r="L21" s="26">
        <f>SUM(L12:L20)</f>
        <v>21680.984658000001</v>
      </c>
      <c r="M21" s="26">
        <f>SUM(M12:M20)</f>
        <v>20125.75</v>
      </c>
      <c r="N21" s="26">
        <f>SUM(N12:N20)</f>
        <v>-1555.2346579999999</v>
      </c>
      <c r="O21" s="26">
        <f>SUM(O12:O20)</f>
        <v>1010.4441559999999</v>
      </c>
      <c r="P21" s="26">
        <f>SUM(P12:P20)</f>
        <v>20670.540502</v>
      </c>
    </row>
    <row r="22" spans="1:16" ht="28.15" customHeight="1" thickBot="1" x14ac:dyDescent="0.3">
      <c r="A22" s="29" t="s">
        <v>34</v>
      </c>
      <c r="B22" s="14" t="s">
        <v>35</v>
      </c>
      <c r="C22" s="14"/>
      <c r="D22" s="15">
        <v>1.7410750000000002</v>
      </c>
      <c r="E22" s="16" t="str">
        <f t="shared" si="0"/>
        <v>MUY ALTO</v>
      </c>
      <c r="F22" s="20"/>
      <c r="G22" s="20"/>
      <c r="H22" s="15">
        <f t="shared" ref="H22:H29" si="11">L22/M22</f>
        <v>0.59925701711333546</v>
      </c>
      <c r="I22" s="16" t="str">
        <f t="shared" si="2"/>
        <v>MEDIO</v>
      </c>
      <c r="J22" s="15">
        <f t="shared" ref="J22:J29" si="12">+D22*H22</f>
        <v>1.0433514110706006</v>
      </c>
      <c r="K22" s="16" t="str">
        <f t="shared" si="4"/>
        <v>MUY ALTO</v>
      </c>
      <c r="L22" s="18">
        <f t="shared" ref="L22:L29" si="13">+O22+P22</f>
        <v>927.94949099999997</v>
      </c>
      <c r="M22" s="18">
        <v>1548.5</v>
      </c>
      <c r="N22" s="18">
        <f t="shared" ref="N22:N29" si="14">+M22-L22</f>
        <v>620.55050900000003</v>
      </c>
      <c r="O22" s="18">
        <v>102.30327</v>
      </c>
      <c r="P22" s="18">
        <v>825.64622099999997</v>
      </c>
    </row>
    <row r="23" spans="1:16" ht="28.15" customHeight="1" thickBot="1" x14ac:dyDescent="0.3">
      <c r="A23" s="29"/>
      <c r="B23" s="14" t="s">
        <v>36</v>
      </c>
      <c r="C23" s="14"/>
      <c r="D23" s="15">
        <v>0.77150000000000007</v>
      </c>
      <c r="E23" s="16" t="str">
        <f t="shared" si="0"/>
        <v>ALTO</v>
      </c>
      <c r="F23" s="20"/>
      <c r="G23" s="20"/>
      <c r="H23" s="15">
        <f t="shared" si="11"/>
        <v>0.7132879328244276</v>
      </c>
      <c r="I23" s="16" t="str">
        <f t="shared" si="2"/>
        <v>ALTO</v>
      </c>
      <c r="J23" s="15">
        <f t="shared" si="12"/>
        <v>0.55030164017404593</v>
      </c>
      <c r="K23" s="16" t="str">
        <f t="shared" si="4"/>
        <v>MEDIO</v>
      </c>
      <c r="L23" s="18">
        <f t="shared" si="13"/>
        <v>233.60179800000003</v>
      </c>
      <c r="M23" s="18">
        <v>327.5</v>
      </c>
      <c r="N23" s="18">
        <f t="shared" si="14"/>
        <v>93.898201999999969</v>
      </c>
      <c r="O23" s="18">
        <v>35.566232999999997</v>
      </c>
      <c r="P23" s="18">
        <v>198.03556500000002</v>
      </c>
    </row>
    <row r="24" spans="1:16" ht="28.15" customHeight="1" thickBot="1" x14ac:dyDescent="0.3">
      <c r="A24" s="29"/>
      <c r="B24" s="14" t="s">
        <v>37</v>
      </c>
      <c r="C24" s="14"/>
      <c r="D24" s="15">
        <v>0.54042857142857148</v>
      </c>
      <c r="E24" s="16" t="str">
        <f t="shared" si="0"/>
        <v>MEDIO</v>
      </c>
      <c r="F24" s="20"/>
      <c r="G24" s="20"/>
      <c r="H24" s="15">
        <f t="shared" si="11"/>
        <v>0.87363178963174826</v>
      </c>
      <c r="I24" s="16" t="str">
        <f t="shared" si="2"/>
        <v>MUY ALTO</v>
      </c>
      <c r="J24" s="15">
        <f t="shared" si="12"/>
        <v>0.47213558002527201</v>
      </c>
      <c r="K24" s="16" t="str">
        <f t="shared" si="4"/>
        <v>MEDIO</v>
      </c>
      <c r="L24" s="18">
        <f t="shared" si="13"/>
        <v>6108.8702889999995</v>
      </c>
      <c r="M24" s="18">
        <v>6992.5</v>
      </c>
      <c r="N24" s="18">
        <f t="shared" si="14"/>
        <v>883.6297110000005</v>
      </c>
      <c r="O24" s="18">
        <v>390.67566500000004</v>
      </c>
      <c r="P24" s="18">
        <v>5718.1946239999997</v>
      </c>
    </row>
    <row r="25" spans="1:16" ht="28.15" customHeight="1" thickBot="1" x14ac:dyDescent="0.3">
      <c r="A25" s="29"/>
      <c r="B25" s="14" t="s">
        <v>38</v>
      </c>
      <c r="C25" s="14"/>
      <c r="D25" s="15">
        <v>1.1000000000000001</v>
      </c>
      <c r="E25" s="16" t="str">
        <f t="shared" si="0"/>
        <v>MUY ALTO</v>
      </c>
      <c r="F25" s="20"/>
      <c r="G25" s="20"/>
      <c r="H25" s="15">
        <f t="shared" si="11"/>
        <v>0.82713868780487798</v>
      </c>
      <c r="I25" s="16" t="str">
        <f t="shared" si="2"/>
        <v>MUY ALTO</v>
      </c>
      <c r="J25" s="15">
        <f t="shared" si="12"/>
        <v>0.9098525565853659</v>
      </c>
      <c r="K25" s="16" t="str">
        <f t="shared" si="4"/>
        <v>MUY ALTO</v>
      </c>
      <c r="L25" s="18">
        <f t="shared" si="13"/>
        <v>339.12686199999996</v>
      </c>
      <c r="M25" s="18">
        <v>410</v>
      </c>
      <c r="N25" s="18">
        <f t="shared" si="14"/>
        <v>70.87313800000004</v>
      </c>
      <c r="O25" s="18">
        <v>49.108885000000001</v>
      </c>
      <c r="P25" s="18">
        <v>290.01797699999997</v>
      </c>
    </row>
    <row r="26" spans="1:16" ht="28.15" customHeight="1" thickBot="1" x14ac:dyDescent="0.3">
      <c r="A26" s="29"/>
      <c r="B26" s="14" t="s">
        <v>39</v>
      </c>
      <c r="C26" s="14"/>
      <c r="D26" s="15">
        <v>9.0800000000000006E-2</v>
      </c>
      <c r="E26" s="16" t="str">
        <f t="shared" si="0"/>
        <v>MUY BAJO</v>
      </c>
      <c r="F26" s="20"/>
      <c r="G26" s="20"/>
      <c r="H26" s="15">
        <f t="shared" si="11"/>
        <v>15.415318893617021</v>
      </c>
      <c r="I26" s="16" t="str">
        <f t="shared" si="2"/>
        <v>MUY ALTO</v>
      </c>
      <c r="J26" s="15">
        <f t="shared" si="12"/>
        <v>1.3997109555404257</v>
      </c>
      <c r="K26" s="16" t="str">
        <f t="shared" si="4"/>
        <v>MUY ALTO</v>
      </c>
      <c r="L26" s="18">
        <f t="shared" si="13"/>
        <v>1811.29997</v>
      </c>
      <c r="M26" s="18">
        <v>117.5</v>
      </c>
      <c r="N26" s="18">
        <f t="shared" si="14"/>
        <v>-1693.79997</v>
      </c>
      <c r="O26" s="18">
        <v>9.2999700000000001</v>
      </c>
      <c r="P26" s="18">
        <v>1802</v>
      </c>
    </row>
    <row r="27" spans="1:16" ht="28.15" customHeight="1" thickBot="1" x14ac:dyDescent="0.3">
      <c r="A27" s="29"/>
      <c r="B27" s="14" t="s">
        <v>40</v>
      </c>
      <c r="C27" s="14"/>
      <c r="D27" s="15">
        <v>0.23253333333333334</v>
      </c>
      <c r="E27" s="16" t="str">
        <f t="shared" si="0"/>
        <v>BAJO</v>
      </c>
      <c r="F27" s="20"/>
      <c r="G27" s="20"/>
      <c r="H27" s="15">
        <f t="shared" si="11"/>
        <v>0.32694312055749131</v>
      </c>
      <c r="I27" s="16" t="str">
        <f t="shared" si="2"/>
        <v>BAJO</v>
      </c>
      <c r="J27" s="15">
        <f t="shared" si="12"/>
        <v>7.6025173633635312E-2</v>
      </c>
      <c r="K27" s="16" t="str">
        <f t="shared" si="4"/>
        <v>MUY BAJO</v>
      </c>
      <c r="L27" s="18">
        <f t="shared" si="13"/>
        <v>234.58168900000001</v>
      </c>
      <c r="M27" s="18">
        <v>717.5</v>
      </c>
      <c r="N27" s="18">
        <f t="shared" si="14"/>
        <v>482.91831100000002</v>
      </c>
      <c r="O27" s="18">
        <v>20.231753999999999</v>
      </c>
      <c r="P27" s="18">
        <v>214.34993500000002</v>
      </c>
    </row>
    <row r="28" spans="1:16" ht="28.15" customHeight="1" thickBot="1" x14ac:dyDescent="0.3">
      <c r="A28" s="29"/>
      <c r="B28" s="14" t="s">
        <v>41</v>
      </c>
      <c r="C28" s="14"/>
      <c r="D28" s="15">
        <v>1.325E-2</v>
      </c>
      <c r="E28" s="16" t="str">
        <f t="shared" si="0"/>
        <v>MUY BAJO</v>
      </c>
      <c r="F28" s="20"/>
      <c r="G28" s="20"/>
      <c r="H28" s="15">
        <f t="shared" si="11"/>
        <v>0.34328358208955223</v>
      </c>
      <c r="I28" s="16" t="str">
        <f t="shared" si="2"/>
        <v>BAJO</v>
      </c>
      <c r="J28" s="15">
        <f t="shared" si="12"/>
        <v>4.5485074626865673E-3</v>
      </c>
      <c r="K28" s="16" t="str">
        <f t="shared" si="4"/>
        <v>MUY BAJO</v>
      </c>
      <c r="L28" s="18">
        <f t="shared" si="13"/>
        <v>23</v>
      </c>
      <c r="M28" s="18">
        <v>67</v>
      </c>
      <c r="N28" s="18">
        <f t="shared" si="14"/>
        <v>44</v>
      </c>
      <c r="O28" s="18">
        <v>0</v>
      </c>
      <c r="P28" s="18">
        <v>23</v>
      </c>
    </row>
    <row r="29" spans="1:16" ht="28.15" customHeight="1" thickBot="1" x14ac:dyDescent="0.3">
      <c r="A29" s="30"/>
      <c r="B29" s="22" t="s">
        <v>42</v>
      </c>
      <c r="C29" s="22"/>
      <c r="D29" s="15">
        <v>1.1416249999999999</v>
      </c>
      <c r="E29" s="16" t="str">
        <f t="shared" si="0"/>
        <v>MUY ALTO</v>
      </c>
      <c r="F29" s="20"/>
      <c r="G29" s="20"/>
      <c r="H29" s="15">
        <f t="shared" si="11"/>
        <v>0.86768686701398412</v>
      </c>
      <c r="I29" s="16" t="str">
        <f t="shared" si="2"/>
        <v>MUY ALTO</v>
      </c>
      <c r="J29" s="15">
        <f t="shared" si="12"/>
        <v>0.99057301955483956</v>
      </c>
      <c r="K29" s="16" t="str">
        <f t="shared" si="4"/>
        <v>MUY ALTO</v>
      </c>
      <c r="L29" s="18">
        <f t="shared" si="13"/>
        <v>1582.2270020000001</v>
      </c>
      <c r="M29" s="18">
        <v>1823.5</v>
      </c>
      <c r="N29" s="18">
        <f t="shared" si="14"/>
        <v>241.27299799999992</v>
      </c>
      <c r="O29" s="18">
        <v>77.326604000000032</v>
      </c>
      <c r="P29" s="18">
        <v>1504.900398</v>
      </c>
    </row>
    <row r="30" spans="1:16" ht="31.9" customHeight="1" x14ac:dyDescent="0.25">
      <c r="A30" s="31"/>
      <c r="B30" s="24" t="s">
        <v>43</v>
      </c>
      <c r="C30" s="24"/>
      <c r="D30" s="25">
        <f>AVERAGE(D29,D28,D27,D26,D25,D24,D23,D22)</f>
        <v>0.70390148809523811</v>
      </c>
      <c r="E30" s="16" t="str">
        <f t="shared" si="0"/>
        <v>ALTO</v>
      </c>
      <c r="F30" s="20"/>
      <c r="G30" s="20"/>
      <c r="H30" s="25">
        <f>AVERAGE(H22,H23,H24,H25,H26,H27,H28,H29)</f>
        <v>2.4958184863315545</v>
      </c>
      <c r="I30" s="16" t="str">
        <f t="shared" si="2"/>
        <v>MUY ALTO</v>
      </c>
      <c r="J30" s="25">
        <f>AVERAGE(J22,J23,J24,J25,J26,J27,J28,J29)</f>
        <v>0.68081235550585906</v>
      </c>
      <c r="K30" s="16" t="str">
        <f t="shared" si="4"/>
        <v>ALTO</v>
      </c>
      <c r="L30" s="26">
        <f>SUM(L22:L29)</f>
        <v>11260.657100999999</v>
      </c>
      <c r="M30" s="26">
        <f>SUM(M22:M29)</f>
        <v>12004</v>
      </c>
      <c r="N30" s="26">
        <f>SUM(N22:N29)</f>
        <v>743.34289900000033</v>
      </c>
      <c r="O30" s="26">
        <f>SUM(O22:O29)</f>
        <v>684.51238100000023</v>
      </c>
      <c r="P30" s="26">
        <f>SUM(P22:P29)</f>
        <v>10576.14472</v>
      </c>
    </row>
    <row r="31" spans="1:16" ht="28.15" customHeight="1" thickBot="1" x14ac:dyDescent="0.3">
      <c r="A31" s="32" t="s">
        <v>44</v>
      </c>
      <c r="B31" s="14" t="s">
        <v>45</v>
      </c>
      <c r="C31" s="14"/>
      <c r="D31" s="15">
        <v>1.8972666666666667</v>
      </c>
      <c r="E31" s="16" t="str">
        <f t="shared" si="0"/>
        <v>MUY ALTO</v>
      </c>
      <c r="F31" s="20"/>
      <c r="G31" s="20"/>
      <c r="H31" s="15">
        <f t="shared" ref="H31:H36" si="15">L31/M31</f>
        <v>1.1786472260869567</v>
      </c>
      <c r="I31" s="16" t="str">
        <f t="shared" si="2"/>
        <v>MUY ALTO</v>
      </c>
      <c r="J31" s="15">
        <f t="shared" ref="J31:J36" si="16">+D31*H31</f>
        <v>2.2362080938139135</v>
      </c>
      <c r="K31" s="16" t="str">
        <f t="shared" si="4"/>
        <v>MUY ALTO</v>
      </c>
      <c r="L31" s="18">
        <f t="shared" ref="L31:L36" si="17">+O31+P31</f>
        <v>1762.0776030000002</v>
      </c>
      <c r="M31" s="18">
        <v>1495</v>
      </c>
      <c r="N31" s="18">
        <f t="shared" ref="N31:N36" si="18">+M31-L31</f>
        <v>-267.07760300000018</v>
      </c>
      <c r="O31" s="18">
        <v>107.432503</v>
      </c>
      <c r="P31" s="18">
        <v>1654.6451000000002</v>
      </c>
    </row>
    <row r="32" spans="1:16" ht="28.15" customHeight="1" thickBot="1" x14ac:dyDescent="0.3">
      <c r="A32" s="32"/>
      <c r="B32" s="14" t="s">
        <v>46</v>
      </c>
      <c r="C32" s="14"/>
      <c r="D32" s="15">
        <v>1.5750666666666666</v>
      </c>
      <c r="E32" s="16" t="str">
        <f t="shared" si="0"/>
        <v>MUY ALTO</v>
      </c>
      <c r="F32" s="20"/>
      <c r="G32" s="20"/>
      <c r="H32" s="15">
        <f t="shared" si="15"/>
        <v>1.3076668413183825</v>
      </c>
      <c r="I32" s="16" t="str">
        <f t="shared" si="2"/>
        <v>MUY ALTO</v>
      </c>
      <c r="J32" s="15">
        <f t="shared" si="16"/>
        <v>2.0596624528658736</v>
      </c>
      <c r="K32" s="16" t="str">
        <f t="shared" si="4"/>
        <v>MUY ALTO</v>
      </c>
      <c r="L32" s="18">
        <f t="shared" si="17"/>
        <v>1924.231757</v>
      </c>
      <c r="M32" s="18">
        <v>1471.5</v>
      </c>
      <c r="N32" s="18">
        <f t="shared" si="18"/>
        <v>-452.73175700000002</v>
      </c>
      <c r="O32" s="18">
        <v>103.02858000000002</v>
      </c>
      <c r="P32" s="18">
        <v>1821.2031770000001</v>
      </c>
    </row>
    <row r="33" spans="1:16" ht="28.15" customHeight="1" thickBot="1" x14ac:dyDescent="0.3">
      <c r="A33" s="32"/>
      <c r="B33" s="14" t="s">
        <v>47</v>
      </c>
      <c r="C33" s="14"/>
      <c r="D33" s="15">
        <v>0.74137500000000001</v>
      </c>
      <c r="E33" s="16" t="str">
        <f t="shared" si="0"/>
        <v>ALTO</v>
      </c>
      <c r="F33" s="20"/>
      <c r="G33" s="20"/>
      <c r="H33" s="15">
        <f t="shared" si="15"/>
        <v>1.0612367505938243</v>
      </c>
      <c r="I33" s="16" t="str">
        <f t="shared" si="2"/>
        <v>MUY ALTO</v>
      </c>
      <c r="J33" s="15">
        <f t="shared" si="16"/>
        <v>0.78677439597149645</v>
      </c>
      <c r="K33" s="16" t="str">
        <f t="shared" si="4"/>
        <v>ALTO</v>
      </c>
      <c r="L33" s="18">
        <f t="shared" si="17"/>
        <v>1563.7323520000002</v>
      </c>
      <c r="M33" s="18">
        <v>1473.5</v>
      </c>
      <c r="N33" s="18">
        <f t="shared" si="18"/>
        <v>-90.232352000000219</v>
      </c>
      <c r="O33" s="18">
        <v>101.20199199999999</v>
      </c>
      <c r="P33" s="18">
        <v>1462.5303600000002</v>
      </c>
    </row>
    <row r="34" spans="1:16" ht="28.15" customHeight="1" thickBot="1" x14ac:dyDescent="0.3">
      <c r="A34" s="32"/>
      <c r="B34" s="14" t="s">
        <v>48</v>
      </c>
      <c r="C34" s="14"/>
      <c r="D34" s="15">
        <v>2.2612000000000001</v>
      </c>
      <c r="E34" s="16" t="str">
        <f t="shared" si="0"/>
        <v>MUY ALTO</v>
      </c>
      <c r="F34" s="20"/>
      <c r="G34" s="20"/>
      <c r="H34" s="15">
        <f t="shared" si="15"/>
        <v>1.197895872193437</v>
      </c>
      <c r="I34" s="16" t="str">
        <f t="shared" si="2"/>
        <v>MUY ALTO</v>
      </c>
      <c r="J34" s="15">
        <f t="shared" si="16"/>
        <v>2.7086821462037998</v>
      </c>
      <c r="K34" s="16" t="str">
        <f t="shared" si="4"/>
        <v>MUY ALTO</v>
      </c>
      <c r="L34" s="18">
        <f t="shared" si="17"/>
        <v>346.79085500000002</v>
      </c>
      <c r="M34" s="18">
        <v>289.5</v>
      </c>
      <c r="N34" s="18">
        <f t="shared" si="18"/>
        <v>-57.290855000000022</v>
      </c>
      <c r="O34" s="18">
        <v>22.341169999999988</v>
      </c>
      <c r="P34" s="18">
        <v>324.44968500000004</v>
      </c>
    </row>
    <row r="35" spans="1:16" ht="28.15" customHeight="1" thickBot="1" x14ac:dyDescent="0.3">
      <c r="A35" s="32"/>
      <c r="B35" s="14" t="s">
        <v>49</v>
      </c>
      <c r="C35" s="14"/>
      <c r="D35" s="15">
        <v>2.3581249999999998</v>
      </c>
      <c r="E35" s="16" t="str">
        <f t="shared" si="0"/>
        <v>MUY ALTO</v>
      </c>
      <c r="F35" s="20"/>
      <c r="G35" s="20"/>
      <c r="H35" s="15">
        <f t="shared" si="15"/>
        <v>1.3584843292590589</v>
      </c>
      <c r="I35" s="16" t="str">
        <f t="shared" si="2"/>
        <v>MUY ALTO</v>
      </c>
      <c r="J35" s="15">
        <f t="shared" si="16"/>
        <v>3.2034758589340182</v>
      </c>
      <c r="K35" s="16" t="str">
        <f t="shared" si="4"/>
        <v>MUY ALTO</v>
      </c>
      <c r="L35" s="18">
        <f t="shared" si="17"/>
        <v>6279.5938120000001</v>
      </c>
      <c r="M35" s="18">
        <v>4622.5</v>
      </c>
      <c r="N35" s="18">
        <f t="shared" si="18"/>
        <v>-1657.0938120000001</v>
      </c>
      <c r="O35" s="18">
        <v>19.369292999999971</v>
      </c>
      <c r="P35" s="18">
        <v>6260.2245190000003</v>
      </c>
    </row>
    <row r="36" spans="1:16" ht="28.15" customHeight="1" thickBot="1" x14ac:dyDescent="0.3">
      <c r="A36" s="33"/>
      <c r="B36" s="22" t="s">
        <v>50</v>
      </c>
      <c r="C36" s="22"/>
      <c r="D36" s="15">
        <v>1.2568999999999999</v>
      </c>
      <c r="E36" s="16" t="str">
        <f t="shared" si="0"/>
        <v>MUY ALTO</v>
      </c>
      <c r="F36" s="20"/>
      <c r="G36" s="20"/>
      <c r="H36" s="15">
        <f t="shared" si="15"/>
        <v>1.0613861386138614</v>
      </c>
      <c r="I36" s="16" t="str">
        <f t="shared" si="2"/>
        <v>MUY ALTO</v>
      </c>
      <c r="J36" s="15">
        <f t="shared" si="16"/>
        <v>1.3340562376237624</v>
      </c>
      <c r="K36" s="16" t="str">
        <f t="shared" si="4"/>
        <v>MUY ALTO</v>
      </c>
      <c r="L36" s="18">
        <f t="shared" si="17"/>
        <v>268</v>
      </c>
      <c r="M36" s="18">
        <v>252.5</v>
      </c>
      <c r="N36" s="18">
        <f t="shared" si="18"/>
        <v>-15.5</v>
      </c>
      <c r="O36" s="18">
        <v>0</v>
      </c>
      <c r="P36" s="18">
        <v>268</v>
      </c>
    </row>
    <row r="37" spans="1:16" ht="31.9" customHeight="1" x14ac:dyDescent="0.25">
      <c r="A37" s="23"/>
      <c r="B37" s="24" t="s">
        <v>51</v>
      </c>
      <c r="C37" s="24"/>
      <c r="D37" s="25">
        <f>AVERAGE(D36,D35,D34,D33,D32,D31)</f>
        <v>1.6816555555555555</v>
      </c>
      <c r="E37" s="16" t="str">
        <f t="shared" si="0"/>
        <v>MUY ALTO</v>
      </c>
      <c r="F37" s="20"/>
      <c r="G37" s="20"/>
      <c r="H37" s="25">
        <f>AVERAGE(H31,H32,H33,H34,H35,H36)</f>
        <v>1.1942195263442537</v>
      </c>
      <c r="I37" s="16" t="str">
        <f t="shared" si="2"/>
        <v>MUY ALTO</v>
      </c>
      <c r="J37" s="25">
        <f>AVERAGE(J31,J32,J33,J34,J35,J36)</f>
        <v>2.0548098642354771</v>
      </c>
      <c r="K37" s="16" t="str">
        <f t="shared" si="4"/>
        <v>MUY ALTO</v>
      </c>
      <c r="L37" s="26">
        <f>SUM(L31:L36)</f>
        <v>12144.426379</v>
      </c>
      <c r="M37" s="26">
        <f>SUM(M31:M36)</f>
        <v>9604.5</v>
      </c>
      <c r="N37" s="26">
        <f>SUM(N31:N36)</f>
        <v>-2539.9263790000005</v>
      </c>
      <c r="O37" s="26">
        <f>SUM(O31:O36)</f>
        <v>353.373538</v>
      </c>
      <c r="P37" s="26">
        <f>SUM(P31:P36)</f>
        <v>11791.052841000001</v>
      </c>
    </row>
    <row r="38" spans="1:16" ht="30" customHeight="1" thickBot="1" x14ac:dyDescent="0.3">
      <c r="A38" s="34" t="s">
        <v>52</v>
      </c>
      <c r="B38" s="14" t="s">
        <v>53</v>
      </c>
      <c r="C38" s="14"/>
      <c r="D38" s="15">
        <v>1.0598000000000001</v>
      </c>
      <c r="E38" s="16" t="str">
        <f t="shared" si="0"/>
        <v>MUY ALTO</v>
      </c>
      <c r="F38" s="20"/>
      <c r="G38" s="20"/>
      <c r="H38" s="15">
        <f t="shared" ref="H38:H44" si="19">L38/M38</f>
        <v>0.28025477707006369</v>
      </c>
      <c r="I38" s="16" t="str">
        <f t="shared" si="2"/>
        <v>BAJO</v>
      </c>
      <c r="J38" s="15">
        <f t="shared" ref="J38:J44" si="20">+D38*H38</f>
        <v>0.29701401273885353</v>
      </c>
      <c r="K38" s="16" t="str">
        <f t="shared" si="4"/>
        <v>BAJO</v>
      </c>
      <c r="L38" s="18">
        <f t="shared" ref="L38:L44" si="21">+O38+P38</f>
        <v>22</v>
      </c>
      <c r="M38" s="18">
        <v>78.5</v>
      </c>
      <c r="N38" s="18">
        <f t="shared" ref="N38:N44" si="22">+M38-L38</f>
        <v>56.5</v>
      </c>
      <c r="O38" s="18">
        <v>0</v>
      </c>
      <c r="P38" s="18">
        <v>22</v>
      </c>
    </row>
    <row r="39" spans="1:16" ht="30" customHeight="1" thickBot="1" x14ac:dyDescent="0.3">
      <c r="A39" s="34"/>
      <c r="B39" s="14" t="s">
        <v>54</v>
      </c>
      <c r="C39" s="14"/>
      <c r="D39" s="15">
        <v>0.74814545454545434</v>
      </c>
      <c r="E39" s="16" t="str">
        <f t="shared" si="0"/>
        <v>ALTO</v>
      </c>
      <c r="F39" s="20"/>
      <c r="G39" s="20"/>
      <c r="H39" s="15">
        <f t="shared" si="19"/>
        <v>0.78019926857281519</v>
      </c>
      <c r="I39" s="16" t="str">
        <f t="shared" si="2"/>
        <v>ALTO</v>
      </c>
      <c r="J39" s="15">
        <f t="shared" si="20"/>
        <v>0.58370253642243985</v>
      </c>
      <c r="K39" s="16" t="str">
        <f t="shared" si="4"/>
        <v>MEDIO</v>
      </c>
      <c r="L39" s="18">
        <f t="shared" si="21"/>
        <v>28937.980971000001</v>
      </c>
      <c r="M39" s="18">
        <v>37090.5</v>
      </c>
      <c r="N39" s="18">
        <f t="shared" si="22"/>
        <v>8152.5190289999991</v>
      </c>
      <c r="O39" s="18">
        <v>2113.9619769999999</v>
      </c>
      <c r="P39" s="18">
        <v>26824.018994000002</v>
      </c>
    </row>
    <row r="40" spans="1:16" ht="30" customHeight="1" thickBot="1" x14ac:dyDescent="0.3">
      <c r="A40" s="34"/>
      <c r="B40" s="14" t="s">
        <v>55</v>
      </c>
      <c r="C40" s="14"/>
      <c r="D40" s="15">
        <v>2.8180000000000001</v>
      </c>
      <c r="E40" s="16" t="str">
        <f t="shared" si="0"/>
        <v>MUY ALTO</v>
      </c>
      <c r="F40" s="20"/>
      <c r="G40" s="20"/>
      <c r="H40" s="15">
        <f t="shared" si="19"/>
        <v>0.72743872029250456</v>
      </c>
      <c r="I40" s="16" t="str">
        <f t="shared" si="2"/>
        <v>ALTO</v>
      </c>
      <c r="J40" s="15">
        <f t="shared" si="20"/>
        <v>2.0499223137842777</v>
      </c>
      <c r="K40" s="16" t="str">
        <f t="shared" si="4"/>
        <v>MUY ALTO</v>
      </c>
      <c r="L40" s="18">
        <f t="shared" si="21"/>
        <v>994.77245000000005</v>
      </c>
      <c r="M40" s="18">
        <v>1367.5</v>
      </c>
      <c r="N40" s="18">
        <f t="shared" si="22"/>
        <v>372.72754999999995</v>
      </c>
      <c r="O40" s="18">
        <v>240.482381</v>
      </c>
      <c r="P40" s="18">
        <v>754.29006900000002</v>
      </c>
    </row>
    <row r="41" spans="1:16" ht="30" customHeight="1" thickBot="1" x14ac:dyDescent="0.3">
      <c r="A41" s="34"/>
      <c r="B41" s="14" t="s">
        <v>56</v>
      </c>
      <c r="C41" s="14"/>
      <c r="D41" s="15">
        <v>1</v>
      </c>
      <c r="E41" s="16" t="str">
        <f t="shared" si="0"/>
        <v>MUY ALTO</v>
      </c>
      <c r="F41" s="20"/>
      <c r="G41" s="20"/>
      <c r="H41" s="15">
        <f t="shared" si="19"/>
        <v>0.33411764705882352</v>
      </c>
      <c r="I41" s="16" t="str">
        <f t="shared" si="2"/>
        <v>BAJO</v>
      </c>
      <c r="J41" s="15">
        <f t="shared" si="20"/>
        <v>0.33411764705882352</v>
      </c>
      <c r="K41" s="16" t="str">
        <f t="shared" si="4"/>
        <v>BAJO</v>
      </c>
      <c r="L41" s="18">
        <f t="shared" si="21"/>
        <v>142</v>
      </c>
      <c r="M41" s="18">
        <v>425</v>
      </c>
      <c r="N41" s="18">
        <f t="shared" si="22"/>
        <v>283</v>
      </c>
      <c r="O41" s="18">
        <v>0</v>
      </c>
      <c r="P41" s="18">
        <v>142</v>
      </c>
    </row>
    <row r="42" spans="1:16" ht="30" customHeight="1" thickBot="1" x14ac:dyDescent="0.3">
      <c r="A42" s="34"/>
      <c r="B42" s="14" t="s">
        <v>57</v>
      </c>
      <c r="C42" s="14"/>
      <c r="D42" s="15">
        <v>1</v>
      </c>
      <c r="E42" s="16" t="str">
        <f t="shared" si="0"/>
        <v>MUY ALTO</v>
      </c>
      <c r="F42" s="20"/>
      <c r="G42" s="20"/>
      <c r="H42" s="15">
        <f t="shared" si="19"/>
        <v>0.984375</v>
      </c>
      <c r="I42" s="16" t="str">
        <f t="shared" si="2"/>
        <v>MUY ALTO</v>
      </c>
      <c r="J42" s="15">
        <f t="shared" si="20"/>
        <v>0.984375</v>
      </c>
      <c r="K42" s="16" t="str">
        <f t="shared" si="4"/>
        <v>MUY ALTO</v>
      </c>
      <c r="L42" s="18">
        <f t="shared" si="21"/>
        <v>315</v>
      </c>
      <c r="M42" s="18">
        <v>320</v>
      </c>
      <c r="N42" s="18">
        <f t="shared" si="22"/>
        <v>5</v>
      </c>
      <c r="O42" s="18">
        <v>0</v>
      </c>
      <c r="P42" s="18">
        <v>315</v>
      </c>
    </row>
    <row r="43" spans="1:16" ht="30" customHeight="1" thickBot="1" x14ac:dyDescent="0.3">
      <c r="A43" s="34"/>
      <c r="B43" s="14" t="s">
        <v>58</v>
      </c>
      <c r="C43" s="14"/>
      <c r="D43" s="15">
        <v>0</v>
      </c>
      <c r="E43" s="16" t="str">
        <f t="shared" si="0"/>
        <v>MUY BAJO</v>
      </c>
      <c r="F43" s="20"/>
      <c r="G43" s="20"/>
      <c r="H43" s="15">
        <f t="shared" si="19"/>
        <v>0</v>
      </c>
      <c r="I43" s="16" t="str">
        <f t="shared" si="2"/>
        <v>MUY BAJO</v>
      </c>
      <c r="J43" s="15">
        <f t="shared" si="20"/>
        <v>0</v>
      </c>
      <c r="K43" s="16" t="str">
        <f t="shared" si="4"/>
        <v>MUY BAJO</v>
      </c>
      <c r="L43" s="18">
        <f t="shared" si="21"/>
        <v>0</v>
      </c>
      <c r="M43" s="18">
        <v>41.25</v>
      </c>
      <c r="N43" s="18">
        <f t="shared" si="22"/>
        <v>41.25</v>
      </c>
      <c r="O43" s="18">
        <v>0</v>
      </c>
      <c r="P43" s="18">
        <v>0</v>
      </c>
    </row>
    <row r="44" spans="1:16" ht="30" customHeight="1" thickBot="1" x14ac:dyDescent="0.3">
      <c r="A44" s="34"/>
      <c r="B44" s="22" t="s">
        <v>59</v>
      </c>
      <c r="C44" s="22"/>
      <c r="D44" s="15">
        <v>2.3022</v>
      </c>
      <c r="E44" s="16" t="str">
        <f t="shared" si="0"/>
        <v>MUY ALTO</v>
      </c>
      <c r="F44" s="20"/>
      <c r="G44" s="20"/>
      <c r="H44" s="15">
        <f t="shared" si="19"/>
        <v>0.69200119345831668</v>
      </c>
      <c r="I44" s="16" t="str">
        <f t="shared" si="2"/>
        <v>ALTO</v>
      </c>
      <c r="J44" s="15">
        <f t="shared" si="20"/>
        <v>1.5931251475797368</v>
      </c>
      <c r="K44" s="16" t="str">
        <f t="shared" si="4"/>
        <v>MUY ALTO</v>
      </c>
      <c r="L44" s="18">
        <f t="shared" si="21"/>
        <v>867.423496</v>
      </c>
      <c r="M44" s="18">
        <v>1253.5</v>
      </c>
      <c r="N44" s="18">
        <f t="shared" si="22"/>
        <v>386.076504</v>
      </c>
      <c r="O44" s="18">
        <v>27.466632000000004</v>
      </c>
      <c r="P44" s="18">
        <v>839.956864</v>
      </c>
    </row>
    <row r="45" spans="1:16" ht="34.9" customHeight="1" x14ac:dyDescent="0.25">
      <c r="A45" s="34"/>
      <c r="B45" s="24" t="s">
        <v>60</v>
      </c>
      <c r="C45" s="24"/>
      <c r="D45" s="25">
        <f>AVERAGE(D44,D43,D42,D41,D40,D39,D38)</f>
        <v>1.2754493506493507</v>
      </c>
      <c r="E45" s="16" t="str">
        <f t="shared" si="0"/>
        <v>MUY ALTO</v>
      </c>
      <c r="F45" s="20"/>
      <c r="G45" s="20"/>
      <c r="H45" s="25">
        <f>AVERAGE(H38,H39,H40,H41,H42,H43,H44)</f>
        <v>0.54262665806464627</v>
      </c>
      <c r="I45" s="16" t="str">
        <f t="shared" si="2"/>
        <v>MEDIO</v>
      </c>
      <c r="J45" s="25">
        <f>AVERAGE(J38,J39,J40,J41,J42,J43,J44)</f>
        <v>0.8346080939405901</v>
      </c>
      <c r="K45" s="16" t="str">
        <f t="shared" si="4"/>
        <v>MUY ALTO</v>
      </c>
      <c r="L45" s="26">
        <f>SUM(L38:L44)</f>
        <v>31279.176917000001</v>
      </c>
      <c r="M45" s="26">
        <f>SUM(M38:M44)</f>
        <v>40576.25</v>
      </c>
      <c r="N45" s="26">
        <f>SUM(N38:N44)</f>
        <v>9297.0730829999993</v>
      </c>
      <c r="O45" s="26">
        <f>SUM(O38:O44)</f>
        <v>2381.9109899999999</v>
      </c>
      <c r="P45" s="26">
        <f>SUM(P38:P44)</f>
        <v>28897.265927</v>
      </c>
    </row>
    <row r="46" spans="1:16" ht="40.15" customHeight="1" x14ac:dyDescent="0.25">
      <c r="A46" s="23"/>
      <c r="B46" s="24" t="s">
        <v>61</v>
      </c>
      <c r="C46" s="24"/>
      <c r="D46" s="25">
        <f>AVERAGE(D45,D37,D30,D21,D11)</f>
        <v>1.3649717285954786</v>
      </c>
      <c r="E46" s="16" t="str">
        <f t="shared" si="0"/>
        <v>MUY ALTO</v>
      </c>
      <c r="F46" s="20"/>
      <c r="G46" s="20"/>
      <c r="H46" s="25">
        <f>AVERAGE(H11,H21,H30,H37,H45)</f>
        <v>1.2765725121565208</v>
      </c>
      <c r="I46" s="16" t="str">
        <f t="shared" si="2"/>
        <v>MUY ALTO</v>
      </c>
      <c r="J46" s="25">
        <f>AVERAGE(J11,J21,J30,J37,J45)</f>
        <v>1.4372528499122086</v>
      </c>
      <c r="K46" s="16" t="str">
        <f>IF(J46&lt;=0.2,"MUY BAJO",IF(AND(J46&gt;0.2,J46&lt;=0.4),"BAJO",IF(AND(J46&gt;0.4,J46&lt;=0.6),"MEDIO",IF(AND(J46&gt;0.6,J46&lt;=0.8),"ALTO","MUY ALTO"))))</f>
        <v>MUY ALTO</v>
      </c>
      <c r="L46" s="26">
        <f>+L45+L37+L30+L21+L11</f>
        <v>82418.059983000014</v>
      </c>
      <c r="M46" s="26">
        <f>+M45+M37+M30+M21+M11</f>
        <v>89522</v>
      </c>
      <c r="N46" s="26">
        <f>+N45+N37+N30+N21+N11</f>
        <v>7103.940016999999</v>
      </c>
      <c r="O46" s="26">
        <f>+O45+O37+O30+O21+O11</f>
        <v>4899.3036449999991</v>
      </c>
      <c r="P46" s="26">
        <f>+P45+P37+P30+P21+P11</f>
        <v>77518.756337999992</v>
      </c>
    </row>
    <row r="47" spans="1:16" ht="21" x14ac:dyDescent="0.35">
      <c r="H47" s="36" t="s">
        <v>62</v>
      </c>
      <c r="N47" s="37" t="s">
        <v>63</v>
      </c>
      <c r="O47" s="37"/>
    </row>
    <row r="48" spans="1:16" x14ac:dyDescent="0.25">
      <c r="N48" s="37" t="s">
        <v>64</v>
      </c>
      <c r="O48" s="38">
        <v>142.66999999999999</v>
      </c>
    </row>
    <row r="49" spans="14:15" x14ac:dyDescent="0.25">
      <c r="N49" s="37" t="s">
        <v>65</v>
      </c>
      <c r="O49" s="38">
        <v>168.75</v>
      </c>
    </row>
  </sheetData>
  <mergeCells count="57">
    <mergeCell ref="B46:C46"/>
    <mergeCell ref="B37:C37"/>
    <mergeCell ref="A38:A45"/>
    <mergeCell ref="B38:C38"/>
    <mergeCell ref="B39:C39"/>
    <mergeCell ref="B40:C40"/>
    <mergeCell ref="B41:C41"/>
    <mergeCell ref="B42:C42"/>
    <mergeCell ref="B43:C43"/>
    <mergeCell ref="B44:C44"/>
    <mergeCell ref="B45:C45"/>
    <mergeCell ref="B29:C29"/>
    <mergeCell ref="B30:C30"/>
    <mergeCell ref="A31:A36"/>
    <mergeCell ref="B31:C31"/>
    <mergeCell ref="B32:C32"/>
    <mergeCell ref="B33:C33"/>
    <mergeCell ref="B34:C34"/>
    <mergeCell ref="B35:C35"/>
    <mergeCell ref="B36:C36"/>
    <mergeCell ref="B20:C20"/>
    <mergeCell ref="B21:C21"/>
    <mergeCell ref="A22:A29"/>
    <mergeCell ref="B22:C22"/>
    <mergeCell ref="B23:C23"/>
    <mergeCell ref="B24:C24"/>
    <mergeCell ref="B25:C25"/>
    <mergeCell ref="B26:C26"/>
    <mergeCell ref="B27:C27"/>
    <mergeCell ref="B28:C28"/>
    <mergeCell ref="B11:C11"/>
    <mergeCell ref="A12:A20"/>
    <mergeCell ref="B12:C12"/>
    <mergeCell ref="B13:C13"/>
    <mergeCell ref="B14:C14"/>
    <mergeCell ref="B15:C15"/>
    <mergeCell ref="B16:C16"/>
    <mergeCell ref="B17:C17"/>
    <mergeCell ref="B18:C18"/>
    <mergeCell ref="B19:C19"/>
    <mergeCell ref="A4:A10"/>
    <mergeCell ref="B4:C4"/>
    <mergeCell ref="B5:C5"/>
    <mergeCell ref="B6:C6"/>
    <mergeCell ref="B7:C7"/>
    <mergeCell ref="B8:C8"/>
    <mergeCell ref="B9:C9"/>
    <mergeCell ref="B10:C10"/>
    <mergeCell ref="A1:P1"/>
    <mergeCell ref="A2:A3"/>
    <mergeCell ref="B2:C3"/>
    <mergeCell ref="D2:E3"/>
    <mergeCell ref="F2:F3"/>
    <mergeCell ref="G2:G3"/>
    <mergeCell ref="H2:I3"/>
    <mergeCell ref="J2:K3"/>
    <mergeCell ref="L2:P2"/>
  </mergeCells>
  <conditionalFormatting sqref="E11:E46">
    <cfRule type="containsText" dxfId="51" priority="22" operator="containsText" text="MUY ALTO">
      <formula>NOT(ISERROR(SEARCH("MUY ALTO",E11)))</formula>
    </cfRule>
    <cfRule type="containsText" dxfId="50" priority="23" operator="containsText" text="ALTO">
      <formula>NOT(ISERROR(SEARCH("ALTO",E11)))</formula>
    </cfRule>
    <cfRule type="containsText" dxfId="49" priority="24" operator="containsText" text="MEDIO">
      <formula>NOT(ISERROR(SEARCH("MEDIO",E11)))</formula>
    </cfRule>
    <cfRule type="containsText" dxfId="48" priority="25" operator="containsText" text="BAJO">
      <formula>NOT(ISERROR(SEARCH("BAJO",E11)))</formula>
    </cfRule>
    <cfRule type="containsText" dxfId="47" priority="26" operator="containsText" text="MUY BAJO">
      <formula>NOT(ISERROR(SEARCH("MUY BAJO",E11)))</formula>
    </cfRule>
  </conditionalFormatting>
  <conditionalFormatting sqref="E26">
    <cfRule type="containsText" dxfId="41" priority="20" operator="containsText" text="MEDIO">
      <formula>NOT(ISERROR(SEARCH("MEDIO",E26)))</formula>
    </cfRule>
    <cfRule type="containsText" dxfId="40" priority="21" operator="containsText" text="BAJO">
      <formula>NOT(ISERROR(SEARCH("BAJO",E26)))</formula>
    </cfRule>
  </conditionalFormatting>
  <conditionalFormatting sqref="E5:E46">
    <cfRule type="containsText" dxfId="37" priority="18" operator="containsText" text="BAJO">
      <formula>NOT(ISERROR(SEARCH("BAJO",E5)))</formula>
    </cfRule>
  </conditionalFormatting>
  <conditionalFormatting sqref="E4:E46">
    <cfRule type="containsText" dxfId="35" priority="13" operator="containsText" text="MUY BAJO">
      <formula>NOT(ISERROR(SEARCH("MUY BAJO",E4)))</formula>
    </cfRule>
    <cfRule type="containsText" dxfId="34" priority="14" operator="containsText" text="MUY ALTO">
      <formula>NOT(ISERROR(SEARCH("MUY ALTO",E4)))</formula>
    </cfRule>
    <cfRule type="containsText" dxfId="33" priority="15" operator="containsText" text="ALTO">
      <formula>NOT(ISERROR(SEARCH("ALTO",E4)))</formula>
    </cfRule>
    <cfRule type="containsText" dxfId="32" priority="16" operator="containsText" text="MEDIO">
      <formula>NOT(ISERROR(SEARCH("MEDIO",E4)))</formula>
    </cfRule>
    <cfRule type="containsText" dxfId="31" priority="19" operator="containsText" text="BAJO">
      <formula>NOT(ISERROR(SEARCH("BAJO",E4)))</formula>
    </cfRule>
  </conditionalFormatting>
  <conditionalFormatting sqref="E7:E46">
    <cfRule type="containsText" dxfId="25" priority="17" operator="containsText" text="BAJO">
      <formula>NOT(ISERROR(SEARCH("BAJO",E7)))</formula>
    </cfRule>
  </conditionalFormatting>
  <conditionalFormatting sqref="I4:I46">
    <cfRule type="containsText" dxfId="23" priority="8" operator="containsText" text="MUY ALTO">
      <formula>NOT(ISERROR(SEARCH("MUY ALTO",I4)))</formula>
    </cfRule>
    <cfRule type="containsText" dxfId="22" priority="9" operator="containsText" text="ALTO">
      <formula>NOT(ISERROR(SEARCH("ALTO",I4)))</formula>
    </cfRule>
    <cfRule type="containsText" dxfId="21" priority="10" operator="containsText" text="MEDIO">
      <formula>NOT(ISERROR(SEARCH("MEDIO",I4)))</formula>
    </cfRule>
    <cfRule type="containsText" dxfId="20" priority="11" operator="containsText" text="BAJO">
      <formula>NOT(ISERROR(SEARCH("BAJO",I4)))</formula>
    </cfRule>
    <cfRule type="containsText" dxfId="19" priority="12" operator="containsText" text="MUY BAJO">
      <formula>NOT(ISERROR(SEARCH("MUY BAJO",I4)))</formula>
    </cfRule>
  </conditionalFormatting>
  <conditionalFormatting sqref="I9">
    <cfRule type="containsText" dxfId="13" priority="7" operator="containsText" text="MUY BAJO">
      <formula>NOT(ISERROR(SEARCH("MUY BAJO",I9)))</formula>
    </cfRule>
  </conditionalFormatting>
  <conditionalFormatting sqref="I43">
    <cfRule type="containsText" dxfId="11" priority="6" operator="containsText" text="MUY BAJO">
      <formula>NOT(ISERROR(SEARCH("MUY BAJO",I43)))</formula>
    </cfRule>
  </conditionalFormatting>
  <conditionalFormatting sqref="K4:K46">
    <cfRule type="containsText" dxfId="9" priority="1" operator="containsText" text="MUY BAJO">
      <formula>NOT(ISERROR(SEARCH("MUY BAJO",K4)))</formula>
    </cfRule>
    <cfRule type="containsText" dxfId="8" priority="2" operator="containsText" text="BAJO">
      <formula>NOT(ISERROR(SEARCH("BAJO",K4)))</formula>
    </cfRule>
    <cfRule type="containsText" dxfId="7" priority="3" operator="containsText" text="MEDIO">
      <formula>NOT(ISERROR(SEARCH("MEDIO",K4)))</formula>
    </cfRule>
    <cfRule type="containsText" dxfId="6" priority="4" operator="containsText" text="MUY ALTO">
      <formula>NOT(ISERROR(SEARCH("MUY ALTO",K4)))</formula>
    </cfRule>
    <cfRule type="containsText" dxfId="5" priority="5" operator="containsText" text="ALTO">
      <formula>NOT(ISERROR(SEARCH("ALTO",K4)))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2021-07-30T19:50:44Z</dcterms:created>
  <dcterms:modified xsi:type="dcterms:W3CDTF">2021-07-30T19:51:20Z</dcterms:modified>
</cp:coreProperties>
</file>