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<sst xmlns="http://schemas.openxmlformats.org/spreadsheetml/2006/main" count="116" uniqueCount="82">
  <si>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</si>
  <si>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</si>
  <si>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</si>
  <si>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</si>
  <si>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</si>
  <si>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</si>
  <si>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</si>
  <si>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</si>
  <si>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</si>
  <si>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</si>
  <si>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</si>
  <si>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</si>
  <si>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</si>
  <si>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</si>
  <si>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</si>
  <si>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</si>
  <si>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</si>
  <si>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</si>
  <si>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</si>
  <si>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</si>
  <si>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</si>
  <si>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</si>
  <si>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</si>
  <si>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</si>
  <si>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</si>
  <si>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</si>
  <si>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</si>
  <si>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</si>
  <si>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</si>
  <si>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</si>
  <si>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niA</t>
  </si>
  <si>
    <t xml:space="preserve">niB</t>
  </si>
  <si>
    <t xml:space="preserve">niA/hi</t>
  </si>
  <si>
    <t xml:space="preserve">niB/hi</t>
  </si>
  <si>
    <t xml:space="preserve">fi (A)</t>
  </si>
  <si>
    <t xml:space="preserve">fi (B)</t>
  </si>
  <si>
    <t xml:space="preserve">Fi (A)</t>
  </si>
  <si>
    <t xml:space="preserve">Fi (B)</t>
  </si>
  <si>
    <t xml:space="preserve">eiA</t>
  </si>
  <si>
    <t xml:space="preserve">for e&gt;=5</t>
  </si>
  <si>
    <t xml:space="preserve">Q0A</t>
  </si>
  <si>
    <t xml:space="preserve">&lt;5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</si>
  <si>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</si>
  <si>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</si>
  <si>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</si>
  <si>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</si>
  <si>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</si>
  <si>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</si>
  <si>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</si>
  <si>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&gt;=40</t>
  </si>
  <si>
    <t xml:space="preserve">TOTAL</t>
  </si>
  <si>
    <t xml:space="preserve">δ^2</t>
  </si>
  <si>
    <t xml:space="preserve">K=6</t>
  </si>
  <si>
    <t xml:space="preserve">PASS</t>
  </si>
  <si>
    <t xml:space="preserve">δ</t>
  </si>
  <si>
    <t xml:space="preserve">Param=2</t>
  </si>
  <si>
    <t xml:space="preserve">Média A</t>
  </si>
  <si>
    <t xml:space="preserve">Média B</t>
  </si>
  <si>
    <t xml:space="preserve">xIncChi</t>
  </si>
  <si>
    <t xml:space="preserve">CALCULATIONS</t>
  </si>
  <si>
    <t xml:space="preserve">K-p-1=3</t>
  </si>
  <si>
    <t xml:space="preserve">SUMPRODUCT</t>
  </si>
  <si>
    <t xml:space="preserve">Mediana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</si>
  <si>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</si>
  <si>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</si>
  <si>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</si>
  <si>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</si>
  <si>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</si>
  <si>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</si>
  <si>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fi(A)</t>
  </si>
  <si>
    <t xml:space="preserve">F i (B)</t>
  </si>
  <si>
    <t xml:space="preserve">F i(B)</t>
  </si>
  <si>
    <t xml:space="preserve">eiB</t>
  </si>
  <si>
    <t xml:space="preserve">ei&gt;=5</t>
  </si>
  <si>
    <t xml:space="preserve">Q0</t>
  </si>
  <si>
    <t xml:space="preserve">&lt;3</t>
  </si>
  <si>
    <t xml:space="preserve">&gt;16</t>
  </si>
  <si>
    <t xml:space="preserve">K=8</t>
  </si>
  <si>
    <t xml:space="preserve">Média</t>
  </si>
  <si>
    <t xml:space="preserve">xinvchi=</t>
  </si>
  <si>
    <t xml:space="preserve">K-p-1=5</t>
  </si>
  <si>
    <t xml:space="preserve">skew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</si>
</sst>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FFBCC"/>
        <bgColor rgb="FFFFFFFF"/>
      </patternFill>
    </fill>
    <fill>
      <patternFill patternType="solid">
        <fgColor rgb="FF72BF44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Resultados!$K$142:$K$142</c:f>
              <c:strCache>
                <c:ptCount val="1"/>
                <c:pt idx="0">
                  <c:v>niA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Resultados!$K$144:$K$157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Resultados!$L$142:$L$142</c:f>
              <c:strCache>
                <c:ptCount val="1"/>
                <c:pt idx="0">
                  <c:v>niB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Resultados!$L$144:$L$157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3804457"/>
        <c:axId val="291257"/>
      </c:barChart>
      <c:catAx>
        <c:axId val="3804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257"/>
        <c:crosses val="autoZero"/>
        <c:auto val="1"/>
        <c:lblAlgn val="ctr"/>
        <c:lblOffset val="100"/>
      </c:catAx>
      <c:valAx>
        <c:axId val="2912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44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niA/hi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Resultados!$N$5:$N$11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niB/hi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Resultados!$O$5:$O$11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52442362"/>
        <c:axId val="94841416"/>
      </c:barChart>
      <c:catAx>
        <c:axId val="52442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41416"/>
        <c:crosses val="autoZero"/>
        <c:auto val="1"/>
        <c:lblAlgn val="ctr"/>
        <c:lblOffset val="100"/>
      </c:catAx>
      <c:valAx>
        <c:axId val="94841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423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17640</xdr:colOff>
      <xdr:row>164</xdr:row>
      <xdr:rowOff>75960</xdr:rowOff>
    </xdr:from>
    <xdr:to>
      <xdr:col>21</xdr:col>
      <xdr:colOff>349200</xdr:colOff>
      <xdr:row>182</xdr:row>
      <xdr:rowOff>158760</xdr:rowOff>
    </xdr:to>
    <xdr:graphicFrame>
      <xdr:nvGraphicFramePr>
        <xdr:cNvPr id="0" name=""/>
        <xdr:cNvGraphicFramePr/>
      </xdr:nvGraphicFramePr>
      <xdr:xfrm>
        <a:off x="3772080" y="29092680"/>
        <a:ext cx="71186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6840</xdr:colOff>
      <xdr:row>33</xdr:row>
      <xdr:rowOff>149040</xdr:rowOff>
    </xdr:from>
    <xdr:to>
      <xdr:col>20</xdr:col>
      <xdr:colOff>348480</xdr:colOff>
      <xdr:row>52</xdr:row>
      <xdr:rowOff>57240</xdr:rowOff>
    </xdr:to>
    <xdr:graphicFrame>
      <xdr:nvGraphicFramePr>
        <xdr:cNvPr id="1" name=""/>
        <xdr:cNvGraphicFramePr/>
      </xdr:nvGraphicFramePr>
      <xdr:xfrm>
        <a:off x="3193200" y="5995440"/>
        <a:ext cx="70948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Q18" activeCellId="0" sqref="Q18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3.74"/>
    <col collapsed="false" customWidth="true" hidden="false" outlineLevel="0" max="8" min="8" style="0" width="7.61"/>
    <col collapsed="false" customWidth="true" hidden="false" outlineLevel="0" max="9" min="9" style="0" width="8.06"/>
    <col collapsed="false" customWidth="true" hidden="false" outlineLevel="0" max="10" min="10" style="0" width="8.14"/>
    <col collapsed="false" customWidth="true" hidden="false" outlineLevel="0" max="13" min="11" style="0" width="6.83"/>
    <col collapsed="false" customWidth="true" hidden="false" outlineLevel="0" max="14" min="14" style="0" width="7.83"/>
    <col collapsed="false" customWidth="true" hidden="false" outlineLevel="0" max="1025" min="15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38"/>
      <c r="U1" s="5"/>
      <c r="V1" s="5"/>
      <c r="W1" s="5"/>
      <c r="X1" s="5"/>
      <c r="Y1" s="5"/>
      <c r="Z1" s="5"/>
      <c r="AA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/>
      <c r="U2" s="40" t="s">
        <v>26</v>
      </c>
      <c r="V2" s="40"/>
      <c r="W2" s="40"/>
      <c r="X2" s="5"/>
      <c r="Y2" s="5"/>
      <c r="Z2" s="5"/>
      <c r="AA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/>
      <c r="T3" s="44" t="s">
        <v>37</v>
      </c>
      <c r="U3" s="44" t="s">
        <v>9</v>
      </c>
      <c r="V3" s="44" t="s">
        <v>10</v>
      </c>
      <c r="W3" s="44" t="s">
        <v>30</v>
      </c>
      <c r="X3" s="44" t="s">
        <v>38</v>
      </c>
      <c r="Y3" s="44" t="s">
        <v>39</v>
      </c>
      <c r="Z3" s="44" t="s">
        <v>40</v>
      </c>
    </row>
    <row r="4" customFormat="false" ht="13.8" hidden="false" customHeight="false" outlineLevel="0" collapsed="false">
      <c r="B4" s="10"/>
      <c r="C4" s="10"/>
      <c r="G4" s="42"/>
      <c r="H4" s="42" t="s">
        <v>41</v>
      </c>
      <c r="I4" s="45" t="n">
        <v>0</v>
      </c>
      <c r="J4" s="46"/>
      <c r="K4" s="46"/>
      <c r="L4" s="46"/>
      <c r="M4" s="46"/>
      <c r="N4" s="46"/>
      <c r="O4" s="46"/>
      <c r="P4" s="47"/>
      <c r="Q4" s="47"/>
      <c r="R4" s="47"/>
      <c r="S4" s="47"/>
      <c r="T4" s="47"/>
      <c r="U4" s="47"/>
      <c r="V4" s="47"/>
      <c r="W4" s="47"/>
      <c r="X4" s="47" t="n">
        <f aca="false">$J$13*_xlfn.NORM.DIST(5,$I$17,$U$14,1)</f>
        <v>1.18123770045739</v>
      </c>
      <c r="Y4" s="47"/>
      <c r="Z4" s="47"/>
    </row>
    <row r="5" customFormat="false" ht="18.75" hidden="false" customHeight="true" outlineLevel="0" collapsed="false">
      <c r="B5" s="11" t="s">
        <v>9</v>
      </c>
      <c r="C5" s="11" t="s">
        <v>10</v>
      </c>
      <c r="D5" s="48"/>
      <c r="E5" s="48"/>
      <c r="F5" s="49"/>
      <c r="G5" s="42" t="n">
        <v>4</v>
      </c>
      <c r="H5" s="44" t="s">
        <v>42</v>
      </c>
      <c r="I5" s="50" t="n">
        <f aca="false">5+(10-5)/2</f>
        <v>7.5</v>
      </c>
      <c r="J5" s="51" t="n">
        <f aca="false">COUNTIFS($B$6:$B$126,"&gt;=5",$B$6:$B$126,"&lt;10")</f>
        <v>8</v>
      </c>
      <c r="K5" s="51" t="n">
        <f aca="false">COUNTIFS($C$6:$C$126,"&gt;=5",$C$6:$C$126,"&lt;10")</f>
        <v>1</v>
      </c>
      <c r="L5" s="51" t="n">
        <f aca="false">I5*J5</f>
        <v>60</v>
      </c>
      <c r="M5" s="51" t="n">
        <f aca="false">I5*K5</f>
        <v>7.5</v>
      </c>
      <c r="N5" s="52" t="n">
        <f aca="false">J5/G5</f>
        <v>2</v>
      </c>
      <c r="O5" s="52" t="n">
        <f aca="false">K5/G5</f>
        <v>0.25</v>
      </c>
      <c r="P5" s="52" t="n">
        <f aca="false">J5/$J$13</f>
        <v>0.0666666666666667</v>
      </c>
      <c r="Q5" s="52" t="n">
        <f aca="false">K5/$K$13</f>
        <v>0.00833333333333333</v>
      </c>
      <c r="R5" s="53" t="n">
        <f aca="false">$P$5</f>
        <v>0.0666666666666667</v>
      </c>
      <c r="S5" s="53"/>
      <c r="T5" s="53" t="n">
        <f aca="false">$Q$5</f>
        <v>0.00833333333333333</v>
      </c>
      <c r="U5" s="51" t="n">
        <f aca="false">(I5-$I$17)^2*J5</f>
        <v>1258.34722222222</v>
      </c>
      <c r="V5" s="51" t="n">
        <f aca="false">(I5-$J$17)^2*K5</f>
        <v>197.168402777778</v>
      </c>
      <c r="W5" s="54" t="n">
        <f aca="false">J5</f>
        <v>8</v>
      </c>
      <c r="X5" s="47" t="n">
        <f aca="false">$J$13*(_xlfn.NORM.DIST(10,$I$17,$U$14,1)-_xlfn.NORM.DIST(5,$I$17,$U$14,1))</f>
        <v>5.98713396939721</v>
      </c>
      <c r="Y5" s="55" t="n">
        <f aca="false">SUM(X4:X5)</f>
        <v>7.1683716698546</v>
      </c>
      <c r="Z5" s="51" t="n">
        <f aca="false">((W5-Y5)^2)/Y5</f>
        <v>0.096480164722605</v>
      </c>
    </row>
    <row r="6" customFormat="false" ht="13.8" hidden="false" customHeight="false" outlineLevel="0" collapsed="false">
      <c r="A6" s="56" t="n">
        <v>1</v>
      </c>
      <c r="B6" s="51" t="n">
        <f aca="false">'Id. + dados'!I81</f>
        <v>5.11234</v>
      </c>
      <c r="C6" s="51" t="n">
        <f aca="false">'Id. + dados'!J64</f>
        <v>9.12365</v>
      </c>
      <c r="D6" s="57"/>
      <c r="E6" s="57"/>
      <c r="F6" s="49"/>
      <c r="G6" s="42" t="n">
        <v>4</v>
      </c>
      <c r="H6" s="44" t="s">
        <v>43</v>
      </c>
      <c r="I6" s="58" t="n">
        <f aca="false">10+(15-10)/2</f>
        <v>12.5</v>
      </c>
      <c r="J6" s="51" t="n">
        <f aca="false">COUNTIFS($B$6:$B$126,"&gt;=10",$B$6:$B$126,"&lt;15")</f>
        <v>16</v>
      </c>
      <c r="K6" s="51" t="n">
        <f aca="false">COUNTIFS($C$6:$C$126,"&gt;=10",$C$6:$C$126,"&lt;15")</f>
        <v>18</v>
      </c>
      <c r="L6" s="51" t="n">
        <f aca="false">I6*J6</f>
        <v>200</v>
      </c>
      <c r="M6" s="51" t="n">
        <f aca="false">I6*K6</f>
        <v>225</v>
      </c>
      <c r="N6" s="52" t="n">
        <f aca="false">J6/G6</f>
        <v>4</v>
      </c>
      <c r="O6" s="52" t="n">
        <f aca="false">K6/G6</f>
        <v>4.5</v>
      </c>
      <c r="P6" s="52" t="n">
        <f aca="false">J6/$J$13</f>
        <v>0.133333333333333</v>
      </c>
      <c r="Q6" s="52" t="n">
        <f aca="false">K6/$K$13</f>
        <v>0.15</v>
      </c>
      <c r="R6" s="53" t="n">
        <f aca="false">R5+P6</f>
        <v>0.2</v>
      </c>
      <c r="S6" s="53"/>
      <c r="T6" s="53" t="n">
        <f aca="false">Q6+T5</f>
        <v>0.158333333333333</v>
      </c>
      <c r="U6" s="51" t="n">
        <f aca="false">(I6-$I$17)^2*J6</f>
        <v>910.027777777778</v>
      </c>
      <c r="V6" s="51" t="n">
        <f aca="false">(I6-$J$17)^2*K6</f>
        <v>1471.53125</v>
      </c>
      <c r="W6" s="54" t="n">
        <f aca="false">J6</f>
        <v>16</v>
      </c>
      <c r="X6" s="47" t="n">
        <f aca="false">$J$13*(_xlfn.NORM.DIST(15,$I$17,$U$14,1)-_xlfn.NORM.DIST(10,$I$17,$U$14,1))</f>
        <v>18.894191296207</v>
      </c>
      <c r="Y6" s="55" t="n">
        <f aca="false">X6</f>
        <v>18.894191296207</v>
      </c>
      <c r="Z6" s="51" t="n">
        <f aca="false">((W6-Y6)^2)/Y6</f>
        <v>0.44332901724785</v>
      </c>
    </row>
    <row r="7" customFormat="false" ht="13.8" hidden="false" customHeight="false" outlineLevel="0" collapsed="false">
      <c r="A7" s="56" t="n">
        <v>2</v>
      </c>
      <c r="B7" s="51" t="n">
        <f aca="false">'Id. + dados'!I102</f>
        <v>5.23135</v>
      </c>
      <c r="C7" s="51" t="n">
        <f aca="false">'Id. + dados'!J72</f>
        <v>10.3901285616799</v>
      </c>
      <c r="D7" s="57"/>
      <c r="E7" s="57"/>
      <c r="F7" s="49"/>
      <c r="G7" s="42" t="n">
        <v>4</v>
      </c>
      <c r="H7" s="44" t="s">
        <v>44</v>
      </c>
      <c r="I7" s="58" t="n">
        <f aca="false">15+(20-15)/2</f>
        <v>17.5</v>
      </c>
      <c r="J7" s="51" t="n">
        <f aca="false">COUNTIFS($B$6:$B$126,"&gt;=15",$B$6:$B$126,"&lt;20")</f>
        <v>40</v>
      </c>
      <c r="K7" s="51" t="n">
        <f aca="false">COUNTIFS($C$6:$C$126,"&gt;=15",$C$6:$C$126,"&lt;20")</f>
        <v>28</v>
      </c>
      <c r="L7" s="51" t="n">
        <f aca="false">I7*J7</f>
        <v>700</v>
      </c>
      <c r="M7" s="51" t="n">
        <f aca="false">I7*K7</f>
        <v>490</v>
      </c>
      <c r="N7" s="52" t="n">
        <f aca="false">J7/G7</f>
        <v>10</v>
      </c>
      <c r="O7" s="52" t="n">
        <f aca="false">K7/G7</f>
        <v>7</v>
      </c>
      <c r="P7" s="52" t="n">
        <f aca="false">J7/$J$13</f>
        <v>0.333333333333333</v>
      </c>
      <c r="Q7" s="52" t="n">
        <f aca="false">K7/$K$13</f>
        <v>0.233333333333333</v>
      </c>
      <c r="R7" s="53" t="n">
        <f aca="false">R6+P7</f>
        <v>0.533333333333333</v>
      </c>
      <c r="S7" s="53"/>
      <c r="T7" s="53" t="n">
        <f aca="false">Q7+T6</f>
        <v>0.391666666666667</v>
      </c>
      <c r="U7" s="51" t="n">
        <f aca="false">(I7-$I$17)^2*J7</f>
        <v>258.402777777778</v>
      </c>
      <c r="V7" s="51" t="n">
        <f aca="false">(I7-$J$17)^2*K7</f>
        <v>457.381944444445</v>
      </c>
      <c r="W7" s="54" t="n">
        <f aca="false">J7</f>
        <v>40</v>
      </c>
      <c r="X7" s="47" t="n">
        <f aca="false">$J$13*(_xlfn.NORM.DIST(20,$I$17,$U$14,1)-_xlfn.NORM.DIST(15,$I$17,$U$14,1))</f>
        <v>33.6281533072986</v>
      </c>
      <c r="Y7" s="55" t="n">
        <f aca="false">X7</f>
        <v>33.6281533072986</v>
      </c>
      <c r="Z7" s="51" t="n">
        <f aca="false">((W7-Y7)^2)/Y7</f>
        <v>1.20733451832092</v>
      </c>
    </row>
    <row r="8" customFormat="false" ht="13.8" hidden="false" customHeight="false" outlineLevel="0" collapsed="false">
      <c r="A8" s="56" t="n">
        <v>3</v>
      </c>
      <c r="B8" s="51" t="n">
        <f aca="false">'Id. + dados'!I64</f>
        <v>5.38836683860975</v>
      </c>
      <c r="C8" s="51" t="n">
        <f aca="false">'Id. + dados'!J107</f>
        <v>10.8586087927646</v>
      </c>
      <c r="D8" s="57"/>
      <c r="E8" s="57"/>
      <c r="F8" s="49"/>
      <c r="G8" s="42" t="n">
        <v>4</v>
      </c>
      <c r="H8" s="44" t="s">
        <v>45</v>
      </c>
      <c r="I8" s="58" t="n">
        <f aca="false">20+(25-20)/2</f>
        <v>22.5</v>
      </c>
      <c r="J8" s="51" t="n">
        <f aca="false">COUNTIFS($B$6:$B$126,"&gt;=20",$B$6:$B$126,"&lt;25")</f>
        <v>25</v>
      </c>
      <c r="K8" s="51" t="n">
        <f aca="false">COUNTIFS($C$6:$C$126,"&gt;=20",$C$6:$C$126,"&lt;25")</f>
        <v>41</v>
      </c>
      <c r="L8" s="51" t="n">
        <f aca="false">I8*J8</f>
        <v>562.5</v>
      </c>
      <c r="M8" s="51" t="n">
        <f aca="false">I8*K8</f>
        <v>922.5</v>
      </c>
      <c r="N8" s="52" t="n">
        <f aca="false">J8/G8</f>
        <v>6.25</v>
      </c>
      <c r="O8" s="52" t="n">
        <f aca="false">K8/G8</f>
        <v>10.25</v>
      </c>
      <c r="P8" s="52" t="n">
        <f aca="false">J8/$J$13</f>
        <v>0.208333333333333</v>
      </c>
      <c r="Q8" s="52" t="n">
        <f aca="false">K8/$K$13</f>
        <v>0.341666666666667</v>
      </c>
      <c r="R8" s="53" t="n">
        <f aca="false">R7+P8</f>
        <v>0.741666666666667</v>
      </c>
      <c r="S8" s="53"/>
      <c r="T8" s="53" t="n">
        <f aca="false">Q8+T7</f>
        <v>0.733333333333333</v>
      </c>
      <c r="U8" s="51" t="n">
        <f aca="false">(I8-$I$17)^2*J8</f>
        <v>151.085069444444</v>
      </c>
      <c r="V8" s="51" t="n">
        <f aca="false">(I8-$J$17)^2*K8</f>
        <v>37.6545138888888</v>
      </c>
      <c r="W8" s="54" t="n">
        <f aca="false">J8</f>
        <v>25</v>
      </c>
      <c r="X8" s="47" t="n">
        <f aca="false">$J$13*(_xlfn.NORM.DIST(25,$I$17,$U$14,1)-_xlfn.NORM.DIST(20,$I$17,$U$14,1))</f>
        <v>33.7887099774302</v>
      </c>
      <c r="Y8" s="55" t="n">
        <f aca="false">X8</f>
        <v>33.7887099774302</v>
      </c>
      <c r="Z8" s="51" t="n">
        <f aca="false">((W8-Y8)^2)/Y8</f>
        <v>2.28601278708114</v>
      </c>
    </row>
    <row r="9" customFormat="false" ht="13.8" hidden="false" customHeight="false" outlineLevel="0" collapsed="false">
      <c r="A9" s="56" t="n">
        <v>4</v>
      </c>
      <c r="B9" s="51" t="n">
        <f aca="false">'Id. + dados'!I46</f>
        <v>6.24778839932971</v>
      </c>
      <c r="C9" s="51" t="n">
        <f aca="false">'Id. + dados'!J82</f>
        <v>10.9028677951731</v>
      </c>
      <c r="D9" s="57"/>
      <c r="E9" s="57"/>
      <c r="F9" s="49"/>
      <c r="G9" s="42" t="n">
        <v>4</v>
      </c>
      <c r="H9" s="44" t="s">
        <v>46</v>
      </c>
      <c r="I9" s="58" t="n">
        <f aca="false">25+(30-25)/2</f>
        <v>27.5</v>
      </c>
      <c r="J9" s="51" t="n">
        <f aca="false">COUNTIFS($B$6:$B$126,"&gt;=25",$B$6:$B$126,"&lt;30")</f>
        <v>26</v>
      </c>
      <c r="K9" s="51" t="n">
        <f aca="false">COUNTIFS($C$6:$C$126,"&gt;=25",$C$6:$C$126,"&lt;30")</f>
        <v>22</v>
      </c>
      <c r="L9" s="51" t="n">
        <f aca="false">I9*J9</f>
        <v>715</v>
      </c>
      <c r="M9" s="51" t="n">
        <f aca="false">I9*K9</f>
        <v>605</v>
      </c>
      <c r="N9" s="52" t="n">
        <f aca="false">J9/G9</f>
        <v>6.5</v>
      </c>
      <c r="O9" s="52" t="n">
        <f aca="false">K9/G9</f>
        <v>5.5</v>
      </c>
      <c r="P9" s="52" t="n">
        <f aca="false">J9/$J$13</f>
        <v>0.216666666666667</v>
      </c>
      <c r="Q9" s="52" t="n">
        <f aca="false">K9/$K$13</f>
        <v>0.183333333333333</v>
      </c>
      <c r="R9" s="53" t="n">
        <f aca="false">R8+P9</f>
        <v>0.958333333333333</v>
      </c>
      <c r="S9" s="53"/>
      <c r="T9" s="53" t="n">
        <f aca="false">Q9+T8</f>
        <v>0.916666666666667</v>
      </c>
      <c r="U9" s="51" t="n">
        <f aca="false">(I9-$I$17)^2*J9</f>
        <v>1446.29513888889</v>
      </c>
      <c r="V9" s="51" t="n">
        <f aca="false">(I9-$J$17)^2*K9</f>
        <v>781.038194444444</v>
      </c>
      <c r="W9" s="54" t="n">
        <f aca="false">J9</f>
        <v>26</v>
      </c>
      <c r="X9" s="47" t="n">
        <f aca="false">$J$13*(_xlfn.NORM.DIST(30,$I$17,$U$14,1)-_xlfn.NORM.DIST(25,$I$17,$U$14,1))</f>
        <v>19.1662754416039</v>
      </c>
      <c r="Y9" s="55" t="n">
        <f aca="false">X9</f>
        <v>19.1662754416039</v>
      </c>
      <c r="Z9" s="51" t="n">
        <f aca="false">((W9-Y9)^2)/Y9</f>
        <v>2.43656058697016</v>
      </c>
    </row>
    <row r="10" customFormat="false" ht="13.8" hidden="false" customHeight="false" outlineLevel="0" collapsed="false">
      <c r="A10" s="56" t="n">
        <v>5</v>
      </c>
      <c r="B10" s="51" t="n">
        <f aca="false">'Id. + dados'!I70</f>
        <v>8.80863319035464</v>
      </c>
      <c r="C10" s="51" t="n">
        <f aca="false">'Id. + dados'!J95</f>
        <v>11.7045079223777</v>
      </c>
      <c r="D10" s="57"/>
      <c r="E10" s="57"/>
      <c r="F10" s="49"/>
      <c r="G10" s="42" t="n">
        <v>4</v>
      </c>
      <c r="H10" s="44" t="s">
        <v>47</v>
      </c>
      <c r="I10" s="58" t="n">
        <f aca="false">30+(35-30)/2</f>
        <v>32.5</v>
      </c>
      <c r="J10" s="51" t="n">
        <f aca="false">COUNTIFS($B$6:$B$126,"&gt;=30",$B$6:$B$126,"&lt;35")</f>
        <v>4</v>
      </c>
      <c r="K10" s="51" t="n">
        <f aca="false">COUNTIFS($C$6:$C$126,"&gt;=30",$C$6:$C$126,"&lt;35")</f>
        <v>8</v>
      </c>
      <c r="L10" s="51" t="n">
        <f aca="false">I10*J10</f>
        <v>130</v>
      </c>
      <c r="M10" s="51" t="n">
        <f aca="false">I10*K10</f>
        <v>260</v>
      </c>
      <c r="N10" s="52" t="n">
        <f aca="false">J10/G10</f>
        <v>1</v>
      </c>
      <c r="O10" s="52" t="n">
        <f aca="false">K10/G10</f>
        <v>2</v>
      </c>
      <c r="P10" s="52" t="n">
        <f aca="false">J10/$J$13</f>
        <v>0.0333333333333333</v>
      </c>
      <c r="Q10" s="52" t="n">
        <f aca="false">K10/$K$13</f>
        <v>0.0666666666666667</v>
      </c>
      <c r="R10" s="53" t="n">
        <f aca="false">R9+P10</f>
        <v>0.991666666666667</v>
      </c>
      <c r="S10" s="53"/>
      <c r="T10" s="53" t="n">
        <f aca="false">Q10+T9</f>
        <v>0.983333333333333</v>
      </c>
      <c r="U10" s="51" t="n">
        <f aca="false">(I10-$I$17)^2*J10</f>
        <v>620.840277777778</v>
      </c>
      <c r="V10" s="51" t="n">
        <f aca="false">(I10-$J$17)^2*K10</f>
        <v>960.680555555555</v>
      </c>
      <c r="W10" s="54" t="n">
        <f aca="false">SUM(J10:J11)</f>
        <v>5</v>
      </c>
      <c r="X10" s="47" t="n">
        <f aca="false">$J$13*(_xlfn.NORM.DIST(35,$I$17,$U$14,1)-_xlfn.NORM.DIST(30,$I$17,$U$14,1))</f>
        <v>6.1316811485991</v>
      </c>
      <c r="Y10" s="55" t="n">
        <f aca="false">SUM(X10:X12)</f>
        <v>7.35429830760567</v>
      </c>
      <c r="Z10" s="51" t="n">
        <f aca="false">((W10-Y10)^2)/Y10</f>
        <v>0.753670885971917</v>
      </c>
    </row>
    <row r="11" customFormat="false" ht="13.8" hidden="false" customHeight="false" outlineLevel="0" collapsed="false">
      <c r="A11" s="56" t="n">
        <v>6</v>
      </c>
      <c r="B11" s="51" t="n">
        <f aca="false">'Id. + dados'!I6</f>
        <v>9.24649813835877</v>
      </c>
      <c r="C11" s="51" t="n">
        <f aca="false">'Id. + dados'!J21</f>
        <v>11.8483806255509</v>
      </c>
      <c r="D11" s="57"/>
      <c r="E11" s="57"/>
      <c r="F11" s="49"/>
      <c r="G11" s="42" t="n">
        <v>5</v>
      </c>
      <c r="H11" s="44" t="s">
        <v>48</v>
      </c>
      <c r="I11" s="58" t="n">
        <f aca="false">35+(40-35)/2</f>
        <v>37.5</v>
      </c>
      <c r="J11" s="51" t="n">
        <f aca="false">COUNTIFS($B$6:$B$126,"&gt;=35",$B$6:$B$126,"&lt;=40")</f>
        <v>1</v>
      </c>
      <c r="K11" s="51" t="n">
        <f aca="false">COUNTIFS($C$6:$C$126,"&gt;=35",$C$6:$C$126,"&lt;=40")</f>
        <v>2</v>
      </c>
      <c r="L11" s="51" t="n">
        <f aca="false">I11*J11</f>
        <v>37.5</v>
      </c>
      <c r="M11" s="51" t="n">
        <f aca="false">I11*K11</f>
        <v>75</v>
      </c>
      <c r="N11" s="52" t="n">
        <f aca="false">J11/G11</f>
        <v>0.2</v>
      </c>
      <c r="O11" s="52" t="n">
        <f aca="false">K11/G11</f>
        <v>0.4</v>
      </c>
      <c r="P11" s="52" t="n">
        <f aca="false">J11/$J$13</f>
        <v>0.00833333333333333</v>
      </c>
      <c r="Q11" s="52" t="n">
        <f aca="false">K11/$K$13</f>
        <v>0.0166666666666667</v>
      </c>
      <c r="R11" s="53" t="n">
        <f aca="false">R10+P11</f>
        <v>1</v>
      </c>
      <c r="S11" s="53"/>
      <c r="T11" s="53" t="n">
        <f aca="false">Q11+T10</f>
        <v>1</v>
      </c>
      <c r="U11" s="51" t="n">
        <f aca="false">(I11-$I$17)^2*J11</f>
        <v>304.793402777778</v>
      </c>
      <c r="V11" s="51" t="n">
        <f aca="false">(I11-$J$17)^2*K11</f>
        <v>509.336805555556</v>
      </c>
      <c r="W11" s="51"/>
      <c r="X11" s="47" t="n">
        <f aca="false">$J$13*(_xlfn.NORM.DIST(40,$I$17,$U$14,1)-_xlfn.NORM.DIST(35,$I$17,$U$14,1))</f>
        <v>1.1043694172271</v>
      </c>
      <c r="Y11" s="47"/>
      <c r="Z11" s="51"/>
    </row>
    <row r="12" customFormat="false" ht="13.8" hidden="false" customHeight="false" outlineLevel="0" collapsed="false">
      <c r="A12" s="56" t="n">
        <v>7</v>
      </c>
      <c r="B12" s="51" t="n">
        <f aca="false">'Id. + dados'!I7</f>
        <v>9.33417660007873</v>
      </c>
      <c r="C12" s="51" t="n">
        <f aca="false">'Id. + dados'!J69</f>
        <v>11.9224606739032</v>
      </c>
      <c r="D12" s="57"/>
      <c r="E12" s="57"/>
      <c r="F12" s="49"/>
      <c r="G12" s="42"/>
      <c r="H12" s="44" t="s">
        <v>49</v>
      </c>
      <c r="I12" s="59" t="n">
        <v>0</v>
      </c>
      <c r="J12" s="51"/>
      <c r="K12" s="51"/>
      <c r="L12" s="51"/>
      <c r="M12" s="51"/>
      <c r="N12" s="52"/>
      <c r="O12" s="52"/>
      <c r="P12" s="52"/>
      <c r="Q12" s="52"/>
      <c r="R12" s="53"/>
      <c r="S12" s="53"/>
      <c r="T12" s="53"/>
      <c r="U12" s="51"/>
      <c r="V12" s="51"/>
      <c r="W12" s="51"/>
      <c r="X12" s="47" t="n">
        <f aca="false">$J$13*(1-_xlfn.NORM.DIST(40,$I$17,$U$14,1))</f>
        <v>0.118247741779478</v>
      </c>
      <c r="Y12" s="47"/>
      <c r="Z12" s="51"/>
    </row>
    <row r="13" customFormat="false" ht="13.8" hidden="false" customHeight="false" outlineLevel="0" collapsed="false">
      <c r="A13" s="56" t="n">
        <v>8</v>
      </c>
      <c r="B13" s="51" t="n">
        <f aca="false">'Id. + dados'!I56</f>
        <v>9.69325577269165</v>
      </c>
      <c r="C13" s="51" t="n">
        <f aca="false">'Id. + dados'!J85</f>
        <v>12.1666425314913</v>
      </c>
      <c r="D13" s="57"/>
      <c r="E13" s="57"/>
      <c r="F13" s="5"/>
      <c r="G13" s="5"/>
      <c r="H13" s="5"/>
      <c r="I13" s="5" t="s">
        <v>50</v>
      </c>
      <c r="J13" s="51" t="n">
        <f aca="false">SUM(J5:J11)</f>
        <v>120</v>
      </c>
      <c r="K13" s="51" t="n">
        <f aca="false">SUM(K5:K11)</f>
        <v>120</v>
      </c>
      <c r="L13" s="51" t="n">
        <f aca="false">SUM(L5:L11)</f>
        <v>2405</v>
      </c>
      <c r="M13" s="51" t="n">
        <f aca="false">SUM(M5:M11)</f>
        <v>2585</v>
      </c>
      <c r="T13" s="60" t="s">
        <v>51</v>
      </c>
      <c r="U13" s="51" t="n">
        <f aca="false">SUM($U$5:$U$11)/($J$13-1)</f>
        <v>41.5948879551821</v>
      </c>
      <c r="V13" s="51" t="n">
        <f aca="false">SUM($V$5:$V$11)/($K$13-1)</f>
        <v>37.0990896358543</v>
      </c>
      <c r="W13" s="51"/>
      <c r="Y13" s="61" t="s">
        <v>52</v>
      </c>
      <c r="Z13" s="61" t="n">
        <f aca="false">SUM(Z5:Z10)</f>
        <v>7.22338796031458</v>
      </c>
      <c r="AA13" s="62" t="s">
        <v>53</v>
      </c>
    </row>
    <row r="14" customFormat="false" ht="13.8" hidden="false" customHeight="false" outlineLevel="0" collapsed="false">
      <c r="A14" s="56" t="n">
        <v>9</v>
      </c>
      <c r="B14" s="51" t="n">
        <f aca="false">'Id. + dados'!I61</f>
        <v>10.1310022434596</v>
      </c>
      <c r="C14" s="51" t="n">
        <f aca="false">'Id. + dados'!J98</f>
        <v>12.2469783034258</v>
      </c>
      <c r="D14" s="57"/>
      <c r="E14" s="57"/>
      <c r="F14" s="5"/>
      <c r="G14" s="5"/>
      <c r="H14" s="5"/>
      <c r="I14" s="5"/>
      <c r="T14" s="60" t="s">
        <v>54</v>
      </c>
      <c r="U14" s="51" t="n">
        <f aca="false">SQRT($U$13)</f>
        <v>6.44940989201199</v>
      </c>
      <c r="V14" s="51" t="n">
        <f aca="false">SQRT($V$13)</f>
        <v>6.09090220212526</v>
      </c>
      <c r="W14" s="51"/>
      <c r="Y14" s="61" t="s">
        <v>55</v>
      </c>
    </row>
    <row r="15" customFormat="false" ht="13.8" hidden="false" customHeight="false" outlineLevel="0" collapsed="false">
      <c r="A15" s="56" t="n">
        <v>10</v>
      </c>
      <c r="B15" s="51" t="n">
        <f aca="false">'Id. + dados'!I12</f>
        <v>10.4019719933519</v>
      </c>
      <c r="C15" s="51" t="n">
        <f aca="false">'Id. + dados'!J37</f>
        <v>12.8824147694087</v>
      </c>
      <c r="D15" s="57"/>
      <c r="E15" s="57"/>
      <c r="F15" s="5"/>
      <c r="G15" s="5"/>
      <c r="H15" s="5"/>
      <c r="I15" s="5"/>
      <c r="Y15" s="63" t="n">
        <v>0.05</v>
      </c>
    </row>
    <row r="16" customFormat="false" ht="13.8" hidden="false" customHeight="false" outlineLevel="0" collapsed="false">
      <c r="A16" s="56" t="n">
        <v>11</v>
      </c>
      <c r="B16" s="51" t="n">
        <f aca="false">'Id. + dados'!I16</f>
        <v>10.8229402149983</v>
      </c>
      <c r="C16" s="51" t="n">
        <f aca="false">'Id. + dados'!J43</f>
        <v>13.164034094787</v>
      </c>
      <c r="D16" s="57"/>
      <c r="E16" s="57"/>
      <c r="F16" s="5"/>
      <c r="G16" s="5"/>
      <c r="H16" s="5"/>
      <c r="I16" s="5" t="s">
        <v>56</v>
      </c>
      <c r="J16" s="0" t="s">
        <v>57</v>
      </c>
      <c r="Y16" s="0" t="s">
        <v>58</v>
      </c>
      <c r="Z16" s="61" t="n">
        <f aca="false">7.8147</f>
        <v>7.8147</v>
      </c>
    </row>
    <row r="17" customFormat="false" ht="13.8" hidden="false" customHeight="false" outlineLevel="0" collapsed="false">
      <c r="A17" s="56" t="n">
        <v>12</v>
      </c>
      <c r="B17" s="51" t="n">
        <f aca="false">'Id. + dados'!I78</f>
        <v>10.9734020898776</v>
      </c>
      <c r="C17" s="51" t="n">
        <f aca="false">'Id. + dados'!J9</f>
        <v>13.4096885177551</v>
      </c>
      <c r="D17" s="57"/>
      <c r="E17" s="57"/>
      <c r="F17" s="5"/>
      <c r="G17" s="5"/>
      <c r="H17" s="5"/>
      <c r="I17" s="51" t="n">
        <f aca="false">SUMPRODUCT(I5:I11,P5:P11)</f>
        <v>20.0416666666667</v>
      </c>
      <c r="J17" s="51" t="n">
        <f aca="false">SUMPRODUCT(I5:I11,Q5:Q11)</f>
        <v>21.5416666666667</v>
      </c>
      <c r="O17" s="64" t="s">
        <v>59</v>
      </c>
      <c r="P17" s="64"/>
      <c r="Y17" s="0" t="s">
        <v>60</v>
      </c>
    </row>
    <row r="18" customFormat="false" ht="13.8" hidden="false" customHeight="false" outlineLevel="0" collapsed="false">
      <c r="A18" s="56" t="n">
        <v>13</v>
      </c>
      <c r="B18" s="51" t="n">
        <f aca="false">'Id. + dados'!I79</f>
        <v>11.0294474872468</v>
      </c>
      <c r="C18" s="51" t="n">
        <f aca="false">'Id. + dados'!J63</f>
        <v>13.5329467748562</v>
      </c>
      <c r="D18" s="57"/>
      <c r="E18" s="57"/>
      <c r="F18" s="5"/>
      <c r="G18" s="5"/>
      <c r="H18" s="5"/>
      <c r="I18" s="5"/>
      <c r="O18" s="64"/>
      <c r="P18" s="64"/>
    </row>
    <row r="19" customFormat="false" ht="13.8" hidden="false" customHeight="false" outlineLevel="0" collapsed="false">
      <c r="A19" s="56" t="n">
        <v>14</v>
      </c>
      <c r="B19" s="51" t="n">
        <f aca="false">'Id. + dados'!I103</f>
        <v>12.2408790794842</v>
      </c>
      <c r="C19" s="51" t="n">
        <f aca="false">'Id. + dados'!J73</f>
        <v>13.5473315978294</v>
      </c>
      <c r="D19" s="57"/>
      <c r="E19" s="57"/>
      <c r="F19" s="5"/>
      <c r="G19" s="5"/>
      <c r="H19" s="5"/>
      <c r="I19" s="5"/>
    </row>
    <row r="20" customFormat="false" ht="13.8" hidden="false" customHeight="false" outlineLevel="0" collapsed="false">
      <c r="A20" s="56" t="n">
        <v>15</v>
      </c>
      <c r="B20" s="51" t="n">
        <f aca="false">'Id. + dados'!I106</f>
        <v>12.4148147987881</v>
      </c>
      <c r="C20" s="51" t="n">
        <f aca="false">'Id. + dados'!J19</f>
        <v>13.9531180685656</v>
      </c>
      <c r="D20" s="57"/>
      <c r="E20" s="57"/>
      <c r="F20" s="5"/>
      <c r="G20" s="5"/>
      <c r="H20" s="5"/>
      <c r="I20" s="5" t="s">
        <v>56</v>
      </c>
      <c r="J20" s="0" t="s">
        <v>57</v>
      </c>
      <c r="O20" s="5"/>
    </row>
    <row r="21" customFormat="false" ht="13.8" hidden="false" customHeight="false" outlineLevel="0" collapsed="false">
      <c r="A21" s="56" t="n">
        <v>16</v>
      </c>
      <c r="B21" s="51" t="n">
        <f aca="false">'Id. + dados'!I50</f>
        <v>12.8338997938432</v>
      </c>
      <c r="C21" s="51" t="n">
        <f aca="false">'Id. + dados'!J39</f>
        <v>13.9547213117371</v>
      </c>
      <c r="D21" s="57"/>
      <c r="E21" s="57"/>
      <c r="F21" s="5"/>
      <c r="G21" s="5"/>
      <c r="H21" s="5"/>
      <c r="I21" s="51" t="n">
        <f aca="false">SUMPRODUCT(I5:I11,J5:J11)/$J$13</f>
        <v>20.0416666666667</v>
      </c>
      <c r="J21" s="51" t="n">
        <f aca="false">SUMPRODUCT(I5:I11,K5:K11)/$K$13</f>
        <v>21.5416666666667</v>
      </c>
    </row>
    <row r="22" customFormat="false" ht="13.8" hidden="false" customHeight="false" outlineLevel="0" collapsed="false">
      <c r="A22" s="56" t="n">
        <v>17</v>
      </c>
      <c r="B22" s="51" t="n">
        <f aca="false">'Id. + dados'!I19</f>
        <v>12.9377028200768</v>
      </c>
      <c r="C22" s="51" t="n">
        <f aca="false">'Id. + dados'!J5</f>
        <v>14.2135829474829</v>
      </c>
      <c r="D22" s="57"/>
      <c r="E22" s="57"/>
      <c r="F22" s="5"/>
      <c r="G22" s="5"/>
      <c r="H22" s="5"/>
      <c r="I22" s="5"/>
    </row>
    <row r="23" customFormat="false" ht="13.8" hidden="false" customHeight="false" outlineLevel="0" collapsed="false">
      <c r="A23" s="56" t="n">
        <v>18</v>
      </c>
      <c r="B23" s="51" t="n">
        <f aca="false">'Id. + dados'!I82</f>
        <v>13.6024356984855</v>
      </c>
      <c r="C23" s="51" t="n">
        <f aca="false">'Id. + dados'!J50</f>
        <v>14.3799031674676</v>
      </c>
      <c r="D23" s="57"/>
      <c r="E23" s="57"/>
      <c r="F23" s="5"/>
      <c r="G23" s="5"/>
      <c r="H23" s="5"/>
      <c r="I23" s="5"/>
    </row>
    <row r="24" customFormat="false" ht="13.8" hidden="false" customHeight="false" outlineLevel="0" collapsed="false">
      <c r="A24" s="56" t="n">
        <v>19</v>
      </c>
      <c r="B24" s="51" t="n">
        <f aca="false">'Id. + dados'!I47</f>
        <v>13.9375327164928</v>
      </c>
      <c r="C24" s="51" t="n">
        <f aca="false">'Id. + dados'!J76</f>
        <v>14.6985276025037</v>
      </c>
      <c r="D24" s="57"/>
      <c r="E24" s="57"/>
      <c r="F24" s="5"/>
      <c r="G24" s="5"/>
      <c r="H24" s="5"/>
      <c r="I24" s="65" t="s">
        <v>61</v>
      </c>
    </row>
    <row r="25" customFormat="false" ht="13.8" hidden="false" customHeight="false" outlineLevel="0" collapsed="false">
      <c r="A25" s="56" t="n">
        <v>20</v>
      </c>
      <c r="B25" s="51" t="n">
        <f aca="false">'Id. + dados'!I71</f>
        <v>14.1141159445766</v>
      </c>
      <c r="C25" s="51" t="n">
        <f aca="false">'Id. + dados'!J62</f>
        <v>15.0104433077464</v>
      </c>
      <c r="D25" s="57"/>
      <c r="E25" s="57"/>
      <c r="F25" s="5"/>
      <c r="G25" s="5"/>
      <c r="H25" s="5"/>
      <c r="I25" s="51" t="n">
        <f aca="false">SUMPRODUCT($I$5:$I$11,$J$5:$J$11)</f>
        <v>2405</v>
      </c>
      <c r="J25" s="51" t="n">
        <f aca="false">SUMPRODUCT($I$5:$I$11,$K$5:$K$11)</f>
        <v>2585</v>
      </c>
    </row>
    <row r="26" customFormat="false" ht="13.8" hidden="false" customHeight="false" outlineLevel="0" collapsed="false">
      <c r="A26" s="56" t="n">
        <v>21</v>
      </c>
      <c r="B26" s="51" t="n">
        <f aca="false">'Id. + dados'!I92</f>
        <v>14.3004343651277</v>
      </c>
      <c r="C26" s="51" t="n">
        <f aca="false">'Id. + dados'!J26</f>
        <v>15.166477234009</v>
      </c>
      <c r="D26" s="57"/>
      <c r="E26" s="57"/>
      <c r="F26" s="5"/>
      <c r="H26" s="5"/>
      <c r="I26" s="5"/>
    </row>
    <row r="27" customFormat="false" ht="13.8" hidden="false" customHeight="false" outlineLevel="0" collapsed="false">
      <c r="A27" s="56" t="n">
        <v>22</v>
      </c>
      <c r="B27" s="51" t="n">
        <f aca="false">'Id. + dados'!I53</f>
        <v>14.3220418347792</v>
      </c>
      <c r="C27" s="51" t="n">
        <f aca="false">'Id. + dados'!J35</f>
        <v>15.3876625748723</v>
      </c>
      <c r="D27" s="57"/>
      <c r="E27" s="57"/>
      <c r="F27" s="5"/>
      <c r="G27" s="5"/>
      <c r="H27" s="5"/>
      <c r="I27" s="5"/>
    </row>
    <row r="28" customFormat="false" ht="13.8" hidden="false" customHeight="false" outlineLevel="0" collapsed="false">
      <c r="A28" s="56" t="n">
        <v>23</v>
      </c>
      <c r="B28" s="51" t="n">
        <f aca="false">'Id. + dados'!I59</f>
        <v>14.4015534813412</v>
      </c>
      <c r="C28" s="51" t="n">
        <f aca="false">'Id. + dados'!J90</f>
        <v>15.6963537763192</v>
      </c>
      <c r="D28" s="57"/>
      <c r="E28" s="57"/>
      <c r="F28" s="5"/>
      <c r="G28" s="5"/>
      <c r="H28" s="5"/>
      <c r="I28" s="5"/>
    </row>
    <row r="29" customFormat="false" ht="13.8" hidden="false" customHeight="false" outlineLevel="0" collapsed="false">
      <c r="A29" s="56" t="n">
        <v>24</v>
      </c>
      <c r="B29" s="51" t="n">
        <f aca="false">'Id. + dados'!I31</f>
        <v>14.8116062927256</v>
      </c>
      <c r="C29" s="51" t="n">
        <f aca="false">'Id. + dados'!J52</f>
        <v>15.8477748244206</v>
      </c>
      <c r="D29" s="57"/>
      <c r="E29" s="57"/>
      <c r="F29" s="5"/>
      <c r="G29" s="5"/>
      <c r="H29" s="5"/>
      <c r="I29" s="5"/>
      <c r="J29" s="5"/>
    </row>
    <row r="30" customFormat="false" ht="13.8" hidden="false" customHeight="false" outlineLevel="0" collapsed="false">
      <c r="A30" s="56" t="n">
        <v>25</v>
      </c>
      <c r="B30" s="51" t="n">
        <f aca="false">'Id. + dados'!I5</f>
        <v>15.2007889085737</v>
      </c>
      <c r="C30" s="51" t="n">
        <f aca="false">'Id. + dados'!J59</f>
        <v>16.3753797090491</v>
      </c>
      <c r="D30" s="57"/>
      <c r="E30" s="57"/>
      <c r="F30" s="5"/>
      <c r="G30" s="5"/>
      <c r="H30" s="5"/>
      <c r="I30" s="5"/>
    </row>
    <row r="31" customFormat="false" ht="13.8" hidden="false" customHeight="false" outlineLevel="0" collapsed="false">
      <c r="A31" s="56" t="n">
        <v>26</v>
      </c>
      <c r="B31" s="51" t="n">
        <f aca="false">'Id. + dados'!I121</f>
        <v>15.2508948228965</v>
      </c>
      <c r="C31" s="51" t="n">
        <f aca="false">'Id. + dados'!J67</f>
        <v>16.6054890551564</v>
      </c>
      <c r="D31" s="57"/>
      <c r="E31" s="57"/>
      <c r="F31" s="5"/>
      <c r="G31" s="5"/>
      <c r="H31" s="5"/>
      <c r="I31" s="5"/>
    </row>
    <row r="32" customFormat="false" ht="13.8" hidden="false" customHeight="false" outlineLevel="0" collapsed="false">
      <c r="A32" s="56" t="n">
        <v>27</v>
      </c>
      <c r="B32" s="51" t="n">
        <f aca="false">'Id. + dados'!I38</f>
        <v>15.5350073581959</v>
      </c>
      <c r="C32" s="51" t="n">
        <f aca="false">'Id. + dados'!J84</f>
        <v>16.685233516557</v>
      </c>
      <c r="D32" s="57"/>
      <c r="E32" s="57"/>
      <c r="F32" s="5"/>
      <c r="G32" s="5"/>
      <c r="H32" s="5"/>
      <c r="I32" s="5"/>
    </row>
    <row r="33" customFormat="false" ht="13.8" hidden="false" customHeight="false" outlineLevel="0" collapsed="false">
      <c r="A33" s="56" t="n">
        <v>28</v>
      </c>
      <c r="B33" s="51" t="n">
        <f aca="false">'Id. + dados'!I109</f>
        <v>15.553267579718</v>
      </c>
      <c r="C33" s="51" t="n">
        <f aca="false">'Id. + dados'!J123</f>
        <v>17.4539904803462</v>
      </c>
      <c r="D33" s="57"/>
      <c r="E33" s="57"/>
      <c r="F33" s="5"/>
      <c r="G33" s="5"/>
      <c r="H33" s="5"/>
      <c r="I33" s="5"/>
    </row>
    <row r="34" customFormat="false" ht="13.8" hidden="false" customHeight="false" outlineLevel="0" collapsed="false">
      <c r="A34" s="56" t="n">
        <v>29</v>
      </c>
      <c r="B34" s="51" t="n">
        <f aca="false">'Id. + dados'!I24</f>
        <v>15.5668445186129</v>
      </c>
      <c r="C34" s="51" t="n">
        <f aca="false">'Id. + dados'!J32</f>
        <v>17.5344385895737</v>
      </c>
      <c r="D34" s="57"/>
      <c r="E34" s="57"/>
      <c r="F34" s="5"/>
      <c r="G34" s="5"/>
      <c r="H34" s="5"/>
      <c r="I34" s="5"/>
    </row>
    <row r="35" customFormat="false" ht="13.8" hidden="false" customHeight="false" outlineLevel="0" collapsed="false">
      <c r="A35" s="56" t="n">
        <v>30</v>
      </c>
      <c r="B35" s="51" t="n">
        <f aca="false">'Id. + dados'!I112</f>
        <v>15.5753647197148</v>
      </c>
      <c r="C35" s="51" t="n">
        <f aca="false">'Id. + dados'!J10</f>
        <v>17.6001355744257</v>
      </c>
      <c r="D35" s="57"/>
      <c r="E35" s="57"/>
      <c r="F35" s="5"/>
      <c r="G35" s="5"/>
      <c r="H35" s="5"/>
      <c r="I35" s="5"/>
    </row>
    <row r="36" customFormat="false" ht="13.8" hidden="false" customHeight="false" outlineLevel="0" collapsed="false">
      <c r="A36" s="56" t="n">
        <v>31</v>
      </c>
      <c r="B36" s="51" t="n">
        <f aca="false">'Id. + dados'!I23</f>
        <v>15.9458613852372</v>
      </c>
      <c r="C36" s="51" t="n">
        <f aca="false">'Id. + dados'!J100</f>
        <v>17.8017466437238</v>
      </c>
      <c r="D36" s="57"/>
      <c r="E36" s="57"/>
      <c r="F36" s="5"/>
      <c r="G36" s="5"/>
      <c r="H36" s="5"/>
      <c r="I36" s="5"/>
    </row>
    <row r="37" customFormat="false" ht="13.8" hidden="false" customHeight="false" outlineLevel="0" collapsed="false">
      <c r="A37" s="56" t="n">
        <v>32</v>
      </c>
      <c r="B37" s="51" t="n">
        <f aca="false">'Id. + dados'!I69</f>
        <v>16.0129538686814</v>
      </c>
      <c r="C37" s="51" t="n">
        <f aca="false">'Id. + dados'!J42</f>
        <v>18.1767916216195</v>
      </c>
      <c r="D37" s="57"/>
      <c r="E37" s="57"/>
      <c r="F37" s="5"/>
      <c r="G37" s="5"/>
      <c r="H37" s="5"/>
      <c r="I37" s="5"/>
    </row>
    <row r="38" customFormat="false" ht="13.8" hidden="false" customHeight="false" outlineLevel="0" collapsed="false">
      <c r="A38" s="56" t="n">
        <v>33</v>
      </c>
      <c r="B38" s="51" t="n">
        <f aca="false">'Id. + dados'!I41</f>
        <v>16.0755714469023</v>
      </c>
      <c r="C38" s="51" t="n">
        <f aca="false">'Id. + dados'!J70</f>
        <v>18.3808120861077</v>
      </c>
      <c r="D38" s="57"/>
      <c r="E38" s="57"/>
      <c r="F38" s="5"/>
      <c r="G38" s="5"/>
      <c r="H38" s="5"/>
      <c r="I38" s="5"/>
    </row>
    <row r="39" customFormat="false" ht="13.8" hidden="false" customHeight="false" outlineLevel="0" collapsed="false">
      <c r="A39" s="56" t="n">
        <v>34</v>
      </c>
      <c r="B39" s="51" t="n">
        <f aca="false">'Id. + dados'!I63</f>
        <v>16.2124036494631</v>
      </c>
      <c r="C39" s="51" t="n">
        <f aca="false">'Id. + dados'!J48</f>
        <v>18.4892258250042</v>
      </c>
      <c r="D39" s="57"/>
      <c r="E39" s="57"/>
      <c r="F39" s="5"/>
      <c r="G39" s="5"/>
      <c r="H39" s="5"/>
      <c r="I39" s="5"/>
    </row>
    <row r="40" customFormat="false" ht="13.8" hidden="false" customHeight="false" outlineLevel="0" collapsed="false">
      <c r="A40" s="56" t="n">
        <v>35</v>
      </c>
      <c r="B40" s="51" t="n">
        <f aca="false">'Id. + dados'!I27</f>
        <v>16.2298979816161</v>
      </c>
      <c r="C40" s="51" t="n">
        <f aca="false">'Id. + dados'!J41</f>
        <v>18.5080857048911</v>
      </c>
      <c r="D40" s="57"/>
      <c r="E40" s="57"/>
      <c r="F40" s="5"/>
      <c r="G40" s="5"/>
      <c r="H40" s="5"/>
      <c r="I40" s="5"/>
    </row>
    <row r="41" customFormat="false" ht="13.8" hidden="false" customHeight="false" outlineLevel="0" collapsed="false">
      <c r="A41" s="56" t="n">
        <v>36</v>
      </c>
      <c r="B41" s="51" t="n">
        <f aca="false">'Id. + dados'!I86</f>
        <v>16.2598694129163</v>
      </c>
      <c r="C41" s="51" t="n">
        <f aca="false">'Id. + dados'!J121</f>
        <v>18.8832440314507</v>
      </c>
      <c r="D41" s="57"/>
      <c r="E41" s="57"/>
      <c r="F41" s="5"/>
      <c r="G41" s="5"/>
      <c r="H41" s="5"/>
      <c r="I41" s="5"/>
    </row>
    <row r="42" customFormat="false" ht="13.8" hidden="false" customHeight="false" outlineLevel="0" collapsed="false">
      <c r="A42" s="56" t="n">
        <v>37</v>
      </c>
      <c r="B42" s="51" t="n">
        <f aca="false">'Id. + dados'!I94</f>
        <v>16.311266858932</v>
      </c>
      <c r="C42" s="51" t="n">
        <f aca="false">'Id. + dados'!J12</f>
        <v>19.0156245704891</v>
      </c>
      <c r="D42" s="57"/>
      <c r="E42" s="57"/>
      <c r="F42" s="5"/>
      <c r="G42" s="5"/>
      <c r="H42" s="5"/>
      <c r="I42" s="5"/>
    </row>
    <row r="43" customFormat="false" ht="13.8" hidden="false" customHeight="false" outlineLevel="0" collapsed="false">
      <c r="A43" s="56" t="n">
        <v>38</v>
      </c>
      <c r="B43" s="51" t="n">
        <f aca="false">'Id. + dados'!I52</f>
        <v>16.6805438054255</v>
      </c>
      <c r="C43" s="51" t="n">
        <f aca="false">'Id. + dados'!J88</f>
        <v>19.0453160637133</v>
      </c>
      <c r="D43" s="57"/>
      <c r="E43" s="57"/>
      <c r="F43" s="5"/>
      <c r="G43" s="5"/>
      <c r="H43" s="5"/>
      <c r="I43" s="5"/>
    </row>
    <row r="44" customFormat="false" ht="13.8" hidden="false" customHeight="false" outlineLevel="0" collapsed="false">
      <c r="A44" s="56" t="n">
        <v>39</v>
      </c>
      <c r="B44" s="51" t="n">
        <f aca="false">'Id. + dados'!I77</f>
        <v>16.6860961311214</v>
      </c>
      <c r="C44" s="51" t="n">
        <f aca="false">'Id. + dados'!J110</f>
        <v>19.271983203221</v>
      </c>
      <c r="D44" s="57"/>
      <c r="E44" s="57"/>
      <c r="F44" s="5"/>
      <c r="G44" s="5"/>
      <c r="H44" s="5"/>
      <c r="I44" s="5"/>
    </row>
    <row r="45" customFormat="false" ht="13.8" hidden="false" customHeight="false" outlineLevel="0" collapsed="false">
      <c r="A45" s="56" t="n">
        <v>40</v>
      </c>
      <c r="B45" s="51" t="n">
        <f aca="false">'Id. + dados'!I96</f>
        <v>16.731369168367</v>
      </c>
      <c r="C45" s="51" t="n">
        <f aca="false">'Id. + dados'!J4</f>
        <v>19.3187432122134</v>
      </c>
      <c r="D45" s="57"/>
      <c r="E45" s="57"/>
      <c r="F45" s="5"/>
      <c r="G45" s="5"/>
      <c r="H45" s="5"/>
      <c r="I45" s="5"/>
    </row>
    <row r="46" customFormat="false" ht="13.8" hidden="false" customHeight="false" outlineLevel="0" collapsed="false">
      <c r="A46" s="56" t="n">
        <v>41</v>
      </c>
      <c r="B46" s="51" t="n">
        <f aca="false">'Id. + dados'!I4</f>
        <v>16.783467284529</v>
      </c>
      <c r="C46" s="51" t="n">
        <f aca="false">'Id. + dados'!J86</f>
        <v>19.3569524792603</v>
      </c>
      <c r="D46" s="57"/>
      <c r="E46" s="57"/>
      <c r="F46" s="5"/>
      <c r="G46" s="5"/>
      <c r="H46" s="5"/>
      <c r="I46" s="5"/>
    </row>
    <row r="47" customFormat="false" ht="13.8" hidden="false" customHeight="false" outlineLevel="0" collapsed="false">
      <c r="A47" s="56" t="n">
        <v>42</v>
      </c>
      <c r="B47" s="51" t="n">
        <f aca="false">'Id. + dados'!I104</f>
        <v>17.0219955757563</v>
      </c>
      <c r="C47" s="51" t="n">
        <f aca="false">'Id. + dados'!J92</f>
        <v>19.486163333278</v>
      </c>
      <c r="D47" s="57"/>
      <c r="E47" s="57"/>
      <c r="F47" s="5"/>
      <c r="G47" s="5"/>
      <c r="H47" s="5"/>
      <c r="I47" s="5"/>
    </row>
    <row r="48" customFormat="false" ht="13.8" hidden="false" customHeight="false" outlineLevel="0" collapsed="false">
      <c r="A48" s="56" t="n">
        <v>43</v>
      </c>
      <c r="B48" s="51" t="n">
        <f aca="false">'Id. + dados'!I49</f>
        <v>17.1209831546592</v>
      </c>
      <c r="C48" s="51" t="n">
        <f aca="false">'Id. + dados'!J102</f>
        <v>19.5062652587105</v>
      </c>
      <c r="D48" s="57"/>
      <c r="E48" s="57"/>
      <c r="F48" s="5"/>
      <c r="G48" s="5"/>
      <c r="H48" s="5"/>
      <c r="I48" s="5"/>
    </row>
    <row r="49" customFormat="false" ht="13.8" hidden="false" customHeight="false" outlineLevel="0" collapsed="false">
      <c r="A49" s="56" t="n">
        <v>44</v>
      </c>
      <c r="B49" s="51" t="n">
        <f aca="false">'Id. + dados'!I90</f>
        <v>17.1703569460131</v>
      </c>
      <c r="C49" s="51" t="n">
        <f aca="false">'Id. + dados'!J115</f>
        <v>19.5315852246263</v>
      </c>
      <c r="D49" s="57"/>
      <c r="E49" s="57"/>
      <c r="F49" s="5"/>
      <c r="G49" s="5"/>
      <c r="H49" s="5"/>
      <c r="I49" s="5"/>
    </row>
    <row r="50" customFormat="false" ht="13.8" hidden="false" customHeight="false" outlineLevel="0" collapsed="false">
      <c r="A50" s="56" t="n">
        <v>45</v>
      </c>
      <c r="B50" s="51" t="n">
        <f aca="false">'Id. + dados'!I116</f>
        <v>17.2383727921538</v>
      </c>
      <c r="C50" s="51" t="n">
        <f aca="false">'Id. + dados'!J71</f>
        <v>19.5793819545417</v>
      </c>
      <c r="D50" s="57"/>
      <c r="E50" s="57"/>
      <c r="F50" s="5"/>
      <c r="G50" s="5"/>
      <c r="H50" s="5"/>
      <c r="I50" s="5"/>
    </row>
    <row r="51" customFormat="false" ht="13.8" hidden="false" customHeight="false" outlineLevel="0" collapsed="false">
      <c r="A51" s="56" t="n">
        <v>46</v>
      </c>
      <c r="B51" s="51" t="n">
        <f aca="false">'Id. + dados'!I91</f>
        <v>17.5043694850992</v>
      </c>
      <c r="C51" s="51" t="n">
        <f aca="false">'Id. + dados'!J6</f>
        <v>19.8129776112308</v>
      </c>
      <c r="D51" s="57"/>
      <c r="E51" s="57"/>
      <c r="F51" s="5"/>
      <c r="G51" s="5"/>
      <c r="H51" s="5"/>
      <c r="I51" s="5"/>
    </row>
    <row r="52" customFormat="false" ht="13.8" hidden="false" customHeight="false" outlineLevel="0" collapsed="false">
      <c r="A52" s="56" t="n">
        <v>47</v>
      </c>
      <c r="B52" s="51" t="n">
        <f aca="false">'Id. + dados'!I58</f>
        <v>17.6464575199709</v>
      </c>
      <c r="C52" s="51" t="n">
        <f aca="false">'Id. + dados'!J25</f>
        <v>19.8546181032712</v>
      </c>
      <c r="D52" s="57"/>
      <c r="E52" s="57"/>
      <c r="F52" s="5"/>
      <c r="G52" s="5"/>
      <c r="H52" s="5"/>
      <c r="I52" s="5"/>
    </row>
    <row r="53" customFormat="false" ht="13.8" hidden="false" customHeight="false" outlineLevel="0" collapsed="false">
      <c r="A53" s="56" t="n">
        <v>48</v>
      </c>
      <c r="B53" s="51" t="n">
        <f aca="false">'Id. + dados'!I28</f>
        <v>17.6493289015672</v>
      </c>
      <c r="C53" s="51" t="n">
        <f aca="false">'Id. + dados'!J101</f>
        <v>20.1705762132019</v>
      </c>
      <c r="D53" s="57"/>
      <c r="E53" s="57"/>
      <c r="F53" s="5"/>
      <c r="G53" s="5"/>
      <c r="H53" s="5"/>
      <c r="I53" s="5"/>
    </row>
    <row r="54" customFormat="false" ht="13.8" hidden="false" customHeight="false" outlineLevel="0" collapsed="false">
      <c r="A54" s="56" t="n">
        <v>49</v>
      </c>
      <c r="B54" s="51" t="n">
        <f aca="false">'Id. + dados'!I44</f>
        <v>17.9262523846385</v>
      </c>
      <c r="C54" s="51" t="n">
        <f aca="false">'Id. + dados'!J36</f>
        <v>20.3732322424819</v>
      </c>
      <c r="D54" s="57"/>
      <c r="E54" s="57"/>
      <c r="F54" s="5"/>
      <c r="G54" s="5"/>
      <c r="H54" s="5"/>
      <c r="I54" s="5"/>
    </row>
    <row r="55" customFormat="false" ht="13.8" hidden="false" customHeight="false" outlineLevel="0" collapsed="false">
      <c r="A55" s="56" t="n">
        <v>50</v>
      </c>
      <c r="B55" s="51" t="n">
        <f aca="false">'Id. + dados'!I54</f>
        <v>18.1758251142423</v>
      </c>
      <c r="C55" s="51" t="n">
        <f aca="false">'Id. + dados'!J58</f>
        <v>20.4609795085293</v>
      </c>
      <c r="D55" s="57"/>
      <c r="E55" s="57"/>
      <c r="F55" s="5"/>
      <c r="G55" s="5"/>
      <c r="H55" s="5"/>
      <c r="I55" s="5"/>
    </row>
    <row r="56" customFormat="false" ht="13.8" hidden="false" customHeight="false" outlineLevel="0" collapsed="false">
      <c r="A56" s="56" t="n">
        <v>51</v>
      </c>
      <c r="B56" s="51" t="n">
        <f aca="false">'Id. + dados'!I37</f>
        <v>18.5177945057064</v>
      </c>
      <c r="C56" s="51" t="n">
        <f aca="false">'Id. + dados'!J57</f>
        <v>20.6753739659484</v>
      </c>
      <c r="D56" s="57"/>
      <c r="E56" s="57"/>
      <c r="F56" s="5"/>
      <c r="G56" s="5"/>
      <c r="H56" s="5"/>
      <c r="I56" s="5"/>
    </row>
    <row r="57" customFormat="false" ht="13.8" hidden="false" customHeight="false" outlineLevel="0" collapsed="false">
      <c r="A57" s="56" t="n">
        <v>52</v>
      </c>
      <c r="B57" s="51" t="n">
        <f aca="false">'Id. + dados'!I13</f>
        <v>18.5469388151309</v>
      </c>
      <c r="C57" s="51" t="n">
        <f aca="false">'Id. + dados'!J117</f>
        <v>21.0298226991841</v>
      </c>
      <c r="D57" s="57"/>
      <c r="E57" s="57"/>
      <c r="F57" s="5"/>
      <c r="G57" s="5"/>
      <c r="H57" s="5"/>
      <c r="I57" s="5"/>
    </row>
    <row r="58" customFormat="false" ht="13.8" hidden="false" customHeight="false" outlineLevel="0" collapsed="false">
      <c r="A58" s="56" t="n">
        <v>53</v>
      </c>
      <c r="B58" s="51" t="n">
        <f aca="false">'Id. + dados'!I32</f>
        <v>18.6347063888463</v>
      </c>
      <c r="C58" s="51" t="n">
        <f aca="false">'Id. + dados'!J34</f>
        <v>21.2265750450905</v>
      </c>
      <c r="D58" s="57"/>
      <c r="E58" s="57"/>
      <c r="F58" s="5"/>
      <c r="G58" s="5"/>
      <c r="H58" s="5"/>
      <c r="I58" s="5"/>
    </row>
    <row r="59" customFormat="false" ht="13.8" hidden="false" customHeight="false" outlineLevel="0" collapsed="false">
      <c r="A59" s="56" t="n">
        <v>54</v>
      </c>
      <c r="B59" s="51" t="n">
        <f aca="false">'Id. + dados'!I83</f>
        <v>18.8320117738101</v>
      </c>
      <c r="C59" s="51" t="n">
        <f aca="false">'Id. + dados'!J29</f>
        <v>21.3000189762561</v>
      </c>
      <c r="D59" s="57"/>
      <c r="E59" s="57"/>
      <c r="F59" s="5"/>
      <c r="G59" s="5"/>
      <c r="H59" s="5"/>
      <c r="I59" s="5"/>
    </row>
    <row r="60" customFormat="false" ht="13.8" hidden="false" customHeight="false" outlineLevel="0" collapsed="false">
      <c r="A60" s="56" t="n">
        <v>55</v>
      </c>
      <c r="B60" s="51" t="n">
        <f aca="false">'Id. + dados'!I25</f>
        <v>19.0561681755918</v>
      </c>
      <c r="C60" s="51" t="n">
        <f aca="false">'Id. + dados'!J49</f>
        <v>21.3152107428151</v>
      </c>
      <c r="D60" s="57"/>
      <c r="E60" s="57"/>
      <c r="F60" s="5"/>
      <c r="G60" s="5"/>
      <c r="H60" s="5"/>
      <c r="I60" s="5"/>
    </row>
    <row r="61" customFormat="false" ht="13.8" hidden="false" customHeight="false" outlineLevel="0" collapsed="false">
      <c r="A61" s="56" t="n">
        <v>56</v>
      </c>
      <c r="B61" s="51" t="n">
        <f aca="false">'Id. + dados'!I10</f>
        <v>19.0653446000099</v>
      </c>
      <c r="C61" s="51" t="n">
        <f aca="false">'Id. + dados'!J61</f>
        <v>21.7929883598625</v>
      </c>
      <c r="D61" s="57"/>
      <c r="E61" s="57"/>
      <c r="F61" s="5"/>
      <c r="G61" s="5"/>
      <c r="H61" s="5"/>
      <c r="I61" s="5"/>
    </row>
    <row r="62" customFormat="false" ht="13.8" hidden="false" customHeight="false" outlineLevel="0" collapsed="false">
      <c r="A62" s="56" t="n">
        <v>57</v>
      </c>
      <c r="B62" s="51" t="n">
        <f aca="false">'Id. + dados'!I75</f>
        <v>19.0995744812681</v>
      </c>
      <c r="C62" s="51" t="n">
        <f aca="false">'Id. + dados'!J106</f>
        <v>21.8294312960598</v>
      </c>
      <c r="D62" s="57"/>
      <c r="E62" s="57"/>
      <c r="F62" s="5"/>
      <c r="G62" s="5"/>
      <c r="H62" s="5"/>
      <c r="I62" s="5"/>
    </row>
    <row r="63" customFormat="false" ht="13.8" hidden="false" customHeight="false" outlineLevel="0" collapsed="false">
      <c r="A63" s="56" t="n">
        <v>58</v>
      </c>
      <c r="B63" s="51" t="n">
        <f aca="false">'Id. + dados'!I45</f>
        <v>19.4192105241696</v>
      </c>
      <c r="C63" s="51" t="n">
        <f aca="false">'Id. + dados'!J8</f>
        <v>21.8423904124015</v>
      </c>
      <c r="D63" s="57"/>
      <c r="E63" s="57"/>
      <c r="F63" s="5"/>
      <c r="G63" s="5"/>
      <c r="H63" s="5"/>
      <c r="I63" s="5"/>
    </row>
    <row r="64" customFormat="false" ht="13.8" hidden="false" customHeight="false" outlineLevel="0" collapsed="false">
      <c r="A64" s="56" t="n">
        <v>59</v>
      </c>
      <c r="B64" s="51" t="n">
        <f aca="false">'Id. + dados'!I8</f>
        <v>19.5870353411012</v>
      </c>
      <c r="C64" s="51" t="n">
        <f aca="false">'Id. + dados'!J105</f>
        <v>21.9354772589738</v>
      </c>
      <c r="D64" s="57"/>
      <c r="E64" s="57"/>
      <c r="F64" s="5"/>
      <c r="G64" s="5"/>
      <c r="H64" s="5"/>
      <c r="I64" s="5"/>
    </row>
    <row r="65" customFormat="false" ht="13.8" hidden="false" customHeight="false" outlineLevel="0" collapsed="false">
      <c r="A65" s="56" t="n">
        <v>60</v>
      </c>
      <c r="B65" s="51" t="n">
        <f aca="false">'Id. + dados'!I98</f>
        <v>19.602266492622</v>
      </c>
      <c r="C65" s="51" t="n">
        <f aca="false">'Id. + dados'!J47</f>
        <v>22.2274459210297</v>
      </c>
      <c r="D65" s="57"/>
      <c r="E65" s="57"/>
      <c r="F65" s="5"/>
      <c r="G65" s="5"/>
      <c r="H65" s="5"/>
      <c r="I65" s="5"/>
    </row>
    <row r="66" customFormat="false" ht="13.8" hidden="false" customHeight="false" outlineLevel="0" collapsed="false">
      <c r="A66" s="56" t="n">
        <v>61</v>
      </c>
      <c r="B66" s="51" t="n">
        <f aca="false">'Id. + dados'!I85</f>
        <v>19.6145296967846</v>
      </c>
      <c r="C66" s="51" t="n">
        <f aca="false">'Id. + dados'!J116</f>
        <v>22.2616957178718</v>
      </c>
      <c r="D66" s="57"/>
      <c r="E66" s="57"/>
      <c r="F66" s="5"/>
      <c r="G66" s="5"/>
      <c r="H66" s="5"/>
      <c r="I66" s="5"/>
    </row>
    <row r="67" customFormat="false" ht="13.8" hidden="false" customHeight="false" outlineLevel="0" collapsed="false">
      <c r="A67" s="56" t="n">
        <v>62</v>
      </c>
      <c r="B67" s="51" t="n">
        <f aca="false">'Id. + dados'!I30</f>
        <v>19.7871073806969</v>
      </c>
      <c r="C67" s="51" t="n">
        <f aca="false">'Id. + dados'!J22</f>
        <v>22.7242531491106</v>
      </c>
      <c r="D67" s="57"/>
      <c r="E67" s="57"/>
      <c r="F67" s="5"/>
      <c r="G67" s="5"/>
      <c r="H67" s="5"/>
      <c r="I67" s="5"/>
    </row>
    <row r="68" customFormat="false" ht="13.8" hidden="false" customHeight="false" outlineLevel="0" collapsed="false">
      <c r="A68" s="56" t="n">
        <v>63</v>
      </c>
      <c r="B68" s="51" t="n">
        <f aca="false">'Id. + dados'!I72</f>
        <v>19.8224520136235</v>
      </c>
      <c r="C68" s="51" t="n">
        <f aca="false">'Id. + dados'!J119</f>
        <v>22.8341710290681</v>
      </c>
      <c r="D68" s="57"/>
      <c r="E68" s="57"/>
      <c r="F68" s="5"/>
      <c r="G68" s="5"/>
      <c r="H68" s="5"/>
      <c r="I68" s="5"/>
    </row>
    <row r="69" customFormat="false" ht="13.8" hidden="false" customHeight="false" outlineLevel="0" collapsed="false">
      <c r="A69" s="56" t="n">
        <v>64</v>
      </c>
      <c r="B69" s="51" t="n">
        <f aca="false">'Id. + dados'!I93</f>
        <v>19.9344500031771</v>
      </c>
      <c r="C69" s="51" t="n">
        <f aca="false">'Id. + dados'!J104</f>
        <v>22.9679805164882</v>
      </c>
      <c r="D69" s="57"/>
      <c r="E69" s="57"/>
      <c r="F69" s="5"/>
      <c r="G69" s="5"/>
      <c r="H69" s="5"/>
      <c r="I69" s="5"/>
    </row>
    <row r="70" customFormat="false" ht="13.8" hidden="false" customHeight="false" outlineLevel="0" collapsed="false">
      <c r="A70" s="56" t="n">
        <v>65</v>
      </c>
      <c r="B70" s="51" t="n">
        <f aca="false">'Id. + dados'!I33</f>
        <v>20.4541170911289</v>
      </c>
      <c r="C70" s="51" t="n">
        <f aca="false">'Id. + dados'!J31</f>
        <v>22.9790451428223</v>
      </c>
      <c r="D70" s="57"/>
      <c r="E70" s="57"/>
      <c r="F70" s="5"/>
      <c r="G70" s="5"/>
      <c r="H70" s="5"/>
      <c r="I70" s="5"/>
    </row>
    <row r="71" customFormat="false" ht="13.8" hidden="false" customHeight="false" outlineLevel="0" collapsed="false">
      <c r="A71" s="56" t="n">
        <v>66</v>
      </c>
      <c r="B71" s="51" t="n">
        <f aca="false">'Id. + dados'!I11</f>
        <v>20.5073663466125</v>
      </c>
      <c r="C71" s="51" t="n">
        <f aca="false">'Id. + dados'!J77</f>
        <v>22.9906622922516</v>
      </c>
      <c r="D71" s="57"/>
      <c r="E71" s="57"/>
      <c r="F71" s="5"/>
      <c r="G71" s="5"/>
      <c r="H71" s="5"/>
      <c r="I71" s="5"/>
    </row>
    <row r="72" customFormat="false" ht="13.8" hidden="false" customHeight="false" outlineLevel="0" collapsed="false">
      <c r="A72" s="56" t="n">
        <v>67</v>
      </c>
      <c r="B72" s="51" t="n">
        <f aca="false">'Id. + dados'!I101</f>
        <v>20.7561024396987</v>
      </c>
      <c r="C72" s="51" t="n">
        <f aca="false">'Id. + dados'!J87</f>
        <v>23.1256586184177</v>
      </c>
      <c r="D72" s="57"/>
      <c r="E72" s="57"/>
      <c r="F72" s="5"/>
      <c r="G72" s="5"/>
      <c r="H72" s="5"/>
      <c r="I72" s="5"/>
    </row>
    <row r="73" customFormat="false" ht="13.8" hidden="false" customHeight="false" outlineLevel="0" collapsed="false">
      <c r="A73" s="56" t="n">
        <v>68</v>
      </c>
      <c r="B73" s="51" t="n">
        <f aca="false">'Id. + dados'!I43</f>
        <v>20.8981903342811</v>
      </c>
      <c r="C73" s="51" t="n">
        <f aca="false">'Id. + dados'!J74</f>
        <v>23.1472685943855</v>
      </c>
      <c r="D73" s="57"/>
      <c r="E73" s="57"/>
      <c r="F73" s="5"/>
      <c r="G73" s="5"/>
      <c r="H73" s="5"/>
      <c r="I73" s="5"/>
    </row>
    <row r="74" customFormat="false" ht="13.8" hidden="false" customHeight="false" outlineLevel="0" collapsed="false">
      <c r="A74" s="56" t="n">
        <v>69</v>
      </c>
      <c r="B74" s="51" t="n">
        <f aca="false">'Id. + dados'!I88</f>
        <v>20.9606739590139</v>
      </c>
      <c r="C74" s="51" t="n">
        <f aca="false">'Id. + dados'!J14</f>
        <v>23.1968106663135</v>
      </c>
      <c r="D74" s="57"/>
      <c r="E74" s="57"/>
      <c r="F74" s="5"/>
      <c r="G74" s="5"/>
      <c r="H74" s="5"/>
      <c r="I74" s="5"/>
    </row>
    <row r="75" customFormat="false" ht="13.8" hidden="false" customHeight="false" outlineLevel="0" collapsed="false">
      <c r="A75" s="56" t="n">
        <v>70</v>
      </c>
      <c r="B75" s="51" t="n">
        <f aca="false">'Id. + dados'!I29</f>
        <v>21.0346690038809</v>
      </c>
      <c r="C75" s="51" t="n">
        <f aca="false">'Id. + dados'!J75</f>
        <v>23.325954618682</v>
      </c>
      <c r="D75" s="57"/>
      <c r="E75" s="57"/>
      <c r="F75" s="5"/>
      <c r="G75" s="5"/>
      <c r="H75" s="5"/>
      <c r="I75" s="5"/>
    </row>
    <row r="76" customFormat="false" ht="13.8" hidden="false" customHeight="false" outlineLevel="0" collapsed="false">
      <c r="A76" s="56" t="n">
        <v>71</v>
      </c>
      <c r="B76" s="51" t="n">
        <f aca="false">'Id. + dados'!I115</f>
        <v>21.543121004934</v>
      </c>
      <c r="C76" s="51" t="n">
        <f aca="false">'Id. + dados'!J99</f>
        <v>23.3861229996192</v>
      </c>
      <c r="D76" s="57"/>
      <c r="E76" s="57"/>
      <c r="F76" s="5"/>
      <c r="G76" s="5"/>
      <c r="H76" s="5"/>
      <c r="I76" s="5"/>
    </row>
    <row r="77" customFormat="false" ht="13.8" hidden="false" customHeight="false" outlineLevel="0" collapsed="false">
      <c r="A77" s="56" t="n">
        <v>72</v>
      </c>
      <c r="B77" s="51" t="n">
        <f aca="false">'Id. + dados'!I84</f>
        <v>22.1107253388887</v>
      </c>
      <c r="C77" s="51" t="n">
        <f aca="false">'Id. + dados'!J65</f>
        <v>23.5530658586081</v>
      </c>
      <c r="D77" s="57"/>
      <c r="E77" s="57"/>
      <c r="F77" s="5"/>
      <c r="G77" s="5"/>
      <c r="H77" s="5"/>
      <c r="I77" s="5"/>
    </row>
    <row r="78" customFormat="false" ht="13.8" hidden="false" customHeight="false" outlineLevel="0" collapsed="false">
      <c r="A78" s="56" t="n">
        <v>73</v>
      </c>
      <c r="B78" s="51" t="n">
        <f aca="false">'Id. + dados'!I15</f>
        <v>22.2502612167712</v>
      </c>
      <c r="C78" s="51" t="n">
        <f aca="false">'Id. + dados'!J27</f>
        <v>23.5917504217617</v>
      </c>
      <c r="D78" s="57"/>
      <c r="E78" s="57"/>
      <c r="F78" s="5"/>
      <c r="G78" s="5"/>
      <c r="H78" s="5"/>
      <c r="I78" s="5"/>
    </row>
    <row r="79" customFormat="false" ht="13.8" hidden="false" customHeight="false" outlineLevel="0" collapsed="false">
      <c r="A79" s="56" t="n">
        <v>74</v>
      </c>
      <c r="B79" s="51" t="n">
        <f aca="false">'Id. + dados'!I113</f>
        <v>22.3237902448057</v>
      </c>
      <c r="C79" s="51" t="n">
        <f aca="false">'Id. + dados'!J89</f>
        <v>23.5960766122803</v>
      </c>
      <c r="D79" s="57"/>
      <c r="E79" s="57"/>
      <c r="F79" s="5"/>
      <c r="G79" s="5"/>
      <c r="H79" s="5"/>
      <c r="I79" s="5"/>
    </row>
    <row r="80" customFormat="false" ht="13.8" hidden="false" customHeight="false" outlineLevel="0" collapsed="false">
      <c r="A80" s="56" t="n">
        <v>75</v>
      </c>
      <c r="B80" s="51" t="n">
        <f aca="false">'Id. + dados'!I95</f>
        <v>22.352662102765</v>
      </c>
      <c r="C80" s="51" t="n">
        <f aca="false">'Id. + dados'!J11</f>
        <v>23.6028882206347</v>
      </c>
      <c r="D80" s="57"/>
      <c r="E80" s="57"/>
      <c r="F80" s="5"/>
      <c r="G80" s="5"/>
      <c r="H80" s="5"/>
      <c r="I80" s="5"/>
    </row>
    <row r="81" customFormat="false" ht="13.8" hidden="false" customHeight="false" outlineLevel="0" collapsed="false">
      <c r="A81" s="56" t="n">
        <v>76</v>
      </c>
      <c r="B81" s="51" t="n">
        <f aca="false">'Id. + dados'!I105</f>
        <v>22.6245920936993</v>
      </c>
      <c r="C81" s="51" t="n">
        <f aca="false">'Id. + dados'!J28</f>
        <v>23.6324304323861</v>
      </c>
      <c r="D81" s="57"/>
      <c r="E81" s="57"/>
      <c r="F81" s="5"/>
      <c r="G81" s="5"/>
      <c r="H81" s="5"/>
      <c r="I81" s="5"/>
    </row>
    <row r="82" customFormat="false" ht="13.8" hidden="false" customHeight="false" outlineLevel="0" collapsed="false">
      <c r="A82" s="56" t="n">
        <v>77</v>
      </c>
      <c r="B82" s="51" t="n">
        <f aca="false">'Id. + dados'!I20</f>
        <v>22.888881511867</v>
      </c>
      <c r="C82" s="51" t="n">
        <f aca="false">'Id. + dados'!J60</f>
        <v>23.7904795831062</v>
      </c>
      <c r="D82" s="57"/>
      <c r="E82" s="57"/>
      <c r="F82" s="5"/>
      <c r="G82" s="5"/>
      <c r="H82" s="5"/>
      <c r="I82" s="5"/>
    </row>
    <row r="83" customFormat="false" ht="13.8" hidden="false" customHeight="false" outlineLevel="0" collapsed="false">
      <c r="A83" s="56" t="n">
        <v>78</v>
      </c>
      <c r="B83" s="51" t="n">
        <f aca="false">'Id. + dados'!I74</f>
        <v>22.9025499632697</v>
      </c>
      <c r="C83" s="51" t="n">
        <f aca="false">'Id. + dados'!J7</f>
        <v>23.8950136370109</v>
      </c>
      <c r="D83" s="57"/>
      <c r="E83" s="57"/>
      <c r="F83" s="5"/>
      <c r="G83" s="5"/>
      <c r="H83" s="5"/>
      <c r="I83" s="5"/>
    </row>
    <row r="84" customFormat="false" ht="13.8" hidden="false" customHeight="false" outlineLevel="0" collapsed="false">
      <c r="A84" s="56" t="n">
        <v>79</v>
      </c>
      <c r="B84" s="51" t="n">
        <f aca="false">'Id. + dados'!I55</f>
        <v>22.9417840216357</v>
      </c>
      <c r="C84" s="51" t="n">
        <f aca="false">'Id. + dados'!J24</f>
        <v>23.9593826127115</v>
      </c>
      <c r="D84" s="57"/>
      <c r="E84" s="57"/>
      <c r="F84" s="5"/>
      <c r="G84" s="5"/>
      <c r="H84" s="5"/>
      <c r="I84" s="5"/>
    </row>
    <row r="85" customFormat="false" ht="13.8" hidden="false" customHeight="false" outlineLevel="0" collapsed="false">
      <c r="A85" s="56" t="n">
        <v>80</v>
      </c>
      <c r="B85" s="51" t="n">
        <f aca="false">'Id. + dados'!I119</f>
        <v>22.9889726449734</v>
      </c>
      <c r="C85" s="51" t="n">
        <f aca="false">'Id. + dados'!J55</f>
        <v>23.9724774822279</v>
      </c>
      <c r="D85" s="57"/>
      <c r="E85" s="57"/>
      <c r="F85" s="5"/>
      <c r="G85" s="5"/>
      <c r="H85" s="5"/>
      <c r="I85" s="5"/>
    </row>
    <row r="86" customFormat="false" ht="13.8" hidden="false" customHeight="false" outlineLevel="0" collapsed="false">
      <c r="A86" s="56" t="n">
        <v>81</v>
      </c>
      <c r="B86" s="51" t="n">
        <f aca="false">'Id. + dados'!I114</f>
        <v>23.4586118277732</v>
      </c>
      <c r="C86" s="51" t="n">
        <f aca="false">'Id. + dados'!J54</f>
        <v>24.2103758057641</v>
      </c>
      <c r="D86" s="57"/>
      <c r="E86" s="57"/>
      <c r="F86" s="5"/>
      <c r="G86" s="5"/>
      <c r="H86" s="5"/>
      <c r="I86" s="5"/>
    </row>
    <row r="87" customFormat="false" ht="13.8" hidden="false" customHeight="false" outlineLevel="0" collapsed="false">
      <c r="A87" s="56" t="n">
        <v>82</v>
      </c>
      <c r="B87" s="51" t="n">
        <f aca="false">'Id. + dados'!I9</f>
        <v>23.866529460217</v>
      </c>
      <c r="C87" s="51" t="n">
        <f aca="false">'Id. + dados'!J23</f>
        <v>24.217081104091</v>
      </c>
      <c r="D87" s="57"/>
      <c r="E87" s="57"/>
      <c r="F87" s="5"/>
      <c r="G87" s="5"/>
      <c r="H87" s="5"/>
      <c r="I87" s="5"/>
    </row>
    <row r="88" customFormat="false" ht="13.8" hidden="false" customHeight="false" outlineLevel="0" collapsed="false">
      <c r="A88" s="56" t="n">
        <v>83</v>
      </c>
      <c r="B88" s="51" t="n">
        <f aca="false">'Id. + dados'!I62</f>
        <v>24.3690523621891</v>
      </c>
      <c r="C88" s="51" t="n">
        <f aca="false">'Id. + dados'!J113</f>
        <v>24.2674553738338</v>
      </c>
      <c r="D88" s="57"/>
      <c r="E88" s="57"/>
      <c r="F88" s="5"/>
      <c r="G88" s="5"/>
      <c r="H88" s="5"/>
      <c r="I88" s="5"/>
    </row>
    <row r="89" customFormat="false" ht="13.8" hidden="false" customHeight="false" outlineLevel="0" collapsed="false">
      <c r="A89" s="56" t="n">
        <v>84</v>
      </c>
      <c r="B89" s="51" t="n">
        <f aca="false">'Id. + dados'!I65</f>
        <v>24.3745378830801</v>
      </c>
      <c r="C89" s="51" t="n">
        <f aca="false">'Id. + dados'!J68</f>
        <v>24.356034598681</v>
      </c>
      <c r="D89" s="57"/>
      <c r="E89" s="57"/>
      <c r="F89" s="5"/>
      <c r="G89" s="5"/>
      <c r="H89" s="5"/>
      <c r="I89" s="5"/>
    </row>
    <row r="90" customFormat="false" ht="13.8" hidden="false" customHeight="false" outlineLevel="0" collapsed="false">
      <c r="A90" s="56" t="n">
        <v>85</v>
      </c>
      <c r="B90" s="51" t="n">
        <f aca="false">'Id. + dados'!I34</f>
        <v>24.4017244265128</v>
      </c>
      <c r="C90" s="51" t="n">
        <f aca="false">'Id. + dados'!J66</f>
        <v>24.4840274087666</v>
      </c>
      <c r="D90" s="57"/>
      <c r="E90" s="57"/>
      <c r="F90" s="5"/>
      <c r="G90" s="5"/>
      <c r="H90" s="5"/>
      <c r="I90" s="5"/>
    </row>
    <row r="91" customFormat="false" ht="13.8" hidden="false" customHeight="false" outlineLevel="0" collapsed="false">
      <c r="A91" s="56" t="n">
        <v>86</v>
      </c>
      <c r="B91" s="51" t="n">
        <f aca="false">'Id. + dados'!I18</f>
        <v>24.6507951571359</v>
      </c>
      <c r="C91" s="51" t="n">
        <f aca="false">'Id. + dados'!J91</f>
        <v>24.6974765506598</v>
      </c>
      <c r="D91" s="57"/>
      <c r="E91" s="57"/>
      <c r="F91" s="5"/>
      <c r="G91" s="5"/>
      <c r="H91" s="5"/>
      <c r="I91" s="5"/>
    </row>
    <row r="92" customFormat="false" ht="13.8" hidden="false" customHeight="false" outlineLevel="0" collapsed="false">
      <c r="A92" s="56" t="n">
        <v>87</v>
      </c>
      <c r="B92" s="51" t="n">
        <f aca="false">'Id. + dados'!I107</f>
        <v>24.7335986449215</v>
      </c>
      <c r="C92" s="51" t="n">
        <f aca="false">'Id. + dados'!J103</f>
        <v>24.7249338673127</v>
      </c>
      <c r="D92" s="57"/>
      <c r="E92" s="57"/>
      <c r="F92" s="5"/>
      <c r="G92" s="5"/>
      <c r="H92" s="5"/>
      <c r="I92" s="5"/>
    </row>
    <row r="93" customFormat="false" ht="13.8" hidden="false" customHeight="false" outlineLevel="0" collapsed="false">
      <c r="A93" s="56" t="n">
        <v>88</v>
      </c>
      <c r="B93" s="51" t="n">
        <f aca="false">'Id. + dados'!I26</f>
        <v>24.8622216638804</v>
      </c>
      <c r="C93" s="51" t="n">
        <f aca="false">'Id. + dados'!J118</f>
        <v>24.9618610452802</v>
      </c>
      <c r="D93" s="57"/>
      <c r="E93" s="57"/>
      <c r="F93" s="5"/>
      <c r="G93" s="5"/>
      <c r="H93" s="5"/>
      <c r="I93" s="5"/>
    </row>
    <row r="94" customFormat="false" ht="13.8" hidden="false" customHeight="false" outlineLevel="0" collapsed="false">
      <c r="A94" s="56" t="n">
        <v>89</v>
      </c>
      <c r="B94" s="51" t="n">
        <f aca="false">'Id. + dados'!I40</f>
        <v>24.9414726922142</v>
      </c>
      <c r="C94" s="51" t="n">
        <f aca="false">'Id. + dados'!J17</f>
        <v>25.0223250255871</v>
      </c>
      <c r="D94" s="57"/>
      <c r="E94" s="57"/>
      <c r="F94" s="5"/>
      <c r="G94" s="5"/>
      <c r="H94" s="5"/>
      <c r="I94" s="5"/>
    </row>
    <row r="95" customFormat="false" ht="13.8" hidden="false" customHeight="false" outlineLevel="0" collapsed="false">
      <c r="A95" s="56" t="n">
        <v>90</v>
      </c>
      <c r="B95" s="51" t="n">
        <f aca="false">'Id. + dados'!I60</f>
        <v>25.2442020240066</v>
      </c>
      <c r="C95" s="51" t="n">
        <f aca="false">'Id. + dados'!J53</f>
        <v>25.4589080782287</v>
      </c>
      <c r="D95" s="57"/>
      <c r="E95" s="57"/>
      <c r="F95" s="5"/>
      <c r="G95" s="5"/>
      <c r="H95" s="5"/>
      <c r="I95" s="5"/>
    </row>
    <row r="96" customFormat="false" ht="13.8" hidden="false" customHeight="false" outlineLevel="0" collapsed="false">
      <c r="A96" s="56" t="n">
        <v>91</v>
      </c>
      <c r="B96" s="51" t="n">
        <f aca="false">'Id. + dados'!I117</f>
        <v>25.2767896883564</v>
      </c>
      <c r="C96" s="51" t="n">
        <f aca="false">'Id. + dados'!J120</f>
        <v>25.4867108634249</v>
      </c>
      <c r="D96" s="57"/>
      <c r="E96" s="57"/>
      <c r="F96" s="5"/>
      <c r="G96" s="5"/>
      <c r="H96" s="5"/>
      <c r="I96" s="5"/>
    </row>
    <row r="97" customFormat="false" ht="13.8" hidden="false" customHeight="false" outlineLevel="0" collapsed="false">
      <c r="A97" s="56" t="n">
        <v>92</v>
      </c>
      <c r="B97" s="51" t="n">
        <f aca="false">'Id. + dados'!I108</f>
        <v>25.2936598097273</v>
      </c>
      <c r="C97" s="51" t="n">
        <f aca="false">'Id. + dados'!J94</f>
        <v>25.5487279908943</v>
      </c>
      <c r="D97" s="57"/>
      <c r="E97" s="57"/>
      <c r="F97" s="5"/>
      <c r="G97" s="5"/>
      <c r="H97" s="5"/>
      <c r="I97" s="5"/>
    </row>
    <row r="98" customFormat="false" ht="13.8" hidden="false" customHeight="false" outlineLevel="0" collapsed="false">
      <c r="A98" s="56" t="n">
        <v>93</v>
      </c>
      <c r="B98" s="51" t="n">
        <f aca="false">'Id. + dados'!I42</f>
        <v>25.5126975468099</v>
      </c>
      <c r="C98" s="51" t="n">
        <f aca="false">'Id. + dados'!J30</f>
        <v>25.5556810932267</v>
      </c>
      <c r="D98" s="57"/>
      <c r="E98" s="57"/>
      <c r="F98" s="5"/>
      <c r="G98" s="5"/>
      <c r="H98" s="5"/>
      <c r="I98" s="5"/>
    </row>
    <row r="99" customFormat="false" ht="13.8" hidden="false" customHeight="false" outlineLevel="0" collapsed="false">
      <c r="A99" s="56" t="n">
        <v>94</v>
      </c>
      <c r="B99" s="51" t="n">
        <f aca="false">'Id. + dados'!I48</f>
        <v>25.577991152309</v>
      </c>
      <c r="C99" s="51" t="n">
        <f aca="false">'Id. + dados'!J78</f>
        <v>25.6296151955277</v>
      </c>
      <c r="D99" s="57"/>
      <c r="E99" s="57"/>
      <c r="F99" s="5"/>
      <c r="G99" s="5"/>
      <c r="H99" s="5"/>
      <c r="I99" s="5"/>
    </row>
    <row r="100" customFormat="false" ht="13.8" hidden="false" customHeight="false" outlineLevel="0" collapsed="false">
      <c r="A100" s="56" t="n">
        <v>95</v>
      </c>
      <c r="B100" s="51" t="n">
        <f aca="false">'Id. + dados'!I111</f>
        <v>25.711579710466</v>
      </c>
      <c r="C100" s="51" t="n">
        <f aca="false">'Id. + dados'!J111</f>
        <v>25.9293200232304</v>
      </c>
      <c r="D100" s="57"/>
      <c r="E100" s="57"/>
      <c r="F100" s="5"/>
      <c r="G100" s="5"/>
      <c r="H100" s="5"/>
      <c r="I100" s="5"/>
    </row>
    <row r="101" customFormat="false" ht="13.8" hidden="false" customHeight="false" outlineLevel="0" collapsed="false">
      <c r="A101" s="56" t="n">
        <v>96</v>
      </c>
      <c r="B101" s="51" t="n">
        <f aca="false">'Id. + dados'!I17</f>
        <v>25.8834013504075</v>
      </c>
      <c r="C101" s="51" t="n">
        <f aca="false">'Id. + dados'!J109</f>
        <v>25.9543998104597</v>
      </c>
      <c r="D101" s="57"/>
      <c r="E101" s="57"/>
      <c r="F101" s="5"/>
      <c r="G101" s="5"/>
      <c r="H101" s="5"/>
      <c r="I101" s="5"/>
    </row>
    <row r="102" customFormat="false" ht="13.8" hidden="false" customHeight="false" outlineLevel="0" collapsed="false">
      <c r="A102" s="56" t="n">
        <v>97</v>
      </c>
      <c r="B102" s="51" t="n">
        <f aca="false">'Id. + dados'!I36</f>
        <v>25.9207283989322</v>
      </c>
      <c r="C102" s="51" t="n">
        <f aca="false">'Id. + dados'!J93</f>
        <v>26.6462176092411</v>
      </c>
      <c r="D102" s="57"/>
      <c r="E102" s="57"/>
      <c r="F102" s="5"/>
      <c r="G102" s="5"/>
      <c r="H102" s="5"/>
      <c r="I102" s="5"/>
    </row>
    <row r="103" customFormat="false" ht="13.8" hidden="false" customHeight="false" outlineLevel="0" collapsed="false">
      <c r="A103" s="56" t="n">
        <v>98</v>
      </c>
      <c r="B103" s="51" t="n">
        <f aca="false">'Id. + dados'!I57</f>
        <v>26.0074711135047</v>
      </c>
      <c r="C103" s="51" t="n">
        <f aca="false">'Id. + dados'!J79</f>
        <v>26.742277100351</v>
      </c>
      <c r="D103" s="57"/>
      <c r="E103" s="57"/>
      <c r="F103" s="5"/>
      <c r="G103" s="5"/>
      <c r="H103" s="5"/>
      <c r="I103" s="5"/>
    </row>
    <row r="104" customFormat="false" ht="13.8" hidden="false" customHeight="false" outlineLevel="0" collapsed="false">
      <c r="A104" s="56" t="n">
        <v>99</v>
      </c>
      <c r="B104" s="51" t="n">
        <f aca="false">'Id. + dados'!I100</f>
        <v>26.1981123436647</v>
      </c>
      <c r="C104" s="51" t="n">
        <f aca="false">'Id. + dados'!J33</f>
        <v>26.8589018765824</v>
      </c>
      <c r="D104" s="57"/>
      <c r="E104" s="57"/>
      <c r="F104" s="5"/>
      <c r="G104" s="5"/>
      <c r="H104" s="5"/>
      <c r="I104" s="5"/>
    </row>
    <row r="105" customFormat="false" ht="13.8" hidden="false" customHeight="false" outlineLevel="0" collapsed="false">
      <c r="A105" s="56" t="n">
        <v>100</v>
      </c>
      <c r="B105" s="51" t="n">
        <f aca="false">'Id. + dados'!I73</f>
        <v>26.7510271564838</v>
      </c>
      <c r="C105" s="51" t="n">
        <f aca="false">'Id. + dados'!J16</f>
        <v>26.9741840048766</v>
      </c>
      <c r="D105" s="57"/>
      <c r="E105" s="57"/>
      <c r="F105" s="5"/>
      <c r="G105" s="5"/>
      <c r="H105" s="5"/>
      <c r="I105" s="5"/>
    </row>
    <row r="106" customFormat="false" ht="13.8" hidden="false" customHeight="false" outlineLevel="0" collapsed="false">
      <c r="A106" s="56" t="n">
        <v>101</v>
      </c>
      <c r="B106" s="51" t="n">
        <f aca="false">'Id. + dados'!I120</f>
        <v>26.7886635108206</v>
      </c>
      <c r="C106" s="51" t="n">
        <f aca="false">'Id. + dados'!J114</f>
        <v>27.3007826484433</v>
      </c>
      <c r="D106" s="57"/>
      <c r="E106" s="57"/>
      <c r="F106" s="5"/>
      <c r="G106" s="5"/>
      <c r="H106" s="5"/>
      <c r="I106" s="5"/>
    </row>
    <row r="107" customFormat="false" ht="13.8" hidden="false" customHeight="false" outlineLevel="0" collapsed="false">
      <c r="A107" s="56" t="n">
        <v>102</v>
      </c>
      <c r="B107" s="51" t="n">
        <f aca="false">'Id. + dados'!I123</f>
        <v>26.8204938324937</v>
      </c>
      <c r="C107" s="51" t="n">
        <f aca="false">'Id. + dados'!J122</f>
        <v>27.6364973634588</v>
      </c>
      <c r="D107" s="57"/>
      <c r="E107" s="57"/>
      <c r="F107" s="5"/>
      <c r="G107" s="5"/>
      <c r="H107" s="5"/>
      <c r="I107" s="5"/>
    </row>
    <row r="108" customFormat="false" ht="13.8" hidden="false" customHeight="false" outlineLevel="0" collapsed="false">
      <c r="A108" s="56" t="n">
        <v>103</v>
      </c>
      <c r="B108" s="51" t="n">
        <f aca="false">'Id. + dados'!I80</f>
        <v>26.8477093104273</v>
      </c>
      <c r="C108" s="51" t="n">
        <f aca="false">'Id. + dados'!J56</f>
        <v>27.9845596175178</v>
      </c>
      <c r="D108" s="57"/>
      <c r="E108" s="57"/>
      <c r="F108" s="5"/>
      <c r="G108" s="5"/>
      <c r="H108" s="5"/>
      <c r="I108" s="5"/>
    </row>
    <row r="109" customFormat="false" ht="13.8" hidden="false" customHeight="false" outlineLevel="0" collapsed="false">
      <c r="A109" s="56" t="n">
        <v>104</v>
      </c>
      <c r="B109" s="51" t="n">
        <f aca="false">'Id. + dados'!I97</f>
        <v>27.040146943963</v>
      </c>
      <c r="C109" s="51" t="n">
        <f aca="false">'Id. + dados'!J40</f>
        <v>28.0820834084688</v>
      </c>
      <c r="D109" s="57"/>
      <c r="E109" s="57"/>
      <c r="F109" s="5"/>
      <c r="G109" s="5"/>
      <c r="H109" s="5"/>
      <c r="I109" s="5"/>
    </row>
    <row r="110" customFormat="false" ht="13.8" hidden="false" customHeight="false" outlineLevel="0" collapsed="false">
      <c r="A110" s="56" t="n">
        <v>105</v>
      </c>
      <c r="B110" s="51" t="n">
        <f aca="false">'Id. + dados'!I39</f>
        <v>27.0937495586853</v>
      </c>
      <c r="C110" s="51" t="n">
        <f aca="false">'Id. + dados'!J83</f>
        <v>28.4205144387094</v>
      </c>
      <c r="D110" s="57"/>
      <c r="E110" s="57"/>
      <c r="F110" s="5"/>
      <c r="G110" s="5"/>
      <c r="H110" s="5"/>
      <c r="I110" s="5"/>
    </row>
    <row r="111" customFormat="false" ht="13.8" hidden="false" customHeight="false" outlineLevel="0" collapsed="false">
      <c r="A111" s="56" t="n">
        <v>106</v>
      </c>
      <c r="B111" s="51" t="n">
        <f aca="false">'Id. + dados'!I118</f>
        <v>27.1958572145996</v>
      </c>
      <c r="C111" s="51" t="n">
        <f aca="false">'Id. + dados'!J81</f>
        <v>28.4909116498813</v>
      </c>
      <c r="D111" s="57"/>
      <c r="E111" s="57"/>
      <c r="F111" s="5"/>
      <c r="G111" s="5"/>
      <c r="H111" s="5"/>
      <c r="I111" s="5"/>
    </row>
    <row r="112" customFormat="false" ht="13.8" hidden="false" customHeight="false" outlineLevel="0" collapsed="false">
      <c r="A112" s="56" t="n">
        <v>107</v>
      </c>
      <c r="B112" s="51" t="n">
        <f aca="false">'Id. + dados'!I14</f>
        <v>27.7145448181001</v>
      </c>
      <c r="C112" s="51" t="n">
        <f aca="false">'Id. + dados'!J97</f>
        <v>28.778283708654</v>
      </c>
      <c r="D112" s="57"/>
      <c r="E112" s="57"/>
      <c r="F112" s="5"/>
      <c r="G112" s="5"/>
      <c r="H112" s="5"/>
      <c r="I112" s="5"/>
    </row>
    <row r="113" customFormat="false" ht="13.8" hidden="false" customHeight="false" outlineLevel="0" collapsed="false">
      <c r="A113" s="56" t="n">
        <v>108</v>
      </c>
      <c r="B113" s="51" t="n">
        <f aca="false">'Id. + dados'!I89</f>
        <v>27.7573413629708</v>
      </c>
      <c r="C113" s="51" t="n">
        <f aca="false">'Id. + dados'!J112</f>
        <v>28.896657614569</v>
      </c>
      <c r="D113" s="57"/>
      <c r="E113" s="57"/>
      <c r="F113" s="5"/>
      <c r="G113" s="5"/>
      <c r="H113" s="5"/>
      <c r="I113" s="5"/>
    </row>
    <row r="114" customFormat="false" ht="13.8" hidden="false" customHeight="false" outlineLevel="0" collapsed="false">
      <c r="A114" s="56" t="n">
        <v>109</v>
      </c>
      <c r="B114" s="51" t="n">
        <f aca="false">'Id. + dados'!I68</f>
        <v>28.1274327680599</v>
      </c>
      <c r="C114" s="51" t="n">
        <f aca="false">'Id. + dados'!J18</f>
        <v>28.9734317333644</v>
      </c>
      <c r="D114" s="57"/>
      <c r="E114" s="57"/>
      <c r="F114" s="5"/>
      <c r="G114" s="5"/>
      <c r="H114" s="5"/>
      <c r="I114" s="5"/>
    </row>
    <row r="115" customFormat="false" ht="13.8" hidden="false" customHeight="false" outlineLevel="0" collapsed="false">
      <c r="A115" s="56" t="n">
        <v>110</v>
      </c>
      <c r="B115" s="51" t="n">
        <f aca="false">'Id. + dados'!I21</f>
        <v>28.1542935731826</v>
      </c>
      <c r="C115" s="51" t="n">
        <f aca="false">'Id. + dados'!J96</f>
        <v>29.0065951065661</v>
      </c>
      <c r="D115" s="57"/>
      <c r="E115" s="57"/>
      <c r="F115" s="5"/>
      <c r="G115" s="5"/>
      <c r="H115" s="5"/>
      <c r="I115" s="5"/>
    </row>
    <row r="116" customFormat="false" ht="13.8" hidden="false" customHeight="false" outlineLevel="0" collapsed="false">
      <c r="A116" s="56" t="n">
        <v>111</v>
      </c>
      <c r="B116" s="51" t="n">
        <f aca="false">'Id. + dados'!I22</f>
        <v>28.6809912276777</v>
      </c>
      <c r="C116" s="51" t="n">
        <f aca="false">'Id. + dados'!J80</f>
        <v>30.7537543904195</v>
      </c>
      <c r="D116" s="57"/>
      <c r="E116" s="57"/>
      <c r="F116" s="5"/>
      <c r="G116" s="5"/>
      <c r="H116" s="5"/>
      <c r="I116" s="5"/>
    </row>
    <row r="117" customFormat="false" ht="13.8" hidden="false" customHeight="false" outlineLevel="0" collapsed="false">
      <c r="A117" s="56" t="n">
        <v>112</v>
      </c>
      <c r="B117" s="51" t="n">
        <f aca="false">'Id. + dados'!I99</f>
        <v>29.5261638079995</v>
      </c>
      <c r="C117" s="51" t="n">
        <f aca="false">'Id. + dados'!J15</f>
        <v>30.8260812098964</v>
      </c>
      <c r="D117" s="57"/>
      <c r="E117" s="57"/>
      <c r="F117" s="5"/>
      <c r="G117" s="5"/>
      <c r="H117" s="5"/>
      <c r="I117" s="5"/>
    </row>
    <row r="118" customFormat="false" ht="13.8" hidden="false" customHeight="false" outlineLevel="0" collapsed="false">
      <c r="A118" s="56" t="n">
        <v>113</v>
      </c>
      <c r="B118" s="51" t="n">
        <f aca="false">'Id. + dados'!I67</f>
        <v>29.7492790244363</v>
      </c>
      <c r="C118" s="51" t="n">
        <f aca="false">'Id. + dados'!J13</f>
        <v>30.8562884455421</v>
      </c>
      <c r="D118" s="57"/>
      <c r="E118" s="57"/>
      <c r="F118" s="5"/>
      <c r="G118" s="5"/>
      <c r="H118" s="5"/>
      <c r="I118" s="5"/>
    </row>
    <row r="119" customFormat="false" ht="13.8" hidden="false" customHeight="false" outlineLevel="0" collapsed="false">
      <c r="A119" s="56" t="n">
        <v>114</v>
      </c>
      <c r="B119" s="51" t="n">
        <f aca="false">'Id. + dados'!I110</f>
        <v>29.757212981235</v>
      </c>
      <c r="C119" s="51" t="n">
        <f aca="false">'Id. + dados'!J45</f>
        <v>31.1042521780107</v>
      </c>
      <c r="D119" s="57"/>
      <c r="E119" s="57"/>
      <c r="F119" s="5"/>
      <c r="G119" s="5"/>
      <c r="H119" s="5"/>
      <c r="I119" s="5"/>
    </row>
    <row r="120" customFormat="false" ht="13.8" hidden="false" customHeight="false" outlineLevel="0" collapsed="false">
      <c r="A120" s="56" t="n">
        <v>115</v>
      </c>
      <c r="B120" s="51" t="n">
        <f aca="false">'Id. + dados'!I35</f>
        <v>29.8873544461744</v>
      </c>
      <c r="C120" s="51" t="n">
        <f aca="false">'Id. + dados'!J46</f>
        <v>31.3493723261756</v>
      </c>
      <c r="D120" s="57"/>
      <c r="E120" s="57"/>
      <c r="F120" s="5"/>
      <c r="G120" s="5"/>
      <c r="H120" s="5"/>
      <c r="I120" s="5"/>
    </row>
    <row r="121" customFormat="false" ht="13.8" hidden="false" customHeight="false" outlineLevel="0" collapsed="false">
      <c r="A121" s="56" t="n">
        <v>116</v>
      </c>
      <c r="B121" s="51" t="n">
        <f aca="false">'Id. + dados'!I87</f>
        <v>30.6053737928145</v>
      </c>
      <c r="C121" s="51" t="n">
        <f aca="false">'Id. + dados'!J20</f>
        <v>31.4267541543072</v>
      </c>
      <c r="D121" s="57"/>
      <c r="E121" s="57"/>
      <c r="F121" s="5"/>
      <c r="G121" s="5"/>
      <c r="H121" s="5" t="s">
        <v>9</v>
      </c>
      <c r="I121" s="5" t="s">
        <v>10</v>
      </c>
    </row>
    <row r="122" customFormat="false" ht="13.8" hidden="false" customHeight="false" outlineLevel="0" collapsed="false">
      <c r="A122" s="56" t="n">
        <v>117</v>
      </c>
      <c r="B122" s="51" t="n">
        <f aca="false">'Id. + dados'!I66</f>
        <v>31.5270062676828</v>
      </c>
      <c r="C122" s="51" t="n">
        <f aca="false">'Id. + dados'!J108</f>
        <v>33.7845317081361</v>
      </c>
      <c r="D122" s="57"/>
      <c r="E122" s="57"/>
      <c r="F122" s="5"/>
      <c r="G122" s="5"/>
      <c r="H122" s="5" t="s">
        <v>62</v>
      </c>
      <c r="I122" s="5"/>
    </row>
    <row r="123" customFormat="false" ht="13.8" hidden="false" customHeight="false" outlineLevel="0" collapsed="false">
      <c r="A123" s="56" t="n">
        <v>118</v>
      </c>
      <c r="B123" s="51" t="n">
        <f aca="false">'Id. + dados'!I122</f>
        <v>32.5490933758104</v>
      </c>
      <c r="C123" s="51" t="n">
        <f aca="false">'Id. + dados'!J51</f>
        <v>34.8441953342618</v>
      </c>
      <c r="D123" s="57"/>
      <c r="E123" s="57"/>
      <c r="F123" s="5"/>
      <c r="G123" s="5"/>
      <c r="H123" s="51" t="n">
        <f aca="false">MEDIAN(B6:B126)</f>
        <v>19.6083980947033</v>
      </c>
      <c r="I123" s="51" t="n">
        <f aca="false">MEDIAN(C6:C126)</f>
        <v>22.2445708194507</v>
      </c>
    </row>
    <row r="124" customFormat="false" ht="13.8" hidden="false" customHeight="false" outlineLevel="0" collapsed="false">
      <c r="A124" s="56" t="n">
        <v>119</v>
      </c>
      <c r="B124" s="51" t="n">
        <f aca="false">'Id. + dados'!I76</f>
        <v>32.6421653311922</v>
      </c>
      <c r="C124" s="51" t="n">
        <f aca="false">'Id. + dados'!J44</f>
        <v>35.6083643815148</v>
      </c>
      <c r="D124" s="57"/>
      <c r="E124" s="57"/>
      <c r="F124" s="5"/>
      <c r="G124" s="5"/>
      <c r="H124" s="5"/>
      <c r="I124" s="5"/>
    </row>
    <row r="125" customFormat="false" ht="13.8" hidden="false" customHeight="false" outlineLevel="0" collapsed="false">
      <c r="A125" s="56" t="n">
        <v>120</v>
      </c>
      <c r="B125" s="51" t="n">
        <f aca="false">'Id. + dados'!I51</f>
        <v>35.7027117276871</v>
      </c>
      <c r="C125" s="51" t="n">
        <f aca="false">'Id. + dados'!J38</f>
        <v>38.5792804153899</v>
      </c>
      <c r="D125" s="57"/>
      <c r="E125" s="57"/>
      <c r="F125" s="5"/>
      <c r="G125" s="5"/>
      <c r="H125" s="5"/>
      <c r="I125" s="5"/>
    </row>
    <row r="126" customFormat="false" ht="13.8" hidden="false" customHeight="false" outlineLevel="0" collapsed="false">
      <c r="D126" s="57"/>
      <c r="E126" s="57"/>
      <c r="F126" s="5"/>
      <c r="G126" s="5"/>
      <c r="H126" s="5"/>
      <c r="I126" s="5"/>
    </row>
    <row r="127" customFormat="false" ht="13.8" hidden="false" customHeight="false" outlineLevel="0" collapsed="false">
      <c r="B127" s="0" t="s">
        <v>63</v>
      </c>
      <c r="D127" s="5"/>
      <c r="E127" s="5"/>
      <c r="F127" s="5"/>
      <c r="G127" s="5"/>
      <c r="H127" s="5"/>
      <c r="I127" s="5"/>
    </row>
    <row r="128" customFormat="false" ht="13.8" hidden="false" customHeight="false" outlineLevel="0" collapsed="false">
      <c r="B128" s="51" t="n">
        <f aca="false">SUM($B$6:$B$126)</f>
        <v>2398.66543936845</v>
      </c>
      <c r="C128" s="51" t="n">
        <f aca="false">SUM($C$6:$C$126)</f>
        <v>2605.42580673549</v>
      </c>
      <c r="H128" s="0" t="s">
        <v>64</v>
      </c>
    </row>
    <row r="129" customFormat="false" ht="13.8" hidden="false" customHeight="false" outlineLevel="0" collapsed="false">
      <c r="H129" s="51" t="n">
        <f aca="false">SKEW(B6:B126)</f>
        <v>-0.105048407935913</v>
      </c>
      <c r="I129" s="51" t="n">
        <f aca="false">SKEW(C6:C126)</f>
        <v>0.11188899381365</v>
      </c>
    </row>
    <row r="130" customFormat="false" ht="13.8" hidden="false" customHeight="false" outlineLevel="0" collapsed="false">
      <c r="B130" s="0" t="s">
        <v>65</v>
      </c>
    </row>
    <row r="131" customFormat="false" ht="13.8" hidden="false" customHeight="false" outlineLevel="0" collapsed="false">
      <c r="B131" s="51" t="n">
        <f aca="false">AVERAGE($B$6:$B$126)</f>
        <v>19.9888786614038</v>
      </c>
      <c r="C131" s="51" t="n">
        <f aca="false">AVERAGE(C6:C126)</f>
        <v>21.7118817227957</v>
      </c>
      <c r="H131" s="0" t="s">
        <v>66</v>
      </c>
    </row>
    <row r="132" customFormat="false" ht="13.8" hidden="false" customHeight="false" outlineLevel="0" collapsed="false">
      <c r="H132" s="51" t="n">
        <f aca="false">KURT(B6:B126)</f>
        <v>-0.401628563353944</v>
      </c>
      <c r="I132" s="51" t="n">
        <f aca="false">KURT(C6:C126)</f>
        <v>-0.183504898954848</v>
      </c>
    </row>
    <row r="133" customFormat="false" ht="13.8" hidden="false" customHeight="false" outlineLevel="0" collapsed="false">
      <c r="B133" s="0" t="s">
        <v>67</v>
      </c>
    </row>
    <row r="134" customFormat="false" ht="13.8" hidden="false" customHeight="false" outlineLevel="0" collapsed="false">
      <c r="B134" s="51" t="n">
        <f aca="false">_xlfn.STDEV.S(B6:B126)</f>
        <v>6.45077485345612</v>
      </c>
      <c r="C134" s="51" t="n">
        <f aca="false">_xlfn.STDEV.S(C6:C126)</f>
        <v>5.94014213216044</v>
      </c>
    </row>
    <row r="139" customFormat="false" ht="13.8" hidden="false" customHeight="false" outlineLevel="0" collapsed="false">
      <c r="B139" s="3" t="s">
        <v>2</v>
      </c>
      <c r="C139" s="3"/>
    </row>
    <row r="140" customFormat="false" ht="13.8" hidden="false" customHeight="false" outlineLevel="0" collapsed="false">
      <c r="B140" s="10" t="s">
        <v>6</v>
      </c>
      <c r="C140" s="10"/>
      <c r="D140" s="65"/>
      <c r="E140" s="65"/>
    </row>
    <row r="141" customFormat="false" ht="13.8" hidden="false" customHeight="false" outlineLevel="0" collapsed="false">
      <c r="B141" s="15" t="s">
        <v>9</v>
      </c>
      <c r="C141" s="15" t="s">
        <v>10</v>
      </c>
      <c r="D141" s="65"/>
      <c r="E141" s="65"/>
    </row>
    <row r="142" customFormat="false" ht="26.25" hidden="false" customHeight="true" outlineLevel="0" collapsed="false">
      <c r="A142" s="0" t="n">
        <v>1</v>
      </c>
      <c r="B142" s="66" t="n">
        <f aca="false">'Id. + dados'!F7</f>
        <v>3</v>
      </c>
      <c r="C142" s="66" t="n">
        <f aca="false">'Id. + dados'!G17</f>
        <v>3</v>
      </c>
      <c r="D142" s="5"/>
      <c r="E142" s="5"/>
      <c r="J142" s="67" t="s">
        <v>68</v>
      </c>
      <c r="K142" s="44" t="s">
        <v>30</v>
      </c>
      <c r="L142" s="44" t="s">
        <v>31</v>
      </c>
      <c r="M142" s="44" t="s">
        <v>69</v>
      </c>
      <c r="N142" s="44" t="s">
        <v>35</v>
      </c>
      <c r="O142" s="44" t="s">
        <v>70</v>
      </c>
      <c r="P142" s="44" t="s">
        <v>71</v>
      </c>
      <c r="Q142" s="21" t="s">
        <v>31</v>
      </c>
      <c r="R142" s="44" t="s">
        <v>72</v>
      </c>
      <c r="S142" s="44" t="s">
        <v>73</v>
      </c>
      <c r="T142" s="44" t="s">
        <v>74</v>
      </c>
    </row>
    <row r="143" customFormat="false" ht="18" hidden="false" customHeight="true" outlineLevel="0" collapsed="false">
      <c r="A143" s="0" t="n">
        <v>2</v>
      </c>
      <c r="B143" s="66" t="n">
        <f aca="false">'Id. + dados'!F36</f>
        <v>3</v>
      </c>
      <c r="C143" s="66" t="n">
        <f aca="false">'Id. + dados'!G20</f>
        <v>3</v>
      </c>
      <c r="D143" s="5"/>
      <c r="E143" s="5"/>
      <c r="J143" s="67" t="s">
        <v>75</v>
      </c>
      <c r="K143" s="47" t="n">
        <v>0</v>
      </c>
      <c r="L143" s="47" t="n">
        <v>0</v>
      </c>
      <c r="M143" s="47"/>
      <c r="N143" s="47"/>
      <c r="O143" s="47"/>
      <c r="P143" s="47"/>
      <c r="Q143" s="21"/>
      <c r="R143" s="47" t="n">
        <f aca="false">$L$159*_xlfn.NORM.DIST(2,$L$162,$C$241,1)</f>
        <v>1.27647688892394</v>
      </c>
      <c r="S143" s="47"/>
      <c r="T143" s="47"/>
    </row>
    <row r="144" customFormat="false" ht="13.8" hidden="false" customHeight="false" outlineLevel="0" collapsed="false">
      <c r="A144" s="0" t="n">
        <v>3</v>
      </c>
      <c r="B144" s="66" t="n">
        <f aca="false">'Id. + dados'!F44</f>
        <v>3</v>
      </c>
      <c r="C144" s="66" t="n">
        <f aca="false">'Id. + dados'!G69</f>
        <v>3</v>
      </c>
      <c r="D144" s="5"/>
      <c r="E144" s="5"/>
      <c r="J144" s="44" t="n">
        <v>3</v>
      </c>
      <c r="K144" s="47" t="n">
        <f aca="false">COUNTIF(B142:B233,J144)</f>
        <v>6</v>
      </c>
      <c r="L144" s="47" t="n">
        <f aca="false">COUNTIF(C142:C233,J144)</f>
        <v>3</v>
      </c>
      <c r="M144" s="53" t="n">
        <f aca="false">K144/$K$159</f>
        <v>0.0666666666666667</v>
      </c>
      <c r="N144" s="53" t="n">
        <f aca="false">L144/$K$159</f>
        <v>0.0333333333333333</v>
      </c>
      <c r="O144" s="53" t="n">
        <f aca="false">M144</f>
        <v>0.0666666666666667</v>
      </c>
      <c r="P144" s="53" t="n">
        <f aca="false">N144</f>
        <v>0.0333333333333333</v>
      </c>
      <c r="Q144" s="21"/>
      <c r="R144" s="47" t="n">
        <f aca="false">$L$159*_xlfn.NORM.DIST(J144,$L$162,$C$241,0)</f>
        <v>2.85494035692022</v>
      </c>
      <c r="S144" s="47"/>
      <c r="T144" s="51"/>
    </row>
    <row r="145" customFormat="false" ht="13.8" hidden="false" customHeight="false" outlineLevel="0" collapsed="false">
      <c r="A145" s="0" t="n">
        <v>4</v>
      </c>
      <c r="B145" s="66" t="n">
        <f aca="false">'Id. + dados'!F74</f>
        <v>3</v>
      </c>
      <c r="C145" s="66" t="n">
        <f aca="false">'Id. + dados'!G14</f>
        <v>4</v>
      </c>
      <c r="D145" s="5"/>
      <c r="E145" s="5"/>
      <c r="J145" s="44" t="n">
        <v>4</v>
      </c>
      <c r="K145" s="47" t="n">
        <f aca="false">COUNTIF(B144:B234,J145)</f>
        <v>8</v>
      </c>
      <c r="L145" s="47" t="n">
        <f aca="false">COUNTIF(C144:C234,J145)</f>
        <v>6</v>
      </c>
      <c r="M145" s="53" t="n">
        <f aca="false">K145/$K$159</f>
        <v>0.0888888888888889</v>
      </c>
      <c r="N145" s="53" t="n">
        <f aca="false">L145/$K$159</f>
        <v>0.0666666666666667</v>
      </c>
      <c r="O145" s="53" t="n">
        <f aca="false">M145+O144</f>
        <v>0.155555555555556</v>
      </c>
      <c r="P145" s="53" t="n">
        <f aca="false">N145+P144</f>
        <v>0.1</v>
      </c>
      <c r="Q145" s="54" t="n">
        <f aca="false">SUM(L144:L145)</f>
        <v>9</v>
      </c>
      <c r="R145" s="47" t="n">
        <f aca="false">$L$159*_xlfn.NORM.DIST(J145,$L$162,$C$241,0)</f>
        <v>5.38550132159269</v>
      </c>
      <c r="S145" s="55" t="n">
        <f aca="false">SUM(R143:R145)</f>
        <v>9.51691856743684</v>
      </c>
      <c r="T145" s="54" t="n">
        <f aca="false">(Q145-S145)^2/S145</f>
        <v>0.0280768195574592</v>
      </c>
    </row>
    <row r="146" customFormat="false" ht="13.8" hidden="false" customHeight="false" outlineLevel="0" collapsed="false">
      <c r="A146" s="0" t="n">
        <v>5</v>
      </c>
      <c r="B146" s="66" t="n">
        <f aca="false">'Id. + dados'!F87</f>
        <v>3</v>
      </c>
      <c r="C146" s="66" t="n">
        <f aca="false">'Id. + dados'!G57</f>
        <v>4</v>
      </c>
      <c r="D146" s="5"/>
      <c r="E146" s="5"/>
      <c r="J146" s="44" t="n">
        <v>5</v>
      </c>
      <c r="K146" s="47" t="n">
        <f aca="false">COUNTIF(B145:B235,J146)</f>
        <v>19</v>
      </c>
      <c r="L146" s="47" t="n">
        <f aca="false">COUNTIF(C145:C235,J146)</f>
        <v>13</v>
      </c>
      <c r="M146" s="53" t="n">
        <f aca="false">K146/$K$159</f>
        <v>0.211111111111111</v>
      </c>
      <c r="N146" s="53" t="n">
        <f aca="false">L146/$K$159</f>
        <v>0.144444444444444</v>
      </c>
      <c r="O146" s="53" t="n">
        <f aca="false">M146+O145</f>
        <v>0.366666666666667</v>
      </c>
      <c r="P146" s="53" t="n">
        <f aca="false">N146+P145</f>
        <v>0.244444444444444</v>
      </c>
      <c r="Q146" s="54" t="n">
        <f aca="false">L146</f>
        <v>13</v>
      </c>
      <c r="R146" s="47" t="n">
        <f aca="false">$L$159*_xlfn.NORM.DIST(J146,$L$162,$C$241,0)</f>
        <v>8.67239076835832</v>
      </c>
      <c r="S146" s="55" t="n">
        <f aca="false">R146</f>
        <v>8.67239076835832</v>
      </c>
      <c r="T146" s="54" t="n">
        <f aca="false">(Q146-S146)^2/S146</f>
        <v>2.15952004032396</v>
      </c>
    </row>
    <row r="147" customFormat="false" ht="13.8" hidden="false" customHeight="false" outlineLevel="0" collapsed="false">
      <c r="A147" s="0" t="n">
        <v>6</v>
      </c>
      <c r="B147" s="66" t="n">
        <f aca="false">'Id. + dados'!F91</f>
        <v>3</v>
      </c>
      <c r="C147" s="66" t="n">
        <f aca="false">'Id. + dados'!G64</f>
        <v>4</v>
      </c>
      <c r="D147" s="5"/>
      <c r="E147" s="5"/>
      <c r="J147" s="44" t="n">
        <v>6</v>
      </c>
      <c r="K147" s="47" t="n">
        <f aca="false">COUNTIF(B146:B236,J147)</f>
        <v>16</v>
      </c>
      <c r="L147" s="47" t="n">
        <f aca="false">COUNTIF(C146:C236,J147)</f>
        <v>7</v>
      </c>
      <c r="M147" s="53" t="n">
        <f aca="false">K147/$K$159</f>
        <v>0.177777777777778</v>
      </c>
      <c r="N147" s="53" t="n">
        <f aca="false">L147/$K$159</f>
        <v>0.0777777777777778</v>
      </c>
      <c r="O147" s="53" t="n">
        <f aca="false">M147+O146</f>
        <v>0.544444444444444</v>
      </c>
      <c r="P147" s="53" t="n">
        <f aca="false">N147+P146</f>
        <v>0.322222222222222</v>
      </c>
      <c r="Q147" s="54" t="n">
        <f aca="false">L147</f>
        <v>7</v>
      </c>
      <c r="R147" s="47" t="n">
        <f aca="false">$L$159*_xlfn.NORM.DIST(J147,$L$162,$C$241,0)</f>
        <v>11.9216164343245</v>
      </c>
      <c r="S147" s="55" t="n">
        <f aca="false">R147</f>
        <v>11.9216164343245</v>
      </c>
      <c r="T147" s="54" t="n">
        <f aca="false">(Q147-S147)^2/S147</f>
        <v>2.03179732044329</v>
      </c>
    </row>
    <row r="148" customFormat="false" ht="13.8" hidden="false" customHeight="false" outlineLevel="0" collapsed="false">
      <c r="A148" s="0" t="n">
        <v>7</v>
      </c>
      <c r="B148" s="66" t="n">
        <f aca="false">'Id. + dados'!F5</f>
        <v>4</v>
      </c>
      <c r="C148" s="66" t="n">
        <f aca="false">'Id. + dados'!G73</f>
        <v>4</v>
      </c>
      <c r="D148" s="5"/>
      <c r="E148" s="5"/>
      <c r="J148" s="44" t="n">
        <v>7</v>
      </c>
      <c r="K148" s="47" t="n">
        <f aca="false">COUNTIF(B147:B237,J148)</f>
        <v>13</v>
      </c>
      <c r="L148" s="47" t="n">
        <f aca="false">COUNTIF(C147:C237,J148)</f>
        <v>19</v>
      </c>
      <c r="M148" s="53" t="n">
        <f aca="false">K148/$K$159</f>
        <v>0.144444444444444</v>
      </c>
      <c r="N148" s="53" t="n">
        <f aca="false">L148/$K$159</f>
        <v>0.211111111111111</v>
      </c>
      <c r="O148" s="53" t="n">
        <f aca="false">M148+O147</f>
        <v>0.688888888888889</v>
      </c>
      <c r="P148" s="53" t="n">
        <f aca="false">N148+P147</f>
        <v>0.533333333333333</v>
      </c>
      <c r="Q148" s="54" t="n">
        <f aca="false">L148</f>
        <v>19</v>
      </c>
      <c r="R148" s="47" t="n">
        <f aca="false">$L$159*_xlfn.NORM.DIST(J148,$L$162,$C$241,0)</f>
        <v>13.989914350014</v>
      </c>
      <c r="S148" s="55" t="n">
        <f aca="false">R148</f>
        <v>13.989914350014</v>
      </c>
      <c r="T148" s="54" t="n">
        <f aca="false">(Q148-S148)^2/S148</f>
        <v>1.79421814831702</v>
      </c>
    </row>
    <row r="149" customFormat="false" ht="13.8" hidden="false" customHeight="false" outlineLevel="0" collapsed="false">
      <c r="A149" s="0" t="n">
        <v>8</v>
      </c>
      <c r="B149" s="66" t="n">
        <f aca="false">'Id. + dados'!F9</f>
        <v>4</v>
      </c>
      <c r="C149" s="66" t="n">
        <f aca="false">'Id. + dados'!G80</f>
        <v>4</v>
      </c>
      <c r="D149" s="5"/>
      <c r="E149" s="5"/>
      <c r="J149" s="44" t="n">
        <v>8</v>
      </c>
      <c r="K149" s="47" t="n">
        <f aca="false">COUNTIF(B148:B238,J149)</f>
        <v>11</v>
      </c>
      <c r="L149" s="47" t="n">
        <f aca="false">COUNTIF(C148:C238,J149)</f>
        <v>15</v>
      </c>
      <c r="M149" s="53" t="n">
        <f aca="false">K149/$K$159</f>
        <v>0.122222222222222</v>
      </c>
      <c r="N149" s="53" t="n">
        <f aca="false">L149/$K$159</f>
        <v>0.166666666666667</v>
      </c>
      <c r="O149" s="53" t="n">
        <f aca="false">M149+O148</f>
        <v>0.811111111111111</v>
      </c>
      <c r="P149" s="53" t="n">
        <f aca="false">N149+P148</f>
        <v>0.7</v>
      </c>
      <c r="Q149" s="54" t="n">
        <f aca="false">L149</f>
        <v>15</v>
      </c>
      <c r="R149" s="47" t="n">
        <f aca="false">$L$159*_xlfn.NORM.DIST(J149,$L$162,$C$241,0)</f>
        <v>14.0145310831999</v>
      </c>
      <c r="S149" s="55" t="n">
        <f aca="false">R149</f>
        <v>14.0145310831999</v>
      </c>
      <c r="T149" s="54" t="n">
        <f aca="false">(Q149-S149)^2/S149</f>
        <v>0.0692958601478592</v>
      </c>
    </row>
    <row r="150" customFormat="false" ht="13.8" hidden="false" customHeight="false" outlineLevel="0" collapsed="false">
      <c r="A150" s="0" t="n">
        <v>9</v>
      </c>
      <c r="B150" s="66" t="n">
        <f aca="false">'Id. + dados'!F11</f>
        <v>4</v>
      </c>
      <c r="C150" s="66" t="n">
        <f aca="false">'Id. + dados'!G93</f>
        <v>4</v>
      </c>
      <c r="D150" s="5"/>
      <c r="E150" s="5"/>
      <c r="J150" s="44" t="n">
        <v>9</v>
      </c>
      <c r="K150" s="47" t="n">
        <f aca="false">COUNTIF(B149:B239,J150)</f>
        <v>6</v>
      </c>
      <c r="L150" s="47" t="n">
        <f aca="false">COUNTIF(C149:C239,J150)</f>
        <v>8</v>
      </c>
      <c r="M150" s="53" t="n">
        <f aca="false">K150/$K$159</f>
        <v>0.0666666666666667</v>
      </c>
      <c r="N150" s="53" t="n">
        <f aca="false">L150/$K$159</f>
        <v>0.0888888888888889</v>
      </c>
      <c r="O150" s="53" t="n">
        <f aca="false">M150+O149</f>
        <v>0.877777777777778</v>
      </c>
      <c r="P150" s="53" t="n">
        <f aca="false">N150+P149</f>
        <v>0.788888888888889</v>
      </c>
      <c r="Q150" s="54" t="n">
        <f aca="false">L150</f>
        <v>8</v>
      </c>
      <c r="R150" s="47" t="n">
        <f aca="false">$L$159*_xlfn.NORM.DIST(J150,$L$162,$C$241,0)</f>
        <v>11.9846592679242</v>
      </c>
      <c r="S150" s="55" t="n">
        <f aca="false">R150</f>
        <v>11.9846592679242</v>
      </c>
      <c r="T150" s="54" t="n">
        <f aca="false">(Q150-S150)^2/S150</f>
        <v>1.32481943178381</v>
      </c>
    </row>
    <row r="151" customFormat="false" ht="13.8" hidden="false" customHeight="false" outlineLevel="0" collapsed="false">
      <c r="A151" s="0" t="n">
        <v>10</v>
      </c>
      <c r="B151" s="66" t="n">
        <f aca="false">'Id. + dados'!F16</f>
        <v>4</v>
      </c>
      <c r="C151" s="66" t="n">
        <f aca="false">'Id. + dados'!G11</f>
        <v>5</v>
      </c>
      <c r="D151" s="5"/>
      <c r="E151" s="5"/>
      <c r="J151" s="44" t="n">
        <v>10</v>
      </c>
      <c r="K151" s="47" t="n">
        <f aca="false">COUNTIF(B150:B240,J151)</f>
        <v>5</v>
      </c>
      <c r="L151" s="47" t="n">
        <f aca="false">COUNTIF(C150:C240,J151)</f>
        <v>11</v>
      </c>
      <c r="M151" s="53" t="n">
        <f aca="false">K151/$K$159</f>
        <v>0.0555555555555556</v>
      </c>
      <c r="N151" s="53" t="n">
        <f aca="false">L151/$K$159</f>
        <v>0.122222222222222</v>
      </c>
      <c r="O151" s="53" t="n">
        <f aca="false">M151+O150</f>
        <v>0.933333333333333</v>
      </c>
      <c r="P151" s="53" t="n">
        <f aca="false">N151+P150</f>
        <v>0.911111111111111</v>
      </c>
      <c r="Q151" s="54" t="n">
        <f aca="false">L151</f>
        <v>11</v>
      </c>
      <c r="R151" s="47" t="n">
        <f aca="false">$L$159*_xlfn.NORM.DIST(J151,$L$162,$C$241,0)</f>
        <v>8.74895969849944</v>
      </c>
      <c r="S151" s="55" t="n">
        <f aca="false">R151</f>
        <v>8.74895969849944</v>
      </c>
      <c r="T151" s="54" t="n">
        <f aca="false">(Q151-S151)^2/S151</f>
        <v>0.579175423547648</v>
      </c>
    </row>
    <row r="152" customFormat="false" ht="13.8" hidden="false" customHeight="false" outlineLevel="0" collapsed="false">
      <c r="A152" s="0" t="n">
        <v>11</v>
      </c>
      <c r="B152" s="66" t="n">
        <f aca="false">'Id. + dados'!F23</f>
        <v>4</v>
      </c>
      <c r="C152" s="66" t="n">
        <f aca="false">'Id. + dados'!G18</f>
        <v>5</v>
      </c>
      <c r="D152" s="5"/>
      <c r="E152" s="5"/>
      <c r="J152" s="44" t="n">
        <v>11</v>
      </c>
      <c r="K152" s="47" t="n">
        <f aca="false">COUNTIF(B151:B241,J152)</f>
        <v>4</v>
      </c>
      <c r="L152" s="47" t="n">
        <f aca="false">COUNTIF(C151:C241,J152)</f>
        <v>3</v>
      </c>
      <c r="M152" s="53" t="n">
        <f aca="false">K152/$K$159</f>
        <v>0.0444444444444444</v>
      </c>
      <c r="N152" s="53" t="n">
        <f aca="false">L152/$K$159</f>
        <v>0.0333333333333333</v>
      </c>
      <c r="O152" s="53" t="n">
        <f aca="false">M152+O151</f>
        <v>0.977777777777778</v>
      </c>
      <c r="P152" s="53" t="n">
        <f aca="false">N152+P151</f>
        <v>0.944444444444444</v>
      </c>
      <c r="Q152" s="54" t="n">
        <f aca="false">SUM(L152:L158)</f>
        <v>8</v>
      </c>
      <c r="R152" s="47" t="n">
        <f aca="false">$L$159*_xlfn.NORM.DIST(J152,$L$162,$C$241,0)</f>
        <v>5.45218703026191</v>
      </c>
      <c r="S152" s="55" t="n">
        <f aca="false">SUM(R152:R158)</f>
        <v>10.4302436715661</v>
      </c>
      <c r="T152" s="54" t="n">
        <f aca="false">(Q152-S152)^2/S152</f>
        <v>0.566246052265057</v>
      </c>
    </row>
    <row r="153" customFormat="false" ht="13.8" hidden="false" customHeight="false" outlineLevel="0" collapsed="false">
      <c r="A153" s="0" t="n">
        <v>12</v>
      </c>
      <c r="B153" s="66" t="n">
        <f aca="false">'Id. + dados'!F55</f>
        <v>4</v>
      </c>
      <c r="C153" s="66" t="n">
        <f aca="false">'Id. + dados'!G22</f>
        <v>5</v>
      </c>
      <c r="D153" s="5"/>
      <c r="E153" s="5"/>
      <c r="J153" s="44" t="n">
        <v>12</v>
      </c>
      <c r="K153" s="47" t="n">
        <f aca="false">COUNTIF(B152:B242,J153)</f>
        <v>0</v>
      </c>
      <c r="L153" s="47" t="n">
        <f aca="false">COUNTIF(C152:C242,J153)</f>
        <v>2</v>
      </c>
      <c r="M153" s="53" t="n">
        <f aca="false">K153/$K$159</f>
        <v>0</v>
      </c>
      <c r="N153" s="53" t="n">
        <f aca="false">L153/$K$159</f>
        <v>0.0222222222222222</v>
      </c>
      <c r="O153" s="53" t="n">
        <f aca="false">M153+O152</f>
        <v>0.977777777777778</v>
      </c>
      <c r="P153" s="53" t="n">
        <f aca="false">N153+P152</f>
        <v>0.966666666666667</v>
      </c>
      <c r="Q153" s="21"/>
      <c r="R153" s="47" t="n">
        <f aca="false">$L$159*_xlfn.NORM.DIST(J153,$L$162,$C$241,0)</f>
        <v>2.90047201316966</v>
      </c>
      <c r="S153" s="47"/>
      <c r="T153" s="51"/>
    </row>
    <row r="154" customFormat="false" ht="13.8" hidden="false" customHeight="false" outlineLevel="0" collapsed="false">
      <c r="A154" s="0" t="n">
        <v>13</v>
      </c>
      <c r="B154" s="66" t="n">
        <f aca="false">'Id. + dados'!F62</f>
        <v>4</v>
      </c>
      <c r="C154" s="66" t="n">
        <f aca="false">'Id. + dados'!G38</f>
        <v>5</v>
      </c>
      <c r="D154" s="5"/>
      <c r="E154" s="5"/>
      <c r="J154" s="44" t="n">
        <v>13</v>
      </c>
      <c r="K154" s="47" t="n">
        <f aca="false">COUNTIF(B153:B243,J154)</f>
        <v>1</v>
      </c>
      <c r="L154" s="47" t="n">
        <f aca="false">COUNTIF(C153:C243,J154)</f>
        <v>1</v>
      </c>
      <c r="M154" s="53" t="n">
        <f aca="false">K154/$K$159</f>
        <v>0.0111111111111111</v>
      </c>
      <c r="N154" s="53" t="n">
        <f aca="false">L154/$K$159</f>
        <v>0.0111111111111111</v>
      </c>
      <c r="O154" s="53" t="n">
        <f aca="false">M154+O153</f>
        <v>0.988888888888889</v>
      </c>
      <c r="P154" s="53" t="n">
        <f aca="false">N154+P153</f>
        <v>0.977777777777778</v>
      </c>
      <c r="Q154" s="21"/>
      <c r="R154" s="47" t="n">
        <f aca="false">$L$159*_xlfn.NORM.DIST(J154,$L$162,$C$241,0)</f>
        <v>1.31719543788878</v>
      </c>
      <c r="S154" s="47"/>
      <c r="T154" s="51"/>
    </row>
    <row r="155" customFormat="false" ht="13.8" hidden="false" customHeight="false" outlineLevel="0" collapsed="false">
      <c r="A155" s="0" t="n">
        <v>14</v>
      </c>
      <c r="B155" s="66" t="n">
        <f aca="false">'Id. + dados'!F75</f>
        <v>4</v>
      </c>
      <c r="C155" s="66" t="n">
        <f aca="false">'Id. + dados'!G42</f>
        <v>5</v>
      </c>
      <c r="D155" s="5"/>
      <c r="E155" s="5"/>
      <c r="J155" s="44" t="n">
        <v>14</v>
      </c>
      <c r="K155" s="47" t="n">
        <f aca="false">COUNTIF(B154:B244,J155)</f>
        <v>1</v>
      </c>
      <c r="L155" s="47" t="n">
        <f aca="false">COUNTIF(C154:C244,J155)</f>
        <v>0</v>
      </c>
      <c r="M155" s="53" t="n">
        <f aca="false">K155/$K$159</f>
        <v>0.0111111111111111</v>
      </c>
      <c r="N155" s="53" t="n">
        <f aca="false">L155/$K$159</f>
        <v>0</v>
      </c>
      <c r="O155" s="53" t="n">
        <f aca="false">M155+O154</f>
        <v>1</v>
      </c>
      <c r="P155" s="53" t="n">
        <f aca="false">N155+P154</f>
        <v>0.977777777777778</v>
      </c>
      <c r="Q155" s="21"/>
      <c r="R155" s="47" t="n">
        <f aca="false">$L$159*_xlfn.NORM.DIST(J155,$L$162,$C$241,0)</f>
        <v>0.510640622729983</v>
      </c>
      <c r="S155" s="47"/>
      <c r="T155" s="51"/>
    </row>
    <row r="156" customFormat="false" ht="13.8" hidden="false" customHeight="false" outlineLevel="0" collapsed="false">
      <c r="A156" s="0" t="n">
        <v>15</v>
      </c>
      <c r="B156" s="66" t="n">
        <f aca="false">'Id. + dados'!F4</f>
        <v>5</v>
      </c>
      <c r="C156" s="66" t="n">
        <f aca="false">'Id. + dados'!G51</f>
        <v>5</v>
      </c>
      <c r="D156" s="5"/>
      <c r="E156" s="5"/>
      <c r="J156" s="44" t="n">
        <v>15</v>
      </c>
      <c r="K156" s="47" t="n">
        <f aca="false">COUNTIF(B155:B245,J156)</f>
        <v>0</v>
      </c>
      <c r="L156" s="47" t="n">
        <f aca="false">COUNTIF(C155:C245,J156)</f>
        <v>1</v>
      </c>
      <c r="M156" s="53" t="n">
        <f aca="false">K156/$K$159</f>
        <v>0</v>
      </c>
      <c r="N156" s="53" t="n">
        <f aca="false">L156/$K$159</f>
        <v>0.0111111111111111</v>
      </c>
      <c r="O156" s="53" t="n">
        <f aca="false">M156+O155</f>
        <v>1</v>
      </c>
      <c r="P156" s="53" t="n">
        <f aca="false">N156+P155</f>
        <v>0.988888888888889</v>
      </c>
      <c r="Q156" s="21"/>
      <c r="R156" s="47" t="n">
        <f aca="false">$L$159*_xlfn.NORM.DIST(J156,$L$162,$C$241,0)</f>
        <v>0.168991207382314</v>
      </c>
      <c r="S156" s="47"/>
      <c r="T156" s="51"/>
    </row>
    <row r="157" customFormat="false" ht="13.8" hidden="false" customHeight="false" outlineLevel="0" collapsed="false">
      <c r="A157" s="0" t="n">
        <v>16</v>
      </c>
      <c r="B157" s="66" t="n">
        <f aca="false">'Id. + dados'!F15</f>
        <v>5</v>
      </c>
      <c r="C157" s="66" t="n">
        <f aca="false">'Id. + dados'!G52</f>
        <v>5</v>
      </c>
      <c r="D157" s="5"/>
      <c r="E157" s="5"/>
      <c r="J157" s="44" t="n">
        <v>16</v>
      </c>
      <c r="K157" s="47" t="n">
        <f aca="false">COUNTIF(B156:B246,J157)</f>
        <v>0</v>
      </c>
      <c r="L157" s="47" t="n">
        <f aca="false">COUNTIF(C156:C246,J157)</f>
        <v>1</v>
      </c>
      <c r="M157" s="53" t="n">
        <f aca="false">K157/$K$159</f>
        <v>0</v>
      </c>
      <c r="N157" s="53" t="n">
        <f aca="false">L157/$K$159</f>
        <v>0.0111111111111111</v>
      </c>
      <c r="O157" s="53" t="n">
        <f aca="false">M157+O156</f>
        <v>1</v>
      </c>
      <c r="P157" s="53" t="n">
        <f aca="false">N157+P156</f>
        <v>1</v>
      </c>
      <c r="Q157" s="21"/>
      <c r="R157" s="47" t="n">
        <f aca="false">$L$159*_xlfn.NORM.DIST(J157,$L$162,$C$241,0)</f>
        <v>0.0477415441019559</v>
      </c>
      <c r="S157" s="47"/>
      <c r="T157" s="51"/>
    </row>
    <row r="158" customFormat="false" ht="13.8" hidden="false" customHeight="false" outlineLevel="0" collapsed="false">
      <c r="A158" s="0" t="n">
        <v>17</v>
      </c>
      <c r="B158" s="66" t="n">
        <f aca="false">'Id. + dados'!F26</f>
        <v>5</v>
      </c>
      <c r="C158" s="66" t="n">
        <f aca="false">'Id. + dados'!G54</f>
        <v>5</v>
      </c>
      <c r="D158" s="5"/>
      <c r="E158" s="5"/>
      <c r="J158" s="44" t="s">
        <v>76</v>
      </c>
      <c r="K158" s="47" t="n">
        <v>0</v>
      </c>
      <c r="L158" s="47" t="n">
        <v>0</v>
      </c>
      <c r="M158" s="53"/>
      <c r="N158" s="53"/>
      <c r="O158" s="53"/>
      <c r="P158" s="53"/>
      <c r="Q158" s="21"/>
      <c r="R158" s="47" t="n">
        <f aca="false">$L$159*(1-_xlfn.NORM.DIST(16,$L$162,$C$241,1))</f>
        <v>0.0330158160314509</v>
      </c>
      <c r="S158" s="47"/>
      <c r="T158" s="51"/>
    </row>
    <row r="159" customFormat="false" ht="13.8" hidden="false" customHeight="false" outlineLevel="0" collapsed="false">
      <c r="A159" s="0" t="n">
        <v>18</v>
      </c>
      <c r="B159" s="66" t="n">
        <f aca="false">'Id. + dados'!F29</f>
        <v>5</v>
      </c>
      <c r="C159" s="66" t="n">
        <f aca="false">'Id. + dados'!G55</f>
        <v>5</v>
      </c>
      <c r="D159" s="5"/>
      <c r="E159" s="5"/>
      <c r="K159" s="51" t="n">
        <f aca="false">SUM(K144:K157)</f>
        <v>90</v>
      </c>
      <c r="L159" s="51" t="n">
        <f aca="false">SUM(L144:L157)</f>
        <v>90</v>
      </c>
      <c r="S159" s="61" t="s">
        <v>77</v>
      </c>
      <c r="T159" s="61" t="n">
        <f aca="false">SUM(T145:T152)</f>
        <v>8.55314909638611</v>
      </c>
      <c r="U159" s="62" t="s">
        <v>53</v>
      </c>
    </row>
    <row r="160" customFormat="false" ht="13.8" hidden="false" customHeight="false" outlineLevel="0" collapsed="false">
      <c r="A160" s="0" t="n">
        <v>19</v>
      </c>
      <c r="B160" s="66" t="n">
        <f aca="false">'Id. + dados'!F39</f>
        <v>5</v>
      </c>
      <c r="C160" s="66" t="n">
        <f aca="false">'Id. + dados'!G63</f>
        <v>5</v>
      </c>
      <c r="D160" s="5"/>
      <c r="E160" s="5"/>
      <c r="S160" s="61" t="s">
        <v>55</v>
      </c>
    </row>
    <row r="161" customFormat="false" ht="13.8" hidden="false" customHeight="false" outlineLevel="0" collapsed="false">
      <c r="A161" s="0" t="n">
        <v>20</v>
      </c>
      <c r="B161" s="66" t="n">
        <f aca="false">'Id. + dados'!F41</f>
        <v>5</v>
      </c>
      <c r="C161" s="66" t="n">
        <f aca="false">'Id. + dados'!G72</f>
        <v>5</v>
      </c>
      <c r="D161" s="5"/>
      <c r="E161" s="5"/>
      <c r="K161" s="0" t="s">
        <v>78</v>
      </c>
      <c r="S161" s="63" t="n">
        <v>0.05</v>
      </c>
    </row>
    <row r="162" customFormat="false" ht="13.8" hidden="false" customHeight="false" outlineLevel="0" collapsed="false">
      <c r="A162" s="0" t="n">
        <v>21</v>
      </c>
      <c r="B162" s="66" t="n">
        <f aca="false">'Id. + dados'!F50</f>
        <v>5</v>
      </c>
      <c r="C162" s="66" t="n">
        <f aca="false">'Id. + dados'!G85</f>
        <v>5</v>
      </c>
      <c r="D162" s="5"/>
      <c r="E162" s="5"/>
      <c r="K162" s="51" t="n">
        <f aca="false">SUMPRODUCT(J144:J157,K144:K157)/K159</f>
        <v>6.61111111111111</v>
      </c>
      <c r="L162" s="51" t="n">
        <f aca="false">SUMPRODUCT(J144:J157,L144:L157)/L159</f>
        <v>7.51111111111111</v>
      </c>
      <c r="S162" s="0" t="s">
        <v>79</v>
      </c>
      <c r="T162" s="61" t="n">
        <v>11.0705</v>
      </c>
    </row>
    <row r="163" customFormat="false" ht="13.8" hidden="false" customHeight="false" outlineLevel="0" collapsed="false">
      <c r="A163" s="0" t="n">
        <v>22</v>
      </c>
      <c r="B163" s="66" t="n">
        <f aca="false">'Id. + dados'!F54</f>
        <v>5</v>
      </c>
      <c r="C163" s="66" t="n">
        <f aca="false">'Id. + dados'!G92</f>
        <v>5</v>
      </c>
      <c r="D163" s="5"/>
      <c r="E163" s="5"/>
      <c r="S163" s="0" t="s">
        <v>80</v>
      </c>
    </row>
    <row r="164" customFormat="false" ht="13.8" hidden="false" customHeight="false" outlineLevel="0" collapsed="false">
      <c r="A164" s="0" t="n">
        <v>23</v>
      </c>
      <c r="B164" s="66" t="n">
        <f aca="false">'Id. + dados'!F56</f>
        <v>5</v>
      </c>
      <c r="C164" s="66" t="n">
        <f aca="false">'Id. + dados'!G5</f>
        <v>6</v>
      </c>
      <c r="D164" s="5"/>
      <c r="E164" s="5"/>
    </row>
    <row r="165" customFormat="false" ht="13.8" hidden="false" customHeight="false" outlineLevel="0" collapsed="false">
      <c r="A165" s="0" t="n">
        <v>24</v>
      </c>
      <c r="B165" s="66" t="n">
        <f aca="false">'Id. + dados'!F61</f>
        <v>5</v>
      </c>
      <c r="C165" s="66" t="n">
        <f aca="false">'Id. + dados'!G7</f>
        <v>6</v>
      </c>
      <c r="D165" s="5"/>
      <c r="E165" s="5"/>
    </row>
    <row r="166" customFormat="false" ht="13.8" hidden="false" customHeight="false" outlineLevel="0" collapsed="false">
      <c r="A166" s="0" t="n">
        <v>25</v>
      </c>
      <c r="B166" s="66" t="n">
        <f aca="false">'Id. + dados'!F63</f>
        <v>5</v>
      </c>
      <c r="C166" s="66" t="n">
        <f aca="false">'Id. + dados'!G23</f>
        <v>6</v>
      </c>
      <c r="D166" s="5"/>
      <c r="E166" s="5"/>
    </row>
    <row r="167" customFormat="false" ht="13.8" hidden="false" customHeight="false" outlineLevel="0" collapsed="false">
      <c r="A167" s="0" t="n">
        <v>26</v>
      </c>
      <c r="B167" s="66" t="n">
        <f aca="false">'Id. + dados'!F70</f>
        <v>5</v>
      </c>
      <c r="C167" s="66" t="n">
        <f aca="false">'Id. + dados'!G37</f>
        <v>6</v>
      </c>
      <c r="D167" s="5"/>
      <c r="E167" s="5"/>
    </row>
    <row r="168" customFormat="false" ht="13.8" hidden="false" customHeight="false" outlineLevel="0" collapsed="false">
      <c r="A168" s="0" t="n">
        <v>27</v>
      </c>
      <c r="B168" s="66" t="n">
        <f aca="false">'Id. + dados'!F80</f>
        <v>5</v>
      </c>
      <c r="C168" s="66" t="n">
        <f aca="false">'Id. + dados'!G40</f>
        <v>6</v>
      </c>
      <c r="D168" s="5"/>
      <c r="E168" s="5"/>
    </row>
    <row r="169" customFormat="false" ht="13.8" hidden="false" customHeight="false" outlineLevel="0" collapsed="false">
      <c r="A169" s="0" t="n">
        <v>28</v>
      </c>
      <c r="B169" s="66" t="n">
        <f aca="false">'Id. + dados'!F81</f>
        <v>5</v>
      </c>
      <c r="C169" s="66" t="n">
        <f aca="false">'Id. + dados'!G49</f>
        <v>6</v>
      </c>
      <c r="D169" s="5"/>
      <c r="E169" s="5"/>
    </row>
    <row r="170" customFormat="false" ht="13.8" hidden="false" customHeight="false" outlineLevel="0" collapsed="false">
      <c r="A170" s="0" t="n">
        <v>29</v>
      </c>
      <c r="B170" s="66" t="n">
        <f aca="false">'Id. + dados'!F83</f>
        <v>5</v>
      </c>
      <c r="C170" s="66" t="n">
        <f aca="false">'Id. + dados'!G76</f>
        <v>6</v>
      </c>
      <c r="D170" s="5"/>
      <c r="E170" s="5"/>
    </row>
    <row r="171" customFormat="false" ht="13.8" hidden="false" customHeight="false" outlineLevel="0" collapsed="false">
      <c r="A171" s="0" t="n">
        <v>30</v>
      </c>
      <c r="B171" s="66" t="n">
        <f aca="false">'Id. + dados'!F85</f>
        <v>5</v>
      </c>
      <c r="C171" s="66" t="n">
        <f aca="false">'Id. + dados'!G6</f>
        <v>7</v>
      </c>
      <c r="D171" s="5"/>
      <c r="E171" s="5"/>
    </row>
    <row r="172" customFormat="false" ht="13.8" hidden="false" customHeight="false" outlineLevel="0" collapsed="false">
      <c r="A172" s="0" t="n">
        <v>31</v>
      </c>
      <c r="B172" s="66" t="n">
        <f aca="false">'Id. + dados'!F88</f>
        <v>5</v>
      </c>
      <c r="C172" s="66" t="n">
        <f aca="false">'Id. + dados'!G10</f>
        <v>7</v>
      </c>
      <c r="D172" s="5"/>
      <c r="E172" s="5"/>
    </row>
    <row r="173" customFormat="false" ht="13.8" hidden="false" customHeight="false" outlineLevel="0" collapsed="false">
      <c r="A173" s="0" t="n">
        <v>32</v>
      </c>
      <c r="B173" s="66" t="n">
        <f aca="false">'Id. + dados'!F92</f>
        <v>5</v>
      </c>
      <c r="C173" s="66" t="n">
        <f aca="false">'Id. + dados'!G21</f>
        <v>7</v>
      </c>
      <c r="D173" s="5"/>
      <c r="E173" s="5"/>
    </row>
    <row r="174" customFormat="false" ht="13.8" hidden="false" customHeight="false" outlineLevel="0" collapsed="false">
      <c r="A174" s="0" t="n">
        <v>33</v>
      </c>
      <c r="B174" s="66" t="n">
        <f aca="false">'Id. + dados'!F93</f>
        <v>5</v>
      </c>
      <c r="C174" s="66" t="n">
        <f aca="false">'Id. + dados'!G26</f>
        <v>7</v>
      </c>
      <c r="D174" s="5"/>
      <c r="E174" s="5"/>
    </row>
    <row r="175" customFormat="false" ht="13.8" hidden="false" customHeight="false" outlineLevel="0" collapsed="false">
      <c r="A175" s="0" t="n">
        <v>34</v>
      </c>
      <c r="B175" s="66" t="n">
        <f aca="false">'Id. + dados'!F12</f>
        <v>6</v>
      </c>
      <c r="C175" s="66" t="n">
        <f aca="false">'Id. + dados'!G27</f>
        <v>7</v>
      </c>
      <c r="D175" s="5"/>
      <c r="E175" s="5"/>
    </row>
    <row r="176" customFormat="false" ht="13.8" hidden="false" customHeight="false" outlineLevel="0" collapsed="false">
      <c r="A176" s="0" t="n">
        <v>35</v>
      </c>
      <c r="B176" s="66" t="n">
        <f aca="false">'Id. + dados'!F14</f>
        <v>6</v>
      </c>
      <c r="C176" s="66" t="n">
        <f aca="false">'Id. + dados'!G29</f>
        <v>7</v>
      </c>
      <c r="D176" s="5"/>
      <c r="E176" s="5"/>
    </row>
    <row r="177" customFormat="false" ht="13.8" hidden="false" customHeight="false" outlineLevel="0" collapsed="false">
      <c r="A177" s="0" t="n">
        <v>36</v>
      </c>
      <c r="B177" s="66" t="n">
        <f aca="false">'Id. + dados'!F20</f>
        <v>6</v>
      </c>
      <c r="C177" s="66" t="n">
        <f aca="false">'Id. + dados'!G34</f>
        <v>7</v>
      </c>
      <c r="D177" s="5"/>
      <c r="E177" s="5"/>
    </row>
    <row r="178" customFormat="false" ht="13.8" hidden="false" customHeight="false" outlineLevel="0" collapsed="false">
      <c r="A178" s="0" t="n">
        <v>37</v>
      </c>
      <c r="B178" s="66" t="n">
        <f aca="false">'Id. + dados'!F21</f>
        <v>6</v>
      </c>
      <c r="C178" s="66" t="n">
        <f aca="false">'Id. + dados'!G35</f>
        <v>7</v>
      </c>
      <c r="D178" s="5"/>
      <c r="E178" s="5"/>
    </row>
    <row r="179" customFormat="false" ht="13.8" hidden="false" customHeight="false" outlineLevel="0" collapsed="false">
      <c r="A179" s="0" t="n">
        <v>38</v>
      </c>
      <c r="B179" s="66" t="n">
        <f aca="false">'Id. + dados'!F22</f>
        <v>6</v>
      </c>
      <c r="C179" s="66" t="n">
        <f aca="false">'Id. + dados'!G44</f>
        <v>7</v>
      </c>
      <c r="D179" s="5"/>
      <c r="E179" s="5"/>
    </row>
    <row r="180" customFormat="false" ht="13.8" hidden="false" customHeight="false" outlineLevel="0" collapsed="false">
      <c r="A180" s="0" t="n">
        <v>39</v>
      </c>
      <c r="B180" s="66" t="n">
        <f aca="false">'Id. + dados'!F25</f>
        <v>6</v>
      </c>
      <c r="C180" s="66" t="n">
        <f aca="false">'Id. + dados'!G48</f>
        <v>7</v>
      </c>
      <c r="D180" s="5"/>
      <c r="E180" s="5"/>
    </row>
    <row r="181" customFormat="false" ht="13.8" hidden="false" customHeight="false" outlineLevel="0" collapsed="false">
      <c r="A181" s="0" t="n">
        <v>40</v>
      </c>
      <c r="B181" s="66" t="n">
        <f aca="false">'Id. + dados'!F32</f>
        <v>6</v>
      </c>
      <c r="C181" s="66" t="n">
        <f aca="false">'Id. + dados'!G53</f>
        <v>7</v>
      </c>
      <c r="D181" s="5"/>
      <c r="E181" s="5"/>
    </row>
    <row r="182" customFormat="false" ht="13.8" hidden="false" customHeight="false" outlineLevel="0" collapsed="false">
      <c r="A182" s="0" t="n">
        <v>41</v>
      </c>
      <c r="B182" s="66" t="n">
        <f aca="false">'Id. + dados'!F33</f>
        <v>6</v>
      </c>
      <c r="C182" s="66" t="n">
        <f aca="false">'Id. + dados'!G58</f>
        <v>7</v>
      </c>
      <c r="D182" s="5"/>
      <c r="E182" s="5"/>
    </row>
    <row r="183" customFormat="false" ht="13.8" hidden="false" customHeight="false" outlineLevel="0" collapsed="false">
      <c r="A183" s="0" t="n">
        <v>42</v>
      </c>
      <c r="B183" s="66" t="n">
        <f aca="false">'Id. + dados'!F38</f>
        <v>6</v>
      </c>
      <c r="C183" s="66" t="n">
        <f aca="false">'Id. + dados'!G59</f>
        <v>7</v>
      </c>
      <c r="D183" s="5"/>
      <c r="E183" s="5"/>
    </row>
    <row r="184" customFormat="false" ht="13.8" hidden="false" customHeight="false" outlineLevel="0" collapsed="false">
      <c r="A184" s="0" t="n">
        <v>43</v>
      </c>
      <c r="B184" s="66" t="n">
        <f aca="false">'Id. + dados'!F46</f>
        <v>6</v>
      </c>
      <c r="C184" s="66" t="n">
        <f aca="false">'Id. + dados'!G60</f>
        <v>7</v>
      </c>
      <c r="D184" s="5"/>
      <c r="E184" s="5"/>
    </row>
    <row r="185" customFormat="false" ht="13.8" hidden="false" customHeight="false" outlineLevel="0" collapsed="false">
      <c r="A185" s="0" t="n">
        <v>44</v>
      </c>
      <c r="B185" s="66" t="n">
        <f aca="false">'Id. + dados'!F51</f>
        <v>6</v>
      </c>
      <c r="C185" s="66" t="n">
        <f aca="false">'Id. + dados'!G71</f>
        <v>7</v>
      </c>
      <c r="D185" s="5"/>
      <c r="E185" s="5"/>
    </row>
    <row r="186" customFormat="false" ht="13.8" hidden="false" customHeight="false" outlineLevel="0" collapsed="false">
      <c r="A186" s="0" t="n">
        <v>45</v>
      </c>
      <c r="B186" s="66" t="n">
        <f aca="false">'Id. + dados'!F52</f>
        <v>6</v>
      </c>
      <c r="C186" s="66" t="n">
        <f aca="false">'Id. + dados'!G77</f>
        <v>7</v>
      </c>
      <c r="D186" s="5"/>
      <c r="E186" s="5"/>
    </row>
    <row r="187" customFormat="false" ht="13.8" hidden="false" customHeight="false" outlineLevel="0" collapsed="false">
      <c r="A187" s="0" t="n">
        <v>46</v>
      </c>
      <c r="B187" s="66" t="n">
        <f aca="false">'Id. + dados'!F53</f>
        <v>6</v>
      </c>
      <c r="C187" s="66" t="n">
        <f aca="false">'Id. + dados'!G78</f>
        <v>7</v>
      </c>
      <c r="D187" s="5"/>
      <c r="E187" s="5"/>
    </row>
    <row r="188" customFormat="false" ht="13.8" hidden="false" customHeight="false" outlineLevel="0" collapsed="false">
      <c r="A188" s="0" t="n">
        <v>47</v>
      </c>
      <c r="B188" s="66" t="n">
        <f aca="false">'Id. + dados'!F57</f>
        <v>6</v>
      </c>
      <c r="C188" s="66" t="n">
        <f aca="false">'Id. + dados'!G86</f>
        <v>7</v>
      </c>
      <c r="D188" s="5"/>
      <c r="E188" s="5"/>
    </row>
    <row r="189" customFormat="false" ht="13.8" hidden="false" customHeight="false" outlineLevel="0" collapsed="false">
      <c r="A189" s="0" t="n">
        <v>48</v>
      </c>
      <c r="B189" s="66" t="n">
        <f aca="false">'Id. + dados'!F65</f>
        <v>6</v>
      </c>
      <c r="C189" s="66" t="n">
        <f aca="false">'Id. + dados'!G87</f>
        <v>7</v>
      </c>
      <c r="D189" s="5"/>
      <c r="E189" s="5"/>
    </row>
    <row r="190" customFormat="false" ht="13.8" hidden="false" customHeight="false" outlineLevel="0" collapsed="false">
      <c r="A190" s="0" t="n">
        <v>49</v>
      </c>
      <c r="B190" s="66" t="n">
        <f aca="false">'Id. + dados'!F71</f>
        <v>6</v>
      </c>
      <c r="C190" s="66" t="n">
        <f aca="false">'Id. + dados'!G4</f>
        <v>8</v>
      </c>
      <c r="D190" s="5"/>
      <c r="E190" s="5"/>
    </row>
    <row r="191" customFormat="false" ht="13.8" hidden="false" customHeight="false" outlineLevel="0" collapsed="false">
      <c r="A191" s="0" t="n">
        <v>50</v>
      </c>
      <c r="B191" s="66" t="n">
        <f aca="false">'Id. + dados'!F8</f>
        <v>7</v>
      </c>
      <c r="C191" s="66" t="n">
        <f aca="false">'Id. + dados'!G15</f>
        <v>8</v>
      </c>
      <c r="D191" s="5"/>
      <c r="E191" s="5"/>
    </row>
    <row r="192" customFormat="false" ht="13.8" hidden="false" customHeight="false" outlineLevel="0" collapsed="false">
      <c r="A192" s="0" t="n">
        <v>51</v>
      </c>
      <c r="B192" s="66" t="n">
        <f aca="false">'Id. + dados'!F27</f>
        <v>7</v>
      </c>
      <c r="C192" s="66" t="n">
        <f aca="false">'Id. + dados'!G16</f>
        <v>8</v>
      </c>
      <c r="D192" s="5"/>
      <c r="E192" s="5"/>
    </row>
    <row r="193" customFormat="false" ht="13.8" hidden="false" customHeight="false" outlineLevel="0" collapsed="false">
      <c r="A193" s="0" t="n">
        <v>52</v>
      </c>
      <c r="B193" s="66" t="n">
        <f aca="false">'Id. + dados'!F31</f>
        <v>7</v>
      </c>
      <c r="C193" s="66" t="n">
        <f aca="false">'Id. + dados'!G24</f>
        <v>8</v>
      </c>
      <c r="D193" s="5"/>
      <c r="E193" s="5"/>
    </row>
    <row r="194" customFormat="false" ht="13.8" hidden="false" customHeight="false" outlineLevel="0" collapsed="false">
      <c r="A194" s="0" t="n">
        <v>53</v>
      </c>
      <c r="B194" s="66" t="n">
        <f aca="false">'Id. + dados'!F35</f>
        <v>7</v>
      </c>
      <c r="C194" s="66" t="n">
        <f aca="false">'Id. + dados'!G28</f>
        <v>8</v>
      </c>
      <c r="D194" s="5"/>
      <c r="E194" s="5"/>
    </row>
    <row r="195" customFormat="false" ht="13.8" hidden="false" customHeight="false" outlineLevel="0" collapsed="false">
      <c r="A195" s="0" t="n">
        <v>54</v>
      </c>
      <c r="B195" s="66" t="n">
        <f aca="false">'Id. + dados'!F40</f>
        <v>7</v>
      </c>
      <c r="C195" s="66" t="n">
        <f aca="false">'Id. + dados'!G31</f>
        <v>8</v>
      </c>
      <c r="D195" s="5"/>
      <c r="E195" s="5"/>
    </row>
    <row r="196" customFormat="false" ht="13.8" hidden="false" customHeight="false" outlineLevel="0" collapsed="false">
      <c r="A196" s="0" t="n">
        <v>55</v>
      </c>
      <c r="B196" s="66" t="n">
        <f aca="false">'Id. + dados'!F43</f>
        <v>7</v>
      </c>
      <c r="C196" s="66" t="n">
        <f aca="false">'Id. + dados'!G36</f>
        <v>8</v>
      </c>
      <c r="D196" s="5"/>
      <c r="E196" s="5"/>
    </row>
    <row r="197" customFormat="false" ht="13.8" hidden="false" customHeight="false" outlineLevel="0" collapsed="false">
      <c r="A197" s="0" t="n">
        <v>56</v>
      </c>
      <c r="B197" s="66" t="n">
        <f aca="false">'Id. + dados'!F47</f>
        <v>7</v>
      </c>
      <c r="C197" s="66" t="n">
        <f aca="false">'Id. + dados'!G46</f>
        <v>8</v>
      </c>
      <c r="D197" s="5"/>
      <c r="E197" s="5"/>
    </row>
    <row r="198" customFormat="false" ht="13.8" hidden="false" customHeight="false" outlineLevel="0" collapsed="false">
      <c r="A198" s="0" t="n">
        <v>57</v>
      </c>
      <c r="B198" s="66" t="n">
        <f aca="false">'Id. + dados'!F49</f>
        <v>7</v>
      </c>
      <c r="C198" s="66" t="n">
        <f aca="false">'Id. + dados'!G50</f>
        <v>8</v>
      </c>
      <c r="D198" s="5"/>
      <c r="E198" s="5"/>
    </row>
    <row r="199" customFormat="false" ht="13.8" hidden="false" customHeight="false" outlineLevel="0" collapsed="false">
      <c r="A199" s="0" t="n">
        <v>58</v>
      </c>
      <c r="B199" s="66" t="n">
        <f aca="false">'Id. + dados'!F59</f>
        <v>7</v>
      </c>
      <c r="C199" s="66" t="n">
        <f aca="false">'Id. + dados'!G62</f>
        <v>8</v>
      </c>
      <c r="D199" s="5"/>
      <c r="E199" s="5"/>
    </row>
    <row r="200" customFormat="false" ht="13.8" hidden="false" customHeight="false" outlineLevel="0" collapsed="false">
      <c r="A200" s="0" t="n">
        <v>59</v>
      </c>
      <c r="B200" s="66" t="n">
        <f aca="false">'Id. + dados'!F76</f>
        <v>7</v>
      </c>
      <c r="C200" s="66" t="n">
        <f aca="false">'Id. + dados'!G74</f>
        <v>8</v>
      </c>
      <c r="D200" s="5"/>
      <c r="E200" s="5"/>
    </row>
    <row r="201" customFormat="false" ht="13.8" hidden="false" customHeight="false" outlineLevel="0" collapsed="false">
      <c r="A201" s="0" t="n">
        <v>60</v>
      </c>
      <c r="B201" s="66" t="n">
        <f aca="false">'Id. + dados'!F77</f>
        <v>7</v>
      </c>
      <c r="C201" s="66" t="n">
        <f aca="false">'Id. + dados'!G75</f>
        <v>8</v>
      </c>
      <c r="D201" s="5"/>
      <c r="E201" s="5"/>
    </row>
    <row r="202" customFormat="false" ht="13.8" hidden="false" customHeight="false" outlineLevel="0" collapsed="false">
      <c r="A202" s="0" t="n">
        <v>61</v>
      </c>
      <c r="B202" s="66" t="n">
        <f aca="false">'Id. + dados'!F79</f>
        <v>7</v>
      </c>
      <c r="C202" s="66" t="n">
        <f aca="false">'Id. + dados'!G79</f>
        <v>8</v>
      </c>
      <c r="D202" s="5"/>
      <c r="E202" s="5"/>
    </row>
    <row r="203" customFormat="false" ht="13.8" hidden="false" customHeight="false" outlineLevel="0" collapsed="false">
      <c r="A203" s="0" t="n">
        <v>62</v>
      </c>
      <c r="B203" s="66" t="n">
        <f aca="false">'Id. + dados'!F90</f>
        <v>7</v>
      </c>
      <c r="C203" s="66" t="n">
        <f aca="false">'Id. + dados'!G83</f>
        <v>8</v>
      </c>
      <c r="D203" s="5"/>
      <c r="E203" s="5"/>
    </row>
    <row r="204" customFormat="false" ht="13.8" hidden="false" customHeight="false" outlineLevel="0" collapsed="false">
      <c r="A204" s="0" t="n">
        <v>63</v>
      </c>
      <c r="B204" s="66" t="n">
        <f aca="false">'Id. + dados'!F6</f>
        <v>8</v>
      </c>
      <c r="C204" s="66" t="n">
        <f aca="false">'Id. + dados'!G88</f>
        <v>8</v>
      </c>
      <c r="D204" s="5"/>
      <c r="E204" s="5"/>
    </row>
    <row r="205" customFormat="false" ht="13.8" hidden="false" customHeight="false" outlineLevel="0" collapsed="false">
      <c r="A205" s="0" t="n">
        <v>64</v>
      </c>
      <c r="B205" s="66" t="n">
        <f aca="false">'Id. + dados'!F17</f>
        <v>8</v>
      </c>
      <c r="C205" s="66" t="n">
        <f aca="false">'Id. + dados'!G8</f>
        <v>9</v>
      </c>
      <c r="D205" s="5"/>
      <c r="E205" s="5"/>
    </row>
    <row r="206" customFormat="false" ht="13.8" hidden="false" customHeight="false" outlineLevel="0" collapsed="false">
      <c r="A206" s="0" t="n">
        <v>65</v>
      </c>
      <c r="B206" s="66" t="n">
        <f aca="false">'Id. + dados'!F24</f>
        <v>8</v>
      </c>
      <c r="C206" s="66" t="n">
        <f aca="false">'Id. + dados'!G12</f>
        <v>9</v>
      </c>
      <c r="D206" s="5"/>
      <c r="E206" s="5"/>
    </row>
    <row r="207" customFormat="false" ht="13.8" hidden="false" customHeight="false" outlineLevel="0" collapsed="false">
      <c r="A207" s="0" t="n">
        <v>66</v>
      </c>
      <c r="B207" s="66" t="n">
        <f aca="false">'Id. + dados'!F34</f>
        <v>8</v>
      </c>
      <c r="C207" s="66" t="n">
        <f aca="false">'Id. + dados'!G25</f>
        <v>9</v>
      </c>
      <c r="D207" s="5"/>
      <c r="E207" s="5"/>
    </row>
    <row r="208" customFormat="false" ht="13.8" hidden="false" customHeight="false" outlineLevel="0" collapsed="false">
      <c r="A208" s="0" t="n">
        <v>67</v>
      </c>
      <c r="B208" s="66" t="n">
        <f aca="false">'Id. + dados'!F58</f>
        <v>8</v>
      </c>
      <c r="C208" s="66" t="n">
        <f aca="false">'Id. + dados'!G39</f>
        <v>9</v>
      </c>
      <c r="D208" s="5"/>
      <c r="E208" s="5"/>
    </row>
    <row r="209" customFormat="false" ht="13.8" hidden="false" customHeight="false" outlineLevel="0" collapsed="false">
      <c r="A209" s="0" t="n">
        <v>68</v>
      </c>
      <c r="B209" s="66" t="n">
        <f aca="false">'Id. + dados'!F64</f>
        <v>8</v>
      </c>
      <c r="C209" s="66" t="n">
        <f aca="false">'Id. + dados'!G43</f>
        <v>9</v>
      </c>
      <c r="D209" s="5"/>
      <c r="E209" s="5"/>
    </row>
    <row r="210" customFormat="false" ht="13.8" hidden="false" customHeight="false" outlineLevel="0" collapsed="false">
      <c r="A210" s="0" t="n">
        <v>69</v>
      </c>
      <c r="B210" s="66" t="n">
        <f aca="false">'Id. + dados'!F68</f>
        <v>8</v>
      </c>
      <c r="C210" s="66" t="n">
        <f aca="false">'Id. + dados'!G47</f>
        <v>9</v>
      </c>
      <c r="D210" s="5"/>
      <c r="E210" s="5"/>
    </row>
    <row r="211" customFormat="false" ht="13.8" hidden="false" customHeight="false" outlineLevel="0" collapsed="false">
      <c r="A211" s="0" t="n">
        <v>70</v>
      </c>
      <c r="B211" s="66" t="n">
        <f aca="false">'Id. + dados'!F72</f>
        <v>8</v>
      </c>
      <c r="C211" s="66" t="n">
        <f aca="false">'Id. + dados'!G89</f>
        <v>9</v>
      </c>
      <c r="D211" s="5"/>
      <c r="E211" s="5"/>
    </row>
    <row r="212" customFormat="false" ht="13.8" hidden="false" customHeight="false" outlineLevel="0" collapsed="false">
      <c r="A212" s="0" t="n">
        <v>71</v>
      </c>
      <c r="B212" s="66" t="n">
        <f aca="false">'Id. + dados'!F84</f>
        <v>8</v>
      </c>
      <c r="C212" s="66" t="n">
        <f aca="false">'Id. + dados'!G90</f>
        <v>9</v>
      </c>
      <c r="D212" s="5"/>
      <c r="E212" s="5"/>
    </row>
    <row r="213" customFormat="false" ht="13.8" hidden="false" customHeight="false" outlineLevel="0" collapsed="false">
      <c r="A213" s="0" t="n">
        <v>72</v>
      </c>
      <c r="B213" s="66" t="n">
        <f aca="false">'Id. + dados'!F86</f>
        <v>8</v>
      </c>
      <c r="C213" s="66" t="n">
        <f aca="false">'Id. + dados'!G19</f>
        <v>10</v>
      </c>
      <c r="D213" s="5"/>
      <c r="E213" s="5"/>
    </row>
    <row r="214" customFormat="false" ht="13.8" hidden="false" customHeight="false" outlineLevel="0" collapsed="false">
      <c r="A214" s="0" t="n">
        <v>73</v>
      </c>
      <c r="B214" s="66" t="n">
        <f aca="false">'Id. + dados'!F89</f>
        <v>8</v>
      </c>
      <c r="C214" s="66" t="n">
        <f aca="false">'Id. + dados'!G30</f>
        <v>10</v>
      </c>
      <c r="D214" s="5"/>
      <c r="E214" s="5"/>
    </row>
    <row r="215" customFormat="false" ht="13.8" hidden="false" customHeight="false" outlineLevel="0" collapsed="false">
      <c r="A215" s="0" t="n">
        <v>74</v>
      </c>
      <c r="B215" s="66" t="n">
        <f aca="false">'Id. + dados'!F10</f>
        <v>9</v>
      </c>
      <c r="C215" s="66" t="n">
        <f aca="false">'Id. + dados'!G32</f>
        <v>10</v>
      </c>
      <c r="D215" s="5"/>
      <c r="E215" s="5"/>
    </row>
    <row r="216" customFormat="false" ht="13.8" hidden="false" customHeight="false" outlineLevel="0" collapsed="false">
      <c r="A216" s="0" t="n">
        <v>75</v>
      </c>
      <c r="B216" s="66" t="n">
        <f aca="false">'Id. + dados'!F37</f>
        <v>9</v>
      </c>
      <c r="C216" s="66" t="n">
        <f aca="false">'Id. + dados'!G45</f>
        <v>10</v>
      </c>
      <c r="D216" s="5"/>
      <c r="E216" s="5"/>
    </row>
    <row r="217" customFormat="false" ht="13.8" hidden="false" customHeight="false" outlineLevel="0" collapsed="false">
      <c r="A217" s="0" t="n">
        <v>76</v>
      </c>
      <c r="B217" s="66" t="n">
        <f aca="false">'Id. + dados'!F42</f>
        <v>9</v>
      </c>
      <c r="C217" s="66" t="n">
        <f aca="false">'Id. + dados'!G66</f>
        <v>10</v>
      </c>
      <c r="D217" s="5"/>
      <c r="E217" s="5"/>
    </row>
    <row r="218" customFormat="false" ht="13.8" hidden="false" customHeight="false" outlineLevel="0" collapsed="false">
      <c r="A218" s="0" t="n">
        <v>77</v>
      </c>
      <c r="B218" s="66" t="n">
        <f aca="false">'Id. + dados'!F69</f>
        <v>9</v>
      </c>
      <c r="C218" s="66" t="n">
        <f aca="false">'Id. + dados'!G67</f>
        <v>10</v>
      </c>
      <c r="D218" s="5"/>
      <c r="E218" s="5"/>
    </row>
    <row r="219" customFormat="false" ht="13.8" hidden="false" customHeight="false" outlineLevel="0" collapsed="false">
      <c r="A219" s="0" t="n">
        <v>78</v>
      </c>
      <c r="B219" s="66" t="n">
        <f aca="false">'Id. + dados'!F73</f>
        <v>9</v>
      </c>
      <c r="C219" s="66" t="n">
        <f aca="false">'Id. + dados'!G68</f>
        <v>10</v>
      </c>
      <c r="D219" s="5"/>
      <c r="E219" s="5"/>
    </row>
    <row r="220" customFormat="false" ht="13.8" hidden="false" customHeight="false" outlineLevel="0" collapsed="false">
      <c r="A220" s="0" t="n">
        <v>79</v>
      </c>
      <c r="B220" s="66" t="n">
        <f aca="false">'Id. + dados'!F82</f>
        <v>9</v>
      </c>
      <c r="C220" s="66" t="n">
        <f aca="false">'Id. + dados'!G81</f>
        <v>10</v>
      </c>
      <c r="D220" s="5"/>
      <c r="E220" s="5"/>
    </row>
    <row r="221" customFormat="false" ht="13.8" hidden="false" customHeight="false" outlineLevel="0" collapsed="false">
      <c r="A221" s="0" t="n">
        <v>80</v>
      </c>
      <c r="B221" s="66" t="n">
        <f aca="false">'Id. + dados'!F19</f>
        <v>10</v>
      </c>
      <c r="C221" s="66" t="n">
        <f aca="false">'Id. + dados'!G82</f>
        <v>10</v>
      </c>
      <c r="D221" s="5"/>
      <c r="E221" s="5"/>
    </row>
    <row r="222" customFormat="false" ht="13.8" hidden="false" customHeight="false" outlineLevel="0" collapsed="false">
      <c r="A222" s="0" t="n">
        <v>81</v>
      </c>
      <c r="B222" s="66" t="n">
        <f aca="false">'Id. + dados'!F28</f>
        <v>10</v>
      </c>
      <c r="C222" s="66" t="n">
        <f aca="false">'Id. + dados'!G84</f>
        <v>10</v>
      </c>
      <c r="D222" s="5"/>
      <c r="E222" s="5"/>
    </row>
    <row r="223" customFormat="false" ht="13.8" hidden="false" customHeight="false" outlineLevel="0" collapsed="false">
      <c r="A223" s="0" t="n">
        <v>82</v>
      </c>
      <c r="B223" s="66" t="n">
        <f aca="false">'Id. + dados'!F48</f>
        <v>10</v>
      </c>
      <c r="C223" s="66" t="n">
        <f aca="false">'Id. + dados'!G91</f>
        <v>10</v>
      </c>
      <c r="D223" s="5"/>
      <c r="E223" s="5"/>
    </row>
    <row r="224" customFormat="false" ht="13.8" hidden="false" customHeight="false" outlineLevel="0" collapsed="false">
      <c r="A224" s="0" t="n">
        <v>83</v>
      </c>
      <c r="B224" s="66" t="n">
        <f aca="false">'Id. + dados'!F60</f>
        <v>10</v>
      </c>
      <c r="C224" s="66" t="n">
        <f aca="false">'Id. + dados'!G9</f>
        <v>11</v>
      </c>
      <c r="D224" s="5"/>
      <c r="E224" s="5"/>
    </row>
    <row r="225" customFormat="false" ht="13.8" hidden="false" customHeight="false" outlineLevel="0" collapsed="false">
      <c r="A225" s="0" t="n">
        <v>84</v>
      </c>
      <c r="B225" s="66" t="n">
        <f aca="false">'Id. + dados'!F66</f>
        <v>10</v>
      </c>
      <c r="C225" s="66" t="n">
        <f aca="false">'Id. + dados'!G61</f>
        <v>11</v>
      </c>
      <c r="D225" s="5"/>
      <c r="E225" s="5"/>
    </row>
    <row r="226" customFormat="false" ht="13.8" hidden="false" customHeight="false" outlineLevel="0" collapsed="false">
      <c r="A226" s="0" t="n">
        <v>85</v>
      </c>
      <c r="B226" s="66" t="n">
        <f aca="false">'Id. + dados'!F18</f>
        <v>11</v>
      </c>
      <c r="C226" s="66" t="n">
        <f aca="false">'Id. + dados'!G70</f>
        <v>11</v>
      </c>
      <c r="D226" s="5"/>
      <c r="E226" s="5"/>
    </row>
    <row r="227" customFormat="false" ht="13.8" hidden="false" customHeight="false" outlineLevel="0" collapsed="false">
      <c r="A227" s="0" t="n">
        <v>86</v>
      </c>
      <c r="B227" s="66" t="n">
        <f aca="false">'Id. + dados'!F30</f>
        <v>11</v>
      </c>
      <c r="C227" s="66" t="n">
        <f aca="false">'Id. + dados'!G56</f>
        <v>12</v>
      </c>
      <c r="D227" s="5"/>
      <c r="E227" s="5"/>
    </row>
    <row r="228" customFormat="false" ht="13.8" hidden="false" customHeight="false" outlineLevel="0" collapsed="false">
      <c r="A228" s="0" t="n">
        <v>87</v>
      </c>
      <c r="B228" s="66" t="n">
        <f aca="false">'Id. + dados'!F67</f>
        <v>11</v>
      </c>
      <c r="C228" s="66" t="n">
        <f aca="false">'Id. + dados'!G65</f>
        <v>12</v>
      </c>
      <c r="D228" s="5"/>
      <c r="E228" s="5"/>
    </row>
    <row r="229" customFormat="false" ht="13.8" hidden="false" customHeight="false" outlineLevel="0" collapsed="false">
      <c r="A229" s="0" t="n">
        <v>88</v>
      </c>
      <c r="B229" s="66" t="n">
        <f aca="false">'Id. + dados'!F78</f>
        <v>11</v>
      </c>
      <c r="C229" s="66" t="n">
        <f aca="false">'Id. + dados'!G41</f>
        <v>13</v>
      </c>
      <c r="D229" s="5"/>
      <c r="E229" s="5"/>
    </row>
    <row r="230" customFormat="false" ht="13.8" hidden="false" customHeight="false" outlineLevel="0" collapsed="false">
      <c r="A230" s="0" t="n">
        <v>89</v>
      </c>
      <c r="B230" s="66" t="n">
        <f aca="false">'Id. + dados'!F45</f>
        <v>13</v>
      </c>
      <c r="C230" s="66" t="n">
        <f aca="false">'Id. + dados'!G33</f>
        <v>15</v>
      </c>
      <c r="D230" s="5"/>
      <c r="E230" s="5"/>
    </row>
    <row r="231" customFormat="false" ht="13.8" hidden="false" customHeight="false" outlineLevel="0" collapsed="false">
      <c r="A231" s="0" t="n">
        <v>90</v>
      </c>
      <c r="B231" s="66" t="n">
        <f aca="false">'Id. + dados'!F13</f>
        <v>14</v>
      </c>
      <c r="C231" s="66" t="n">
        <f aca="false">'Id. + dados'!G13</f>
        <v>16</v>
      </c>
      <c r="D231" s="5"/>
      <c r="E231" s="5"/>
    </row>
    <row r="232" customFormat="false" ht="13.8" hidden="false" customHeight="false" outlineLevel="0" collapsed="false">
      <c r="D232" s="5"/>
      <c r="E232" s="5"/>
    </row>
    <row r="233" customFormat="false" ht="13.8" hidden="false" customHeight="false" outlineLevel="0" collapsed="false">
      <c r="D233" s="5"/>
      <c r="E233" s="5"/>
    </row>
    <row r="234" customFormat="false" ht="13.8" hidden="false" customHeight="false" outlineLevel="0" collapsed="false">
      <c r="B234" s="0" t="s">
        <v>63</v>
      </c>
    </row>
    <row r="235" customFormat="false" ht="13.8" hidden="false" customHeight="false" outlineLevel="0" collapsed="false">
      <c r="B235" s="51" t="n">
        <f aca="false">SUM(B142:B233)</f>
        <v>595</v>
      </c>
      <c r="C235" s="51" t="n">
        <f aca="false">SUM(C142:C233)</f>
        <v>676</v>
      </c>
      <c r="H235" s="0" t="s">
        <v>81</v>
      </c>
    </row>
    <row r="236" customFormat="false" ht="13.8" hidden="false" customHeight="false" outlineLevel="0" collapsed="false">
      <c r="H236" s="51" t="n">
        <f aca="false">SKEW(B142:B233)</f>
        <v>0.745533148001384</v>
      </c>
      <c r="I236" s="51" t="n">
        <f aca="false">SKEW(C142:C233)</f>
        <v>0.676593505895628</v>
      </c>
    </row>
    <row r="237" customFormat="false" ht="13.8" hidden="false" customHeight="false" outlineLevel="0" collapsed="false">
      <c r="B237" s="0" t="s">
        <v>65</v>
      </c>
    </row>
    <row r="238" customFormat="false" ht="13.8" hidden="false" customHeight="false" outlineLevel="0" collapsed="false">
      <c r="B238" s="51" t="n">
        <f aca="false">AVERAGE(B142:B233)</f>
        <v>6.61111111111111</v>
      </c>
      <c r="C238" s="51" t="n">
        <f aca="false">AVERAGE(C142:C233)</f>
        <v>7.51111111111111</v>
      </c>
      <c r="H238" s="0" t="s">
        <v>66</v>
      </c>
    </row>
    <row r="239" customFormat="false" ht="13.8" hidden="false" customHeight="false" outlineLevel="0" collapsed="false">
      <c r="H239" s="51" t="n">
        <f aca="false">KURT(B142:B233)</f>
        <v>0.497891756582736</v>
      </c>
      <c r="I239" s="51" t="n">
        <f aca="false">KURT(C142:C233)</f>
        <v>1.01076278601491</v>
      </c>
    </row>
    <row r="240" customFormat="false" ht="13.8" hidden="false" customHeight="false" outlineLevel="0" collapsed="false">
      <c r="B240" s="0" t="s">
        <v>67</v>
      </c>
    </row>
    <row r="241" customFormat="false" ht="13.8" hidden="false" customHeight="false" outlineLevel="0" collapsed="false">
      <c r="B241" s="51" t="n">
        <f aca="false">STDEV(B142:B233)</f>
        <v>2.31115732691714</v>
      </c>
      <c r="C241" s="51" t="n">
        <f aca="false">_xlfn.STDEV.S(C142:C233)</f>
        <v>2.51398088201881</v>
      </c>
    </row>
  </sheetData>
  <mergeCells count="11">
    <mergeCell ref="B2:C2"/>
    <mergeCell ref="J2:K2"/>
    <mergeCell ref="L2:M2"/>
    <mergeCell ref="N2:O2"/>
    <mergeCell ref="P2:Q2"/>
    <mergeCell ref="R2:T2"/>
    <mergeCell ref="U2:V2"/>
    <mergeCell ref="B3:C3"/>
    <mergeCell ref="O17:P18"/>
    <mergeCell ref="B139:C139"/>
    <mergeCell ref="B140:C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2019-12-23T09:57:14Z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