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.tinti\Documents\personali\università\SE2\SE2project\4_ProjectManagement\Studies\"/>
    </mc:Choice>
  </mc:AlternateContent>
  <bookViews>
    <workbookView xWindow="0" yWindow="0" windowWidth="20490" windowHeight="6720" activeTab="1"/>
  </bookViews>
  <sheets>
    <sheet name="UPF &amp; LOC" sheetId="1" r:id="rId1"/>
    <sheet name="PERSON MONTH" sheetId="2" r:id="rId2"/>
    <sheet name="EM" sheetId="3" r:id="rId3"/>
    <sheet name="TDEV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M4" i="2"/>
  <c r="M3" i="2"/>
  <c r="D3" i="4"/>
  <c r="F12" i="2"/>
  <c r="D2" i="4"/>
  <c r="D1" i="4" s="1"/>
  <c r="K25" i="3"/>
  <c r="I7" i="1"/>
  <c r="I6" i="1"/>
  <c r="E39" i="1"/>
  <c r="E60" i="1"/>
  <c r="E50" i="1"/>
  <c r="E23" i="1"/>
  <c r="E13" i="1"/>
  <c r="B9" i="2" l="1"/>
  <c r="D60" i="1"/>
  <c r="C60" i="1"/>
  <c r="B60" i="1"/>
  <c r="D50" i="1"/>
  <c r="C50" i="1"/>
  <c r="B50" i="1"/>
  <c r="D39" i="1"/>
  <c r="C39" i="1"/>
  <c r="B39" i="1"/>
  <c r="D23" i="1"/>
  <c r="C23" i="1"/>
  <c r="C63" i="1" s="1"/>
  <c r="B23" i="1"/>
  <c r="C13" i="1"/>
  <c r="D13" i="1"/>
  <c r="B13" i="1"/>
  <c r="B63" i="1" s="1"/>
  <c r="D63" i="1" l="1"/>
  <c r="E63" i="1" l="1"/>
  <c r="J6" i="1" l="1"/>
  <c r="B6" i="2" s="1"/>
  <c r="I8" i="1"/>
  <c r="J8" i="1" s="1"/>
  <c r="J7" i="1"/>
  <c r="B7" i="2" s="1"/>
  <c r="B2" i="2" s="1"/>
</calcChain>
</file>

<file path=xl/sharedStrings.xml><?xml version="1.0" encoding="utf-8"?>
<sst xmlns="http://schemas.openxmlformats.org/spreadsheetml/2006/main" count="283" uniqueCount="83">
  <si>
    <t>EI</t>
  </si>
  <si>
    <t>low</t>
  </si>
  <si>
    <t>medium</t>
  </si>
  <si>
    <t>high</t>
  </si>
  <si>
    <t>weight</t>
  </si>
  <si>
    <t>tot by weight</t>
  </si>
  <si>
    <t>function</t>
  </si>
  <si>
    <t>tot EI</t>
  </si>
  <si>
    <t>EO</t>
  </si>
  <si>
    <t>EQ</t>
  </si>
  <si>
    <t>ILF</t>
  </si>
  <si>
    <t>ELF</t>
  </si>
  <si>
    <t>JAVA LOC</t>
  </si>
  <si>
    <t>J2EE *</t>
  </si>
  <si>
    <t>Java *</t>
  </si>
  <si>
    <t>Avg</t>
  </si>
  <si>
    <t>Median</t>
  </si>
  <si>
    <t>Low</t>
  </si>
  <si>
    <t>High</t>
  </si>
  <si>
    <t>MINIMUM LOC =</t>
  </si>
  <si>
    <t>MAXIMUM LOC =</t>
  </si>
  <si>
    <t>TOT UFP</t>
  </si>
  <si>
    <t xml:space="preserve">high </t>
  </si>
  <si>
    <t>tot</t>
  </si>
  <si>
    <t>AVG LOC =</t>
  </si>
  <si>
    <t>LOC</t>
  </si>
  <si>
    <t>KSLOC</t>
  </si>
  <si>
    <t>PM = A x SizeE x Π1&lt;=i&lt;=nEMi</t>
  </si>
  <si>
    <t>A=</t>
  </si>
  <si>
    <t>SIZE MIN (KSLOC) =</t>
  </si>
  <si>
    <t>SIZE MAX (KSLOC) =</t>
  </si>
  <si>
    <t>E</t>
  </si>
  <si>
    <t>PREC</t>
  </si>
  <si>
    <t>FLEX</t>
  </si>
  <si>
    <t>RESL</t>
  </si>
  <si>
    <t>TEAM</t>
  </si>
  <si>
    <t>PMAT</t>
  </si>
  <si>
    <t>E = B + 0.01 x Σ1&lt;=j&lt;=5SFj, where B = 0.91</t>
  </si>
  <si>
    <t>Nominal</t>
  </si>
  <si>
    <t>0.82</t>
  </si>
  <si>
    <t>0.92</t>
  </si>
  <si>
    <t>1.00</t>
  </si>
  <si>
    <t>1.10</t>
  </si>
  <si>
    <t>1.26</t>
  </si>
  <si>
    <t>n/a</t>
  </si>
  <si>
    <t xml:space="preserve">Effort Multipliers </t>
  </si>
  <si>
    <t xml:space="preserve">Rating Levels </t>
  </si>
  <si>
    <t>Very Low</t>
  </si>
  <si>
    <t>Very High</t>
  </si>
  <si>
    <t>Extra High</t>
  </si>
  <si>
    <t>Personnel Factors</t>
  </si>
  <si>
    <t>Analyst Capability (ACAP)</t>
  </si>
  <si>
    <t>Programmer Capability (PCAP)</t>
  </si>
  <si>
    <t>Personnel Continuity (PCON)</t>
  </si>
  <si>
    <t>Applications Experience (APEX)</t>
  </si>
  <si>
    <t>Platform Experience (PLEX)</t>
  </si>
  <si>
    <t>Language and Tool Experience (LTEX)</t>
  </si>
  <si>
    <t>Project Factors</t>
  </si>
  <si>
    <t>Use of Software Tools (TOOL)</t>
  </si>
  <si>
    <t>Multisite Development (SITE)</t>
  </si>
  <si>
    <t>General Factor</t>
  </si>
  <si>
    <t>Required Development Schedule (SCED)</t>
  </si>
  <si>
    <t>Product factors</t>
  </si>
  <si>
    <t>Required Software Reliability (RELY)</t>
  </si>
  <si>
    <t>Data Base Size (DATA)</t>
  </si>
  <si>
    <t>Product Complexity (CPLX)</t>
  </si>
  <si>
    <t>Developed for Reusability (RUSE)</t>
  </si>
  <si>
    <t>Documentation Match to Life-Cycle Needs (DOCU)</t>
  </si>
  <si>
    <t>Platform factors</t>
  </si>
  <si>
    <t>Execution Time Constraint (TIME)</t>
  </si>
  <si>
    <t>Main Storage Constraint (STOR)</t>
  </si>
  <si>
    <t>Platform Volatility (PVOL)</t>
  </si>
  <si>
    <t>DA MODIF</t>
  </si>
  <si>
    <t>upper bound</t>
  </si>
  <si>
    <t>TDEV = C * (PM)^F</t>
  </si>
  <si>
    <t>F = D + 0,2 * 0,01 * SUM(FS)</t>
  </si>
  <si>
    <t>B=</t>
  </si>
  <si>
    <t>C=</t>
  </si>
  <si>
    <t>D=</t>
  </si>
  <si>
    <t>= D + 0,2*(E - B)</t>
  </si>
  <si>
    <t>SUM</t>
  </si>
  <si>
    <t>1PM =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</si>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</sst>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4" borderId="3" xfId="0" applyFill="1" applyBorder="1"/>
    <xf numFmtId="0" fontId="0" fillId="4" borderId="4" xfId="0" applyFill="1" applyBorder="1"/>
    <xf numFmtId="0" fontId="0" fillId="3" borderId="5" xfId="0" applyFill="1" applyBorder="1"/>
    <xf numFmtId="0" fontId="0" fillId="0" borderId="1" xfId="0" applyFont="1" applyBorder="1"/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6" xfId="0" applyBorder="1"/>
    <xf numFmtId="0" fontId="0" fillId="7" borderId="1" xfId="0" applyFill="1" applyBorder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/>
    <xf numFmtId="0" fontId="0" fillId="0" borderId="0" xfId="0" applyFill="1" applyBorder="1"/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8" borderId="0" xfId="0" applyFont="1" applyFill="1"/>
    <xf numFmtId="0" fontId="0" fillId="9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E4" sqref="E4:E12"/>
    </sheetView>
  </sheetViews>
  <sheetFormatPr defaultRowHeight="15" x14ac:dyDescent="0.25"/>
  <cols>
    <col min="1" max="1" width="12.7109375" bestFit="1" customWidth="1"/>
  </cols>
  <sheetData>
    <row r="1" spans="1:11" x14ac:dyDescent="0.25">
      <c r="A1" s="21" t="s">
        <v>0</v>
      </c>
      <c r="B1" s="21"/>
      <c r="C1" s="21"/>
      <c r="D1" s="21"/>
      <c r="E1" s="22" t="s">
        <v>7</v>
      </c>
      <c r="G1" s="7" t="s">
        <v>12</v>
      </c>
      <c r="H1" s="8" t="s">
        <v>15</v>
      </c>
      <c r="I1" s="8" t="s">
        <v>16</v>
      </c>
      <c r="J1" s="8" t="s">
        <v>17</v>
      </c>
      <c r="K1" s="8" t="s">
        <v>18</v>
      </c>
    </row>
    <row r="2" spans="1:11" x14ac:dyDescent="0.25">
      <c r="A2" s="1" t="s">
        <v>6</v>
      </c>
      <c r="B2" s="21" t="s">
        <v>4</v>
      </c>
      <c r="C2" s="21"/>
      <c r="D2" s="21"/>
      <c r="E2" s="22"/>
      <c r="G2" s="9" t="s">
        <v>13</v>
      </c>
      <c r="H2" s="9">
        <v>46</v>
      </c>
      <c r="I2" s="9">
        <v>49</v>
      </c>
      <c r="J2" s="9">
        <v>15</v>
      </c>
      <c r="K2" s="9">
        <v>67</v>
      </c>
    </row>
    <row r="3" spans="1:11" ht="15.75" thickBot="1" x14ac:dyDescent="0.3">
      <c r="A3" s="1"/>
      <c r="B3" s="1" t="s">
        <v>1</v>
      </c>
      <c r="C3" s="1" t="s">
        <v>2</v>
      </c>
      <c r="D3" s="1" t="s">
        <v>3</v>
      </c>
      <c r="E3" s="22"/>
      <c r="G3" s="8" t="s">
        <v>14</v>
      </c>
      <c r="H3" s="8">
        <v>53</v>
      </c>
      <c r="I3" s="8">
        <v>53</v>
      </c>
      <c r="J3" s="8">
        <v>14</v>
      </c>
      <c r="K3" s="8">
        <v>134</v>
      </c>
    </row>
    <row r="4" spans="1:11" ht="15.75" thickTop="1" x14ac:dyDescent="0.25">
      <c r="A4" s="23"/>
      <c r="B4" s="24"/>
      <c r="C4" s="24"/>
      <c r="D4" s="24"/>
      <c r="E4" s="25">
        <v>6</v>
      </c>
    </row>
    <row r="5" spans="1:11" x14ac:dyDescent="0.25">
      <c r="A5" s="23"/>
      <c r="B5" s="24"/>
      <c r="C5" s="24"/>
      <c r="D5" s="24"/>
      <c r="E5" s="26">
        <v>6</v>
      </c>
      <c r="I5" s="12" t="s">
        <v>25</v>
      </c>
      <c r="J5" s="12" t="s">
        <v>26</v>
      </c>
    </row>
    <row r="6" spans="1:11" x14ac:dyDescent="0.25">
      <c r="A6" s="23"/>
      <c r="B6" s="24"/>
      <c r="C6" s="24"/>
      <c r="D6" s="24"/>
      <c r="E6" s="26">
        <v>4</v>
      </c>
      <c r="G6" s="10" t="s">
        <v>19</v>
      </c>
      <c r="H6" s="11"/>
      <c r="I6" s="10">
        <f>E63*J2</f>
        <v>2310</v>
      </c>
      <c r="J6" s="10">
        <f>I6/1000</f>
        <v>2.31</v>
      </c>
    </row>
    <row r="7" spans="1:11" x14ac:dyDescent="0.25">
      <c r="A7" s="23"/>
      <c r="B7" s="24"/>
      <c r="C7" s="24"/>
      <c r="D7" s="24"/>
      <c r="E7" s="26">
        <v>4</v>
      </c>
      <c r="G7" s="10" t="s">
        <v>20</v>
      </c>
      <c r="H7" s="11"/>
      <c r="I7" s="10">
        <f>E63*K2</f>
        <v>10318</v>
      </c>
      <c r="J7" s="10">
        <f t="shared" ref="J7:J8" si="0">I7/1000</f>
        <v>10.318</v>
      </c>
    </row>
    <row r="8" spans="1:11" x14ac:dyDescent="0.25">
      <c r="A8" s="23"/>
      <c r="B8" s="24"/>
      <c r="C8" s="24"/>
      <c r="D8" s="24"/>
      <c r="E8" s="26">
        <v>4</v>
      </c>
      <c r="G8" s="10" t="s">
        <v>24</v>
      </c>
      <c r="H8" s="11"/>
      <c r="I8" s="10">
        <f>E63*H3</f>
        <v>8162</v>
      </c>
      <c r="J8" s="10">
        <f t="shared" si="0"/>
        <v>8.1620000000000008</v>
      </c>
    </row>
    <row r="9" spans="1:11" x14ac:dyDescent="0.25">
      <c r="A9" s="23"/>
      <c r="B9" s="24"/>
      <c r="C9" s="24"/>
      <c r="D9" s="24"/>
      <c r="E9" s="26">
        <v>3</v>
      </c>
    </row>
    <row r="10" spans="1:11" x14ac:dyDescent="0.25">
      <c r="A10" s="2"/>
      <c r="B10" s="3"/>
      <c r="C10" s="3"/>
      <c r="D10" s="3"/>
      <c r="E10" s="26">
        <v>3</v>
      </c>
    </row>
    <row r="11" spans="1:11" x14ac:dyDescent="0.25">
      <c r="A11" s="2"/>
      <c r="B11" s="3"/>
      <c r="C11" s="3"/>
      <c r="D11" s="3"/>
      <c r="E11" s="26">
        <v>3</v>
      </c>
    </row>
    <row r="12" spans="1:11" ht="15.75" thickBot="1" x14ac:dyDescent="0.3">
      <c r="A12" s="2"/>
      <c r="B12" s="3"/>
      <c r="C12" s="3"/>
      <c r="D12" s="3"/>
      <c r="E12" s="27">
        <v>3</v>
      </c>
    </row>
    <row r="13" spans="1:11" x14ac:dyDescent="0.25">
      <c r="A13" s="4" t="s">
        <v>5</v>
      </c>
      <c r="B13" s="5">
        <f>SUM(B10:B12)</f>
        <v>0</v>
      </c>
      <c r="C13" s="5">
        <f t="shared" ref="C13:D13" si="1">SUM(C10:C12)</f>
        <v>0</v>
      </c>
      <c r="D13" s="5">
        <f t="shared" si="1"/>
        <v>0</v>
      </c>
      <c r="E13" s="6">
        <f>SUM(E4:E12)</f>
        <v>36</v>
      </c>
    </row>
    <row r="17" spans="1:5" x14ac:dyDescent="0.25">
      <c r="A17" s="21" t="s">
        <v>8</v>
      </c>
      <c r="B17" s="21"/>
      <c r="C17" s="21"/>
      <c r="D17" s="21"/>
      <c r="E17" s="22" t="s">
        <v>7</v>
      </c>
    </row>
    <row r="18" spans="1:5" x14ac:dyDescent="0.25">
      <c r="A18" s="1" t="s">
        <v>6</v>
      </c>
      <c r="B18" s="21" t="s">
        <v>4</v>
      </c>
      <c r="C18" s="21"/>
      <c r="D18" s="21"/>
      <c r="E18" s="22"/>
    </row>
    <row r="19" spans="1:5" ht="15.75" thickBot="1" x14ac:dyDescent="0.3">
      <c r="A19" s="1"/>
      <c r="B19" s="1" t="s">
        <v>1</v>
      </c>
      <c r="C19" s="1" t="s">
        <v>2</v>
      </c>
      <c r="D19" s="1" t="s">
        <v>3</v>
      </c>
      <c r="E19" s="22"/>
    </row>
    <row r="20" spans="1:5" ht="15.75" thickTop="1" x14ac:dyDescent="0.25">
      <c r="A20" s="2"/>
      <c r="B20" s="3"/>
      <c r="C20" s="3"/>
      <c r="D20" s="3"/>
      <c r="E20" s="25">
        <v>4</v>
      </c>
    </row>
    <row r="21" spans="1:5" x14ac:dyDescent="0.25">
      <c r="A21" s="2"/>
      <c r="B21" s="3"/>
      <c r="C21" s="3"/>
      <c r="D21" s="3"/>
      <c r="E21" s="26">
        <v>7</v>
      </c>
    </row>
    <row r="22" spans="1:5" ht="15.75" thickBot="1" x14ac:dyDescent="0.3">
      <c r="A22" s="2"/>
      <c r="B22" s="3"/>
      <c r="C22" s="3"/>
      <c r="D22" s="3"/>
      <c r="E22" s="27">
        <v>7</v>
      </c>
    </row>
    <row r="23" spans="1:5" x14ac:dyDescent="0.25">
      <c r="A23" s="4" t="s">
        <v>5</v>
      </c>
      <c r="B23" s="5">
        <f>SUM(B20:B22)</f>
        <v>0</v>
      </c>
      <c r="C23" s="5">
        <f t="shared" ref="C23" si="2">SUM(C20:C22)</f>
        <v>0</v>
      </c>
      <c r="D23" s="5">
        <f t="shared" ref="D23" si="3">SUM(D20:D22)</f>
        <v>0</v>
      </c>
      <c r="E23" s="6">
        <f>SUM(E20:E22)</f>
        <v>18</v>
      </c>
    </row>
    <row r="27" spans="1:5" x14ac:dyDescent="0.25">
      <c r="A27" s="21" t="s">
        <v>9</v>
      </c>
      <c r="B27" s="21"/>
      <c r="C27" s="21"/>
      <c r="D27" s="21"/>
      <c r="E27" s="22" t="s">
        <v>7</v>
      </c>
    </row>
    <row r="28" spans="1:5" x14ac:dyDescent="0.25">
      <c r="A28" s="1" t="s">
        <v>6</v>
      </c>
      <c r="B28" s="21" t="s">
        <v>4</v>
      </c>
      <c r="C28" s="21"/>
      <c r="D28" s="21"/>
      <c r="E28" s="22"/>
    </row>
    <row r="29" spans="1:5" ht="15.75" thickBot="1" x14ac:dyDescent="0.3">
      <c r="A29" s="1"/>
      <c r="B29" s="1" t="s">
        <v>1</v>
      </c>
      <c r="C29" s="1" t="s">
        <v>2</v>
      </c>
      <c r="D29" s="1" t="s">
        <v>3</v>
      </c>
      <c r="E29" s="22"/>
    </row>
    <row r="30" spans="1:5" ht="15.75" thickTop="1" x14ac:dyDescent="0.25">
      <c r="A30" s="23"/>
      <c r="B30" s="24"/>
      <c r="C30" s="24"/>
      <c r="D30" s="24"/>
      <c r="E30" s="25">
        <v>4</v>
      </c>
    </row>
    <row r="31" spans="1:5" x14ac:dyDescent="0.25">
      <c r="A31" s="23"/>
      <c r="B31" s="24"/>
      <c r="C31" s="24"/>
      <c r="D31" s="24"/>
      <c r="E31" s="26">
        <v>3</v>
      </c>
    </row>
    <row r="32" spans="1:5" x14ac:dyDescent="0.25">
      <c r="A32" s="23"/>
      <c r="B32" s="24"/>
      <c r="C32" s="24"/>
      <c r="D32" s="24"/>
      <c r="E32" s="26">
        <v>3</v>
      </c>
    </row>
    <row r="33" spans="1:5" x14ac:dyDescent="0.25">
      <c r="A33" s="23"/>
      <c r="B33" s="24"/>
      <c r="C33" s="24"/>
      <c r="D33" s="24"/>
      <c r="E33" s="26">
        <v>4</v>
      </c>
    </row>
    <row r="34" spans="1:5" x14ac:dyDescent="0.25">
      <c r="A34" s="23"/>
      <c r="B34" s="24"/>
      <c r="C34" s="24"/>
      <c r="D34" s="24"/>
      <c r="E34" s="26">
        <v>3</v>
      </c>
    </row>
    <row r="35" spans="1:5" x14ac:dyDescent="0.25">
      <c r="A35" s="23"/>
      <c r="B35" s="24"/>
      <c r="C35" s="24"/>
      <c r="D35" s="24"/>
      <c r="E35" s="26">
        <v>3</v>
      </c>
    </row>
    <row r="36" spans="1:5" x14ac:dyDescent="0.25">
      <c r="A36" s="23"/>
      <c r="B36" s="24"/>
      <c r="C36" s="24"/>
      <c r="D36" s="24"/>
      <c r="E36" s="26">
        <v>3</v>
      </c>
    </row>
    <row r="37" spans="1:5" x14ac:dyDescent="0.25">
      <c r="A37" s="2"/>
      <c r="B37" s="3"/>
      <c r="C37" s="3"/>
      <c r="D37" s="3"/>
      <c r="E37" s="26">
        <v>3</v>
      </c>
    </row>
    <row r="38" spans="1:5" ht="15.75" thickBot="1" x14ac:dyDescent="0.3">
      <c r="A38" s="2"/>
      <c r="B38" s="3"/>
      <c r="C38" s="3"/>
      <c r="D38" s="3"/>
      <c r="E38" s="27">
        <v>4</v>
      </c>
    </row>
    <row r="39" spans="1:5" x14ac:dyDescent="0.25">
      <c r="A39" s="4" t="s">
        <v>5</v>
      </c>
      <c r="B39" s="5">
        <f>SUM(B36:B38)</f>
        <v>0</v>
      </c>
      <c r="C39" s="5">
        <f t="shared" ref="C39" si="4">SUM(C36:C38)</f>
        <v>0</v>
      </c>
      <c r="D39" s="5">
        <f t="shared" ref="D39" si="5">SUM(D36:D38)</f>
        <v>0</v>
      </c>
      <c r="E39" s="6">
        <f>SUM(E30:E38)</f>
        <v>30</v>
      </c>
    </row>
    <row r="42" spans="1:5" x14ac:dyDescent="0.25">
      <c r="A42" s="21" t="s">
        <v>10</v>
      </c>
      <c r="B42" s="21"/>
      <c r="C42" s="21"/>
      <c r="D42" s="21"/>
      <c r="E42" s="22" t="s">
        <v>7</v>
      </c>
    </row>
    <row r="43" spans="1:5" x14ac:dyDescent="0.25">
      <c r="A43" s="1" t="s">
        <v>6</v>
      </c>
      <c r="B43" s="21" t="s">
        <v>4</v>
      </c>
      <c r="C43" s="21"/>
      <c r="D43" s="21"/>
      <c r="E43" s="22"/>
    </row>
    <row r="44" spans="1:5" ht="15.75" thickBot="1" x14ac:dyDescent="0.3">
      <c r="A44" s="1"/>
      <c r="B44" s="1" t="s">
        <v>1</v>
      </c>
      <c r="C44" s="1" t="s">
        <v>2</v>
      </c>
      <c r="D44" s="1" t="s">
        <v>3</v>
      </c>
      <c r="E44" s="22"/>
    </row>
    <row r="45" spans="1:5" ht="15.75" thickTop="1" x14ac:dyDescent="0.25">
      <c r="A45" s="2"/>
      <c r="B45" s="3"/>
      <c r="C45" s="3"/>
      <c r="D45" s="3"/>
      <c r="E45" s="25">
        <v>10</v>
      </c>
    </row>
    <row r="46" spans="1:5" x14ac:dyDescent="0.25">
      <c r="A46" s="2"/>
      <c r="B46" s="3"/>
      <c r="C46" s="3"/>
      <c r="D46" s="3"/>
      <c r="E46" s="26">
        <v>10</v>
      </c>
    </row>
    <row r="47" spans="1:5" x14ac:dyDescent="0.25">
      <c r="A47" s="2"/>
      <c r="B47" s="3"/>
      <c r="C47" s="3"/>
      <c r="D47" s="3"/>
      <c r="E47" s="26">
        <v>7</v>
      </c>
    </row>
    <row r="48" spans="1:5" x14ac:dyDescent="0.25">
      <c r="A48" s="2"/>
      <c r="B48" s="3"/>
      <c r="C48" s="3"/>
      <c r="D48" s="3"/>
      <c r="E48" s="26">
        <v>7</v>
      </c>
    </row>
    <row r="49" spans="1:5" ht="15.75" thickBot="1" x14ac:dyDescent="0.3">
      <c r="A49" s="2"/>
      <c r="B49" s="3"/>
      <c r="C49" s="3"/>
      <c r="D49" s="3"/>
      <c r="E49" s="27">
        <v>7</v>
      </c>
    </row>
    <row r="50" spans="1:5" x14ac:dyDescent="0.25">
      <c r="A50" s="4" t="s">
        <v>5</v>
      </c>
      <c r="B50" s="5">
        <f>SUM(B45:B49)</f>
        <v>0</v>
      </c>
      <c r="C50" s="5">
        <f>SUM(C45:C49)</f>
        <v>0</v>
      </c>
      <c r="D50" s="5">
        <f>SUM(D45:D49)</f>
        <v>0</v>
      </c>
      <c r="E50" s="6">
        <f>SUM(E45:E49)</f>
        <v>41</v>
      </c>
    </row>
    <row r="53" spans="1:5" x14ac:dyDescent="0.25">
      <c r="A53" s="21" t="s">
        <v>11</v>
      </c>
      <c r="B53" s="21"/>
      <c r="C53" s="21"/>
      <c r="D53" s="21"/>
      <c r="E53" s="22" t="s">
        <v>7</v>
      </c>
    </row>
    <row r="54" spans="1:5" x14ac:dyDescent="0.25">
      <c r="A54" s="1" t="s">
        <v>6</v>
      </c>
      <c r="B54" s="21" t="s">
        <v>4</v>
      </c>
      <c r="C54" s="21"/>
      <c r="D54" s="21"/>
      <c r="E54" s="22"/>
    </row>
    <row r="55" spans="1:5" ht="15.75" thickBot="1" x14ac:dyDescent="0.3">
      <c r="A55" s="1"/>
      <c r="B55" s="1" t="s">
        <v>1</v>
      </c>
      <c r="C55" s="1" t="s">
        <v>2</v>
      </c>
      <c r="D55" s="1" t="s">
        <v>3</v>
      </c>
      <c r="E55" s="22"/>
    </row>
    <row r="56" spans="1:5" ht="15.75" thickTop="1" x14ac:dyDescent="0.25">
      <c r="A56" s="2"/>
      <c r="B56" s="3"/>
      <c r="C56" s="3"/>
      <c r="D56" s="3"/>
      <c r="E56" s="25">
        <v>5</v>
      </c>
    </row>
    <row r="57" spans="1:5" x14ac:dyDescent="0.25">
      <c r="A57" s="2"/>
      <c r="B57" s="3"/>
      <c r="C57" s="3"/>
      <c r="D57" s="3"/>
      <c r="E57" s="26">
        <v>7</v>
      </c>
    </row>
    <row r="58" spans="1:5" x14ac:dyDescent="0.25">
      <c r="A58" s="2"/>
      <c r="B58" s="3"/>
      <c r="C58" s="3"/>
      <c r="D58" s="3"/>
      <c r="E58" s="26">
        <v>7</v>
      </c>
    </row>
    <row r="59" spans="1:5" ht="15.75" thickBot="1" x14ac:dyDescent="0.3">
      <c r="A59" s="2"/>
      <c r="B59" s="3"/>
      <c r="C59" s="3"/>
      <c r="D59" s="3"/>
      <c r="E59" s="27">
        <v>10</v>
      </c>
    </row>
    <row r="60" spans="1:5" x14ac:dyDescent="0.25">
      <c r="A60" s="4" t="s">
        <v>5</v>
      </c>
      <c r="B60" s="5">
        <f>SUM(B56:B59)</f>
        <v>0</v>
      </c>
      <c r="C60" s="5">
        <f>SUM(C56:C59)</f>
        <v>0</v>
      </c>
      <c r="D60" s="5">
        <f>SUM(D56:D59)</f>
        <v>0</v>
      </c>
      <c r="E60" s="6">
        <f>SUM(E56:E59)</f>
        <v>29</v>
      </c>
    </row>
    <row r="62" spans="1:5" x14ac:dyDescent="0.25">
      <c r="A62" s="10"/>
      <c r="B62" s="10" t="s">
        <v>1</v>
      </c>
      <c r="C62" s="10" t="s">
        <v>2</v>
      </c>
      <c r="D62" s="10" t="s">
        <v>22</v>
      </c>
      <c r="E62" s="10" t="s">
        <v>23</v>
      </c>
    </row>
    <row r="63" spans="1:5" x14ac:dyDescent="0.25">
      <c r="A63" s="10" t="s">
        <v>21</v>
      </c>
      <c r="B63" s="10">
        <f>B13+B23+B39+B50+B60</f>
        <v>0</v>
      </c>
      <c r="C63" s="10">
        <f>C13+C23+C39+C50+C60</f>
        <v>0</v>
      </c>
      <c r="D63" s="10">
        <f>D13+D23+D39+D50+D60</f>
        <v>0</v>
      </c>
      <c r="E63" s="10">
        <f>E13+E23+E39+E50+E60</f>
        <v>154</v>
      </c>
    </row>
  </sheetData>
  <mergeCells count="15">
    <mergeCell ref="A53:D53"/>
    <mergeCell ref="E53:E55"/>
    <mergeCell ref="B54:D54"/>
    <mergeCell ref="A27:D27"/>
    <mergeCell ref="E27:E29"/>
    <mergeCell ref="B28:D28"/>
    <mergeCell ref="A42:D42"/>
    <mergeCell ref="E42:E44"/>
    <mergeCell ref="B43:D43"/>
    <mergeCell ref="B2:D2"/>
    <mergeCell ref="A1:D1"/>
    <mergeCell ref="E1:E3"/>
    <mergeCell ref="A17:D17"/>
    <mergeCell ref="E17:E19"/>
    <mergeCell ref="B18:D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M6" sqref="M6"/>
    </sheetView>
  </sheetViews>
  <sheetFormatPr defaultRowHeight="15" x14ac:dyDescent="0.25"/>
  <cols>
    <col min="1" max="1" width="27.140625" bestFit="1" customWidth="1"/>
  </cols>
  <sheetData>
    <row r="1" spans="1:15" x14ac:dyDescent="0.25">
      <c r="B1" t="s">
        <v>73</v>
      </c>
    </row>
    <row r="2" spans="1:15" x14ac:dyDescent="0.25">
      <c r="A2" t="s">
        <v>27</v>
      </c>
      <c r="B2">
        <f>B4*(B7^B9)*EM!K25</f>
        <v>14.528400229339193</v>
      </c>
      <c r="M2" t="s">
        <v>81</v>
      </c>
      <c r="N2">
        <v>160</v>
      </c>
      <c r="O2" t="s">
        <v>82</v>
      </c>
    </row>
    <row r="3" spans="1:15" ht="15.75" thickBot="1" x14ac:dyDescent="0.3">
      <c r="M3">
        <f>B2*N2</f>
        <v>2324.5440366942707</v>
      </c>
    </row>
    <row r="4" spans="1:15" ht="15.75" thickBot="1" x14ac:dyDescent="0.3">
      <c r="A4" s="13" t="s">
        <v>28</v>
      </c>
      <c r="B4" s="14">
        <v>2.94</v>
      </c>
      <c r="D4" s="29" t="s">
        <v>76</v>
      </c>
      <c r="E4" s="14">
        <v>0.91</v>
      </c>
      <c r="G4" s="29" t="s">
        <v>77</v>
      </c>
      <c r="H4" s="14">
        <v>3.67</v>
      </c>
      <c r="J4" s="29" t="s">
        <v>78</v>
      </c>
      <c r="K4" s="14">
        <v>0.28000000000000003</v>
      </c>
      <c r="M4">
        <f>M3/3</f>
        <v>774.84801223142358</v>
      </c>
    </row>
    <row r="5" spans="1:15" ht="15.75" thickBot="1" x14ac:dyDescent="0.3">
      <c r="M5">
        <f>M4/N2</f>
        <v>4.8428000764463972</v>
      </c>
    </row>
    <row r="6" spans="1:15" x14ac:dyDescent="0.25">
      <c r="A6" s="13" t="s">
        <v>29</v>
      </c>
      <c r="B6" s="15">
        <f>'UPF &amp; LOC'!J6</f>
        <v>2.31</v>
      </c>
    </row>
    <row r="7" spans="1:15" ht="15.75" thickBot="1" x14ac:dyDescent="0.3">
      <c r="A7" s="13" t="s">
        <v>30</v>
      </c>
      <c r="B7" s="16">
        <f>'UPF &amp; LOC'!J7</f>
        <v>10.318</v>
      </c>
    </row>
    <row r="8" spans="1:15" ht="15.75" thickBot="1" x14ac:dyDescent="0.3"/>
    <row r="9" spans="1:15" ht="15.75" thickBot="1" x14ac:dyDescent="0.3">
      <c r="A9" s="13" t="s">
        <v>31</v>
      </c>
      <c r="B9" s="14">
        <f>0.91+0.01*(A12+B12+C12+D12+E12)</f>
        <v>1.0699000000000001</v>
      </c>
      <c r="D9" t="s">
        <v>37</v>
      </c>
    </row>
    <row r="11" spans="1:15" ht="15.75" thickBot="1" x14ac:dyDescent="0.3">
      <c r="A11" s="13" t="s">
        <v>32</v>
      </c>
      <c r="B11" s="13" t="s">
        <v>33</v>
      </c>
      <c r="C11" s="13" t="s">
        <v>34</v>
      </c>
      <c r="D11" s="13" t="s">
        <v>35</v>
      </c>
      <c r="E11" s="13" t="s">
        <v>36</v>
      </c>
      <c r="F11" s="13" t="s">
        <v>80</v>
      </c>
    </row>
    <row r="12" spans="1:15" ht="15.75" thickBot="1" x14ac:dyDescent="0.3">
      <c r="A12" s="17">
        <v>4.96</v>
      </c>
      <c r="B12" s="18">
        <v>1.01</v>
      </c>
      <c r="C12" s="18">
        <v>4.24</v>
      </c>
      <c r="D12" s="18">
        <v>1.1000000000000001</v>
      </c>
      <c r="E12" s="19">
        <v>4.68</v>
      </c>
      <c r="F12">
        <f>SUM(A12:E12)</f>
        <v>15.99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L25" sqref="L25"/>
    </sheetView>
  </sheetViews>
  <sheetFormatPr defaultRowHeight="15" x14ac:dyDescent="0.25"/>
  <cols>
    <col min="1" max="1" width="37.42578125" bestFit="1" customWidth="1"/>
    <col min="10" max="10" width="46.42578125" bestFit="1" customWidth="1"/>
  </cols>
  <sheetData>
    <row r="1" spans="1:11" x14ac:dyDescent="0.25">
      <c r="B1" t="s">
        <v>72</v>
      </c>
    </row>
    <row r="2" spans="1:11" x14ac:dyDescent="0.25">
      <c r="A2" s="10" t="s">
        <v>46</v>
      </c>
      <c r="B2" s="10" t="s">
        <v>47</v>
      </c>
      <c r="C2" s="10" t="s">
        <v>17</v>
      </c>
      <c r="D2" s="10" t="s">
        <v>38</v>
      </c>
      <c r="E2" s="10" t="s">
        <v>18</v>
      </c>
      <c r="F2" s="10" t="s">
        <v>48</v>
      </c>
      <c r="G2" s="10" t="s">
        <v>49</v>
      </c>
    </row>
    <row r="3" spans="1:11" x14ac:dyDescent="0.25">
      <c r="A3" s="10" t="s">
        <v>45</v>
      </c>
      <c r="B3" s="10" t="s">
        <v>39</v>
      </c>
      <c r="C3" s="10" t="s">
        <v>40</v>
      </c>
      <c r="D3" s="10" t="s">
        <v>41</v>
      </c>
      <c r="E3" s="10" t="s">
        <v>42</v>
      </c>
      <c r="F3" s="10" t="s">
        <v>43</v>
      </c>
      <c r="G3" s="10" t="s">
        <v>44</v>
      </c>
      <c r="J3" s="20" t="s">
        <v>62</v>
      </c>
    </row>
    <row r="4" spans="1:11" x14ac:dyDescent="0.25">
      <c r="J4" t="s">
        <v>63</v>
      </c>
      <c r="K4">
        <v>1</v>
      </c>
    </row>
    <row r="5" spans="1:11" x14ac:dyDescent="0.25">
      <c r="J5" t="s">
        <v>64</v>
      </c>
      <c r="K5">
        <v>1.1399999999999999</v>
      </c>
    </row>
    <row r="6" spans="1:11" x14ac:dyDescent="0.25">
      <c r="A6" s="10" t="s">
        <v>46</v>
      </c>
      <c r="B6" s="10" t="s">
        <v>47</v>
      </c>
      <c r="C6" s="10" t="s">
        <v>17</v>
      </c>
      <c r="D6" s="10" t="s">
        <v>38</v>
      </c>
      <c r="E6" s="10" t="s">
        <v>18</v>
      </c>
      <c r="F6" s="10" t="s">
        <v>48</v>
      </c>
      <c r="G6" s="10" t="s">
        <v>49</v>
      </c>
      <c r="J6" t="s">
        <v>65</v>
      </c>
      <c r="K6">
        <v>1</v>
      </c>
    </row>
    <row r="7" spans="1:11" x14ac:dyDescent="0.25">
      <c r="A7" s="10" t="s">
        <v>45</v>
      </c>
      <c r="B7" s="10" t="s">
        <v>39</v>
      </c>
      <c r="C7" s="10" t="s">
        <v>40</v>
      </c>
      <c r="D7" s="10" t="s">
        <v>41</v>
      </c>
      <c r="E7" s="10" t="s">
        <v>42</v>
      </c>
      <c r="F7" s="10" t="s">
        <v>43</v>
      </c>
      <c r="G7" s="10" t="s">
        <v>44</v>
      </c>
      <c r="J7" t="s">
        <v>66</v>
      </c>
      <c r="K7">
        <v>1</v>
      </c>
    </row>
    <row r="8" spans="1:11" x14ac:dyDescent="0.25">
      <c r="J8" t="s">
        <v>67</v>
      </c>
      <c r="K8">
        <v>1</v>
      </c>
    </row>
    <row r="9" spans="1:11" x14ac:dyDescent="0.25">
      <c r="J9" s="20" t="s">
        <v>68</v>
      </c>
    </row>
    <row r="10" spans="1:11" x14ac:dyDescent="0.25">
      <c r="A10" s="10" t="s">
        <v>46</v>
      </c>
      <c r="B10" s="10" t="s">
        <v>47</v>
      </c>
      <c r="C10" s="10" t="s">
        <v>17</v>
      </c>
      <c r="D10" s="10" t="s">
        <v>38</v>
      </c>
      <c r="E10" s="10" t="s">
        <v>18</v>
      </c>
      <c r="F10" s="10" t="s">
        <v>48</v>
      </c>
      <c r="G10" s="10" t="s">
        <v>49</v>
      </c>
      <c r="J10" t="s">
        <v>69</v>
      </c>
      <c r="K10">
        <v>1.1100000000000001</v>
      </c>
    </row>
    <row r="11" spans="1:11" x14ac:dyDescent="0.25">
      <c r="A11" s="10" t="s">
        <v>45</v>
      </c>
      <c r="B11" s="10" t="s">
        <v>39</v>
      </c>
      <c r="C11" s="10" t="s">
        <v>40</v>
      </c>
      <c r="D11" s="10" t="s">
        <v>41</v>
      </c>
      <c r="E11" s="10" t="s">
        <v>42</v>
      </c>
      <c r="F11" s="10" t="s">
        <v>43</v>
      </c>
      <c r="G11" s="10" t="s">
        <v>44</v>
      </c>
      <c r="J11" t="s">
        <v>70</v>
      </c>
      <c r="K11">
        <v>1</v>
      </c>
    </row>
    <row r="12" spans="1:11" x14ac:dyDescent="0.25">
      <c r="J12" t="s">
        <v>71</v>
      </c>
      <c r="K12">
        <v>0.87</v>
      </c>
    </row>
    <row r="13" spans="1:11" x14ac:dyDescent="0.25">
      <c r="J13" s="20" t="s">
        <v>50</v>
      </c>
    </row>
    <row r="14" spans="1:11" x14ac:dyDescent="0.25">
      <c r="A14" s="10" t="s">
        <v>46</v>
      </c>
      <c r="B14" s="10" t="s">
        <v>47</v>
      </c>
      <c r="C14" s="10" t="s">
        <v>17</v>
      </c>
      <c r="D14" s="10" t="s">
        <v>38</v>
      </c>
      <c r="E14" s="10" t="s">
        <v>18</v>
      </c>
      <c r="F14" s="10" t="s">
        <v>48</v>
      </c>
      <c r="G14" s="10" t="s">
        <v>49</v>
      </c>
      <c r="J14" t="s">
        <v>51</v>
      </c>
      <c r="K14">
        <v>0.85</v>
      </c>
    </row>
    <row r="15" spans="1:11" x14ac:dyDescent="0.25">
      <c r="A15" s="10" t="s">
        <v>45</v>
      </c>
      <c r="B15" s="10" t="s">
        <v>39</v>
      </c>
      <c r="C15" s="10" t="s">
        <v>40</v>
      </c>
      <c r="D15" s="10" t="s">
        <v>41</v>
      </c>
      <c r="E15" s="10" t="s">
        <v>42</v>
      </c>
      <c r="F15" s="10" t="s">
        <v>43</v>
      </c>
      <c r="G15" s="10" t="s">
        <v>44</v>
      </c>
      <c r="J15" t="s">
        <v>52</v>
      </c>
      <c r="K15">
        <v>0.88</v>
      </c>
    </row>
    <row r="16" spans="1:11" x14ac:dyDescent="0.25">
      <c r="J16" t="s">
        <v>53</v>
      </c>
      <c r="K16">
        <v>0.81</v>
      </c>
    </row>
    <row r="17" spans="1:11" x14ac:dyDescent="0.25">
      <c r="J17" t="s">
        <v>54</v>
      </c>
      <c r="K17">
        <v>0.88</v>
      </c>
    </row>
    <row r="18" spans="1:11" x14ac:dyDescent="0.25">
      <c r="A18" s="10" t="s">
        <v>46</v>
      </c>
      <c r="B18" s="10" t="s">
        <v>47</v>
      </c>
      <c r="C18" s="10" t="s">
        <v>17</v>
      </c>
      <c r="D18" s="10" t="s">
        <v>38</v>
      </c>
      <c r="E18" s="10" t="s">
        <v>18</v>
      </c>
      <c r="F18" s="10" t="s">
        <v>48</v>
      </c>
      <c r="G18" s="10" t="s">
        <v>49</v>
      </c>
      <c r="J18" t="s">
        <v>55</v>
      </c>
      <c r="K18">
        <v>0.91</v>
      </c>
    </row>
    <row r="19" spans="1:11" x14ac:dyDescent="0.25">
      <c r="A19" s="10" t="s">
        <v>45</v>
      </c>
      <c r="B19" s="10" t="s">
        <v>39</v>
      </c>
      <c r="C19" s="10" t="s">
        <v>40</v>
      </c>
      <c r="D19" s="10" t="s">
        <v>41</v>
      </c>
      <c r="E19" s="10" t="s">
        <v>42</v>
      </c>
      <c r="F19" s="10" t="s">
        <v>43</v>
      </c>
      <c r="G19" s="10" t="s">
        <v>44</v>
      </c>
      <c r="J19" t="s">
        <v>56</v>
      </c>
      <c r="K19">
        <v>0.91</v>
      </c>
    </row>
    <row r="20" spans="1:11" x14ac:dyDescent="0.25">
      <c r="J20" s="20" t="s">
        <v>57</v>
      </c>
    </row>
    <row r="21" spans="1:11" x14ac:dyDescent="0.25">
      <c r="J21" t="s">
        <v>58</v>
      </c>
      <c r="K21">
        <v>0.9</v>
      </c>
    </row>
    <row r="22" spans="1:11" x14ac:dyDescent="0.25">
      <c r="A22" s="10" t="s">
        <v>46</v>
      </c>
      <c r="B22" s="10" t="s">
        <v>47</v>
      </c>
      <c r="C22" s="10" t="s">
        <v>17</v>
      </c>
      <c r="D22" s="10" t="s">
        <v>38</v>
      </c>
      <c r="E22" s="10" t="s">
        <v>18</v>
      </c>
      <c r="F22" s="10" t="s">
        <v>48</v>
      </c>
      <c r="G22" s="10" t="s">
        <v>49</v>
      </c>
      <c r="J22" t="s">
        <v>59</v>
      </c>
      <c r="K22">
        <v>0.93</v>
      </c>
    </row>
    <row r="23" spans="1:11" x14ac:dyDescent="0.25">
      <c r="A23" s="10" t="s">
        <v>45</v>
      </c>
      <c r="B23" s="10" t="s">
        <v>39</v>
      </c>
      <c r="C23" s="10" t="s">
        <v>40</v>
      </c>
      <c r="D23" s="10" t="s">
        <v>41</v>
      </c>
      <c r="E23" s="10" t="s">
        <v>42</v>
      </c>
      <c r="F23" s="10" t="s">
        <v>43</v>
      </c>
      <c r="G23" s="10" t="s">
        <v>44</v>
      </c>
      <c r="J23" s="20" t="s">
        <v>60</v>
      </c>
    </row>
    <row r="24" spans="1:11" x14ac:dyDescent="0.25">
      <c r="J24" t="s">
        <v>61</v>
      </c>
      <c r="K24">
        <v>1</v>
      </c>
    </row>
    <row r="25" spans="1:11" x14ac:dyDescent="0.25">
      <c r="K25" s="28">
        <f>PRODUCT(K4:K8)*PRODUCT(K10:K12)*PRODUCT(K14:K19)*PRODUCT(K21:K22)*K24</f>
        <v>0.4068409073980459</v>
      </c>
    </row>
    <row r="26" spans="1:11" x14ac:dyDescent="0.25">
      <c r="A26" s="10" t="s">
        <v>46</v>
      </c>
      <c r="B26" s="10" t="s">
        <v>47</v>
      </c>
      <c r="C26" s="10" t="s">
        <v>17</v>
      </c>
      <c r="D26" s="10" t="s">
        <v>38</v>
      </c>
      <c r="E26" s="10" t="s">
        <v>18</v>
      </c>
      <c r="F26" s="10" t="s">
        <v>48</v>
      </c>
      <c r="G26" s="10" t="s">
        <v>49</v>
      </c>
    </row>
    <row r="27" spans="1:11" x14ac:dyDescent="0.25">
      <c r="A27" s="10" t="s">
        <v>45</v>
      </c>
      <c r="B27" s="10" t="s">
        <v>39</v>
      </c>
      <c r="C27" s="10" t="s">
        <v>40</v>
      </c>
      <c r="D27" s="10" t="s">
        <v>41</v>
      </c>
      <c r="E27" s="10" t="s">
        <v>42</v>
      </c>
      <c r="F27" s="10" t="s">
        <v>43</v>
      </c>
      <c r="G27" s="10" t="s">
        <v>44</v>
      </c>
    </row>
    <row r="30" spans="1:11" x14ac:dyDescent="0.25">
      <c r="A30" s="10" t="s">
        <v>46</v>
      </c>
      <c r="B30" s="10" t="s">
        <v>47</v>
      </c>
      <c r="C30" s="10" t="s">
        <v>17</v>
      </c>
      <c r="D30" s="10" t="s">
        <v>38</v>
      </c>
      <c r="E30" s="10" t="s">
        <v>18</v>
      </c>
      <c r="F30" s="10" t="s">
        <v>48</v>
      </c>
      <c r="G30" s="10" t="s">
        <v>49</v>
      </c>
    </row>
    <row r="31" spans="1:11" x14ac:dyDescent="0.25">
      <c r="A31" s="10" t="s">
        <v>45</v>
      </c>
      <c r="B31" s="10" t="s">
        <v>39</v>
      </c>
      <c r="C31" s="10" t="s">
        <v>40</v>
      </c>
      <c r="D31" s="10" t="s">
        <v>41</v>
      </c>
      <c r="E31" s="10" t="s">
        <v>42</v>
      </c>
      <c r="F31" s="10" t="s">
        <v>43</v>
      </c>
      <c r="G31" s="10" t="s">
        <v>44</v>
      </c>
    </row>
    <row r="34" spans="1:7" x14ac:dyDescent="0.25">
      <c r="A34" s="10" t="s">
        <v>46</v>
      </c>
      <c r="B34" s="10" t="s">
        <v>47</v>
      </c>
      <c r="C34" s="10" t="s">
        <v>17</v>
      </c>
      <c r="D34" s="10" t="s">
        <v>38</v>
      </c>
      <c r="E34" s="10" t="s">
        <v>18</v>
      </c>
      <c r="F34" s="10" t="s">
        <v>48</v>
      </c>
      <c r="G34" s="10" t="s">
        <v>49</v>
      </c>
    </row>
    <row r="35" spans="1:7" x14ac:dyDescent="0.25">
      <c r="A35" s="10" t="s">
        <v>45</v>
      </c>
      <c r="B35" s="10" t="s">
        <v>39</v>
      </c>
      <c r="C35" s="10" t="s">
        <v>40</v>
      </c>
      <c r="D35" s="10" t="s">
        <v>41</v>
      </c>
      <c r="E35" s="10" t="s">
        <v>42</v>
      </c>
      <c r="F35" s="10" t="s">
        <v>43</v>
      </c>
      <c r="G35" s="10" t="s">
        <v>44</v>
      </c>
    </row>
    <row r="38" spans="1:7" x14ac:dyDescent="0.25">
      <c r="A38" s="10" t="s">
        <v>46</v>
      </c>
      <c r="B38" s="10" t="s">
        <v>47</v>
      </c>
      <c r="C38" s="10" t="s">
        <v>17</v>
      </c>
      <c r="D38" s="10" t="s">
        <v>38</v>
      </c>
      <c r="E38" s="10" t="s">
        <v>18</v>
      </c>
      <c r="F38" s="10" t="s">
        <v>48</v>
      </c>
      <c r="G38" s="10" t="s">
        <v>49</v>
      </c>
    </row>
    <row r="39" spans="1:7" x14ac:dyDescent="0.25">
      <c r="A39" s="10" t="s">
        <v>45</v>
      </c>
      <c r="B39" s="10" t="s">
        <v>39</v>
      </c>
      <c r="C39" s="10" t="s">
        <v>40</v>
      </c>
      <c r="D39" s="10" t="s">
        <v>41</v>
      </c>
      <c r="E39" s="10" t="s">
        <v>42</v>
      </c>
      <c r="F39" s="10" t="s">
        <v>43</v>
      </c>
      <c r="G39" s="10" t="s">
        <v>44</v>
      </c>
    </row>
    <row r="42" spans="1:7" x14ac:dyDescent="0.25">
      <c r="A42" s="10" t="s">
        <v>46</v>
      </c>
      <c r="B42" s="10" t="s">
        <v>47</v>
      </c>
      <c r="C42" s="10" t="s">
        <v>17</v>
      </c>
      <c r="D42" s="10" t="s">
        <v>38</v>
      </c>
      <c r="E42" s="10" t="s">
        <v>18</v>
      </c>
      <c r="F42" s="10" t="s">
        <v>48</v>
      </c>
      <c r="G42" s="10" t="s">
        <v>49</v>
      </c>
    </row>
    <row r="43" spans="1:7" x14ac:dyDescent="0.25">
      <c r="A43" s="10" t="s">
        <v>45</v>
      </c>
      <c r="B43" s="10" t="s">
        <v>39</v>
      </c>
      <c r="C43" s="10" t="s">
        <v>40</v>
      </c>
      <c r="D43" s="10" t="s">
        <v>41</v>
      </c>
      <c r="E43" s="10" t="s">
        <v>42</v>
      </c>
      <c r="F43" s="10" t="s">
        <v>43</v>
      </c>
      <c r="G43" s="10" t="s">
        <v>44</v>
      </c>
    </row>
    <row r="47" spans="1:7" x14ac:dyDescent="0.25">
      <c r="A47" s="10" t="s">
        <v>46</v>
      </c>
      <c r="B47" s="10" t="s">
        <v>47</v>
      </c>
      <c r="C47" s="10" t="s">
        <v>17</v>
      </c>
      <c r="D47" s="10" t="s">
        <v>38</v>
      </c>
      <c r="E47" s="10" t="s">
        <v>18</v>
      </c>
      <c r="F47" s="10" t="s">
        <v>48</v>
      </c>
      <c r="G47" s="10" t="s">
        <v>49</v>
      </c>
    </row>
    <row r="48" spans="1:7" x14ac:dyDescent="0.25">
      <c r="A48" s="10" t="s">
        <v>45</v>
      </c>
      <c r="B48" s="10" t="s">
        <v>39</v>
      </c>
      <c r="C48" s="10" t="s">
        <v>40</v>
      </c>
      <c r="D48" s="10" t="s">
        <v>41</v>
      </c>
      <c r="E48" s="10" t="s">
        <v>42</v>
      </c>
      <c r="F48" s="10" t="s">
        <v>43</v>
      </c>
      <c r="G48" s="10" t="s">
        <v>44</v>
      </c>
    </row>
    <row r="52" spans="1:7" x14ac:dyDescent="0.25">
      <c r="A52" s="10" t="s">
        <v>46</v>
      </c>
      <c r="B52" s="10" t="s">
        <v>47</v>
      </c>
      <c r="C52" s="10" t="s">
        <v>17</v>
      </c>
      <c r="D52" s="10" t="s">
        <v>38</v>
      </c>
      <c r="E52" s="10" t="s">
        <v>18</v>
      </c>
      <c r="F52" s="10" t="s">
        <v>48</v>
      </c>
      <c r="G52" s="10" t="s">
        <v>49</v>
      </c>
    </row>
    <row r="53" spans="1:7" x14ac:dyDescent="0.25">
      <c r="A53" s="10" t="s">
        <v>45</v>
      </c>
      <c r="B53" s="10" t="s">
        <v>39</v>
      </c>
      <c r="C53" s="10" t="s">
        <v>40</v>
      </c>
      <c r="D53" s="10" t="s">
        <v>41</v>
      </c>
      <c r="E53" s="10" t="s">
        <v>42</v>
      </c>
      <c r="F53" s="10" t="s">
        <v>43</v>
      </c>
      <c r="G53" s="10" t="s">
        <v>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defaultRowHeight="15" x14ac:dyDescent="0.25"/>
  <sheetData>
    <row r="1" spans="1:4" x14ac:dyDescent="0.25">
      <c r="A1" t="s">
        <v>74</v>
      </c>
      <c r="D1">
        <f>'PERSON MONTH'!H4*('PERSON MONTH'!B2)^D2</f>
        <v>8.4577486018994108</v>
      </c>
    </row>
    <row r="2" spans="1:4" x14ac:dyDescent="0.25">
      <c r="A2" t="s">
        <v>75</v>
      </c>
      <c r="D2">
        <f>'PERSON MONTH'!K4+0.2*0.01*'PERSON MONTH'!F12</f>
        <v>0.31198000000000004</v>
      </c>
    </row>
    <row r="3" spans="1:4" x14ac:dyDescent="0.25">
      <c r="A3" s="30" t="s">
        <v>79</v>
      </c>
      <c r="D3">
        <f>'PERSON MONTH'!K4+0.2*('PERSON MONTH'!B9-'PERSON MONTH'!E4)</f>
        <v>0.31198000000000004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UPF &amp; LOC</vt:lpstr>
      <vt:lpstr>PERSON MONTH</vt:lpstr>
      <vt:lpstr>EM</vt:lpstr>
      <vt:lpstr>TDEV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Tinti Erica</dc:creator>
  <cp:lastModifiedBy>Tinti Erica</cp:lastModifiedBy>
  <dcterms:created xsi:type="dcterms:W3CDTF">2017-01-21T00:28:52Z</dcterms:created>
  <dcterms:modified xsi:type="dcterms:W3CDTF">2017-01-22T15:55:16Z</dcterms:modified>
</cp:coreProperties>
</file>