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heckCompatibility="1"/>
  <mc:AlternateContent xmlns:mc="http://schemas.openxmlformats.org/markup-compatibility/2006">
    <mc:Choice Requires="x15">
      <x15ac:absPath xmlns:x15ac="http://schemas.microsoft.com/office/spreadsheetml/2010/11/ac" url="/Users/sergiocruz/Desktop/"/>
    </mc:Choice>
  </mc:AlternateContent>
  <xr:revisionPtr revIDLastSave="0" documentId="13_ncr:1_{4DED9041-BE74-7041-8FA0-DDF0E9F4FA14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DecWOTalent2023" sheetId="5" r:id="rId1"/>
    <sheet name="DecDjTalent23 (2)" sheetId="9" r:id="rId2"/>
    <sheet name="DecDjTalent23" sheetId="6" r:id="rId3"/>
    <sheet name="NovCorrelation" sheetId="3" r:id="rId4"/>
    <sheet name="NovWOTalent2023" sheetId="1" r:id="rId5"/>
    <sheet name="NovDjTalent23" sheetId="4" r:id="rId6"/>
  </sheets>
  <definedNames>
    <definedName name="_xlnm._FilterDatabase" localSheetId="1" hidden="1">'DecDjTalent23 (2)'!$E$1:$E$351</definedName>
    <definedName name="_xlnm._FilterDatabase" localSheetId="3" hidden="1">NovCorrelation!$A$1:$A$101</definedName>
    <definedName name="_xlnm._FilterDatabase" localSheetId="4" hidden="1">NovWOTalent2023!$A$2:$T$225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3" l="1"/>
  <c r="O16" i="9"/>
  <c r="K181" i="6"/>
  <c r="K258" i="6"/>
  <c r="K239" i="6"/>
  <c r="J241" i="6"/>
  <c r="K267" i="6"/>
  <c r="K219" i="6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7" i="9"/>
  <c r="O18" i="9"/>
  <c r="O19" i="9"/>
  <c r="O20" i="9"/>
  <c r="O21" i="9"/>
  <c r="O22" i="9"/>
  <c r="O2" i="9"/>
  <c r="K160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4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2" i="9"/>
  <c r="J117" i="9"/>
  <c r="K283" i="6"/>
  <c r="L283" i="6" s="1"/>
  <c r="J239" i="6"/>
  <c r="K231" i="6"/>
  <c r="K193" i="6"/>
  <c r="J193" i="6"/>
  <c r="L181" i="6"/>
  <c r="J173" i="6"/>
  <c r="K162" i="6"/>
  <c r="L166" i="6" s="1"/>
  <c r="J159" i="6"/>
  <c r="K156" i="6"/>
  <c r="J156" i="6"/>
  <c r="K130" i="6"/>
  <c r="M130" i="6" s="1"/>
  <c r="J130" i="6"/>
  <c r="K122" i="6"/>
  <c r="J122" i="6"/>
  <c r="K99" i="6"/>
  <c r="J99" i="6"/>
  <c r="J93" i="6"/>
  <c r="J82" i="6"/>
  <c r="J71" i="6"/>
  <c r="K56" i="6"/>
  <c r="L58" i="6" s="1"/>
  <c r="J56" i="6"/>
  <c r="J43" i="6"/>
  <c r="J30" i="6"/>
  <c r="U204" i="5"/>
  <c r="V204" i="5"/>
  <c r="U149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V3" i="5"/>
  <c r="U3" i="5"/>
  <c r="S150" i="5" l="1"/>
  <c r="S153" i="5"/>
  <c r="S185" i="5"/>
  <c r="S172" i="5" l="1"/>
  <c r="S170" i="5"/>
  <c r="S169" i="5"/>
  <c r="S168" i="5"/>
  <c r="S167" i="5"/>
  <c r="S149" i="5"/>
  <c r="S143" i="5"/>
  <c r="S140" i="5"/>
  <c r="T140" i="5" s="1"/>
  <c r="S133" i="5"/>
  <c r="S57" i="5"/>
  <c r="S47" i="5"/>
  <c r="S11" i="5"/>
  <c r="S8" i="5"/>
  <c r="T4" i="5"/>
  <c r="T22" i="5"/>
  <c r="T30" i="5"/>
  <c r="T104" i="5"/>
  <c r="T112" i="5"/>
  <c r="T122" i="5"/>
  <c r="T123" i="5"/>
  <c r="T124" i="5"/>
  <c r="T125" i="5"/>
  <c r="T126" i="5"/>
  <c r="T127" i="5"/>
  <c r="T128" i="5"/>
  <c r="T167" i="5"/>
  <c r="S4" i="5"/>
  <c r="S5" i="5"/>
  <c r="S6" i="5"/>
  <c r="S7" i="5"/>
  <c r="T7" i="5" s="1"/>
  <c r="T8" i="5"/>
  <c r="S9" i="5"/>
  <c r="S10" i="5"/>
  <c r="T10" i="5" s="1"/>
  <c r="T11" i="5"/>
  <c r="S12" i="5"/>
  <c r="S13" i="5"/>
  <c r="T13" i="5" s="1"/>
  <c r="S14" i="5"/>
  <c r="S15" i="5"/>
  <c r="T15" i="5" s="1"/>
  <c r="S16" i="5"/>
  <c r="S17" i="5"/>
  <c r="T17" i="5" s="1"/>
  <c r="S18" i="5"/>
  <c r="S19" i="5"/>
  <c r="T19" i="5" s="1"/>
  <c r="S20" i="5"/>
  <c r="S21" i="5"/>
  <c r="S22" i="5"/>
  <c r="S23" i="5"/>
  <c r="T23" i="5" s="1"/>
  <c r="S24" i="5"/>
  <c r="T24" i="5" s="1"/>
  <c r="S25" i="5"/>
  <c r="T25" i="5" s="1"/>
  <c r="S26" i="5"/>
  <c r="S27" i="5"/>
  <c r="S28" i="5"/>
  <c r="T28" i="5" s="1"/>
  <c r="S29" i="5"/>
  <c r="S30" i="5"/>
  <c r="S31" i="5"/>
  <c r="S32" i="5"/>
  <c r="S33" i="5"/>
  <c r="S34" i="5"/>
  <c r="T34" i="5" s="1"/>
  <c r="S35" i="5"/>
  <c r="T35" i="5" s="1"/>
  <c r="S36" i="5"/>
  <c r="T36" i="5" s="1"/>
  <c r="S37" i="5"/>
  <c r="T37" i="5" s="1"/>
  <c r="S38" i="5"/>
  <c r="T38" i="5" s="1"/>
  <c r="S39" i="5"/>
  <c r="S40" i="5"/>
  <c r="S41" i="5"/>
  <c r="T41" i="5" s="1"/>
  <c r="S42" i="5"/>
  <c r="T42" i="5" s="1"/>
  <c r="S43" i="5"/>
  <c r="S44" i="5"/>
  <c r="S45" i="5"/>
  <c r="T45" i="5" s="1"/>
  <c r="S46" i="5"/>
  <c r="T46" i="5" s="1"/>
  <c r="T47" i="5"/>
  <c r="S48" i="5"/>
  <c r="S49" i="5"/>
  <c r="T49" i="5" s="1"/>
  <c r="S50" i="5"/>
  <c r="T50" i="5" s="1"/>
  <c r="S51" i="5"/>
  <c r="T51" i="5" s="1"/>
  <c r="S52" i="5"/>
  <c r="T52" i="5" s="1"/>
  <c r="S53" i="5"/>
  <c r="T53" i="5" s="1"/>
  <c r="S54" i="5"/>
  <c r="T54" i="5" s="1"/>
  <c r="S55" i="5"/>
  <c r="T55" i="5" s="1"/>
  <c r="S56" i="5"/>
  <c r="T56" i="5" s="1"/>
  <c r="T57" i="5"/>
  <c r="S58" i="5"/>
  <c r="S59" i="5"/>
  <c r="T59" i="5" s="1"/>
  <c r="S60" i="5"/>
  <c r="S61" i="5"/>
  <c r="S62" i="5"/>
  <c r="T62" i="5" s="1"/>
  <c r="S63" i="5"/>
  <c r="T63" i="5" s="1"/>
  <c r="S64" i="5"/>
  <c r="S65" i="5"/>
  <c r="T65" i="5" s="1"/>
  <c r="S66" i="5"/>
  <c r="T66" i="5" s="1"/>
  <c r="S67" i="5"/>
  <c r="T67" i="5" s="1"/>
  <c r="S68" i="5"/>
  <c r="T68" i="5" s="1"/>
  <c r="S69" i="5"/>
  <c r="S70" i="5"/>
  <c r="S71" i="5"/>
  <c r="T71" i="5" s="1"/>
  <c r="S72" i="5"/>
  <c r="S73" i="5"/>
  <c r="S74" i="5"/>
  <c r="S75" i="5"/>
  <c r="S76" i="5"/>
  <c r="S77" i="5"/>
  <c r="T77" i="5" s="1"/>
  <c r="S78" i="5"/>
  <c r="S79" i="5"/>
  <c r="T79" i="5" s="1"/>
  <c r="S80" i="5"/>
  <c r="S81" i="5"/>
  <c r="T81" i="5" s="1"/>
  <c r="S82" i="5"/>
  <c r="S83" i="5"/>
  <c r="T83" i="5" s="1"/>
  <c r="S84" i="5"/>
  <c r="T84" i="5" s="1"/>
  <c r="S85" i="5"/>
  <c r="S86" i="5"/>
  <c r="S87" i="5"/>
  <c r="S88" i="5"/>
  <c r="T88" i="5" s="1"/>
  <c r="S89" i="5"/>
  <c r="S90" i="5"/>
  <c r="T90" i="5" s="1"/>
  <c r="S91" i="5"/>
  <c r="T91" i="5" s="1"/>
  <c r="S92" i="5"/>
  <c r="T92" i="5" s="1"/>
  <c r="S93" i="5"/>
  <c r="T93" i="5" s="1"/>
  <c r="S94" i="5"/>
  <c r="T94" i="5" s="1"/>
  <c r="S95" i="5"/>
  <c r="S96" i="5"/>
  <c r="T96" i="5" s="1"/>
  <c r="S97" i="5"/>
  <c r="T97" i="5" s="1"/>
  <c r="S98" i="5"/>
  <c r="T98" i="5" s="1"/>
  <c r="S99" i="5"/>
  <c r="S100" i="5"/>
  <c r="S101" i="5"/>
  <c r="T101" i="5" s="1"/>
  <c r="S102" i="5"/>
  <c r="T102" i="5" s="1"/>
  <c r="S103" i="5"/>
  <c r="S104" i="5"/>
  <c r="S105" i="5"/>
  <c r="T105" i="5" s="1"/>
  <c r="S106" i="5"/>
  <c r="T106" i="5" s="1"/>
  <c r="S107" i="5"/>
  <c r="T107" i="5" s="1"/>
  <c r="S108" i="5"/>
  <c r="T108" i="5" s="1"/>
  <c r="S109" i="5"/>
  <c r="S110" i="5"/>
  <c r="S111" i="5"/>
  <c r="S112" i="5"/>
  <c r="S113" i="5"/>
  <c r="S114" i="5"/>
  <c r="S115" i="5"/>
  <c r="T115" i="5" s="1"/>
  <c r="S116" i="5"/>
  <c r="T116" i="5" s="1"/>
  <c r="S117" i="5"/>
  <c r="S118" i="5"/>
  <c r="S119" i="5"/>
  <c r="S120" i="5"/>
  <c r="T120" i="5" s="1"/>
  <c r="S121" i="5"/>
  <c r="T121" i="5" s="1"/>
  <c r="S122" i="5"/>
  <c r="S123" i="5"/>
  <c r="S124" i="5"/>
  <c r="S125" i="5"/>
  <c r="S126" i="5"/>
  <c r="S127" i="5"/>
  <c r="S128" i="5"/>
  <c r="S129" i="5"/>
  <c r="T129" i="5" s="1"/>
  <c r="S130" i="5"/>
  <c r="T130" i="5" s="1"/>
  <c r="S131" i="5"/>
  <c r="T131" i="5" s="1"/>
  <c r="S132" i="5"/>
  <c r="T132" i="5" s="1"/>
  <c r="T133" i="5"/>
  <c r="S134" i="5"/>
  <c r="S135" i="5"/>
  <c r="T135" i="5" s="1"/>
  <c r="S136" i="5"/>
  <c r="S137" i="5"/>
  <c r="T137" i="5" s="1"/>
  <c r="S138" i="5"/>
  <c r="S139" i="5"/>
  <c r="S141" i="5"/>
  <c r="T141" i="5" s="1"/>
  <c r="S142" i="5"/>
  <c r="T142" i="5" s="1"/>
  <c r="T143" i="5"/>
  <c r="S144" i="5"/>
  <c r="T144" i="5" s="1"/>
  <c r="S145" i="5"/>
  <c r="T145" i="5" s="1"/>
  <c r="S146" i="5"/>
  <c r="T146" i="5" s="1"/>
  <c r="S147" i="5"/>
  <c r="T147" i="5" s="1"/>
  <c r="S148" i="5"/>
  <c r="T148" i="5" s="1"/>
  <c r="T150" i="5"/>
  <c r="S151" i="5"/>
  <c r="S152" i="5"/>
  <c r="S154" i="5"/>
  <c r="S155" i="5"/>
  <c r="S156" i="5"/>
  <c r="S157" i="5"/>
  <c r="T157" i="5" s="1"/>
  <c r="S158" i="5"/>
  <c r="T158" i="5" s="1"/>
  <c r="S159" i="5"/>
  <c r="S160" i="5"/>
  <c r="T160" i="5" s="1"/>
  <c r="S161" i="5"/>
  <c r="S162" i="5"/>
  <c r="T162" i="5" s="1"/>
  <c r="S163" i="5"/>
  <c r="T163" i="5" s="1"/>
  <c r="S164" i="5"/>
  <c r="S165" i="5"/>
  <c r="S166" i="5"/>
  <c r="T166" i="5" s="1"/>
  <c r="S171" i="5"/>
  <c r="S173" i="5"/>
  <c r="S174" i="5"/>
  <c r="T174" i="5" s="1"/>
  <c r="S175" i="5"/>
  <c r="T175" i="5" s="1"/>
  <c r="S176" i="5"/>
  <c r="S177" i="5"/>
  <c r="T177" i="5" s="1"/>
  <c r="S178" i="5"/>
  <c r="S179" i="5"/>
  <c r="T179" i="5" s="1"/>
  <c r="S180" i="5"/>
  <c r="T180" i="5" s="1"/>
  <c r="S181" i="5"/>
  <c r="T181" i="5" s="1"/>
  <c r="S182" i="5"/>
  <c r="S183" i="5"/>
  <c r="T183" i="5" s="1"/>
  <c r="S184" i="5"/>
  <c r="T184" i="5" s="1"/>
  <c r="T185" i="5"/>
  <c r="S186" i="5"/>
  <c r="T186" i="5" s="1"/>
  <c r="S187" i="5"/>
  <c r="S188" i="5"/>
  <c r="S189" i="5"/>
  <c r="S190" i="5"/>
  <c r="T190" i="5" s="1"/>
  <c r="S191" i="5"/>
  <c r="S192" i="5"/>
  <c r="T192" i="5" s="1"/>
  <c r="S193" i="5"/>
  <c r="T193" i="5" s="1"/>
  <c r="S194" i="5"/>
  <c r="T194" i="5" s="1"/>
  <c r="S195" i="5"/>
  <c r="T195" i="5" s="1"/>
  <c r="S196" i="5"/>
  <c r="S197" i="5"/>
  <c r="S198" i="5"/>
  <c r="S199" i="5"/>
  <c r="T199" i="5" s="1"/>
  <c r="S200" i="5"/>
  <c r="S201" i="5"/>
  <c r="S202" i="5"/>
  <c r="T202" i="5" s="1"/>
  <c r="S203" i="5"/>
  <c r="T203" i="5" s="1"/>
  <c r="S3" i="1"/>
  <c r="R3" i="1"/>
  <c r="P3" i="1"/>
  <c r="S3" i="5"/>
  <c r="T3" i="5" s="1"/>
  <c r="T152" i="5" l="1"/>
  <c r="S204" i="5"/>
  <c r="T151" i="5"/>
  <c r="T153" i="5"/>
  <c r="T154" i="5"/>
  <c r="T201" i="5"/>
  <c r="T200" i="5"/>
  <c r="T198" i="5"/>
  <c r="T197" i="5"/>
  <c r="T196" i="5"/>
  <c r="T191" i="5"/>
  <c r="T189" i="5"/>
  <c r="T188" i="5"/>
  <c r="T187" i="5"/>
  <c r="T182" i="5"/>
  <c r="T178" i="5"/>
  <c r="T176" i="5"/>
  <c r="T173" i="5"/>
  <c r="T172" i="5"/>
  <c r="T171" i="5"/>
  <c r="T170" i="5"/>
  <c r="T169" i="5"/>
  <c r="T168" i="5"/>
  <c r="T165" i="5"/>
  <c r="T164" i="5"/>
  <c r="T161" i="5"/>
  <c r="T159" i="5"/>
  <c r="T156" i="5"/>
  <c r="T155" i="5"/>
  <c r="T149" i="5"/>
  <c r="T139" i="5"/>
  <c r="T138" i="5"/>
  <c r="T136" i="5"/>
  <c r="T134" i="5"/>
  <c r="T119" i="5"/>
  <c r="T118" i="5"/>
  <c r="T117" i="5"/>
  <c r="T114" i="5"/>
  <c r="T113" i="5"/>
  <c r="T111" i="5"/>
  <c r="T110" i="5"/>
  <c r="T109" i="5"/>
  <c r="T103" i="5"/>
  <c r="T100" i="5"/>
  <c r="T99" i="5"/>
  <c r="T95" i="5"/>
  <c r="T89" i="5"/>
  <c r="T87" i="5"/>
  <c r="T86" i="5"/>
  <c r="T85" i="5"/>
  <c r="T82" i="5"/>
  <c r="T80" i="5"/>
  <c r="T78" i="5"/>
  <c r="T75" i="5"/>
  <c r="T74" i="5"/>
  <c r="T76" i="5"/>
  <c r="T73" i="5"/>
  <c r="T72" i="5"/>
  <c r="T70" i="5"/>
  <c r="T69" i="5"/>
  <c r="T64" i="5"/>
  <c r="T61" i="5"/>
  <c r="T60" i="5"/>
  <c r="T58" i="5"/>
  <c r="T48" i="5"/>
  <c r="T44" i="5"/>
  <c r="T43" i="5"/>
  <c r="T40" i="5"/>
  <c r="T39" i="5"/>
  <c r="T33" i="5"/>
  <c r="T32" i="5"/>
  <c r="T31" i="5"/>
  <c r="T20" i="5"/>
  <c r="T21" i="5"/>
  <c r="T27" i="5"/>
  <c r="T26" i="5"/>
  <c r="T29" i="5"/>
  <c r="T18" i="5"/>
  <c r="T16" i="5"/>
  <c r="T14" i="5"/>
  <c r="T12" i="5"/>
  <c r="T9" i="5"/>
  <c r="T6" i="5"/>
  <c r="T5" i="5"/>
  <c r="F121" i="3"/>
  <c r="T204" i="5" l="1"/>
  <c r="O23" i="4"/>
  <c r="O2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" i="4"/>
  <c r="N19" i="4" l="1"/>
  <c r="P220" i="1"/>
  <c r="R220" i="1" s="1"/>
  <c r="P95" i="1"/>
  <c r="R95" i="1" s="1"/>
  <c r="P175" i="1"/>
  <c r="R175" i="1" s="1"/>
  <c r="P107" i="1"/>
  <c r="R107" i="1" s="1"/>
  <c r="P151" i="1"/>
  <c r="R151" i="1" s="1"/>
  <c r="P152" i="1"/>
  <c r="R152" i="1" s="1"/>
  <c r="P153" i="1"/>
  <c r="R153" i="1" s="1"/>
  <c r="P154" i="1"/>
  <c r="R154" i="1" s="1"/>
  <c r="P91" i="1"/>
  <c r="R91" i="1" s="1"/>
  <c r="P97" i="1"/>
  <c r="R97" i="1" s="1"/>
  <c r="P86" i="1"/>
  <c r="R86" i="1" s="1"/>
  <c r="P71" i="1"/>
  <c r="R71" i="1" s="1"/>
  <c r="P83" i="1"/>
  <c r="R83" i="1" s="1"/>
  <c r="P69" i="1"/>
  <c r="R69" i="1" s="1"/>
  <c r="P20" i="1"/>
  <c r="R20" i="1" s="1"/>
  <c r="P4" i="1"/>
  <c r="R4" i="1" s="1"/>
  <c r="P96" i="1"/>
  <c r="R96" i="1" s="1"/>
  <c r="P100" i="1"/>
  <c r="R100" i="1" s="1"/>
  <c r="D102" i="3" l="1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N21" i="4"/>
  <c r="S20" i="4"/>
  <c r="N20" i="4"/>
  <c r="S19" i="4"/>
  <c r="S18" i="4"/>
  <c r="N18" i="4"/>
  <c r="S17" i="4"/>
  <c r="N17" i="4"/>
  <c r="S16" i="4"/>
  <c r="N16" i="4"/>
  <c r="S15" i="4"/>
  <c r="N15" i="4"/>
  <c r="S14" i="4"/>
  <c r="N14" i="4"/>
  <c r="S13" i="4"/>
  <c r="N13" i="4"/>
  <c r="S12" i="4"/>
  <c r="N12" i="4"/>
  <c r="S11" i="4"/>
  <c r="N11" i="4"/>
  <c r="S10" i="4"/>
  <c r="N10" i="4"/>
  <c r="S9" i="4"/>
  <c r="N9" i="4"/>
  <c r="S8" i="4"/>
  <c r="N8" i="4"/>
  <c r="S7" i="4"/>
  <c r="N7" i="4"/>
  <c r="S6" i="4"/>
  <c r="N6" i="4"/>
  <c r="S5" i="4"/>
  <c r="N5" i="4"/>
  <c r="S4" i="4"/>
  <c r="N4" i="4"/>
  <c r="S3" i="4"/>
  <c r="N3" i="4"/>
  <c r="N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P191" i="1"/>
  <c r="R191" i="1" s="1"/>
  <c r="N174" i="1"/>
  <c r="P174" i="1" s="1"/>
  <c r="R174" i="1" s="1"/>
  <c r="Q4" i="1"/>
  <c r="S4" i="1" s="1"/>
  <c r="P7" i="1"/>
  <c r="P210" i="1"/>
  <c r="P122" i="1"/>
  <c r="R122" i="1" s="1"/>
  <c r="P22" i="1"/>
  <c r="R22" i="1" s="1"/>
  <c r="P18" i="1"/>
  <c r="R18" i="1" s="1"/>
  <c r="P38" i="1"/>
  <c r="R38" i="1" s="1"/>
  <c r="P60" i="1"/>
  <c r="R60" i="1" s="1"/>
  <c r="P196" i="1"/>
  <c r="R196" i="1" s="1"/>
  <c r="P93" i="1"/>
  <c r="R93" i="1" s="1"/>
  <c r="P141" i="1"/>
  <c r="R141" i="1" s="1"/>
  <c r="P200" i="1"/>
  <c r="R200" i="1" s="1"/>
  <c r="P184" i="1"/>
  <c r="R184" i="1" s="1"/>
  <c r="P180" i="1"/>
  <c r="R180" i="1" s="1"/>
  <c r="P179" i="1"/>
  <c r="R179" i="1" s="1"/>
  <c r="P178" i="1"/>
  <c r="R178" i="1" s="1"/>
  <c r="P177" i="1"/>
  <c r="P34" i="1"/>
  <c r="P49" i="1"/>
  <c r="R49" i="1" s="1"/>
  <c r="P48" i="1"/>
  <c r="P47" i="1"/>
  <c r="R47" i="1" s="1"/>
  <c r="P46" i="1"/>
  <c r="R46" i="1" s="1"/>
  <c r="P45" i="1"/>
  <c r="R45" i="1" s="1"/>
  <c r="P44" i="1"/>
  <c r="R44" i="1" s="1"/>
  <c r="P51" i="1"/>
  <c r="P43" i="1"/>
  <c r="P50" i="1"/>
  <c r="R50" i="1" s="1"/>
  <c r="P42" i="1"/>
  <c r="R42" i="1" s="1"/>
  <c r="P41" i="1"/>
  <c r="R41" i="1" s="1"/>
  <c r="P40" i="1"/>
  <c r="R40" i="1" s="1"/>
  <c r="P39" i="1"/>
  <c r="R39" i="1" s="1"/>
  <c r="P68" i="1"/>
  <c r="R68" i="1" s="1"/>
  <c r="P67" i="1"/>
  <c r="P66" i="1"/>
  <c r="P65" i="1"/>
  <c r="R65" i="1" s="1"/>
  <c r="P72" i="1"/>
  <c r="R72" i="1" s="1"/>
  <c r="P79" i="1"/>
  <c r="R79" i="1" s="1"/>
  <c r="P110" i="1"/>
  <c r="R110" i="1" s="1"/>
  <c r="P75" i="1"/>
  <c r="R75" i="1" s="1"/>
  <c r="P74" i="1"/>
  <c r="R74" i="1" s="1"/>
  <c r="P186" i="1"/>
  <c r="P223" i="1"/>
  <c r="P36" i="1"/>
  <c r="R36" i="1" s="1"/>
  <c r="P6" i="1"/>
  <c r="R6" i="1" s="1"/>
  <c r="P211" i="1"/>
  <c r="R211" i="1" s="1"/>
  <c r="P121" i="1"/>
  <c r="R121" i="1" s="1"/>
  <c r="P89" i="1"/>
  <c r="R89" i="1" s="1"/>
  <c r="P90" i="1"/>
  <c r="R90" i="1" s="1"/>
  <c r="P111" i="1"/>
  <c r="P150" i="1"/>
  <c r="P148" i="1"/>
  <c r="R148" i="1" s="1"/>
  <c r="P146" i="1"/>
  <c r="R146" i="1" s="1"/>
  <c r="P142" i="1"/>
  <c r="R142" i="1" s="1"/>
  <c r="P164" i="1"/>
  <c r="R164" i="1" s="1"/>
  <c r="P162" i="1"/>
  <c r="R162" i="1" s="1"/>
  <c r="P25" i="1"/>
  <c r="R25" i="1" s="1"/>
  <c r="P202" i="1"/>
  <c r="P206" i="1"/>
  <c r="P190" i="1"/>
  <c r="R190" i="1" s="1"/>
  <c r="P204" i="1"/>
  <c r="R204" i="1" s="1"/>
  <c r="P224" i="1"/>
  <c r="R224" i="1" s="1"/>
  <c r="P209" i="1"/>
  <c r="R209" i="1" s="1"/>
  <c r="P21" i="1"/>
  <c r="R21" i="1" s="1"/>
  <c r="P17" i="1"/>
  <c r="R17" i="1" s="1"/>
  <c r="P27" i="1"/>
  <c r="P63" i="1"/>
  <c r="P62" i="1"/>
  <c r="R62" i="1" s="1"/>
  <c r="P64" i="1"/>
  <c r="R64" i="1" s="1"/>
  <c r="P61" i="1"/>
  <c r="R61" i="1" s="1"/>
  <c r="P59" i="1"/>
  <c r="R59" i="1" s="1"/>
  <c r="P195" i="1"/>
  <c r="R195" i="1" s="1"/>
  <c r="P88" i="1"/>
  <c r="R88" i="1" s="1"/>
  <c r="P94" i="1"/>
  <c r="P98" i="1"/>
  <c r="P149" i="1"/>
  <c r="R149" i="1" s="1"/>
  <c r="P147" i="1"/>
  <c r="R147" i="1" s="1"/>
  <c r="P145" i="1"/>
  <c r="R145" i="1" s="1"/>
  <c r="P144" i="1"/>
  <c r="R144" i="1" s="1"/>
  <c r="P143" i="1"/>
  <c r="R143" i="1" s="1"/>
  <c r="P163" i="1"/>
  <c r="R163" i="1" s="1"/>
  <c r="P203" i="1"/>
  <c r="P207" i="1"/>
  <c r="P201" i="1"/>
  <c r="R201" i="1" s="1"/>
  <c r="P189" i="1"/>
  <c r="R189" i="1" s="1"/>
  <c r="P205" i="1"/>
  <c r="R205" i="1" s="1"/>
  <c r="P124" i="1"/>
  <c r="R124" i="1" s="1"/>
  <c r="P185" i="1"/>
  <c r="R185" i="1" s="1"/>
  <c r="P183" i="1"/>
  <c r="R183" i="1" s="1"/>
  <c r="P182" i="1"/>
  <c r="P181" i="1"/>
  <c r="P222" i="1"/>
  <c r="R222" i="1" s="1"/>
  <c r="P11" i="1"/>
  <c r="P8" i="1"/>
  <c r="R8" i="1" s="1"/>
  <c r="P37" i="1"/>
  <c r="R37" i="1" s="1"/>
  <c r="P176" i="1"/>
  <c r="R176" i="1" s="1"/>
  <c r="P120" i="1"/>
  <c r="R120" i="1" s="1"/>
  <c r="P118" i="1"/>
  <c r="P23" i="1"/>
  <c r="P26" i="1"/>
  <c r="R26" i="1" s="1"/>
  <c r="P119" i="1"/>
  <c r="R119" i="1" s="1"/>
  <c r="P32" i="1"/>
  <c r="R32" i="1" s="1"/>
  <c r="P29" i="1"/>
  <c r="R29" i="1" s="1"/>
  <c r="P33" i="1"/>
  <c r="R33" i="1" s="1"/>
  <c r="P221" i="1"/>
  <c r="R221" i="1" s="1"/>
  <c r="P52" i="1"/>
  <c r="P80" i="1"/>
  <c r="P73" i="1"/>
  <c r="R73" i="1" s="1"/>
  <c r="P104" i="1"/>
  <c r="R104" i="1" s="1"/>
  <c r="P105" i="1"/>
  <c r="R105" i="1" s="1"/>
  <c r="P112" i="1"/>
  <c r="R112" i="1" s="1"/>
  <c r="P161" i="1"/>
  <c r="R161" i="1" s="1"/>
  <c r="P187" i="1"/>
  <c r="R187" i="1" s="1"/>
  <c r="P192" i="1"/>
  <c r="P101" i="1"/>
  <c r="P84" i="1"/>
  <c r="R84" i="1" s="1"/>
  <c r="P12" i="1"/>
  <c r="R12" i="1" s="1"/>
  <c r="P19" i="1"/>
  <c r="R19" i="1" s="1"/>
  <c r="P16" i="1"/>
  <c r="R16" i="1" s="1"/>
  <c r="P31" i="1"/>
  <c r="R31" i="1" s="1"/>
  <c r="P30" i="1"/>
  <c r="R30" i="1" s="1"/>
  <c r="P28" i="1"/>
  <c r="P53" i="1"/>
  <c r="P57" i="1"/>
  <c r="R57" i="1" s="1"/>
  <c r="P56" i="1"/>
  <c r="P55" i="1"/>
  <c r="R55" i="1" s="1"/>
  <c r="P58" i="1"/>
  <c r="R58" i="1" s="1"/>
  <c r="P81" i="1"/>
  <c r="R81" i="1" s="1"/>
  <c r="P106" i="1"/>
  <c r="R106" i="1" s="1"/>
  <c r="Q95" i="1"/>
  <c r="S95" i="1" s="1"/>
  <c r="Q100" i="1"/>
  <c r="S100" i="1" s="1"/>
  <c r="P99" i="1"/>
  <c r="R99" i="1" s="1"/>
  <c r="P125" i="1"/>
  <c r="R125" i="1" s="1"/>
  <c r="P193" i="1"/>
  <c r="R193" i="1" s="1"/>
  <c r="P102" i="1"/>
  <c r="R102" i="1" s="1"/>
  <c r="P198" i="1"/>
  <c r="R198" i="1" s="1"/>
  <c r="P140" i="1"/>
  <c r="R140" i="1" s="1"/>
  <c r="P76" i="1"/>
  <c r="Q96" i="1"/>
  <c r="S96" i="1" s="1"/>
  <c r="P108" i="1"/>
  <c r="R108" i="1" s="1"/>
  <c r="P139" i="1"/>
  <c r="R139" i="1" s="1"/>
  <c r="P138" i="1"/>
  <c r="R138" i="1" s="1"/>
  <c r="P137" i="1"/>
  <c r="R137" i="1" s="1"/>
  <c r="P136" i="1"/>
  <c r="R136" i="1" s="1"/>
  <c r="P135" i="1"/>
  <c r="R135" i="1" s="1"/>
  <c r="P134" i="1"/>
  <c r="P133" i="1"/>
  <c r="P132" i="1"/>
  <c r="R132" i="1" s="1"/>
  <c r="P131" i="1"/>
  <c r="P130" i="1"/>
  <c r="R130" i="1" s="1"/>
  <c r="P129" i="1"/>
  <c r="R129" i="1" s="1"/>
  <c r="P128" i="1"/>
  <c r="R128" i="1" s="1"/>
  <c r="P127" i="1"/>
  <c r="R127" i="1" s="1"/>
  <c r="P126" i="1"/>
  <c r="P168" i="1"/>
  <c r="P167" i="1"/>
  <c r="R167" i="1" s="1"/>
  <c r="P166" i="1"/>
  <c r="R166" i="1" s="1"/>
  <c r="P165" i="1"/>
  <c r="R165" i="1" s="1"/>
  <c r="P172" i="1"/>
  <c r="R172" i="1" s="1"/>
  <c r="P169" i="1"/>
  <c r="R169" i="1" s="1"/>
  <c r="Q3" i="1"/>
  <c r="P123" i="1"/>
  <c r="P5" i="1"/>
  <c r="R5" i="1" s="1"/>
  <c r="P9" i="1"/>
  <c r="R9" i="1" s="1"/>
  <c r="P212" i="1"/>
  <c r="R212" i="1" s="1"/>
  <c r="P13" i="1"/>
  <c r="R13" i="1" s="1"/>
  <c r="P15" i="1"/>
  <c r="R15" i="1" s="1"/>
  <c r="Q69" i="1"/>
  <c r="S69" i="1" s="1"/>
  <c r="P14" i="1"/>
  <c r="P35" i="1"/>
  <c r="R35" i="1" s="1"/>
  <c r="Q83" i="1"/>
  <c r="S83" i="1" s="1"/>
  <c r="P54" i="1"/>
  <c r="R54" i="1" s="1"/>
  <c r="P70" i="1"/>
  <c r="R70" i="1" s="1"/>
  <c r="P197" i="1"/>
  <c r="R197" i="1" s="1"/>
  <c r="P77" i="1"/>
  <c r="P78" i="1"/>
  <c r="P82" i="1"/>
  <c r="R82" i="1" s="1"/>
  <c r="P85" i="1"/>
  <c r="R85" i="1" s="1"/>
  <c r="P87" i="1"/>
  <c r="R87" i="1" s="1"/>
  <c r="P92" i="1"/>
  <c r="Q91" i="1"/>
  <c r="S91" i="1" s="1"/>
  <c r="P117" i="1"/>
  <c r="R117" i="1" s="1"/>
  <c r="P116" i="1"/>
  <c r="R116" i="1" s="1"/>
  <c r="P115" i="1"/>
  <c r="R115" i="1" s="1"/>
  <c r="P114" i="1"/>
  <c r="R114" i="1" s="1"/>
  <c r="P113" i="1"/>
  <c r="R113" i="1" s="1"/>
  <c r="Q153" i="1"/>
  <c r="S153" i="1" s="1"/>
  <c r="Q152" i="1"/>
  <c r="S152" i="1" s="1"/>
  <c r="P109" i="1"/>
  <c r="R109" i="1" s="1"/>
  <c r="P171" i="1"/>
  <c r="R171" i="1" s="1"/>
  <c r="P170" i="1"/>
  <c r="R170" i="1" s="1"/>
  <c r="P173" i="1"/>
  <c r="R173" i="1" s="1"/>
  <c r="P24" i="1"/>
  <c r="P188" i="1"/>
  <c r="P160" i="1"/>
  <c r="R160" i="1" s="1"/>
  <c r="P159" i="1"/>
  <c r="P158" i="1"/>
  <c r="R158" i="1" s="1"/>
  <c r="P157" i="1"/>
  <c r="R157" i="1" s="1"/>
  <c r="P156" i="1"/>
  <c r="R156" i="1" s="1"/>
  <c r="P155" i="1"/>
  <c r="R155" i="1" s="1"/>
  <c r="P194" i="1"/>
  <c r="P103" i="1"/>
  <c r="R103" i="1" s="1"/>
  <c r="P208" i="1"/>
  <c r="R208" i="1" s="1"/>
  <c r="P218" i="1"/>
  <c r="R218" i="1" s="1"/>
  <c r="P217" i="1"/>
  <c r="R217" i="1" s="1"/>
  <c r="P216" i="1"/>
  <c r="R216" i="1" s="1"/>
  <c r="P215" i="1"/>
  <c r="R215" i="1" s="1"/>
  <c r="P214" i="1"/>
  <c r="R214" i="1" s="1"/>
  <c r="P213" i="1"/>
  <c r="P219" i="1"/>
  <c r="P199" i="1"/>
  <c r="R199" i="1" s="1"/>
  <c r="P10" i="1"/>
  <c r="R10" i="1" s="1"/>
  <c r="E97" i="3" l="1"/>
  <c r="E89" i="3"/>
  <c r="E81" i="3"/>
  <c r="E73" i="3"/>
  <c r="E65" i="3"/>
  <c r="E57" i="3"/>
  <c r="E49" i="3"/>
  <c r="E41" i="3"/>
  <c r="E33" i="3"/>
  <c r="E25" i="3"/>
  <c r="E17" i="3"/>
  <c r="E9" i="3"/>
  <c r="E116" i="3"/>
  <c r="E108" i="3"/>
  <c r="E96" i="3"/>
  <c r="E88" i="3"/>
  <c r="E80" i="3"/>
  <c r="E72" i="3"/>
  <c r="E64" i="3"/>
  <c r="E56" i="3"/>
  <c r="E48" i="3"/>
  <c r="E40" i="3"/>
  <c r="E32" i="3"/>
  <c r="E24" i="3"/>
  <c r="E16" i="3"/>
  <c r="E8" i="3"/>
  <c r="E115" i="3"/>
  <c r="E107" i="3"/>
  <c r="E95" i="3"/>
  <c r="E87" i="3"/>
  <c r="E79" i="3"/>
  <c r="E71" i="3"/>
  <c r="E63" i="3"/>
  <c r="E55" i="3"/>
  <c r="E47" i="3"/>
  <c r="E39" i="3"/>
  <c r="E31" i="3"/>
  <c r="E23" i="3"/>
  <c r="E15" i="3"/>
  <c r="E7" i="3"/>
  <c r="E114" i="3"/>
  <c r="E106" i="3"/>
  <c r="E94" i="3"/>
  <c r="E86" i="3"/>
  <c r="E78" i="3"/>
  <c r="E70" i="3"/>
  <c r="E62" i="3"/>
  <c r="E54" i="3"/>
  <c r="E46" i="3"/>
  <c r="E38" i="3"/>
  <c r="E30" i="3"/>
  <c r="E22" i="3"/>
  <c r="E14" i="3"/>
  <c r="E6" i="3"/>
  <c r="E113" i="3"/>
  <c r="E105" i="3"/>
  <c r="E2" i="3"/>
  <c r="E93" i="3"/>
  <c r="E85" i="3"/>
  <c r="E77" i="3"/>
  <c r="E69" i="3"/>
  <c r="E61" i="3"/>
  <c r="E53" i="3"/>
  <c r="E45" i="3"/>
  <c r="E37" i="3"/>
  <c r="E29" i="3"/>
  <c r="E21" i="3"/>
  <c r="E13" i="3"/>
  <c r="E5" i="3"/>
  <c r="E112" i="3"/>
  <c r="E104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119" i="3"/>
  <c r="E111" i="3"/>
  <c r="E103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E118" i="3"/>
  <c r="E110" i="3"/>
  <c r="E102" i="3"/>
  <c r="E98" i="3"/>
  <c r="E90" i="3"/>
  <c r="E82" i="3"/>
  <c r="E74" i="3"/>
  <c r="E66" i="3"/>
  <c r="E58" i="3"/>
  <c r="E50" i="3"/>
  <c r="E42" i="3"/>
  <c r="E34" i="3"/>
  <c r="E26" i="3"/>
  <c r="E18" i="3"/>
  <c r="E10" i="3"/>
  <c r="E117" i="3"/>
  <c r="E109" i="3"/>
  <c r="Q213" i="1"/>
  <c r="S213" i="1" s="1"/>
  <c r="R213" i="1"/>
  <c r="Q24" i="1"/>
  <c r="S24" i="1" s="1"/>
  <c r="R24" i="1"/>
  <c r="Q131" i="1"/>
  <c r="S131" i="1" s="1"/>
  <c r="R131" i="1"/>
  <c r="Q56" i="1"/>
  <c r="S56" i="1" s="1"/>
  <c r="R56" i="1"/>
  <c r="Q11" i="1"/>
  <c r="S11" i="1" s="1"/>
  <c r="R11" i="1"/>
  <c r="Q48" i="1"/>
  <c r="S48" i="1" s="1"/>
  <c r="R48" i="1"/>
  <c r="Q77" i="1"/>
  <c r="S77" i="1" s="1"/>
  <c r="R77" i="1"/>
  <c r="Q159" i="1"/>
  <c r="S159" i="1" s="1"/>
  <c r="R159" i="1"/>
  <c r="Q92" i="1"/>
  <c r="S92" i="1" s="1"/>
  <c r="R92" i="1"/>
  <c r="Q210" i="1"/>
  <c r="S210" i="1" s="1"/>
  <c r="R210" i="1"/>
  <c r="Q168" i="1"/>
  <c r="S168" i="1" s="1"/>
  <c r="R168" i="1"/>
  <c r="Q133" i="1"/>
  <c r="S133" i="1" s="1"/>
  <c r="R133" i="1"/>
  <c r="Q53" i="1"/>
  <c r="S53" i="1" s="1"/>
  <c r="R53" i="1"/>
  <c r="Q101" i="1"/>
  <c r="S101" i="1" s="1"/>
  <c r="R101" i="1"/>
  <c r="Q80" i="1"/>
  <c r="S80" i="1" s="1"/>
  <c r="R80" i="1"/>
  <c r="Q23" i="1"/>
  <c r="S23" i="1" s="1"/>
  <c r="R23" i="1"/>
  <c r="Q181" i="1"/>
  <c r="S181" i="1" s="1"/>
  <c r="R181" i="1"/>
  <c r="Q207" i="1"/>
  <c r="S207" i="1" s="1"/>
  <c r="R207" i="1"/>
  <c r="Q98" i="1"/>
  <c r="S98" i="1" s="1"/>
  <c r="R98" i="1"/>
  <c r="Q63" i="1"/>
  <c r="S63" i="1" s="1"/>
  <c r="R63" i="1"/>
  <c r="Q206" i="1"/>
  <c r="S206" i="1" s="1"/>
  <c r="R206" i="1"/>
  <c r="Q150" i="1"/>
  <c r="S150" i="1" s="1"/>
  <c r="R150" i="1"/>
  <c r="Q223" i="1"/>
  <c r="S223" i="1" s="1"/>
  <c r="R223" i="1"/>
  <c r="Q66" i="1"/>
  <c r="S66" i="1" s="1"/>
  <c r="R66" i="1"/>
  <c r="Q43" i="1"/>
  <c r="S43" i="1" s="1"/>
  <c r="R43" i="1"/>
  <c r="Q34" i="1"/>
  <c r="S34" i="1" s="1"/>
  <c r="R34" i="1"/>
  <c r="Q7" i="1"/>
  <c r="S7" i="1" s="1"/>
  <c r="R7" i="1"/>
  <c r="P225" i="1"/>
  <c r="Q219" i="1"/>
  <c r="S219" i="1" s="1"/>
  <c r="R219" i="1"/>
  <c r="Q188" i="1"/>
  <c r="S188" i="1" s="1"/>
  <c r="R188" i="1"/>
  <c r="Q123" i="1"/>
  <c r="S123" i="1" s="1"/>
  <c r="R123" i="1"/>
  <c r="Q126" i="1"/>
  <c r="S126" i="1" s="1"/>
  <c r="R126" i="1"/>
  <c r="Q134" i="1"/>
  <c r="S134" i="1" s="1"/>
  <c r="R134" i="1"/>
  <c r="Q76" i="1"/>
  <c r="S76" i="1" s="1"/>
  <c r="R76" i="1"/>
  <c r="Q28" i="1"/>
  <c r="S28" i="1" s="1"/>
  <c r="R28" i="1"/>
  <c r="Q192" i="1"/>
  <c r="S192" i="1" s="1"/>
  <c r="R192" i="1"/>
  <c r="Q52" i="1"/>
  <c r="S52" i="1" s="1"/>
  <c r="R52" i="1"/>
  <c r="Q118" i="1"/>
  <c r="S118" i="1" s="1"/>
  <c r="R118" i="1"/>
  <c r="Q182" i="1"/>
  <c r="S182" i="1" s="1"/>
  <c r="R182" i="1"/>
  <c r="Q203" i="1"/>
  <c r="S203" i="1" s="1"/>
  <c r="R203" i="1"/>
  <c r="Q94" i="1"/>
  <c r="S94" i="1" s="1"/>
  <c r="R94" i="1"/>
  <c r="Q27" i="1"/>
  <c r="S27" i="1" s="1"/>
  <c r="R27" i="1"/>
  <c r="Q202" i="1"/>
  <c r="S202" i="1" s="1"/>
  <c r="R202" i="1"/>
  <c r="Q111" i="1"/>
  <c r="S111" i="1" s="1"/>
  <c r="R111" i="1"/>
  <c r="Q186" i="1"/>
  <c r="S186" i="1" s="1"/>
  <c r="R186" i="1"/>
  <c r="Q67" i="1"/>
  <c r="S67" i="1" s="1"/>
  <c r="R67" i="1"/>
  <c r="Q51" i="1"/>
  <c r="S51" i="1" s="1"/>
  <c r="R51" i="1"/>
  <c r="Q177" i="1"/>
  <c r="S177" i="1" s="1"/>
  <c r="R177" i="1"/>
  <c r="Q78" i="1"/>
  <c r="S78" i="1" s="1"/>
  <c r="R78" i="1"/>
  <c r="Q194" i="1"/>
  <c r="S194" i="1" s="1"/>
  <c r="R194" i="1"/>
  <c r="Q14" i="1"/>
  <c r="S14" i="1" s="1"/>
  <c r="R14" i="1"/>
  <c r="Q191" i="1"/>
  <c r="S191" i="1" s="1"/>
  <c r="Q68" i="1"/>
  <c r="S68" i="1" s="1"/>
  <c r="Q221" i="1"/>
  <c r="S221" i="1" s="1"/>
  <c r="C120" i="3"/>
  <c r="B120" i="3"/>
  <c r="Q15" i="1"/>
  <c r="S15" i="1" s="1"/>
  <c r="Q74" i="1"/>
  <c r="S74" i="1" s="1"/>
  <c r="D120" i="3"/>
  <c r="G120" i="3" s="1"/>
  <c r="S79" i="4"/>
  <c r="S80" i="4" s="1"/>
  <c r="N22" i="4"/>
  <c r="N23" i="4" s="1"/>
  <c r="Q20" i="1"/>
  <c r="S20" i="1" s="1"/>
  <c r="Q169" i="1"/>
  <c r="S169" i="1" s="1"/>
  <c r="Q33" i="1"/>
  <c r="S33" i="1" s="1"/>
  <c r="Q120" i="1"/>
  <c r="S120" i="1" s="1"/>
  <c r="Q75" i="1"/>
  <c r="S75" i="1" s="1"/>
  <c r="Q39" i="1"/>
  <c r="S39" i="1" s="1"/>
  <c r="Q176" i="1"/>
  <c r="S176" i="1" s="1"/>
  <c r="Q173" i="1"/>
  <c r="S173" i="1" s="1"/>
  <c r="Q140" i="1"/>
  <c r="S140" i="1" s="1"/>
  <c r="Q88" i="1"/>
  <c r="S88" i="1" s="1"/>
  <c r="Q170" i="1"/>
  <c r="S170" i="1" s="1"/>
  <c r="Q198" i="1"/>
  <c r="S198" i="1" s="1"/>
  <c r="Q195" i="1"/>
  <c r="S195" i="1" s="1"/>
  <c r="Q154" i="1"/>
  <c r="S154" i="1" s="1"/>
  <c r="Q106" i="1"/>
  <c r="S106" i="1" s="1"/>
  <c r="Q17" i="1"/>
  <c r="S17" i="1" s="1"/>
  <c r="Q113" i="1"/>
  <c r="S113" i="1" s="1"/>
  <c r="Q81" i="1"/>
  <c r="S81" i="1" s="1"/>
  <c r="Q21" i="1"/>
  <c r="S21" i="1" s="1"/>
  <c r="Q214" i="1"/>
  <c r="S214" i="1" s="1"/>
  <c r="Q97" i="1"/>
  <c r="S97" i="1" s="1"/>
  <c r="Q127" i="1"/>
  <c r="S127" i="1" s="1"/>
  <c r="Q30" i="1"/>
  <c r="S30" i="1" s="1"/>
  <c r="Q183" i="1"/>
  <c r="S183" i="1" s="1"/>
  <c r="Q25" i="1"/>
  <c r="S25" i="1" s="1"/>
  <c r="Q215" i="1"/>
  <c r="S215" i="1" s="1"/>
  <c r="Q87" i="1"/>
  <c r="S87" i="1" s="1"/>
  <c r="Q128" i="1"/>
  <c r="S128" i="1" s="1"/>
  <c r="Q31" i="1"/>
  <c r="S31" i="1" s="1"/>
  <c r="Q185" i="1"/>
  <c r="S185" i="1" s="1"/>
  <c r="Q162" i="1"/>
  <c r="S162" i="1" s="1"/>
  <c r="Q155" i="1"/>
  <c r="S155" i="1" s="1"/>
  <c r="Q197" i="1"/>
  <c r="S197" i="1" s="1"/>
  <c r="Q135" i="1"/>
  <c r="S135" i="1" s="1"/>
  <c r="Q187" i="1"/>
  <c r="S187" i="1" s="1"/>
  <c r="Q163" i="1"/>
  <c r="S163" i="1" s="1"/>
  <c r="Q90" i="1"/>
  <c r="S90" i="1" s="1"/>
  <c r="Q156" i="1"/>
  <c r="S156" i="1" s="1"/>
  <c r="Q70" i="1"/>
  <c r="S70" i="1" s="1"/>
  <c r="Q136" i="1"/>
  <c r="S136" i="1" s="1"/>
  <c r="Q161" i="1"/>
  <c r="S161" i="1" s="1"/>
  <c r="Q143" i="1"/>
  <c r="S143" i="1" s="1"/>
  <c r="Q89" i="1"/>
  <c r="S89" i="1" s="1"/>
  <c r="Q157" i="1"/>
  <c r="S157" i="1" s="1"/>
  <c r="Q13" i="1"/>
  <c r="S13" i="1" s="1"/>
  <c r="Q58" i="1"/>
  <c r="S58" i="1" s="1"/>
  <c r="Q37" i="1"/>
  <c r="S37" i="1" s="1"/>
  <c r="Q209" i="1"/>
  <c r="S209" i="1" s="1"/>
  <c r="Q200" i="1"/>
  <c r="S200" i="1" s="1"/>
  <c r="Q10" i="1"/>
  <c r="S10" i="1" s="1"/>
  <c r="Q115" i="1"/>
  <c r="S115" i="1" s="1"/>
  <c r="Q212" i="1"/>
  <c r="S212" i="1" s="1"/>
  <c r="Q138" i="1"/>
  <c r="S138" i="1" s="1"/>
  <c r="Q19" i="1"/>
  <c r="S19" i="1" s="1"/>
  <c r="Q205" i="1"/>
  <c r="S205" i="1" s="1"/>
  <c r="Q224" i="1"/>
  <c r="S224" i="1" s="1"/>
  <c r="Q211" i="1"/>
  <c r="S211" i="1" s="1"/>
  <c r="Q199" i="1"/>
  <c r="S199" i="1" s="1"/>
  <c r="Q218" i="1"/>
  <c r="S218" i="1" s="1"/>
  <c r="Q107" i="1"/>
  <c r="S107" i="1" s="1"/>
  <c r="Q116" i="1"/>
  <c r="S116" i="1" s="1"/>
  <c r="Q85" i="1"/>
  <c r="S85" i="1" s="1"/>
  <c r="Q9" i="1"/>
  <c r="S9" i="1" s="1"/>
  <c r="Q166" i="1"/>
  <c r="S166" i="1" s="1"/>
  <c r="Q139" i="1"/>
  <c r="S139" i="1" s="1"/>
  <c r="Q125" i="1"/>
  <c r="S125" i="1" s="1"/>
  <c r="Q12" i="1"/>
  <c r="S12" i="1" s="1"/>
  <c r="Q104" i="1"/>
  <c r="S104" i="1" s="1"/>
  <c r="Q119" i="1"/>
  <c r="S119" i="1" s="1"/>
  <c r="Q189" i="1"/>
  <c r="S189" i="1" s="1"/>
  <c r="Q147" i="1"/>
  <c r="S147" i="1" s="1"/>
  <c r="Q64" i="1"/>
  <c r="S64" i="1" s="1"/>
  <c r="Q204" i="1"/>
  <c r="S204" i="1" s="1"/>
  <c r="Q146" i="1"/>
  <c r="S146" i="1" s="1"/>
  <c r="Q6" i="1"/>
  <c r="S6" i="1" s="1"/>
  <c r="Q72" i="1"/>
  <c r="S72" i="1" s="1"/>
  <c r="Q42" i="1"/>
  <c r="S42" i="1" s="1"/>
  <c r="Q216" i="1"/>
  <c r="Q175" i="1"/>
  <c r="S175" i="1" s="1"/>
  <c r="Q129" i="1"/>
  <c r="S129" i="1" s="1"/>
  <c r="Q16" i="1"/>
  <c r="S16" i="1" s="1"/>
  <c r="Q144" i="1"/>
  <c r="S144" i="1" s="1"/>
  <c r="Q40" i="1"/>
  <c r="S40" i="1" s="1"/>
  <c r="Q158" i="1"/>
  <c r="S158" i="1" s="1"/>
  <c r="Q86" i="1"/>
  <c r="S86" i="1" s="1"/>
  <c r="Q130" i="1"/>
  <c r="S130" i="1" s="1"/>
  <c r="Q193" i="1"/>
  <c r="S193" i="1" s="1"/>
  <c r="Q32" i="1"/>
  <c r="S32" i="1" s="1"/>
  <c r="Q8" i="1"/>
  <c r="S8" i="1" s="1"/>
  <c r="Q61" i="1"/>
  <c r="S61" i="1" s="1"/>
  <c r="Q142" i="1"/>
  <c r="S142" i="1" s="1"/>
  <c r="Q41" i="1"/>
  <c r="S41" i="1" s="1"/>
  <c r="Q220" i="1"/>
  <c r="S220" i="1" s="1"/>
  <c r="Q208" i="1"/>
  <c r="S208" i="1" s="1"/>
  <c r="Q160" i="1"/>
  <c r="S160" i="1" s="1"/>
  <c r="Q151" i="1"/>
  <c r="S151" i="1" s="1"/>
  <c r="Q117" i="1"/>
  <c r="S117" i="1" s="1"/>
  <c r="Q82" i="1"/>
  <c r="S82" i="1" s="1"/>
  <c r="Q35" i="1"/>
  <c r="S35" i="1" s="1"/>
  <c r="Q5" i="1"/>
  <c r="S5" i="1" s="1"/>
  <c r="Q167" i="1"/>
  <c r="S167" i="1" s="1"/>
  <c r="Q132" i="1"/>
  <c r="S132" i="1" s="1"/>
  <c r="Q108" i="1"/>
  <c r="S108" i="1" s="1"/>
  <c r="Q99" i="1"/>
  <c r="S99" i="1" s="1"/>
  <c r="Q57" i="1"/>
  <c r="S57" i="1" s="1"/>
  <c r="Q84" i="1"/>
  <c r="S84" i="1" s="1"/>
  <c r="Q73" i="1"/>
  <c r="S73" i="1" s="1"/>
  <c r="Q26" i="1"/>
  <c r="S26" i="1" s="1"/>
  <c r="Q222" i="1"/>
  <c r="S222" i="1" s="1"/>
  <c r="Q201" i="1"/>
  <c r="S201" i="1" s="1"/>
  <c r="Q149" i="1"/>
  <c r="S149" i="1" s="1"/>
  <c r="Q62" i="1"/>
  <c r="S62" i="1" s="1"/>
  <c r="Q190" i="1"/>
  <c r="S190" i="1" s="1"/>
  <c r="Q148" i="1"/>
  <c r="S148" i="1" s="1"/>
  <c r="Q36" i="1"/>
  <c r="S36" i="1" s="1"/>
  <c r="Q65" i="1"/>
  <c r="S65" i="1" s="1"/>
  <c r="Q50" i="1"/>
  <c r="S50" i="1" s="1"/>
  <c r="Q114" i="1"/>
  <c r="S114" i="1" s="1"/>
  <c r="Q172" i="1"/>
  <c r="S172" i="1" s="1"/>
  <c r="Q102" i="1"/>
  <c r="S102" i="1" s="1"/>
  <c r="Q29" i="1"/>
  <c r="S29" i="1" s="1"/>
  <c r="Q59" i="1"/>
  <c r="S59" i="1" s="1"/>
  <c r="Q164" i="1"/>
  <c r="S164" i="1" s="1"/>
  <c r="Q121" i="1"/>
  <c r="S121" i="1" s="1"/>
  <c r="Q109" i="1"/>
  <c r="S109" i="1" s="1"/>
  <c r="Q165" i="1"/>
  <c r="S165" i="1" s="1"/>
  <c r="Q55" i="1"/>
  <c r="S55" i="1" s="1"/>
  <c r="Q145" i="1"/>
  <c r="S145" i="1" s="1"/>
  <c r="Q79" i="1"/>
  <c r="S79" i="1" s="1"/>
  <c r="Q103" i="1"/>
  <c r="S103" i="1" s="1"/>
  <c r="Q180" i="1"/>
  <c r="S180" i="1" s="1"/>
  <c r="Q184" i="1"/>
  <c r="S184" i="1" s="1"/>
  <c r="Q171" i="1"/>
  <c r="S171" i="1" s="1"/>
  <c r="Q71" i="1"/>
  <c r="S71" i="1" s="1"/>
  <c r="Q137" i="1"/>
  <c r="S137" i="1" s="1"/>
  <c r="Q112" i="1"/>
  <c r="S112" i="1" s="1"/>
  <c r="Q124" i="1"/>
  <c r="S124" i="1" s="1"/>
  <c r="Q110" i="1"/>
  <c r="S110" i="1" s="1"/>
  <c r="Q217" i="1"/>
  <c r="S217" i="1" s="1"/>
  <c r="Q54" i="1"/>
  <c r="S54" i="1" s="1"/>
  <c r="Q105" i="1"/>
  <c r="S105" i="1" s="1"/>
  <c r="Q44" i="1"/>
  <c r="S44" i="1" s="1"/>
  <c r="Q45" i="1"/>
  <c r="S45" i="1" s="1"/>
  <c r="Q46" i="1"/>
  <c r="S46" i="1" s="1"/>
  <c r="Q47" i="1"/>
  <c r="S47" i="1" s="1"/>
  <c r="Q49" i="1"/>
  <c r="S49" i="1" s="1"/>
  <c r="Q178" i="1"/>
  <c r="S178" i="1" s="1"/>
  <c r="Q179" i="1"/>
  <c r="S179" i="1" s="1"/>
  <c r="Q141" i="1"/>
  <c r="S141" i="1" s="1"/>
  <c r="Q93" i="1"/>
  <c r="S93" i="1" s="1"/>
  <c r="Q174" i="1"/>
  <c r="S174" i="1" s="1"/>
  <c r="Q196" i="1"/>
  <c r="S196" i="1" s="1"/>
  <c r="Q60" i="1"/>
  <c r="S60" i="1" s="1"/>
  <c r="Q38" i="1"/>
  <c r="S38" i="1" s="1"/>
  <c r="Q18" i="1"/>
  <c r="S18" i="1" s="1"/>
  <c r="Q22" i="1"/>
  <c r="S22" i="1" s="1"/>
  <c r="Q122" i="1"/>
  <c r="S122" i="1" s="1"/>
  <c r="E120" i="3" l="1"/>
  <c r="R225" i="1"/>
  <c r="Q225" i="1"/>
  <c r="S216" i="1"/>
  <c r="S225" i="1" s="1"/>
</calcChain>
</file>

<file path=xl/sharedStrings.xml><?xml version="1.0" encoding="utf-8"?>
<sst xmlns="http://schemas.openxmlformats.org/spreadsheetml/2006/main" count="8529" uniqueCount="1738">
  <si>
    <t>Properties</t>
  </si>
  <si>
    <t>Advertisers</t>
  </si>
  <si>
    <t>Agency</t>
  </si>
  <si>
    <t>Reporting Market</t>
  </si>
  <si>
    <t>Order #</t>
  </si>
  <si>
    <t>Estimate #</t>
  </si>
  <si>
    <t>Order Product Description</t>
  </si>
  <si>
    <t>Rev Code 3</t>
  </si>
  <si>
    <t>Nov 23</t>
  </si>
  <si>
    <t>Nov 23 (Net)</t>
  </si>
  <si>
    <t>KBDR-FM</t>
  </si>
  <si>
    <t>A-Max Insurance (A)</t>
  </si>
  <si>
    <t>AMAX Insurance</t>
  </si>
  <si>
    <t>Laredo</t>
  </si>
  <si>
    <t>50146A</t>
  </si>
  <si>
    <t/>
  </si>
  <si>
    <t>TREE LIGHTING-KBDR TALENT</t>
  </si>
  <si>
    <t>TALENT #</t>
  </si>
  <si>
    <t>AT&amp;T Mobility</t>
  </si>
  <si>
    <t>TMPG Media Innovation</t>
  </si>
  <si>
    <t>51020</t>
  </si>
  <si>
    <t>2669</t>
  </si>
  <si>
    <t>AT&amp;T</t>
  </si>
  <si>
    <t>Charlie Clark Hyundai of Laredo</t>
  </si>
  <si>
    <t>Orale Productions</t>
  </si>
  <si>
    <t>51721E</t>
  </si>
  <si>
    <t>OUTLET TREE LIGHTING 2023 TITLE SPONSORSHIP</t>
  </si>
  <si>
    <t>NOVEMBER 2023</t>
  </si>
  <si>
    <t>Coca Cola Southwest Beverage (A)</t>
  </si>
  <si>
    <t>Coca-Cola Southwest Beverages</t>
  </si>
  <si>
    <t>49385A</t>
  </si>
  <si>
    <t>COCA MASTER INFLUECER-TALENT</t>
  </si>
  <si>
    <t>49691A</t>
  </si>
  <si>
    <t>WOBBLE GOGGLE-KBDR TALENT</t>
  </si>
  <si>
    <t>Fishers of Men Food Inc.</t>
  </si>
  <si>
    <t>51787A</t>
  </si>
  <si>
    <t>Radio Commercials + Remote</t>
  </si>
  <si>
    <t>Gold VIP Vacations</t>
  </si>
  <si>
    <t>52022B</t>
  </si>
  <si>
    <t>week of 11/20</t>
  </si>
  <si>
    <t>HEB Grocery</t>
  </si>
  <si>
    <t>Spark Foundry (MVNY)C/O RE:SOURCES USA</t>
  </si>
  <si>
    <t>51444</t>
  </si>
  <si>
    <t>2414</t>
  </si>
  <si>
    <t>SANANT HM FOOD &amp; DRUG</t>
  </si>
  <si>
    <t>La Michoacana Meat Market</t>
  </si>
  <si>
    <t>Publicidad Latina</t>
  </si>
  <si>
    <t>51476B</t>
  </si>
  <si>
    <t>LAREDO NOV</t>
  </si>
  <si>
    <t>Las Madrinas de los Seguros</t>
  </si>
  <si>
    <t>51343A</t>
  </si>
  <si>
    <t>November Open Enrollment 2023</t>
  </si>
  <si>
    <t>Las Madrinas - La Ley 100.5 (L) - SPOTS</t>
  </si>
  <si>
    <t>Outlet Shoppes at Laredo (A)</t>
  </si>
  <si>
    <t>PMDG Marketing Communications, Inc.</t>
  </si>
  <si>
    <t>51940H</t>
  </si>
  <si>
    <t>Black Friday 2023</t>
  </si>
  <si>
    <t>Sames Motor Company</t>
  </si>
  <si>
    <t>51797A</t>
  </si>
  <si>
    <t>MISSION GIVE LAREDO 2023</t>
  </si>
  <si>
    <t>Sames Supercenter</t>
  </si>
  <si>
    <t>Thunderbird Marketing</t>
  </si>
  <si>
    <t>52018A</t>
  </si>
  <si>
    <t>TALENT FEE + REMOTE FEE</t>
  </si>
  <si>
    <t>BLK FRIDAY Activation 11/25</t>
  </si>
  <si>
    <t>Universal Group/ Angie</t>
  </si>
  <si>
    <t>Richard Maranon &amp; Associates</t>
  </si>
  <si>
    <t>51293B</t>
  </si>
  <si>
    <t>Week 1031</t>
  </si>
  <si>
    <t>51324B</t>
  </si>
  <si>
    <t>Week 11/06</t>
  </si>
  <si>
    <t>51325B</t>
  </si>
  <si>
    <t>Week 11/13</t>
  </si>
  <si>
    <t>51327B</t>
  </si>
  <si>
    <t>Week 11/27</t>
  </si>
  <si>
    <t>52105B</t>
  </si>
  <si>
    <t>TEREZA</t>
  </si>
  <si>
    <t>KBUC-FM</t>
  </si>
  <si>
    <t>Elephant Construction Solutions LLC</t>
  </si>
  <si>
    <t>McAllen</t>
  </si>
  <si>
    <t>51526A</t>
  </si>
  <si>
    <t>ANGEL TREE</t>
  </si>
  <si>
    <t>ELEPHANT BUILDING MATERIAL NOV.-DEC. 2023- KBUC</t>
  </si>
  <si>
    <t>Funeral Marketing Directors/Anthony Cantu</t>
  </si>
  <si>
    <t>51419</t>
  </si>
  <si>
    <t>FMD SHOW THURSDAY 11/2</t>
  </si>
  <si>
    <t>51420</t>
  </si>
  <si>
    <t>FMD SHOW FRIDAY 11/3/2023  KBUC</t>
  </si>
  <si>
    <t>51421</t>
  </si>
  <si>
    <t>FMD SHOW TUESDAY 11/7/2023  KBUC</t>
  </si>
  <si>
    <t>51422</t>
  </si>
  <si>
    <t>FMD SHOW THURSDAY 11/9</t>
  </si>
  <si>
    <t>51423</t>
  </si>
  <si>
    <t>FMD SHOW FRIDAY 11/10/2023  KBUC</t>
  </si>
  <si>
    <t>51424</t>
  </si>
  <si>
    <t>FMD SHOW TUESDAY 11/14/2023  KBUC</t>
  </si>
  <si>
    <t>FMD SHOW THURSDAY 11/16</t>
  </si>
  <si>
    <t>51426</t>
  </si>
  <si>
    <t>FMD SHOW FRIDAY 11/17/2023  KBUC</t>
  </si>
  <si>
    <t>FMD SHOW TUESDAY 11/21/2023  KBUC</t>
  </si>
  <si>
    <t>51428</t>
  </si>
  <si>
    <t>FMD SHOW THURSDAY 11/23</t>
  </si>
  <si>
    <t>51429</t>
  </si>
  <si>
    <t>FMD SHOW FRIDAY 11/24/2023  KBUC</t>
  </si>
  <si>
    <t>51430</t>
  </si>
  <si>
    <t>FMD SHOW TUESDAY 11/28/2023  KBUC</t>
  </si>
  <si>
    <t>51431</t>
  </si>
  <si>
    <t>FMD SHOW THURSDAY 11/30</t>
  </si>
  <si>
    <t>Golden Outlook (Money Wise)</t>
  </si>
  <si>
    <t>MANDO SHOW</t>
  </si>
  <si>
    <t>MONEY WISE SHOW 11/01/23  KBUC</t>
  </si>
  <si>
    <t>50354</t>
  </si>
  <si>
    <t>MONEY WISE SHOW 11/08/23  KBUC</t>
  </si>
  <si>
    <t>50356</t>
  </si>
  <si>
    <t>MONEY WISE SHOW 11/15/23  KBUC</t>
  </si>
  <si>
    <t>50357</t>
  </si>
  <si>
    <t>MONEY WISE SHOW 11/22/23  KBUC</t>
  </si>
  <si>
    <t>Holiday Wine &amp; Liquor</t>
  </si>
  <si>
    <t>51470A</t>
  </si>
  <si>
    <t>Todo Positivo Nada Negativo</t>
  </si>
  <si>
    <t>J. Gonzalez Law Firm</t>
  </si>
  <si>
    <t>51416C</t>
  </si>
  <si>
    <t>Nov 2023  KBUC- TALENT</t>
  </si>
  <si>
    <t>Matt's Building Supplies</t>
  </si>
  <si>
    <t>52307</t>
  </si>
  <si>
    <t>ENG- SPOT PRODUCTION NOV</t>
  </si>
  <si>
    <t>QC Kinetix</t>
  </si>
  <si>
    <t>Impact Marketing Partners</t>
  </si>
  <si>
    <t>46404</t>
  </si>
  <si>
    <t>1399</t>
  </si>
  <si>
    <t>Radio United KBUC FM - QCK HARLINGEN 202</t>
  </si>
  <si>
    <t>51756A</t>
  </si>
  <si>
    <t>3213</t>
  </si>
  <si>
    <t>Radio United KBUC FM - QCK HARLINGEN</t>
  </si>
  <si>
    <t>Rivera's Machinery</t>
  </si>
  <si>
    <t>51315A</t>
  </si>
  <si>
    <t>Nov 2023 Super Tejano</t>
  </si>
  <si>
    <t>WellMed Medical Management, Inc</t>
  </si>
  <si>
    <t>52145A</t>
  </si>
  <si>
    <t>11/29/23 - WellMed &amp; JimCo</t>
  </si>
  <si>
    <t>WellMed - Super Tejano 102.1 - SPOTS</t>
  </si>
  <si>
    <t>KNEX-FM</t>
  </si>
  <si>
    <t>7 Eleven (A)</t>
  </si>
  <si>
    <t>Evergreen Trading</t>
  </si>
  <si>
    <t>47010</t>
  </si>
  <si>
    <t>75639</t>
  </si>
  <si>
    <t>Laredo Taco Company</t>
  </si>
  <si>
    <t>50146D</t>
  </si>
  <si>
    <t>TREE LIGHTING-KNEX TALENT</t>
  </si>
  <si>
    <t>51019</t>
  </si>
  <si>
    <t>2668</t>
  </si>
  <si>
    <t>51721F</t>
  </si>
  <si>
    <t>Laredo College</t>
  </si>
  <si>
    <t>51902A</t>
  </si>
  <si>
    <t>November - January 2024</t>
  </si>
  <si>
    <t>Laredo CVB</t>
  </si>
  <si>
    <t>51200</t>
  </si>
  <si>
    <t>Holiday Market Sister Cities October 2023</t>
  </si>
  <si>
    <t>Mattress Firm</t>
  </si>
  <si>
    <t>Mattress Firm In-House</t>
  </si>
  <si>
    <t>51785B</t>
  </si>
  <si>
    <t>TAMALES GIVEAWAY REMOTE Talent Fees</t>
  </si>
  <si>
    <t>51710D</t>
  </si>
  <si>
    <t>Pick your purse 2023- Talent Fees</t>
  </si>
  <si>
    <t>51730C</t>
  </si>
  <si>
    <t>Tree Lighting 2023 - Talent Fee</t>
  </si>
  <si>
    <t>51825A</t>
  </si>
  <si>
    <t>Laredo International Sister Cities</t>
  </si>
  <si>
    <t>51940E</t>
  </si>
  <si>
    <t>Powell Watson Motors</t>
  </si>
  <si>
    <t>51553C</t>
  </si>
  <si>
    <t>GM USED</t>
  </si>
  <si>
    <t>November 2023</t>
  </si>
  <si>
    <t>51553F</t>
  </si>
  <si>
    <t>TOYOTA NEW</t>
  </si>
  <si>
    <t>Raising Cane's</t>
  </si>
  <si>
    <t>Diane Allen &amp; Associates</t>
  </si>
  <si>
    <t>42587A</t>
  </si>
  <si>
    <t>1693</t>
  </si>
  <si>
    <t>CHICKEN FINGERS-TALENT</t>
  </si>
  <si>
    <t>Sames Ford</t>
  </si>
  <si>
    <t>51980D</t>
  </si>
  <si>
    <t>BLK Friday Activations Pkg</t>
  </si>
  <si>
    <t>Sames Kia (A)</t>
  </si>
  <si>
    <t>51459H</t>
  </si>
  <si>
    <t>TALENT FEE</t>
  </si>
  <si>
    <t>The Sames Kia EV Experience Campaign</t>
  </si>
  <si>
    <t>51797B</t>
  </si>
  <si>
    <t>Sames Nissan</t>
  </si>
  <si>
    <t>51979E</t>
  </si>
  <si>
    <t>TALENT FEES + REMOTE FEES</t>
  </si>
  <si>
    <t>Black Friday REMOTES &amp; EMAIL</t>
  </si>
  <si>
    <t>Workforce Solutions of South Texas</t>
  </si>
  <si>
    <t>51527A</t>
  </si>
  <si>
    <t>po 011002</t>
  </si>
  <si>
    <t>RED, WHITE &amp; YOU JOB FAIR</t>
  </si>
  <si>
    <t>KQUR-FM</t>
  </si>
  <si>
    <t>51021</t>
  </si>
  <si>
    <t>49386A</t>
  </si>
  <si>
    <t>COCA MASTER INFLUENCER-TALENT</t>
  </si>
  <si>
    <t>49691D</t>
  </si>
  <si>
    <t>WOBBLE GOGGLE-KQUE TALENT</t>
  </si>
  <si>
    <t>Doorbuster Deals</t>
  </si>
  <si>
    <t>Batalla de Canciones Sponsor Oct-Nov</t>
  </si>
  <si>
    <t>51684</t>
  </si>
  <si>
    <t>11/08</t>
  </si>
  <si>
    <t>51758</t>
  </si>
  <si>
    <t>11/15</t>
  </si>
  <si>
    <t>52022A</t>
  </si>
  <si>
    <t>52126A</t>
  </si>
  <si>
    <t>WEEK OF 11/27</t>
  </si>
  <si>
    <t>51447</t>
  </si>
  <si>
    <t>51902B</t>
  </si>
  <si>
    <t>51342B</t>
  </si>
  <si>
    <t>November Open Enrollment</t>
  </si>
  <si>
    <t>Las Madrinas - Digital 94.9 (L) - TALENT</t>
  </si>
  <si>
    <t>Law Office of Nelly Vielma</t>
  </si>
  <si>
    <t>51551</t>
  </si>
  <si>
    <t>51710F</t>
  </si>
  <si>
    <t>Pick your purse 2023</t>
  </si>
  <si>
    <t>51730D</t>
  </si>
  <si>
    <t>51825G</t>
  </si>
  <si>
    <t>51827A</t>
  </si>
  <si>
    <t>Wobble Gobble 2023</t>
  </si>
  <si>
    <t>51940A</t>
  </si>
  <si>
    <t>51553D</t>
  </si>
  <si>
    <t>GM NEW</t>
  </si>
  <si>
    <t>51980B</t>
  </si>
  <si>
    <t>51459G</t>
  </si>
  <si>
    <t>52016C</t>
  </si>
  <si>
    <t>TALENT &amp; REMOTE FEES</t>
  </si>
  <si>
    <t>BLACK FRI Activation Pkg</t>
  </si>
  <si>
    <t>51797C</t>
  </si>
  <si>
    <t>51979B</t>
  </si>
  <si>
    <t>Taco Palenque</t>
  </si>
  <si>
    <t>Palenque Management</t>
  </si>
  <si>
    <t>51815A</t>
  </si>
  <si>
    <t>Remote + Margaritas</t>
  </si>
  <si>
    <t>51292B</t>
  </si>
  <si>
    <t>51318B</t>
  </si>
  <si>
    <t>51321B</t>
  </si>
  <si>
    <t>51323B</t>
  </si>
  <si>
    <t>Villarreal &amp; Begum Law Group</t>
  </si>
  <si>
    <t>51488</t>
  </si>
  <si>
    <t>TUESDAYS SHOWS NOV</t>
  </si>
  <si>
    <t>Wendy's International Inc.</t>
  </si>
  <si>
    <t>Ansira (OX) MO</t>
  </si>
  <si>
    <t>51408</t>
  </si>
  <si>
    <t>0453</t>
  </si>
  <si>
    <t>THE WENDY'S COMPANY</t>
  </si>
  <si>
    <t>KURV-AM</t>
  </si>
  <si>
    <t>Amigo Power Equipment</t>
  </si>
  <si>
    <t>48812</t>
  </si>
  <si>
    <t>AMIGO POWER EQUIPMENT AUG.- DEC. 2023 KURV</t>
  </si>
  <si>
    <t>Best Restaurant Supply</t>
  </si>
  <si>
    <t>Fantich Media Group</t>
  </si>
  <si>
    <t>51329A</t>
  </si>
  <si>
    <t>BEST RESTAURANT SUPPLY Sept 2023 KURV-TALENT</t>
  </si>
  <si>
    <t>Brian Reed</t>
  </si>
  <si>
    <t>Radio and Television Experts</t>
  </si>
  <si>
    <t>47286</t>
  </si>
  <si>
    <t>TALENT 2023-2024</t>
  </si>
  <si>
    <t>Burns Motors (A)</t>
  </si>
  <si>
    <t>Olive Marketing Firm</t>
  </si>
  <si>
    <t>51330B</t>
  </si>
  <si>
    <t>Sergio Interview Campaign Nov</t>
  </si>
  <si>
    <t>Culligan</t>
  </si>
  <si>
    <t>Meade Marketing</t>
  </si>
  <si>
    <t>51473C</t>
  </si>
  <si>
    <t>Talent</t>
  </si>
  <si>
    <t>DHR Health</t>
  </si>
  <si>
    <t>51280B</t>
  </si>
  <si>
    <t>Sergio Interviews</t>
  </si>
  <si>
    <t>DHR HEALTH - NOV 2023 -  KURV - TALENT</t>
  </si>
  <si>
    <t>DLJ Commercial Roofing LLC</t>
  </si>
  <si>
    <t>51291A</t>
  </si>
  <si>
    <t>Nov 2023 Sergio &amp; Aggie Sponsorship</t>
  </si>
  <si>
    <t>Dr. Pablo Tagle</t>
  </si>
  <si>
    <t>51331B</t>
  </si>
  <si>
    <t>Dr. T's Primary Care</t>
  </si>
  <si>
    <t>51821A</t>
  </si>
  <si>
    <t>51930A</t>
  </si>
  <si>
    <t>Nov 20 to 24 2023</t>
  </si>
  <si>
    <t>Edinburg CISD</t>
  </si>
  <si>
    <t>49769</t>
  </si>
  <si>
    <t>PO 24000626</t>
  </si>
  <si>
    <t>Nov 2023 KURV Sergio Sanchez Interview</t>
  </si>
  <si>
    <t>El Pato</t>
  </si>
  <si>
    <t>Van Burkleo Advertising</t>
  </si>
  <si>
    <t>51434B</t>
  </si>
  <si>
    <t>November KURV</t>
  </si>
  <si>
    <t>Gelman Vision</t>
  </si>
  <si>
    <t>51400A</t>
  </si>
  <si>
    <t>November 2023 Gelman Vision</t>
  </si>
  <si>
    <t>51415D</t>
  </si>
  <si>
    <t>KURV Nov - Talent</t>
  </si>
  <si>
    <t>Lee's Pharmacy (A)</t>
  </si>
  <si>
    <t>Image House Media, LLC</t>
  </si>
  <si>
    <t>51782C</t>
  </si>
  <si>
    <t>NOVEMBER</t>
  </si>
  <si>
    <t>ANGEL TREE PROGRAM</t>
  </si>
  <si>
    <t>Lone Star National Bank</t>
  </si>
  <si>
    <t>43288A</t>
  </si>
  <si>
    <t>SERGIO SHOW</t>
  </si>
  <si>
    <t>LSNB NOVEMBER 2023 KURV- SPOTS</t>
  </si>
  <si>
    <t>Manrique Custom Vision Care</t>
  </si>
  <si>
    <t>51523A</t>
  </si>
  <si>
    <t>SERGIO SHOW-TALENT</t>
  </si>
  <si>
    <t>McCaleb Funeral Home</t>
  </si>
  <si>
    <t>51337A</t>
  </si>
  <si>
    <t>Nov 2023 KURV</t>
  </si>
  <si>
    <t>Port of Brownsville</t>
  </si>
  <si>
    <t>49710</t>
  </si>
  <si>
    <t>PORT OF BROWNSVILLE SEPT - DEC 2023 TALENT</t>
  </si>
  <si>
    <t>51309A</t>
  </si>
  <si>
    <t>Showery Insurance</t>
  </si>
  <si>
    <t>51347A</t>
  </si>
  <si>
    <t>South Texas GMC</t>
  </si>
  <si>
    <t>Loco Media Managment Advertising</t>
  </si>
  <si>
    <t>45320B</t>
  </si>
  <si>
    <t>STX GMC 2023 KURV-TALENT FEE</t>
  </si>
  <si>
    <t>Spartan Energy</t>
  </si>
  <si>
    <t>Katz Media Group</t>
  </si>
  <si>
    <t>49424</t>
  </si>
  <si>
    <t>NA</t>
  </si>
  <si>
    <t>SPARTAN ENERGY.</t>
  </si>
  <si>
    <t>XAVO-FM</t>
  </si>
  <si>
    <t>ASP Care Pharmacy</t>
  </si>
  <si>
    <t>51054C</t>
  </si>
  <si>
    <t>ASP CARE PHARMACY OCT. 2023 XAVO- SPOTS</t>
  </si>
  <si>
    <t>49426A</t>
  </si>
  <si>
    <t>COCA INFLUENCER-TALENT</t>
  </si>
  <si>
    <t>51218A</t>
  </si>
  <si>
    <t>WOBBLE GOBBLE-TALENT</t>
  </si>
  <si>
    <t>51824A</t>
  </si>
  <si>
    <t>Nov 14 to 17 2023</t>
  </si>
  <si>
    <t>51907A</t>
  </si>
  <si>
    <t>52138A</t>
  </si>
  <si>
    <t>Nov 27 to Dec 1 2023</t>
  </si>
  <si>
    <t>Gladys Porter Zoo</t>
  </si>
  <si>
    <t>52005A</t>
  </si>
  <si>
    <t>Zoo Nights &amp; Lights 2023 XAVO</t>
  </si>
  <si>
    <t>Gloria Jean's Coffee</t>
  </si>
  <si>
    <t>51871</t>
  </si>
  <si>
    <t>DIGITAL 101.5</t>
  </si>
  <si>
    <t>CHRISTIAN MATA INFLUENCER</t>
  </si>
  <si>
    <t>52069</t>
  </si>
  <si>
    <t>52070</t>
  </si>
  <si>
    <t>Go Vacations</t>
  </si>
  <si>
    <t>52006B</t>
  </si>
  <si>
    <t>November 22 and 24 2023</t>
  </si>
  <si>
    <t>Javier Villarreal Law Firm</t>
  </si>
  <si>
    <t>51483</t>
  </si>
  <si>
    <t>XAVO NOV 23</t>
  </si>
  <si>
    <t>Krystal Garza &amp; Associates</t>
  </si>
  <si>
    <t>Marvel Media</t>
  </si>
  <si>
    <t>51859B</t>
  </si>
  <si>
    <t>Remote Nov 18 2023</t>
  </si>
  <si>
    <t>51278B</t>
  </si>
  <si>
    <t>Las Madrinas - Digital 101.5 - TALENT FEE</t>
  </si>
  <si>
    <t>Let's Fly Travel Agency</t>
  </si>
  <si>
    <t>51248A</t>
  </si>
  <si>
    <t>TRIP TO VEGAS GIVEAWAY</t>
  </si>
  <si>
    <t>51249A</t>
  </si>
  <si>
    <t>TRAVEL TIPS</t>
  </si>
  <si>
    <t>50965A</t>
  </si>
  <si>
    <t>MANA 11/4/23</t>
  </si>
  <si>
    <t>TACO PALENQUE 11/3/23 XAVO- SPOTS</t>
  </si>
  <si>
    <t>Simon Property</t>
  </si>
  <si>
    <t>51625A</t>
  </si>
  <si>
    <t>HOLIDAY-TALENT</t>
  </si>
  <si>
    <t>45060B</t>
  </si>
  <si>
    <t>STX GMC 2023 XAVO-TALENT</t>
  </si>
  <si>
    <t>SPI Convention &amp; Visitors Bureau</t>
  </si>
  <si>
    <t>51405A</t>
  </si>
  <si>
    <t>PO # 061116</t>
  </si>
  <si>
    <t>Sol Y Diversion en La Isla del Padre</t>
  </si>
  <si>
    <t>Travelmania</t>
  </si>
  <si>
    <t>Play Advertising</t>
  </si>
  <si>
    <t>52241B</t>
  </si>
  <si>
    <t>November 29 2023</t>
  </si>
  <si>
    <t>XCAO-FM</t>
  </si>
  <si>
    <t>ISAN Insurance Group</t>
  </si>
  <si>
    <t>50531</t>
  </si>
  <si>
    <t>LA LUPE RUBEN SHOW 10:30 AM</t>
  </si>
  <si>
    <t>51251B</t>
  </si>
  <si>
    <t>Las Madrinas -  La Lupe 89.1 - TALENT</t>
  </si>
  <si>
    <t>52309</t>
  </si>
  <si>
    <t>SPN- XCAO NOV AD PRODUCTION</t>
  </si>
  <si>
    <t>Plan with Care, LLC</t>
  </si>
  <si>
    <t>50599</t>
  </si>
  <si>
    <t>WEDNESDAY SHOW LA LUPE 89.1</t>
  </si>
  <si>
    <t>11/01/2023  LA LUPE 89.1  WEDNESDAY</t>
  </si>
  <si>
    <t>50600</t>
  </si>
  <si>
    <t>THURSDAY- GUILLERMO</t>
  </si>
  <si>
    <t>11/02/2023 LA LUPE 89.1 - THURSDAY</t>
  </si>
  <si>
    <t>51494</t>
  </si>
  <si>
    <t>TUESDAY - GUILLERMO</t>
  </si>
  <si>
    <t>11/07/2023 LA LUPE 89.1FM- TUESDAY</t>
  </si>
  <si>
    <t>51495</t>
  </si>
  <si>
    <t>11/08/2023  LA LUPE 89.1  WEDNESDAY</t>
  </si>
  <si>
    <t>51496</t>
  </si>
  <si>
    <t>11/09/2023 LA LUPE 89.1 - THURSDAY</t>
  </si>
  <si>
    <t>51497</t>
  </si>
  <si>
    <t>11/14/2023 LA LUPE 89.1FM- TUESDAY</t>
  </si>
  <si>
    <t>51498</t>
  </si>
  <si>
    <t>11/15/2023  LA LUPE 89.1  WEDNESDAY</t>
  </si>
  <si>
    <t>51499</t>
  </si>
  <si>
    <t>11/16/2023 LA LUPE 89.1 - THURSDAY</t>
  </si>
  <si>
    <t>51500</t>
  </si>
  <si>
    <t>11/21/2023 LA LUPE 89.1FM- TUESDAY</t>
  </si>
  <si>
    <t>51501</t>
  </si>
  <si>
    <t>11/22/2023  LA LUPE 89.1  WEDNESDAY</t>
  </si>
  <si>
    <t>51502</t>
  </si>
  <si>
    <t>11/23/2023 LA LUPE 89.1 - THURSDAY</t>
  </si>
  <si>
    <t>51503</t>
  </si>
  <si>
    <t>11/28/2023 LA LUPE 89.1FM- TUESDAY</t>
  </si>
  <si>
    <t>51504</t>
  </si>
  <si>
    <t>11/29/2023  LA LUPE 89.1  WEDNESDAY</t>
  </si>
  <si>
    <t>51505</t>
  </si>
  <si>
    <t>11/30/2023 LA LUPE 89.1 - THURSDAY</t>
  </si>
  <si>
    <t>Pre Funerales RGV</t>
  </si>
  <si>
    <t>51058</t>
  </si>
  <si>
    <t>LA LUPE SHOW</t>
  </si>
  <si>
    <t>51439</t>
  </si>
  <si>
    <t>51866</t>
  </si>
  <si>
    <t>51867</t>
  </si>
  <si>
    <t>Primacy Insurance &amp; Financial Services PLLC</t>
  </si>
  <si>
    <t>50221</t>
  </si>
  <si>
    <t>THURSDAY'S SHOWS</t>
  </si>
  <si>
    <t>PRIMACY INSURANCE NOV. 2023 XCAO</t>
  </si>
  <si>
    <t>51049A</t>
  </si>
  <si>
    <t>ACTIVATION EDINBURG</t>
  </si>
  <si>
    <t>PRIMACY INSURANCE 11/11/23 XCAO- SPOTS</t>
  </si>
  <si>
    <t>XHRR-FM</t>
  </si>
  <si>
    <t>57 Concrete LLC</t>
  </si>
  <si>
    <t>51139A</t>
  </si>
  <si>
    <t>LA LEY 102.5FM</t>
  </si>
  <si>
    <t>RZR GIVEAWAY AUG-DEC23</t>
  </si>
  <si>
    <t>51144A</t>
  </si>
  <si>
    <t>Academy Sports &amp; Outdoors</t>
  </si>
  <si>
    <t>Ovative Group, LLC</t>
  </si>
  <si>
    <t>50814A</t>
  </si>
  <si>
    <t>588</t>
  </si>
  <si>
    <t>NEW STORE-TALENT</t>
  </si>
  <si>
    <t>All Valley Waste</t>
  </si>
  <si>
    <t>52004A</t>
  </si>
  <si>
    <t>Remote Nov 25 2023</t>
  </si>
  <si>
    <t>AMTEX Insurance</t>
  </si>
  <si>
    <t>51784A</t>
  </si>
  <si>
    <t>remote nov- SPOTS</t>
  </si>
  <si>
    <t>45933A</t>
  </si>
  <si>
    <t>2501</t>
  </si>
  <si>
    <t>AT&amp;T-TALENT</t>
  </si>
  <si>
    <t>Blue Cross Blue Shield of Texas</t>
  </si>
  <si>
    <t>Big Oak Tree Media</t>
  </si>
  <si>
    <t>51872A</t>
  </si>
  <si>
    <t>Nov - Jan 2023- SPOTS</t>
  </si>
  <si>
    <t>49401A</t>
  </si>
  <si>
    <t>51218D</t>
  </si>
  <si>
    <t>DD's Discount Stores</t>
  </si>
  <si>
    <t>GSD&amp;M</t>
  </si>
  <si>
    <t>43855</t>
  </si>
  <si>
    <t>086</t>
  </si>
  <si>
    <t>GENERAL</t>
  </si>
  <si>
    <t>Engie</t>
  </si>
  <si>
    <t>CMR</t>
  </si>
  <si>
    <t>52149A</t>
  </si>
  <si>
    <t>ENGIE CR NOV2023 109334_RR</t>
  </si>
  <si>
    <t>Enterprise Air Conditioning &amp; Refrigeration</t>
  </si>
  <si>
    <t>50877A</t>
  </si>
  <si>
    <t>OCT/NOV 2023</t>
  </si>
  <si>
    <t>Enterprise AC - LA LEY - SPOTS</t>
  </si>
  <si>
    <t>F &amp; T Valley Motorsports</t>
  </si>
  <si>
    <t>JS Media, LLC</t>
  </si>
  <si>
    <t>51414B</t>
  </si>
  <si>
    <t>XHRR REMOTE</t>
  </si>
  <si>
    <t>Global ADC Group</t>
  </si>
  <si>
    <t>51638</t>
  </si>
  <si>
    <t>November 7-9</t>
  </si>
  <si>
    <t>Global ADC Group - La Ley 102.5</t>
  </si>
  <si>
    <t>Haro Meat Market</t>
  </si>
  <si>
    <t>52026A</t>
  </si>
  <si>
    <t>Haro Meat Market/MADRINAS  11/30/23</t>
  </si>
  <si>
    <t>Haro Meat Market - LA LEY LB - SPOTS</t>
  </si>
  <si>
    <t>52356A</t>
  </si>
  <si>
    <t>11/30 MG</t>
  </si>
  <si>
    <t>HARO MEAT MARKET - LA LEY 102.5</t>
  </si>
  <si>
    <t>51390</t>
  </si>
  <si>
    <t>50426</t>
  </si>
  <si>
    <t>endors Ruben la ley</t>
  </si>
  <si>
    <t>51418C</t>
  </si>
  <si>
    <t>30 Minute Segment La Ley - Talent</t>
  </si>
  <si>
    <t>51481</t>
  </si>
  <si>
    <t>TUESDAY 3 MIN SEGMENTS</t>
  </si>
  <si>
    <t>L.J. Productions</t>
  </si>
  <si>
    <t>52186</t>
  </si>
  <si>
    <t>La Lomita Inc.</t>
  </si>
  <si>
    <t>51813A</t>
  </si>
  <si>
    <t>EL TIGRE/ LAS MADRINAS</t>
  </si>
  <si>
    <t>EL TIGRE 11/17/23 XHRR- SPOTS</t>
  </si>
  <si>
    <t>51475B</t>
  </si>
  <si>
    <t>VALLE NOV</t>
  </si>
  <si>
    <t>La Union del Pueblo Entero</t>
  </si>
  <si>
    <t>48270A</t>
  </si>
  <si>
    <t>3 1Hr Remotes-100:15 Ads-50:15 PSA-6000 Streaming</t>
  </si>
  <si>
    <t>LUPE Radio Campaign JULY-NOV - SPOTS</t>
  </si>
  <si>
    <t>51247B</t>
  </si>
  <si>
    <t>Las Madrinas - La Ley 102.5 - TALENT</t>
  </si>
  <si>
    <t>51861</t>
  </si>
  <si>
    <t>Pavogasolinazo 2024</t>
  </si>
  <si>
    <t>Las Madrinas - La Ley 102.5</t>
  </si>
  <si>
    <t>52024A</t>
  </si>
  <si>
    <t>MADRINAS/HARO 11/30/23</t>
  </si>
  <si>
    <t>Las Madrinas - LA LEY LB - SPOTS</t>
  </si>
  <si>
    <t>Law Office of Mario Davila</t>
  </si>
  <si>
    <t>MD Media</t>
  </si>
  <si>
    <t>51333B</t>
  </si>
  <si>
    <t>MARIO DAVILA ZORRO SHOW NOV 2023 -TALENT</t>
  </si>
  <si>
    <t>51334B</t>
  </si>
  <si>
    <t>MARIO DAVILA NOV 2023  RUBEN SHOW-TALENT</t>
  </si>
  <si>
    <t>51335B</t>
  </si>
  <si>
    <t>MARIO DAVILA NOV 2023 TIA AMANDA SHOW-TALENT</t>
  </si>
  <si>
    <t>51338B</t>
  </si>
  <si>
    <t>zorro endorsement NOV 2023 talent fee</t>
  </si>
  <si>
    <t>51339B</t>
  </si>
  <si>
    <t>tia amanda  endorsement NOV 2023 talent fee</t>
  </si>
  <si>
    <t>Martinez Furniture</t>
  </si>
  <si>
    <t>Pollux.Castor Inc.</t>
  </si>
  <si>
    <t>51685B</t>
  </si>
  <si>
    <t>November 11 2023 Remote 4 to 6</t>
  </si>
  <si>
    <t>51697B</t>
  </si>
  <si>
    <t>November 11 2023 Remote 2 to 4</t>
  </si>
  <si>
    <t>52092B</t>
  </si>
  <si>
    <t>November 25 2023 Remote 2 to 4</t>
  </si>
  <si>
    <t>52093B</t>
  </si>
  <si>
    <t>November 25 2023 Remote 4 to 6</t>
  </si>
  <si>
    <t>MAS Grocery by Siempre</t>
  </si>
  <si>
    <t>51025A</t>
  </si>
  <si>
    <t>PRENDE EL BOTE 2023</t>
  </si>
  <si>
    <t>MAS GROCERY - LA LEY - SPOTS</t>
  </si>
  <si>
    <t>52308</t>
  </si>
  <si>
    <t>SPN XHRR NOV AD PRODUCTION</t>
  </si>
  <si>
    <t>51043A</t>
  </si>
  <si>
    <t>PRIMACY INSURANCE 11/7/23 XHRR- SPOTS</t>
  </si>
  <si>
    <t>51048A</t>
  </si>
  <si>
    <t>ACTIVATION MCALLEN</t>
  </si>
  <si>
    <t>PRIMACY INSURANCE 11/10/23 XHRR- SPOTS</t>
  </si>
  <si>
    <t>Pronto Insurance</t>
  </si>
  <si>
    <t>Pronto General Agency</t>
  </si>
  <si>
    <t>51892B</t>
  </si>
  <si>
    <t>Remote Nov 17 2023 3p-5p</t>
  </si>
  <si>
    <t>42588A</t>
  </si>
  <si>
    <t>CHICKEN FINGER-TALENT</t>
  </si>
  <si>
    <t>Saldos y Pacas Niky</t>
  </si>
  <si>
    <t>51668A</t>
  </si>
  <si>
    <t>Sames Ford RGV</t>
  </si>
  <si>
    <t>51454C</t>
  </si>
  <si>
    <t>NOVEMBER 4, 11, 18, 25 (10AM-12PM)</t>
  </si>
  <si>
    <t>MCALLEN NEW - ACTIVATIONS</t>
  </si>
  <si>
    <t>51456B</t>
  </si>
  <si>
    <t>NOVEMBER 4, 11, 18 (2PM-4PM) 25 (12PM-2PM)</t>
  </si>
  <si>
    <t>MCALLEN PRE OWNED - ACTIVATIONS - TALENT</t>
  </si>
  <si>
    <t>51464C</t>
  </si>
  <si>
    <t>NOVEMBER 22 (12PM-2PM)</t>
  </si>
  <si>
    <t>MCALLEN NEW - (11/22) ACTIVATION - TALENT</t>
  </si>
  <si>
    <t>51469C</t>
  </si>
  <si>
    <t>NOVEMBER 24TH</t>
  </si>
  <si>
    <t>MCALLEN NEW - LA LEY LIVE BROADCAST - TALENT</t>
  </si>
  <si>
    <t>51471B</t>
  </si>
  <si>
    <t>NOVEMBER 2,9,16,30 (THRUSDAYS)</t>
  </si>
  <si>
    <t>PHARR PRE OWNED - INTERVIEWS - TALENT</t>
  </si>
  <si>
    <t>51474B</t>
  </si>
  <si>
    <t>NOVEMBER 3,10,17 (FRIDAYS)</t>
  </si>
  <si>
    <t>MCALLEN PRE OWNED - INTERVIEWS - TALENT</t>
  </si>
  <si>
    <t>Sobador Leo</t>
  </si>
  <si>
    <t>51350</t>
  </si>
  <si>
    <t>OCT 30 - NOV 3</t>
  </si>
  <si>
    <t>Sobador Leo - La Ley 102.5</t>
  </si>
  <si>
    <t>43914B</t>
  </si>
  <si>
    <t>STX GMC 2023 XHRR-TALENT</t>
  </si>
  <si>
    <t>Tijerina Legal Group PC</t>
  </si>
  <si>
    <t>46228</t>
  </si>
  <si>
    <t>OCT 2023</t>
  </si>
  <si>
    <t>LA LEY MORNING SHOW SPONSORSHIP</t>
  </si>
  <si>
    <t>Top Builders Supply</t>
  </si>
  <si>
    <t>51059</t>
  </si>
  <si>
    <t>TBS NOV WK1</t>
  </si>
  <si>
    <t>51442</t>
  </si>
  <si>
    <t>TBS NOV WK2</t>
  </si>
  <si>
    <t>51443A</t>
  </si>
  <si>
    <t>ANNIVERSARY SALE- LIVE BROADCAST</t>
  </si>
  <si>
    <t>51873</t>
  </si>
  <si>
    <t>TBS NOV WK3</t>
  </si>
  <si>
    <t>51875</t>
  </si>
  <si>
    <t>TBS NOV WK4</t>
  </si>
  <si>
    <t>52019</t>
  </si>
  <si>
    <t>TBS NOV WK5</t>
  </si>
  <si>
    <t>Unidos Contra La Diabetes</t>
  </si>
  <si>
    <t>50935A</t>
  </si>
  <si>
    <t>2023 ANNUAL CONFERENCE</t>
  </si>
  <si>
    <t>UCLD - LA LEY 102.5 - SPOTS</t>
  </si>
  <si>
    <t>Unique Trends</t>
  </si>
  <si>
    <t>52125</t>
  </si>
  <si>
    <t>Villa del Mar (A)</t>
  </si>
  <si>
    <t>Succes Marketing Co., LLC</t>
  </si>
  <si>
    <t>51719B</t>
  </si>
  <si>
    <t>remote 11/16 talent</t>
  </si>
  <si>
    <t>51449</t>
  </si>
  <si>
    <t>Total</t>
  </si>
  <si>
    <t>Gross Rate</t>
  </si>
  <si>
    <t>Comisssion</t>
  </si>
  <si>
    <t>Quantity</t>
  </si>
  <si>
    <t>Gross Total</t>
  </si>
  <si>
    <t>Net Total</t>
  </si>
  <si>
    <t>Gross Diff</t>
  </si>
  <si>
    <t>Net Diff</t>
  </si>
  <si>
    <t>Comments</t>
  </si>
  <si>
    <t>Invoice doesn't show rate, Rate taken from contract</t>
  </si>
  <si>
    <t>Invoice date from december (Period from november)</t>
  </si>
  <si>
    <t>Talent not shown in invoice, Quantity and rate taken from contract</t>
  </si>
  <si>
    <t>AE Name</t>
  </si>
  <si>
    <t>Ida Rincones</t>
  </si>
  <si>
    <t>WO Gross Total</t>
  </si>
  <si>
    <t>WO Net Total</t>
  </si>
  <si>
    <t>ID</t>
  </si>
  <si>
    <t>Start time</t>
  </si>
  <si>
    <t>Completion time</t>
  </si>
  <si>
    <t>Email</t>
  </si>
  <si>
    <t>Name2</t>
  </si>
  <si>
    <t xml:space="preserve">Month
</t>
  </si>
  <si>
    <t>Station</t>
  </si>
  <si>
    <t>Name of Advertiser</t>
  </si>
  <si>
    <t>Date
Remote date or Endorsement (month only)</t>
  </si>
  <si>
    <t>Amount 
add the talent per day or endorsement total per month</t>
  </si>
  <si>
    <t>Name</t>
  </si>
  <si>
    <t>Amout</t>
  </si>
  <si>
    <t>DJ</t>
  </si>
  <si>
    <t>hlepe@radiounited.com</t>
  </si>
  <si>
    <t>Hector lepe</t>
  </si>
  <si>
    <t xml:space="preserve">November </t>
  </si>
  <si>
    <t>Xhrr</t>
  </si>
  <si>
    <t xml:space="preserve">Noviembre </t>
  </si>
  <si>
    <t xml:space="preserve">endorsments </t>
  </si>
  <si>
    <t>Aliza Martinez</t>
  </si>
  <si>
    <t>Advertiser</t>
  </si>
  <si>
    <t>Amount</t>
  </si>
  <si>
    <t>Noviembre</t>
  </si>
  <si>
    <t xml:space="preserve">Facebook live </t>
  </si>
  <si>
    <t>Carlos Rodriguez Jr. (C-Lo)</t>
  </si>
  <si>
    <t xml:space="preserve">Domingo 19 de November </t>
  </si>
  <si>
    <t>remoto en Brownsville de 10 a 12</t>
  </si>
  <si>
    <t>christian mata</t>
  </si>
  <si>
    <t>ilopez@radiounited.com</t>
  </si>
  <si>
    <t>Ivan Lopez</t>
  </si>
  <si>
    <t>November</t>
  </si>
  <si>
    <t>KQUR</t>
  </si>
  <si>
    <t>Davis Rankin</t>
  </si>
  <si>
    <t>c_lo@radiounited.com</t>
  </si>
  <si>
    <t>KNEX</t>
  </si>
  <si>
    <t>Denisse Garcia</t>
  </si>
  <si>
    <t>george@radiounited.com</t>
  </si>
  <si>
    <t>JORGE BALDENEGRO</t>
  </si>
  <si>
    <t>NOVIEMBRE</t>
  </si>
  <si>
    <t>KBDR</t>
  </si>
  <si>
    <t>Eva</t>
  </si>
  <si>
    <t>Updated Amount</t>
  </si>
  <si>
    <t>Gloria Luz Prest</t>
  </si>
  <si>
    <t>11/11/2023</t>
  </si>
  <si>
    <t>GRACIELA MORENO M</t>
  </si>
  <si>
    <t>11/04/23</t>
  </si>
  <si>
    <t>Hazel Canales</t>
  </si>
  <si>
    <t>rvela@radiounited.com</t>
  </si>
  <si>
    <t>Ruben vela</t>
  </si>
  <si>
    <t>11-25</t>
  </si>
  <si>
    <t xml:space="preserve">BEST RESTAURANT SUPPLY  ***** JUST MAKING SURE IT WHEN THROUGH </t>
  </si>
  <si>
    <t>ssanchez@radiounited.com</t>
  </si>
  <si>
    <t>Sergio Sanchez</t>
  </si>
  <si>
    <t>KURV</t>
  </si>
  <si>
    <t xml:space="preserve">november </t>
  </si>
  <si>
    <t>mflores@radiounited.com</t>
  </si>
  <si>
    <t xml:space="preserve">Miguel Angel Flores </t>
  </si>
  <si>
    <t xml:space="preserve">Xhrr </t>
  </si>
  <si>
    <t>11 16 2023</t>
  </si>
  <si>
    <t>Jerry Lopez</t>
  </si>
  <si>
    <t>jmata@radiounited.com</t>
  </si>
  <si>
    <t>noviembre</t>
  </si>
  <si>
    <t>xhavo</t>
  </si>
  <si>
    <t>D.Garcia@radiounited.com</t>
  </si>
  <si>
    <t>Nov</t>
  </si>
  <si>
    <t>La Ley</t>
  </si>
  <si>
    <t>ARMANDO SAN ROMAN</t>
  </si>
  <si>
    <t>eva@radiounited.com</t>
  </si>
  <si>
    <t>Oscar Lopez "Kosita"</t>
  </si>
  <si>
    <t xml:space="preserve">Ramiro Olvera </t>
  </si>
  <si>
    <t xml:space="preserve">***** JUST MAKING SURE IT WHEN THROUGH </t>
  </si>
  <si>
    <t xml:space="preserve">Zachary Cantu </t>
  </si>
  <si>
    <t xml:space="preserve">Noviembre  MENCIONES </t>
  </si>
  <si>
    <t>Dr. Rachel Gelman</t>
  </si>
  <si>
    <t>november</t>
  </si>
  <si>
    <t>Total *</t>
  </si>
  <si>
    <t>11/03/23</t>
  </si>
  <si>
    <t>11/03/2023</t>
  </si>
  <si>
    <t>chavo</t>
  </si>
  <si>
    <t>nov 9</t>
  </si>
  <si>
    <t>nov 17</t>
  </si>
  <si>
    <t>11/9/23</t>
  </si>
  <si>
    <t>11/10/23</t>
  </si>
  <si>
    <t>11/16/23</t>
  </si>
  <si>
    <t>11/17/23</t>
  </si>
  <si>
    <t>11/09/23</t>
  </si>
  <si>
    <t>nov 10</t>
  </si>
  <si>
    <t>isla del padre</t>
  </si>
  <si>
    <t>nov 16</t>
  </si>
  <si>
    <t>Jueves 9 de November remoto de 5 a6 pm</t>
  </si>
  <si>
    <t xml:space="preserve">Coca-Cola Zero Sugar </t>
  </si>
  <si>
    <t xml:space="preserve">Nov, Facebook live, tiktok, Instagram y endorsments </t>
  </si>
  <si>
    <t>Coca-Cola Zero Sugar de Noviembre</t>
  </si>
  <si>
    <t>Mes de octubre pendiente</t>
  </si>
  <si>
    <t xml:space="preserve">Coca-Cola Zero Sugar ojo de OCTUBRE </t>
  </si>
  <si>
    <t xml:space="preserve">Las Madrinas de los Seguros </t>
  </si>
  <si>
    <t>La catedral músic hall</t>
  </si>
  <si>
    <t xml:space="preserve">Jueves 16 de November </t>
  </si>
  <si>
    <t>Coca-Cola Zero Sugar remoto</t>
  </si>
  <si>
    <t xml:space="preserve">La catedral/ hmnos Espinoza </t>
  </si>
  <si>
    <t xml:space="preserve">Viernes 17 de November </t>
  </si>
  <si>
    <t>Coca-Cola Zero Sugar remoto de 5 a6pm</t>
  </si>
  <si>
    <t xml:space="preserve">Viernes 10 de November </t>
  </si>
  <si>
    <t>Coca-Cola Zero Sugar remoto de 5a6pm</t>
  </si>
  <si>
    <t>la plaza mall</t>
  </si>
  <si>
    <t>cocacola fb lives</t>
  </si>
  <si>
    <t>laredo</t>
  </si>
  <si>
    <t>11/1-11/30</t>
  </si>
  <si>
    <t>drankin@radiounited.com</t>
  </si>
  <si>
    <t>November 2, 9, 16, 23, 30 2023</t>
  </si>
  <si>
    <t xml:space="preserve">Lic Javier Villarreal </t>
  </si>
  <si>
    <t>Digital</t>
  </si>
  <si>
    <t>11/13-11/28</t>
  </si>
  <si>
    <t>zcantu@radiounited.com</t>
  </si>
  <si>
    <t>Kurv</t>
  </si>
  <si>
    <t xml:space="preserve">Lupe La Union del Pueblo Entero </t>
  </si>
  <si>
    <t>msanroman@radiounited.com</t>
  </si>
  <si>
    <t>KBUC</t>
  </si>
  <si>
    <t>NOVEMBER 9, 2023 LIVE REMOTE / ACTIVATION</t>
  </si>
  <si>
    <t>olopez@radiounited.com</t>
  </si>
  <si>
    <t>XHRR</t>
  </si>
  <si>
    <t>11 24 2023</t>
  </si>
  <si>
    <t>Gas Natural Engie Reynosa</t>
  </si>
  <si>
    <t>MONEY WISE FINANCIAL DECISIONS</t>
  </si>
  <si>
    <t>11/11/23</t>
  </si>
  <si>
    <t>NOVEMBER LIVE SHOWS</t>
  </si>
  <si>
    <t>Sames Kia</t>
  </si>
  <si>
    <t xml:space="preserve">POSTING TO CONFIRM IT WAS PAID ** DR LAWRENCE GELMAN - mcallen anesthesia associates ** </t>
  </si>
  <si>
    <t>November 13 &amp; 15</t>
  </si>
  <si>
    <t>hcanales@radiounited.com</t>
  </si>
  <si>
    <t>Kqur</t>
  </si>
  <si>
    <t>11/22/23</t>
  </si>
  <si>
    <t>11/27/23</t>
  </si>
  <si>
    <t>11/29/23</t>
  </si>
  <si>
    <t>11/30/23 (4-6)</t>
  </si>
  <si>
    <t xml:space="preserve">ryan and brian </t>
  </si>
  <si>
    <t>NOVEMBER TODO POSITIVO LIVE SEGMENT</t>
  </si>
  <si>
    <t>Not Correlated</t>
  </si>
  <si>
    <t>gprest@radiounited.com</t>
  </si>
  <si>
    <t>11/18/2023</t>
  </si>
  <si>
    <t>The Outlet Shoppes</t>
  </si>
  <si>
    <t>11/21/2023</t>
  </si>
  <si>
    <t>The Outlet Shoppes at Laredo</t>
  </si>
  <si>
    <t>11/05/23</t>
  </si>
  <si>
    <t>11/01/23</t>
  </si>
  <si>
    <t>Domingo 5 de November 12 a 2pm</t>
  </si>
  <si>
    <t>Toyota of Laredo</t>
  </si>
  <si>
    <t>nov 24</t>
  </si>
  <si>
    <t xml:space="preserve">Travelmania </t>
  </si>
  <si>
    <t>xavo</t>
  </si>
  <si>
    <t>amartinez@radiounited.com</t>
  </si>
  <si>
    <t xml:space="preserve">Digital </t>
  </si>
  <si>
    <t>11/10-11/24</t>
  </si>
  <si>
    <t>11/20/2023</t>
  </si>
  <si>
    <t xml:space="preserve">KQUR </t>
  </si>
  <si>
    <t>Im not sure because the campaign got canceled but we did some mentions and recordings</t>
  </si>
  <si>
    <t>Kbdr</t>
  </si>
  <si>
    <t>11/13-11/25 pre recorded</t>
  </si>
  <si>
    <t>11 17 2023</t>
  </si>
  <si>
    <t>11 30 2023</t>
  </si>
  <si>
    <t>11/17/2023</t>
  </si>
  <si>
    <t>rolvera@radiounited.com</t>
  </si>
  <si>
    <t xml:space="preserve">XHCAO </t>
  </si>
  <si>
    <t>11/02/23</t>
  </si>
  <si>
    <t>11/06/23</t>
  </si>
  <si>
    <t>11/07/23</t>
  </si>
  <si>
    <t>11/08/23</t>
  </si>
  <si>
    <t>11/13/23</t>
  </si>
  <si>
    <t>11/14/23</t>
  </si>
  <si>
    <t xml:space="preserve">XHRR </t>
  </si>
  <si>
    <t>endorsments y grabaciones</t>
  </si>
  <si>
    <t>Las madrinas y el Tigre food store 6a11am</t>
  </si>
  <si>
    <t xml:space="preserve">Jueves 30 de November </t>
  </si>
  <si>
    <t>Las Madrinas y Haro Meat Market 6a11am</t>
  </si>
  <si>
    <t>11/30/2023</t>
  </si>
  <si>
    <t>Las Madrinas/Haro</t>
  </si>
  <si>
    <t>La ley</t>
  </si>
  <si>
    <t>11/30</t>
  </si>
  <si>
    <t>Las Madrinas/Haro Facebook live</t>
  </si>
  <si>
    <t>Las Madrinas/Haro Meat Market</t>
  </si>
  <si>
    <t xml:space="preserve">Noviembre 01 - live show </t>
  </si>
  <si>
    <t xml:space="preserve">Noviembre 01 menciones </t>
  </si>
  <si>
    <t>Xhrrr</t>
  </si>
  <si>
    <t xml:space="preserve">Mario Davila endorsments </t>
  </si>
  <si>
    <t>Mario Davila entrevistas miercoles 5</t>
  </si>
  <si>
    <t>September</t>
  </si>
  <si>
    <t xml:space="preserve">NOVEMBER </t>
  </si>
  <si>
    <t>**** just making sure it went through</t>
  </si>
  <si>
    <t>11/11</t>
  </si>
  <si>
    <t>Martinez Furniture (23)</t>
  </si>
  <si>
    <t>11/25/2023</t>
  </si>
  <si>
    <t>Martinez Furniture (23rd)</t>
  </si>
  <si>
    <t>Martinez Furniture (McColl)</t>
  </si>
  <si>
    <t>11/19/2023</t>
  </si>
  <si>
    <t>11/24/2023</t>
  </si>
  <si>
    <t>Outlet Shoppes at Laredo (Pick Your Purse)</t>
  </si>
  <si>
    <t>11/25/23</t>
  </si>
  <si>
    <t>nov 3</t>
  </si>
  <si>
    <t>Xhcao</t>
  </si>
  <si>
    <t>All November 2023</t>
  </si>
  <si>
    <t>OCTOBER 16 - OCT 20</t>
  </si>
  <si>
    <t xml:space="preserve">5 days of hosting at 100 a day, POSTING TO CONFIRM IT WAS PAID ** DR LAWRENCE GELMAN - mcallen anesthesia associates ** </t>
  </si>
  <si>
    <t>La Lupe</t>
  </si>
  <si>
    <t>11-07</t>
  </si>
  <si>
    <t>11-10</t>
  </si>
  <si>
    <t>11-11</t>
  </si>
  <si>
    <t>NOVEMBER ENDORSEMENT READS</t>
  </si>
  <si>
    <t>Raising Cane's (Amount Updated)</t>
  </si>
  <si>
    <t>NOVEMBER LIVE ENDORSEMENT READS</t>
  </si>
  <si>
    <t>11/24/23</t>
  </si>
  <si>
    <t>11/24</t>
  </si>
  <si>
    <t xml:space="preserve">Viernes 24 de November </t>
  </si>
  <si>
    <t>Sames Ford de 6 a 11am</t>
  </si>
  <si>
    <t>Sames Ford entrevistas 9 en noviembre</t>
  </si>
  <si>
    <t xml:space="preserve">Sames Ford McAllen </t>
  </si>
  <si>
    <t xml:space="preserve">Sabado 25 de November </t>
  </si>
  <si>
    <t>Sames Ford McAllen de 10 a 12</t>
  </si>
  <si>
    <t>Sabado 4 de November 10 a 12 am</t>
  </si>
  <si>
    <t>Sames Ford remoto</t>
  </si>
  <si>
    <t>Sabado 4 de November de 2 a 4pm</t>
  </si>
  <si>
    <t xml:space="preserve">Sabado 11 de November </t>
  </si>
  <si>
    <t>Sames Ford remoto de 10 a 12</t>
  </si>
  <si>
    <t xml:space="preserve">Sabado 18 de November </t>
  </si>
  <si>
    <t xml:space="preserve">Miercoles 22 de November </t>
  </si>
  <si>
    <t>Sames Ford remoto de 12 a 2</t>
  </si>
  <si>
    <t>11/18</t>
  </si>
  <si>
    <t>11/18/23</t>
  </si>
  <si>
    <t>11/25</t>
  </si>
  <si>
    <t>gmoreno@radiounited.com</t>
  </si>
  <si>
    <t>25 NOV, 2023</t>
  </si>
  <si>
    <t>All month</t>
  </si>
  <si>
    <t>nov 11</t>
  </si>
  <si>
    <t>nov 25</t>
  </si>
  <si>
    <t>11 4 2023</t>
  </si>
  <si>
    <t>11 18 203</t>
  </si>
  <si>
    <t>11/15/23</t>
  </si>
  <si>
    <t>11/20</t>
  </si>
  <si>
    <t>11/26</t>
  </si>
  <si>
    <t>11/16</t>
  </si>
  <si>
    <t>11/8</t>
  </si>
  <si>
    <t xml:space="preserve">Top Builder's Brownsville </t>
  </si>
  <si>
    <t xml:space="preserve">Jueves 9 de November de 6 a 11 con Facebook life </t>
  </si>
  <si>
    <t>Top builders supply por el facebook</t>
  </si>
  <si>
    <t xml:space="preserve">Top builders supply endorsments </t>
  </si>
  <si>
    <t>11 9 2023</t>
  </si>
  <si>
    <t>11/29</t>
  </si>
  <si>
    <t xml:space="preserve">Miercoles 8 de November </t>
  </si>
  <si>
    <t>Entre 200 o 250</t>
  </si>
  <si>
    <t>11/28/23</t>
  </si>
  <si>
    <t>11/30/23</t>
  </si>
  <si>
    <t>Jlopez@radiounited.com</t>
  </si>
  <si>
    <t>November 29, 2023 (Live Remote)</t>
  </si>
  <si>
    <t>11/17 &amp; 11/20</t>
  </si>
  <si>
    <t>11/14/2023</t>
  </si>
  <si>
    <t>Dj Total</t>
  </si>
  <si>
    <t>Totals</t>
  </si>
  <si>
    <t>REVENUE REPORT</t>
  </si>
  <si>
    <t>INVOICE/ORDERS REPORT</t>
  </si>
  <si>
    <t>COMMENTS</t>
  </si>
  <si>
    <t>Nancy Alanis</t>
  </si>
  <si>
    <t>Mellie Garcia</t>
  </si>
  <si>
    <t>Yuridia Suchil</t>
  </si>
  <si>
    <t>Alejandra Pompa</t>
  </si>
  <si>
    <t>Cindy Garza</t>
  </si>
  <si>
    <t>Noe Montano</t>
  </si>
  <si>
    <t>New York Christal Radio</t>
  </si>
  <si>
    <t>Lindsay Guidry</t>
  </si>
  <si>
    <t>3 talents in Nov Invoice, 1 in Dic invoice</t>
  </si>
  <si>
    <t>4 talents in Nov invoice, 1 in Dic invoice</t>
  </si>
  <si>
    <t>Ana Molina</t>
  </si>
  <si>
    <t>Patricia Arispe</t>
  </si>
  <si>
    <t>$200 from invoice 51730D-1 (Talent rates $75 &amp; $200)</t>
  </si>
  <si>
    <t>Rate not shown in Invoice</t>
  </si>
  <si>
    <t>42587A Nov invoice not found, info from order, order Date 01/02/23-12/24/23</t>
  </si>
  <si>
    <t>Talent not shown in invoice, Quantity and rate taken from contract order</t>
  </si>
  <si>
    <t>Talent rate not shown in invoice, Quantity and rate taken from contract</t>
  </si>
  <si>
    <t>2 Talents from Nov's invoice, 1 from Dec's invoice</t>
  </si>
  <si>
    <t>$300 invoice 51342B-1, $70 invoice 51342B-2</t>
  </si>
  <si>
    <t>$200 from 51815A-5, $50 FROM 51815A-7</t>
  </si>
  <si>
    <t>Minneapolis Christal Radio</t>
  </si>
  <si>
    <t>Pablo Ruiz</t>
  </si>
  <si>
    <t>Katz Group Sales</t>
  </si>
  <si>
    <t>Talent Shown in Dec's Invoice</t>
  </si>
  <si>
    <t>1 more talent of $170 Invoice 51248A-2</t>
  </si>
  <si>
    <t>1 more talent of $70, Invoice 51251B</t>
  </si>
  <si>
    <t>1 more talent of $50, and 1 more talent of $250</t>
  </si>
  <si>
    <t>1 more talent of $50</t>
  </si>
  <si>
    <t>1 more talent of $600 in Dec's Invoice</t>
  </si>
  <si>
    <t>Dallas Christal Radio</t>
  </si>
  <si>
    <t>1 more talent of $88.24 in Dec's Invoice</t>
  </si>
  <si>
    <t>CRM Mexico</t>
  </si>
  <si>
    <t>1 Talent from Dec's invoice</t>
  </si>
  <si>
    <t>$250 (Gloria) $250 (Zorro) $300(Tia amanda)</t>
  </si>
  <si>
    <t>There are 3 more talents in the invoice of $17.65 each (Total missing $52.95)</t>
  </si>
  <si>
    <t>Ramiro'sTalent fee</t>
  </si>
  <si>
    <t>96 endorsements ($15/each), zorro talent ($200), Coque talent ($200), Beatriz talent ($200)</t>
  </si>
  <si>
    <t>Zorro Talent</t>
  </si>
  <si>
    <t>Zorro</t>
  </si>
  <si>
    <t>Ramiro</t>
  </si>
  <si>
    <t>Zorro ($125), Gloria ($125), Ronca ($125), Tia amanda ($125)</t>
  </si>
  <si>
    <t>Ruben</t>
  </si>
  <si>
    <t>Tia Amanda</t>
  </si>
  <si>
    <t>Endorsement</t>
  </si>
  <si>
    <t>1 more talent of $25</t>
  </si>
  <si>
    <t>Ronca</t>
  </si>
  <si>
    <t>3 have Sept's date (Not repited in other invoice)</t>
  </si>
  <si>
    <t>Tia, Zorro, Gloria, Ronca (Ronca's talent shown in invoice 51469C-2)</t>
  </si>
  <si>
    <t>Is it taking in consideration the $50 remote fee?</t>
  </si>
  <si>
    <t>Ruben, Zorro</t>
  </si>
  <si>
    <t>2 Talents from Dec's Invoice</t>
  </si>
  <si>
    <t>Ronca (8) &amp; ($70), Christian (22) &amp; ($70)</t>
  </si>
  <si>
    <t>George</t>
  </si>
  <si>
    <t>Mando</t>
  </si>
  <si>
    <t>Double J</t>
  </si>
  <si>
    <t>CLO</t>
  </si>
  <si>
    <t>Marked as "Remote Fee"</t>
  </si>
  <si>
    <t>Hazel</t>
  </si>
  <si>
    <t>Christian</t>
  </si>
  <si>
    <t>Difference</t>
  </si>
  <si>
    <t>BALDENEGRO JORGE</t>
  </si>
  <si>
    <t>MORENO GRACIELA M</t>
  </si>
  <si>
    <t>LOPEZ JERRY</t>
  </si>
  <si>
    <t>SAN ROMAN ARMANDO</t>
  </si>
  <si>
    <t>RODRIGUEZ CARLOS O</t>
  </si>
  <si>
    <t>CANALES HAZEL IRAI</t>
  </si>
  <si>
    <t>LOPEZ-GONZALEZ IVAN ALFONSO</t>
  </si>
  <si>
    <t>MARTINEZ MARIA EVA  REGULAR PAY</t>
  </si>
  <si>
    <t>RANKIN JR. CHARLES DAVIS</t>
  </si>
  <si>
    <t>SANCHEZ SERGIO</t>
  </si>
  <si>
    <t>MATA JOSE CHRISTIAN</t>
  </si>
  <si>
    <t>FLORES MIGUEL ANGEL</t>
  </si>
  <si>
    <t>GARCIA DENISSE A</t>
  </si>
  <si>
    <t>GONZALEZ BEATRIZ</t>
  </si>
  <si>
    <t>LEPE HECTOR DARIO</t>
  </si>
  <si>
    <t>OLVERA RAMIRO F</t>
  </si>
  <si>
    <t>PREST GLORIA LUZ</t>
  </si>
  <si>
    <t>SANCHEZ JORGE</t>
  </si>
  <si>
    <t>VELA RUBEN</t>
  </si>
  <si>
    <t>MARTINEZ ALIZA</t>
  </si>
  <si>
    <t>RUIZ PABLO A</t>
  </si>
  <si>
    <t>Nov Talent Fee</t>
  </si>
  <si>
    <t>Payroll</t>
  </si>
  <si>
    <t>PAYROLL</t>
  </si>
  <si>
    <t>1 more talent with different rate (zorro $250, Gloria $250, Tia Amanda $300)</t>
  </si>
  <si>
    <t>AE</t>
  </si>
  <si>
    <t>AE Full Name</t>
  </si>
  <si>
    <t>Unit Code</t>
  </si>
  <si>
    <t>Invoice #</t>
  </si>
  <si>
    <t>Dec 23</t>
  </si>
  <si>
    <t>Dec 23 (Net)</t>
  </si>
  <si>
    <t>LGUI#</t>
  </si>
  <si>
    <t>END-GEORGE</t>
  </si>
  <si>
    <t>51020-2</t>
  </si>
  <si>
    <t>52575C</t>
  </si>
  <si>
    <t>CHARLIE CLARK HYUNDAI DEC. 2023 KBDR &amp; KNEX</t>
  </si>
  <si>
    <t>AMOLI</t>
  </si>
  <si>
    <t>52575C-1</t>
  </si>
  <si>
    <t>CMS</t>
  </si>
  <si>
    <t>Elevacion LTD</t>
  </si>
  <si>
    <t>11238</t>
  </si>
  <si>
    <t>OE11</t>
  </si>
  <si>
    <t>C-ATL</t>
  </si>
  <si>
    <t>Atlanta Christal Radio</t>
  </si>
  <si>
    <t>General</t>
  </si>
  <si>
    <t>52366-1</t>
  </si>
  <si>
    <t>49385A-4</t>
  </si>
  <si>
    <t>49724A</t>
  </si>
  <si>
    <t>CLAUS-TALENT</t>
  </si>
  <si>
    <t>Activation</t>
  </si>
  <si>
    <t>49724A-1</t>
  </si>
  <si>
    <t>Cricket</t>
  </si>
  <si>
    <t>52055A</t>
  </si>
  <si>
    <t>52055A-1rv1</t>
  </si>
  <si>
    <t>52126B</t>
  </si>
  <si>
    <t>PARIS</t>
  </si>
  <si>
    <t>52126B-2</t>
  </si>
  <si>
    <t>C-NY</t>
  </si>
  <si>
    <t>51444-2</t>
  </si>
  <si>
    <t>52399B</t>
  </si>
  <si>
    <t>LAREDO DEC</t>
  </si>
  <si>
    <t>YSUC</t>
  </si>
  <si>
    <t>52399B-1</t>
  </si>
  <si>
    <t>Sames Auto Arena</t>
  </si>
  <si>
    <t>52454I</t>
  </si>
  <si>
    <t>HOLIDAY SKATE DAYS</t>
  </si>
  <si>
    <t>52454I-1</t>
  </si>
  <si>
    <t>52392B</t>
  </si>
  <si>
    <t>TEREZA Week 1204</t>
  </si>
  <si>
    <t>ASANC</t>
  </si>
  <si>
    <t>Alejandra Pompa Sanchez</t>
  </si>
  <si>
    <t>52392B-1</t>
  </si>
  <si>
    <t>52394B</t>
  </si>
  <si>
    <t>KBDR Week 1204</t>
  </si>
  <si>
    <t>52394B-1</t>
  </si>
  <si>
    <t>52540B</t>
  </si>
  <si>
    <t>KBDR Week 1211</t>
  </si>
  <si>
    <t>52540B-1</t>
  </si>
  <si>
    <t>52758B</t>
  </si>
  <si>
    <t>KBDR WEEK 1218</t>
  </si>
  <si>
    <t>52758B-1</t>
  </si>
  <si>
    <t>52199</t>
  </si>
  <si>
    <t>FMD SHOW FRIDAY 12/01/2023  KBUC</t>
  </si>
  <si>
    <t>IRINC</t>
  </si>
  <si>
    <t>END-MANDO SAN ROMAN</t>
  </si>
  <si>
    <t>52199-1</t>
  </si>
  <si>
    <t>52200</t>
  </si>
  <si>
    <t>FMD SHOW TUESDAY 12/5/2023  KBUC</t>
  </si>
  <si>
    <t>52200-1</t>
  </si>
  <si>
    <t>52201</t>
  </si>
  <si>
    <t>FMD SHOW THURSDAY 12/7/2023</t>
  </si>
  <si>
    <t>52201-1</t>
  </si>
  <si>
    <t>52202</t>
  </si>
  <si>
    <t>FMD SHOW FRIDAY 12/08/2023  KBUC</t>
  </si>
  <si>
    <t>52202-1</t>
  </si>
  <si>
    <t>52203</t>
  </si>
  <si>
    <t>FMD SHOW TUESDAY 12/12/2023  KBUC</t>
  </si>
  <si>
    <t>52203-1</t>
  </si>
  <si>
    <t>52204</t>
  </si>
  <si>
    <t>FMD SHOW THURSDAY 12/14/2023</t>
  </si>
  <si>
    <t>52204-1</t>
  </si>
  <si>
    <t>52205</t>
  </si>
  <si>
    <t>FMD SHOW FRIDAY 12/15/2023  KBUC</t>
  </si>
  <si>
    <t>52205-1</t>
  </si>
  <si>
    <t>52206</t>
  </si>
  <si>
    <t>FMD SHOW TUESDAY 12/19/2023  KBUC</t>
  </si>
  <si>
    <t>52206-1</t>
  </si>
  <si>
    <t>52207</t>
  </si>
  <si>
    <t>FMD SHOW THURSDAY 12/21/2023</t>
  </si>
  <si>
    <t>52207-1</t>
  </si>
  <si>
    <t>52208</t>
  </si>
  <si>
    <t>FMD SHOW FRIDAY 12/22/2023  KBUC</t>
  </si>
  <si>
    <t>52208-1</t>
  </si>
  <si>
    <t>52209</t>
  </si>
  <si>
    <t>FMD SHOW TUESDAY 12/26/2023  KBUC</t>
  </si>
  <si>
    <t>52209-1</t>
  </si>
  <si>
    <t>52210</t>
  </si>
  <si>
    <t>FMD SHOW THURSDAY 12/28/2023</t>
  </si>
  <si>
    <t>52210-1</t>
  </si>
  <si>
    <t>52211</t>
  </si>
  <si>
    <t>FMD SHOW FRIDAY 12/29/2023  KBUC</t>
  </si>
  <si>
    <t>52211-1</t>
  </si>
  <si>
    <t>50361</t>
  </si>
  <si>
    <t>MONEY WISE SHOW 12/20/23  KBUC</t>
  </si>
  <si>
    <t>50361-1</t>
  </si>
  <si>
    <t>52312A</t>
  </si>
  <si>
    <t>MGARC</t>
  </si>
  <si>
    <t>52312A-1</t>
  </si>
  <si>
    <t>52165C</t>
  </si>
  <si>
    <t>Dec 2023  KBUC- TALENT</t>
  </si>
  <si>
    <t>52165C-1</t>
  </si>
  <si>
    <t>Payne Auto Group</t>
  </si>
  <si>
    <t>Creative Marketing Associates</t>
  </si>
  <si>
    <t>51351C</t>
  </si>
  <si>
    <t>Angel Tree Sponsor</t>
  </si>
  <si>
    <t>CGARZ</t>
  </si>
  <si>
    <t>51351C-1</t>
  </si>
  <si>
    <t>52823C</t>
  </si>
  <si>
    <t>PPO EDINBURG 12/30/23</t>
  </si>
  <si>
    <t>Dec 2023 Super Tejano</t>
  </si>
  <si>
    <t>52823C-1</t>
  </si>
  <si>
    <t>51756A-1</t>
  </si>
  <si>
    <t>51316A</t>
  </si>
  <si>
    <t>51316A-1</t>
  </si>
  <si>
    <t>Texas Wide Insurance</t>
  </si>
  <si>
    <t>Cultura Agency</t>
  </si>
  <si>
    <t>51686B</t>
  </si>
  <si>
    <t>NOV ACTIVSTION + SPOTS</t>
  </si>
  <si>
    <t>51686B-1</t>
  </si>
  <si>
    <t>51962A</t>
  </si>
  <si>
    <t>12/1/23 Harlingen Senior Center</t>
  </si>
  <si>
    <t>NMONT</t>
  </si>
  <si>
    <t>END-DOUBLE J</t>
  </si>
  <si>
    <t>51962A-2</t>
  </si>
  <si>
    <t>51963A</t>
  </si>
  <si>
    <t>12/5/23 Jose Pepe Civic Center</t>
  </si>
  <si>
    <t>51963A-2</t>
  </si>
  <si>
    <t>END--C-LO</t>
  </si>
  <si>
    <t>47010-4</t>
  </si>
  <si>
    <t>51019-2</t>
  </si>
  <si>
    <t>52575D</t>
  </si>
  <si>
    <t>52575D-1</t>
  </si>
  <si>
    <t>52424A</t>
  </si>
  <si>
    <t>PO#P0049672</t>
  </si>
  <si>
    <t>Tree Lighting 2023</t>
  </si>
  <si>
    <t>52424A-1</t>
  </si>
  <si>
    <t>52553E</t>
  </si>
  <si>
    <t>12 Days of Christmas</t>
  </si>
  <si>
    <t>52553E-1</t>
  </si>
  <si>
    <t>42587A-12</t>
  </si>
  <si>
    <t>52454G</t>
  </si>
  <si>
    <t>52454G-1</t>
  </si>
  <si>
    <t>52594H</t>
  </si>
  <si>
    <t>DECEMBER 2023</t>
  </si>
  <si>
    <t>SAMES KIA EV6 Ambasador Campaign</t>
  </si>
  <si>
    <t>52594H-1</t>
  </si>
  <si>
    <t>TX Fine Furniture</t>
  </si>
  <si>
    <t>52716</t>
  </si>
  <si>
    <t>December 2023</t>
  </si>
  <si>
    <t>52716-1</t>
  </si>
  <si>
    <t>END-EVA</t>
  </si>
  <si>
    <t>51021-2</t>
  </si>
  <si>
    <t>49386A-4</t>
  </si>
  <si>
    <t>52745</t>
  </si>
  <si>
    <t>week of 12/18</t>
  </si>
  <si>
    <t>52745-1</t>
  </si>
  <si>
    <t>51447-2</t>
  </si>
  <si>
    <t>52424C</t>
  </si>
  <si>
    <t>52424C-1</t>
  </si>
  <si>
    <t>Medpoint Urgent Care Center</t>
  </si>
  <si>
    <t>52571A</t>
  </si>
  <si>
    <t>Medpoint Month 1 of 3 2023</t>
  </si>
  <si>
    <t>52571A-1</t>
  </si>
  <si>
    <t>52553F</t>
  </si>
  <si>
    <t>52553F-1</t>
  </si>
  <si>
    <t>52454H</t>
  </si>
  <si>
    <t>52454H-1</t>
  </si>
  <si>
    <t>52594G</t>
  </si>
  <si>
    <t>DECEMBER 2024</t>
  </si>
  <si>
    <t>52594G-1</t>
  </si>
  <si>
    <t>52152A</t>
  </si>
  <si>
    <t>Trineo Digtial</t>
  </si>
  <si>
    <t>52152A-2</t>
  </si>
  <si>
    <t>52132B</t>
  </si>
  <si>
    <t>Week 1204 KQUR</t>
  </si>
  <si>
    <t>52132B-1</t>
  </si>
  <si>
    <t>52133B</t>
  </si>
  <si>
    <t>KQUR WEEK 1211</t>
  </si>
  <si>
    <t>52133B-1</t>
  </si>
  <si>
    <t>52134B</t>
  </si>
  <si>
    <t>Week 1218 KQUR</t>
  </si>
  <si>
    <t>52134B-1</t>
  </si>
  <si>
    <t>52568</t>
  </si>
  <si>
    <t>DIGITAL SHOWS</t>
  </si>
  <si>
    <t>52568-1</t>
  </si>
  <si>
    <t>C-MIN</t>
  </si>
  <si>
    <t>51408-2</t>
  </si>
  <si>
    <t>SSANC</t>
  </si>
  <si>
    <t>48812-5</t>
  </si>
  <si>
    <t>52194A</t>
  </si>
  <si>
    <t>BEST RESTAURANT SUPPLY Dec 2023 KURV-TALENT</t>
  </si>
  <si>
    <t>END-SERGIO</t>
  </si>
  <si>
    <t>52194A-1</t>
  </si>
  <si>
    <t>47286-5</t>
  </si>
  <si>
    <t>52197B</t>
  </si>
  <si>
    <t>Sergio Interview Campaign Dec</t>
  </si>
  <si>
    <t>52197B-1</t>
  </si>
  <si>
    <t>52313C</t>
  </si>
  <si>
    <t>52313C-1</t>
  </si>
  <si>
    <t>52049B</t>
  </si>
  <si>
    <t>DHR HEALTH - DECEMBER 2023 -  KURV - TALENT</t>
  </si>
  <si>
    <t>52049B-1</t>
  </si>
  <si>
    <t>51305A</t>
  </si>
  <si>
    <t>Dec 2023 Sergio &amp; Aggie Sponsorship</t>
  </si>
  <si>
    <t>51305A-1</t>
  </si>
  <si>
    <t>52198B</t>
  </si>
  <si>
    <t>52198B-1</t>
  </si>
  <si>
    <t>52137A</t>
  </si>
  <si>
    <t>END-ZACH</t>
  </si>
  <si>
    <t>52137A-2</t>
  </si>
  <si>
    <t>52344A</t>
  </si>
  <si>
    <t>Dec 4 to 8 2023</t>
  </si>
  <si>
    <t>52344A-1</t>
  </si>
  <si>
    <t>52501A</t>
  </si>
  <si>
    <t>Dec 11 to 15 2023</t>
  </si>
  <si>
    <t>52501A-1</t>
  </si>
  <si>
    <t>52705A</t>
  </si>
  <si>
    <t>Dec 18 to 22 2023</t>
  </si>
  <si>
    <t>52705A-1</t>
  </si>
  <si>
    <t>52838A</t>
  </si>
  <si>
    <t>Dec 25 to 29 2023</t>
  </si>
  <si>
    <t>52838A-1</t>
  </si>
  <si>
    <t>49771</t>
  </si>
  <si>
    <t>Dec 2023 Sergio Sanchez Interview</t>
  </si>
  <si>
    <t>49771-1</t>
  </si>
  <si>
    <t>51437B</t>
  </si>
  <si>
    <t>Dec 2023 KURV</t>
  </si>
  <si>
    <t>51437B-1</t>
  </si>
  <si>
    <t>51401A</t>
  </si>
  <si>
    <t>Dec 2023 Gelman Vision</t>
  </si>
  <si>
    <t>51401A-1</t>
  </si>
  <si>
    <t>52164D</t>
  </si>
  <si>
    <t>KURV Dec - Talent</t>
  </si>
  <si>
    <t>52164D-1</t>
  </si>
  <si>
    <t>52359C</t>
  </si>
  <si>
    <t>DECEMBER</t>
  </si>
  <si>
    <t>52359C-1</t>
  </si>
  <si>
    <t>43289A</t>
  </si>
  <si>
    <t>LSNB DECEMBER 2023 KURV- SPOTS</t>
  </si>
  <si>
    <t>43289A-1</t>
  </si>
  <si>
    <t>51523A-2</t>
  </si>
  <si>
    <t>51340A</t>
  </si>
  <si>
    <t>51340A-1</t>
  </si>
  <si>
    <t>51345C</t>
  </si>
  <si>
    <t>Angel Tree Sponsor Remote Fees</t>
  </si>
  <si>
    <t>51345C-1</t>
  </si>
  <si>
    <t>52819D</t>
  </si>
  <si>
    <t>PPO MCALLEN</t>
  </si>
  <si>
    <t>Dec 2023 KURV Remote 12/30/23</t>
  </si>
  <si>
    <t>52819D-1</t>
  </si>
  <si>
    <t>49710-4</t>
  </si>
  <si>
    <t>Pueblo Tires</t>
  </si>
  <si>
    <t>Pueblo Tires in House Agency</t>
  </si>
  <si>
    <t>52246</t>
  </si>
  <si>
    <t>52246-1</t>
  </si>
  <si>
    <t>51311A</t>
  </si>
  <si>
    <t>51311A-1</t>
  </si>
  <si>
    <t>Salvation Army</t>
  </si>
  <si>
    <t>50974A</t>
  </si>
  <si>
    <t>ANGEL TREE/RED KETTLE</t>
  </si>
  <si>
    <t>SALVATION ARMY NOV.-DEC. 2023 KURV- SPOTS</t>
  </si>
  <si>
    <t>MALV#</t>
  </si>
  <si>
    <t>Maria Alvarez</t>
  </si>
  <si>
    <t>50974A-2</t>
  </si>
  <si>
    <t>52136A</t>
  </si>
  <si>
    <t>52136A-2</t>
  </si>
  <si>
    <t>52384B</t>
  </si>
  <si>
    <t>PRUIZ</t>
  </si>
  <si>
    <t>52384B-1</t>
  </si>
  <si>
    <t>KGROU</t>
  </si>
  <si>
    <t>49424-4</t>
  </si>
  <si>
    <t>48814A</t>
  </si>
  <si>
    <t>SANTA-TALENT</t>
  </si>
  <si>
    <t>48814A-1</t>
  </si>
  <si>
    <t>END-CHRISTIAN MATA</t>
  </si>
  <si>
    <t>49426A-4</t>
  </si>
  <si>
    <t>52343A</t>
  </si>
  <si>
    <t>52343A-1</t>
  </si>
  <si>
    <t>52502A</t>
  </si>
  <si>
    <t>52502A-1</t>
  </si>
  <si>
    <t>52706A</t>
  </si>
  <si>
    <t>52706A-1</t>
  </si>
  <si>
    <t>52837A</t>
  </si>
  <si>
    <t>52837A-1</t>
  </si>
  <si>
    <t>52500</t>
  </si>
  <si>
    <t>ENGIE DIC CR 8 DE DICEIMBRE 109563_AVO</t>
  </si>
  <si>
    <t>CMR*</t>
  </si>
  <si>
    <t>CMR Mexico</t>
  </si>
  <si>
    <t>52500-1rv1</t>
  </si>
  <si>
    <t>52071</t>
  </si>
  <si>
    <t>52071-1</t>
  </si>
  <si>
    <t>52072</t>
  </si>
  <si>
    <t>52072-1</t>
  </si>
  <si>
    <t>52073</t>
  </si>
  <si>
    <t>52073-1</t>
  </si>
  <si>
    <t>52422</t>
  </si>
  <si>
    <t>52422-1</t>
  </si>
  <si>
    <t>52440</t>
  </si>
  <si>
    <t>XAVO JV</t>
  </si>
  <si>
    <t>52440-1</t>
  </si>
  <si>
    <t>Latino Live LLC</t>
  </si>
  <si>
    <t>52448</t>
  </si>
  <si>
    <t>talent fee Christian</t>
  </si>
  <si>
    <t>52448-1</t>
  </si>
  <si>
    <t>51249A-2</t>
  </si>
  <si>
    <t>Palenque Grill Nolana, LLC</t>
  </si>
  <si>
    <t>52929A</t>
  </si>
  <si>
    <t>PALENQUE GRILL NOLANA (Trenton†&amp;†281)</t>
  </si>
  <si>
    <t>ACTIVATION 12/28/23 DIGITAL 101.5 5P-7P</t>
  </si>
  <si>
    <t>52929A-1</t>
  </si>
  <si>
    <t>51786A</t>
  </si>
  <si>
    <t>TRINEO DIGITAL- PICTURES WITH SANTA!</t>
  </si>
  <si>
    <t>51786A-1</t>
  </si>
  <si>
    <t>50974D</t>
  </si>
  <si>
    <t>SALVATION ARMY NOV.-DEC. 2023 XAVO- SPOTS</t>
  </si>
  <si>
    <t>50974D-2</t>
  </si>
  <si>
    <t>51625A-2</t>
  </si>
  <si>
    <t>Soccer Shoppe</t>
  </si>
  <si>
    <t>51933C</t>
  </si>
  <si>
    <t>NOVEMBER &amp; DECEMBER</t>
  </si>
  <si>
    <t>TRINEO DIGITAL SPONSORSHIP</t>
  </si>
  <si>
    <t>51933C-2</t>
  </si>
  <si>
    <t>45063B</t>
  </si>
  <si>
    <t>45063B-1</t>
  </si>
  <si>
    <t>52190A</t>
  </si>
  <si>
    <t>52190A-1</t>
  </si>
  <si>
    <t>Whataburger 1</t>
  </si>
  <si>
    <t>49576A</t>
  </si>
  <si>
    <t>49576A-1</t>
  </si>
  <si>
    <t>50531-3</t>
  </si>
  <si>
    <t>51506</t>
  </si>
  <si>
    <t>12/05/2023 LA LUPE 89.1FM- TUESDAY</t>
  </si>
  <si>
    <t>51506-1</t>
  </si>
  <si>
    <t>51507</t>
  </si>
  <si>
    <t>12/06/2023  LA LUPE 89.1  WEDNESDAY</t>
  </si>
  <si>
    <t>END-RUBEN VELA</t>
  </si>
  <si>
    <t>51507-1</t>
  </si>
  <si>
    <t>51508</t>
  </si>
  <si>
    <t>12/07/2023 LA LUPE 89.1 - THURSDAY</t>
  </si>
  <si>
    <t>51508-1</t>
  </si>
  <si>
    <t>51509</t>
  </si>
  <si>
    <t>12/12/2023 LA LUPE 89.1FM- TUESDAY</t>
  </si>
  <si>
    <t>51509-1</t>
  </si>
  <si>
    <t>51510</t>
  </si>
  <si>
    <t>12/13/2023  LA LUPE 89.1  WEDNESDAY</t>
  </si>
  <si>
    <t>51510-1</t>
  </si>
  <si>
    <t>51511</t>
  </si>
  <si>
    <t>12/14/2023 LA LUPE 89.1 - THURSDAY</t>
  </si>
  <si>
    <t>51511-1</t>
  </si>
  <si>
    <t>51512</t>
  </si>
  <si>
    <t>12/19/2023 LA LUPE 89.1FM- TUESDAY</t>
  </si>
  <si>
    <t>51512-1</t>
  </si>
  <si>
    <t>51513</t>
  </si>
  <si>
    <t>12/20/2023  LA LUPE 89.1  WEDNESDAY</t>
  </si>
  <si>
    <t>51513-1</t>
  </si>
  <si>
    <t>51514</t>
  </si>
  <si>
    <t>12/21/2023 LA LUPE 89.1 - THURSDAY</t>
  </si>
  <si>
    <t>51514-1</t>
  </si>
  <si>
    <t>51515</t>
  </si>
  <si>
    <t>12/26/2023 LA LUPE 89.1FM- TUESDAY</t>
  </si>
  <si>
    <t>51515-1</t>
  </si>
  <si>
    <t>51516</t>
  </si>
  <si>
    <t>12/27/2023  LA LUPE 89.1  WEDNESDAY</t>
  </si>
  <si>
    <t>51516-1</t>
  </si>
  <si>
    <t>51517</t>
  </si>
  <si>
    <t>12/28/2023 LA LUPE 89.1 - THURSDAY</t>
  </si>
  <si>
    <t>51517-1</t>
  </si>
  <si>
    <t>52390</t>
  </si>
  <si>
    <t>52390-1</t>
  </si>
  <si>
    <t>52428</t>
  </si>
  <si>
    <t>52428-1</t>
  </si>
  <si>
    <t>52429</t>
  </si>
  <si>
    <t>52429-1</t>
  </si>
  <si>
    <t>50335</t>
  </si>
  <si>
    <t>PRIMACY INSURANCE DEC. 2023 XCAO</t>
  </si>
  <si>
    <t>50335-1</t>
  </si>
  <si>
    <t>51144A-2</t>
  </si>
  <si>
    <t>52606A</t>
  </si>
  <si>
    <t>remote dec- SPOTS</t>
  </si>
  <si>
    <t>END-LA RONCA</t>
  </si>
  <si>
    <t>52606A-1</t>
  </si>
  <si>
    <t>45933A-3</t>
  </si>
  <si>
    <t>51872A-2</t>
  </si>
  <si>
    <t>52367</t>
  </si>
  <si>
    <t>END-MIGUELON</t>
  </si>
  <si>
    <t>52367-1</t>
  </si>
  <si>
    <t>END-ZORRO</t>
  </si>
  <si>
    <t>49401A-4</t>
  </si>
  <si>
    <t>51391A</t>
  </si>
  <si>
    <t>51391A-1</t>
  </si>
  <si>
    <t>52183A</t>
  </si>
  <si>
    <t>52183A-1</t>
  </si>
  <si>
    <t>C-DAL</t>
  </si>
  <si>
    <t>43855-2</t>
  </si>
  <si>
    <t>Don Juan Boots &amp; Western Wear</t>
  </si>
  <si>
    <t>52188A</t>
  </si>
  <si>
    <t>Dec 3 1 Hour Activation</t>
  </si>
  <si>
    <t>Don Juan Boots - La Ley 102.5</t>
  </si>
  <si>
    <t>52188A-2</t>
  </si>
  <si>
    <t>52418B</t>
  </si>
  <si>
    <t>52418B-1</t>
  </si>
  <si>
    <t>51390-2</t>
  </si>
  <si>
    <t>50426-3</t>
  </si>
  <si>
    <t>52163C</t>
  </si>
  <si>
    <t>52163C-1</t>
  </si>
  <si>
    <t>52434</t>
  </si>
  <si>
    <t>TUESDAY SEGMENTS XHRR</t>
  </si>
  <si>
    <t>52434-1</t>
  </si>
  <si>
    <t>52701B</t>
  </si>
  <si>
    <t>December 19 2023 Activation</t>
  </si>
  <si>
    <t>52701B-1</t>
  </si>
  <si>
    <t>52397B</t>
  </si>
  <si>
    <t>VALLE DEC</t>
  </si>
  <si>
    <t>52397B-1</t>
  </si>
  <si>
    <t>52340B</t>
  </si>
  <si>
    <t>LAS MADRINAS - LA LEY 102.5</t>
  </si>
  <si>
    <t>END-COQUE</t>
  </si>
  <si>
    <t>52340B-1</t>
  </si>
  <si>
    <t>52482A</t>
  </si>
  <si>
    <t>DECEMBER 13TH (MAKE GOOD)</t>
  </si>
  <si>
    <t>Las Madrinas - 1 Hour Activation - SPOTS</t>
  </si>
  <si>
    <t>52482A-1</t>
  </si>
  <si>
    <t>52485A</t>
  </si>
  <si>
    <t>December 17th (Make Good)</t>
  </si>
  <si>
    <t>Las Madrinas - 2 HourActivation - spots</t>
  </si>
  <si>
    <t>52485A-1</t>
  </si>
  <si>
    <t>52639A</t>
  </si>
  <si>
    <t>MADRINAS/MAS SUPERMARKET 12/15/23</t>
  </si>
  <si>
    <t>END-TIA AMANDA</t>
  </si>
  <si>
    <t>52639A-1</t>
  </si>
  <si>
    <t>52712A</t>
  </si>
  <si>
    <t>12/15 INTERVIEW / ADDED VALUE</t>
  </si>
  <si>
    <t>LAS MADRINAS - LA LEY INTERVIEW</t>
  </si>
  <si>
    <t>52712A-1</t>
  </si>
  <si>
    <t>52176A</t>
  </si>
  <si>
    <t>LA LEY CLAUS 2023</t>
  </si>
  <si>
    <t>MD LA LEY CLAUS 2023 XHRR- SPOTS</t>
  </si>
  <si>
    <t>52176A-1</t>
  </si>
  <si>
    <t>52278B</t>
  </si>
  <si>
    <t>tia amanda  endorsement DEC 2023 talent fee</t>
  </si>
  <si>
    <t>52278B-1</t>
  </si>
  <si>
    <t>52279B</t>
  </si>
  <si>
    <t>MARIO DAVILA ZORRO SHOW DEC 2023 -TALENT</t>
  </si>
  <si>
    <t>52279B-1</t>
  </si>
  <si>
    <t>52280B</t>
  </si>
  <si>
    <t>MARIO DAVILA DEC 2023  RUBEN SHOW-TALENT</t>
  </si>
  <si>
    <t>52280B-1</t>
  </si>
  <si>
    <t>52282B</t>
  </si>
  <si>
    <t>MARIO DAVILA DEC 2023 TIA AMANDA SHOW-TALENT</t>
  </si>
  <si>
    <t>52282B-1</t>
  </si>
  <si>
    <t>52283B</t>
  </si>
  <si>
    <t>zorro endorsement DEC 2023 talent fee</t>
  </si>
  <si>
    <t>52283B-1</t>
  </si>
  <si>
    <t>52248B</t>
  </si>
  <si>
    <t>December 2  2023 Remote 2 to 4</t>
  </si>
  <si>
    <t>52248B-1</t>
  </si>
  <si>
    <t>52452B</t>
  </si>
  <si>
    <t>December 9  2023 Remote 2 to 4</t>
  </si>
  <si>
    <t>52452B-1</t>
  </si>
  <si>
    <t>52453B</t>
  </si>
  <si>
    <t>December 9  2023 Remote 4 to 6</t>
  </si>
  <si>
    <t>52453B-1</t>
  </si>
  <si>
    <t>52547B</t>
  </si>
  <si>
    <t>December 16  2023 Remote 2 to 4</t>
  </si>
  <si>
    <t>52547B-1</t>
  </si>
  <si>
    <t>51025A-2</t>
  </si>
  <si>
    <t>52640A</t>
  </si>
  <si>
    <t>MAS SUPERMARKET/MADRINAS  12/15/23</t>
  </si>
  <si>
    <t>MAS SUPERMARKET- LA LEY LB - SPOTS</t>
  </si>
  <si>
    <t>52640A-1</t>
  </si>
  <si>
    <t>Mattel, Inc</t>
  </si>
  <si>
    <t>52368</t>
  </si>
  <si>
    <t>9876</t>
  </si>
  <si>
    <t>CATEGORY PORTFOLIO</t>
  </si>
  <si>
    <t>52368-1</t>
  </si>
  <si>
    <t>52824C</t>
  </si>
  <si>
    <t>PPO WESLACO</t>
  </si>
  <si>
    <t>Dec 2023 La Ley Remote 12/20/23</t>
  </si>
  <si>
    <t>52824C-1</t>
  </si>
  <si>
    <t>50082A</t>
  </si>
  <si>
    <t>PRIMACY INSURANCE 12/06/23 XHRR- SPOTS</t>
  </si>
  <si>
    <t>50082A-1</t>
  </si>
  <si>
    <t>51051A</t>
  </si>
  <si>
    <t>ACTIVATION BROWNSVILLE</t>
  </si>
  <si>
    <t>PRIMACY INSURANCE 12/01/23 XHRR- SPOTS</t>
  </si>
  <si>
    <t>51051A-2</t>
  </si>
  <si>
    <t>Quinta Cantu</t>
  </si>
  <si>
    <t>52402A</t>
  </si>
  <si>
    <t>dec 16 activation spots</t>
  </si>
  <si>
    <t>52402A-1</t>
  </si>
  <si>
    <t>42588A-12</t>
  </si>
  <si>
    <t>52142A</t>
  </si>
  <si>
    <t>RC REMOTE-TALENT</t>
  </si>
  <si>
    <t>52142A-1</t>
  </si>
  <si>
    <t>52449B</t>
  </si>
  <si>
    <t>RUBEN ENDORSEMENT TALENT FEE</t>
  </si>
  <si>
    <t>52449B-1</t>
  </si>
  <si>
    <t>52281B</t>
  </si>
  <si>
    <t>DECEMBER 1 (FRIDAY)</t>
  </si>
  <si>
    <t>MCALLEN  PRE OWNED - INTERVIEWS - TALENT</t>
  </si>
  <si>
    <t>52281B-1</t>
  </si>
  <si>
    <t>52285C</t>
  </si>
  <si>
    <t>DECEMBER 2 (10A-12P)</t>
  </si>
  <si>
    <t>MCALLEN NEW - ACTIVATION (12/2) - TALENT</t>
  </si>
  <si>
    <t>52285C-1</t>
  </si>
  <si>
    <t>52474B</t>
  </si>
  <si>
    <t>FRIDAY INTERVIEW</t>
  </si>
  <si>
    <t>MCALLEN PRE OWNED - INTERVIEW (12/8)- TALENT</t>
  </si>
  <si>
    <t>52474B-1</t>
  </si>
  <si>
    <t>52475C</t>
  </si>
  <si>
    <t>DECEMBER 9 (10A-12P)</t>
  </si>
  <si>
    <t>MCALLEN NEW - ACTIVATION (12/9) - TALENT</t>
  </si>
  <si>
    <t>52475C-1</t>
  </si>
  <si>
    <t>52663C</t>
  </si>
  <si>
    <t>DECEMBER 16 (10A-12P)</t>
  </si>
  <si>
    <t>MCALLEN NEW - ACTIVATION (12/16) - TALENT</t>
  </si>
  <si>
    <t>52663C-1</t>
  </si>
  <si>
    <t>52664C</t>
  </si>
  <si>
    <t>DECEMBER 16 (12p-2p)</t>
  </si>
  <si>
    <t>MCALLEN PRE OWNED - ACTIVATION (12/16) - TALENT</t>
  </si>
  <si>
    <t>52664C-1</t>
  </si>
  <si>
    <t>52666B</t>
  </si>
  <si>
    <t>MCALLEN PRE OWNED - INTERVIEW (12/15)- TALENT</t>
  </si>
  <si>
    <t>52666B-1</t>
  </si>
  <si>
    <t>52974C</t>
  </si>
  <si>
    <t>DECEMBER 23 (10A-12P)</t>
  </si>
  <si>
    <t>MCALLEN NEW - ACTIVATION (12/23) - TALENT</t>
  </si>
  <si>
    <t>52974C-1</t>
  </si>
  <si>
    <t>52977C</t>
  </si>
  <si>
    <t>DECEMBER 30 (10A-12P)</t>
  </si>
  <si>
    <t>MCALLEN NEW - ACTIVATION (12/30) - TALENT</t>
  </si>
  <si>
    <t>52977C-1</t>
  </si>
  <si>
    <t>52981C</t>
  </si>
  <si>
    <t>DECEMBER 30 (12p-2p)</t>
  </si>
  <si>
    <t>MCALLEN PRE OWNED - ACTIVATION (12/30) - TALENT</t>
  </si>
  <si>
    <t>52981C-1</t>
  </si>
  <si>
    <t>51933A</t>
  </si>
  <si>
    <t>LA LEY CLAUS SPONSORSHIP</t>
  </si>
  <si>
    <t>51933A-2</t>
  </si>
  <si>
    <t>44964B</t>
  </si>
  <si>
    <t>44964B-1</t>
  </si>
  <si>
    <t>Suspiros Cakes</t>
  </si>
  <si>
    <t>52607A</t>
  </si>
  <si>
    <t>ACTIVATION LA LEY 102.5 FROM 2-4PM</t>
  </si>
  <si>
    <t>GRAND OPENING WESLACO</t>
  </si>
  <si>
    <t>52607A-1</t>
  </si>
  <si>
    <t>46229</t>
  </si>
  <si>
    <t>NOV 2023</t>
  </si>
  <si>
    <t>46229-2</t>
  </si>
  <si>
    <t>46230</t>
  </si>
  <si>
    <t>DEC2023</t>
  </si>
  <si>
    <t>46230-1</t>
  </si>
  <si>
    <t>52019-2</t>
  </si>
  <si>
    <t>52391</t>
  </si>
  <si>
    <t>TBS DEC WK1</t>
  </si>
  <si>
    <t>52391-1</t>
  </si>
  <si>
    <t>52431</t>
  </si>
  <si>
    <t>TBS DEC WK2</t>
  </si>
  <si>
    <t>52431-1</t>
  </si>
  <si>
    <t>52432</t>
  </si>
  <si>
    <t>TBS DEC WK3</t>
  </si>
  <si>
    <t>52432-1</t>
  </si>
  <si>
    <t>52433</t>
  </si>
  <si>
    <t>TBS DEC WK4</t>
  </si>
  <si>
    <t>52433-1</t>
  </si>
  <si>
    <t>51449-2</t>
  </si>
  <si>
    <t>+ 3 talents of $25</t>
  </si>
  <si>
    <t>+ 6 talents of $17.65 (talent amount from orders report)</t>
  </si>
  <si>
    <t>Talent amount from orders report</t>
  </si>
  <si>
    <t>+1 talent of $200 (talent amount from orders report)</t>
  </si>
  <si>
    <t>Deberia sumarse remote fee $45? (Talent amount from orders report)</t>
  </si>
  <si>
    <t>+1 talent $200 (Talent amount from orders report)</t>
  </si>
  <si>
    <t>Sergio</t>
  </si>
  <si>
    <t>Davis</t>
  </si>
  <si>
    <t>Angel</t>
  </si>
  <si>
    <t>+1 talent $250</t>
  </si>
  <si>
    <t>+2 talents $200</t>
  </si>
  <si>
    <t>+1 talent $50</t>
  </si>
  <si>
    <t>6 talents of $17.65 not taken in count</t>
  </si>
  <si>
    <t>Coque</t>
  </si>
  <si>
    <t>Tia amanda</t>
  </si>
  <si>
    <t>Gloria</t>
  </si>
  <si>
    <t>Claus</t>
  </si>
  <si>
    <t>+1 talent of $25</t>
  </si>
  <si>
    <t>+1 talent of $50</t>
  </si>
  <si>
    <t>Beatriz</t>
  </si>
  <si>
    <t>+1 talent of $200</t>
  </si>
  <si>
    <t>+4 talents  (1x$100, 3x$50)</t>
  </si>
  <si>
    <t>Gloria (21 talents), Ramiro (1 talent)</t>
  </si>
  <si>
    <t xml:space="preserve">Date
</t>
  </si>
  <si>
    <t>George Baldenegro</t>
  </si>
  <si>
    <t>DICIEMBRE</t>
  </si>
  <si>
    <t>7-ELEVEN</t>
  </si>
  <si>
    <t>DICIMEMBRE</t>
  </si>
  <si>
    <t>DICIMBRE</t>
  </si>
  <si>
    <t>CHARLIE CLARCK</t>
  </si>
  <si>
    <t>COCA COLA</t>
  </si>
  <si>
    <t>DICEIMBRE</t>
  </si>
  <si>
    <t>Cricket Wireless</t>
  </si>
  <si>
    <t>HEB</t>
  </si>
  <si>
    <t>JORGE  BALDENEGRO</t>
  </si>
  <si>
    <t>LA MICHOACANA</t>
  </si>
  <si>
    <t>UNIVERSAL GROUP</t>
  </si>
  <si>
    <t xml:space="preserve">UNIVERSAL GROUP </t>
  </si>
  <si>
    <t>Graciela Moreno</t>
  </si>
  <si>
    <t>GRACIELA M MORENO</t>
  </si>
  <si>
    <t>CRICKET WIRELESS</t>
  </si>
  <si>
    <t>GOLD VIP VACATION</t>
  </si>
  <si>
    <t>Mando San Roman</t>
  </si>
  <si>
    <t>Armando San Roman</t>
  </si>
  <si>
    <t>FMD (FUNERAL MARKETING DIRECTORS)</t>
  </si>
  <si>
    <t>DECEMBER 2023 LIVE SHOWS</t>
  </si>
  <si>
    <t>HOLIDAY WINE &amp; LIQUOR</t>
  </si>
  <si>
    <t>DECEMBER 2023 TODO POSITIVO SEGMENT</t>
  </si>
  <si>
    <t>J GONZALEZ LAW FIRM</t>
  </si>
  <si>
    <t>PAYNE PRE-OWNED EDINBURG</t>
  </si>
  <si>
    <t>12-30-23 LIVE REMOTE / ACTIVATION</t>
  </si>
  <si>
    <t>PAYNE PRE-OWNED MCALLEN</t>
  </si>
  <si>
    <t>12-02-23 LIVE REMOTE / ACTIVATION</t>
  </si>
  <si>
    <t>QC KINETIX</t>
  </si>
  <si>
    <t>DECEMBER 2023 ENDORSEMENT READS</t>
  </si>
  <si>
    <t>RIVERAS MACHINERY</t>
  </si>
  <si>
    <t>DECEMBER 2023 LIVE ENDORSEMENT READS</t>
  </si>
  <si>
    <t>TEXAS WIDE INSURANCE</t>
  </si>
  <si>
    <t>12-01-23 LIVE REMOTE / ACTIVATION</t>
  </si>
  <si>
    <t>Golden Outlook</t>
  </si>
  <si>
    <t>Jerry</t>
  </si>
  <si>
    <t>WellMed</t>
  </si>
  <si>
    <t>December</t>
  </si>
  <si>
    <t>7-Eleven (Laredo Taco Company)</t>
  </si>
  <si>
    <t>Eva Martinez</t>
  </si>
  <si>
    <t>H-E-B</t>
  </si>
  <si>
    <t>Sames Auto</t>
  </si>
  <si>
    <t>Universal Group</t>
  </si>
  <si>
    <t>Villarreal &amp; Begum Law Firm</t>
  </si>
  <si>
    <t>Wendy's</t>
  </si>
  <si>
    <t>kqur</t>
  </si>
  <si>
    <t>7 Eleven / Laredo Taco Company</t>
  </si>
  <si>
    <t xml:space="preserve">December </t>
  </si>
  <si>
    <t>Coca Cola</t>
  </si>
  <si>
    <t>december</t>
  </si>
  <si>
    <t xml:space="preserve">Laredo College </t>
  </si>
  <si>
    <t>Zack Cantu</t>
  </si>
  <si>
    <t>Zachary Cantu</t>
  </si>
  <si>
    <t>Dr T's Primary Care</t>
  </si>
  <si>
    <t>Payne Preowned McColl</t>
  </si>
  <si>
    <t>Amigo power</t>
  </si>
  <si>
    <t xml:space="preserve">Culligan </t>
  </si>
  <si>
    <t xml:space="preserve">December endorse </t>
  </si>
  <si>
    <t xml:space="preserve">DHR </t>
  </si>
  <si>
    <t>DLJ</t>
  </si>
  <si>
    <t>Dr. Tagle</t>
  </si>
  <si>
    <t>Edbg CISD</t>
  </si>
  <si>
    <t xml:space="preserve">Sergio Sanchez </t>
  </si>
  <si>
    <t xml:space="preserve">Kurv </t>
  </si>
  <si>
    <t xml:space="preserve">December Endorse </t>
  </si>
  <si>
    <t>Jose Mata</t>
  </si>
  <si>
    <t>diciembre</t>
  </si>
  <si>
    <t>amax auto insurance</t>
  </si>
  <si>
    <t xml:space="preserve">dic 9 </t>
  </si>
  <si>
    <t>amax auto insurence</t>
  </si>
  <si>
    <t>dic 23</t>
  </si>
  <si>
    <t xml:space="preserve">coca cola </t>
  </si>
  <si>
    <t>gloria jeans</t>
  </si>
  <si>
    <t>javier villarreal</t>
  </si>
  <si>
    <t>dic 15</t>
  </si>
  <si>
    <t>dic 8</t>
  </si>
  <si>
    <t>palenque</t>
  </si>
  <si>
    <t>dic 13</t>
  </si>
  <si>
    <t>dic 28</t>
  </si>
  <si>
    <t xml:space="preserve">palenque </t>
  </si>
  <si>
    <t>dic 19</t>
  </si>
  <si>
    <t xml:space="preserve">queen social </t>
  </si>
  <si>
    <t>diciembre 2</t>
  </si>
  <si>
    <t>south padre island</t>
  </si>
  <si>
    <t>south texas</t>
  </si>
  <si>
    <t>dic 16</t>
  </si>
  <si>
    <t>dic 30</t>
  </si>
  <si>
    <t>whataburger</t>
  </si>
  <si>
    <t xml:space="preserve">dic 10 </t>
  </si>
  <si>
    <t>whataburguer</t>
  </si>
  <si>
    <t>dic 9</t>
  </si>
  <si>
    <t>Latino Live</t>
  </si>
  <si>
    <t xml:space="preserve">Let's Fly </t>
  </si>
  <si>
    <t>Danny Castillon</t>
  </si>
  <si>
    <t xml:space="preserve">Daniel Castillon </t>
  </si>
  <si>
    <t xml:space="preserve">Amax auto insurance </t>
  </si>
  <si>
    <t xml:space="preserve">Salvation army </t>
  </si>
  <si>
    <t>Dr. T's</t>
  </si>
  <si>
    <t>Gloria Prest</t>
  </si>
  <si>
    <t>XCAO</t>
  </si>
  <si>
    <t>Isan Insurance</t>
  </si>
  <si>
    <t>Plan with Care</t>
  </si>
  <si>
    <t>Primacy Insuranc</t>
  </si>
  <si>
    <t>Krystal Garza</t>
  </si>
  <si>
    <t>Las Madrinas</t>
  </si>
  <si>
    <t>Las Madrinas/Mas</t>
  </si>
  <si>
    <t>Payne Pre Owned Weslaco</t>
  </si>
  <si>
    <t>Primacy Insurance</t>
  </si>
  <si>
    <t>Hector Lepe</t>
  </si>
  <si>
    <t xml:space="preserve">Hector Lepe </t>
  </si>
  <si>
    <t xml:space="preserve">Diciembre </t>
  </si>
  <si>
    <t xml:space="preserve">57 concrete endorsments </t>
  </si>
  <si>
    <t xml:space="preserve">Coca-Cola fueron 8 remotos en Diciembre </t>
  </si>
  <si>
    <t xml:space="preserve">Diciembre 8 remotos de cocacola </t>
  </si>
  <si>
    <t>Coca-Cola paquete influencer</t>
  </si>
  <si>
    <t>Diciembre 200 por semana fueron 4 semanas</t>
  </si>
  <si>
    <t>Cricket remoto</t>
  </si>
  <si>
    <t xml:space="preserve">Martes 12 de Diciembre </t>
  </si>
  <si>
    <t xml:space="preserve">Viernes 22 de Diciembre </t>
  </si>
  <si>
    <t>Don Juan Boots remoto</t>
  </si>
  <si>
    <t xml:space="preserve">Sabado 3 de Diciembre </t>
  </si>
  <si>
    <t xml:space="preserve">La michoacana </t>
  </si>
  <si>
    <t xml:space="preserve">Domingo 17 de Diciembre </t>
  </si>
  <si>
    <t xml:space="preserve">Héctor lepe </t>
  </si>
  <si>
    <t>Las Madrinas endorsments y grabaciones</t>
  </si>
  <si>
    <t xml:space="preserve">Las madrinas remoto </t>
  </si>
  <si>
    <t xml:space="preserve">Las Madrinas y Mas super Market </t>
  </si>
  <si>
    <t>Viernes 15 de Diciembre de 6 a 11am</t>
  </si>
  <si>
    <t xml:space="preserve">Mario Davila endorsments en Diciembre </t>
  </si>
  <si>
    <t>Mario Davila entrevistas en Diciembre 3</t>
  </si>
  <si>
    <t>Sames Ford entrevistas fueron 3</t>
  </si>
  <si>
    <t xml:space="preserve">Sabado 9 de Diciembre </t>
  </si>
  <si>
    <t>#52475C</t>
  </si>
  <si>
    <t xml:space="preserve">Sames Ford remoto </t>
  </si>
  <si>
    <t>Sabado 2 de Diciembre 10 a 12</t>
  </si>
  <si>
    <t>#52285C</t>
  </si>
  <si>
    <t xml:space="preserve">Sabado 16 de Diciembre </t>
  </si>
  <si>
    <t>#52663C</t>
  </si>
  <si>
    <t>#52664C</t>
  </si>
  <si>
    <t>Mas Grocery</t>
  </si>
  <si>
    <t>Mattel</t>
  </si>
  <si>
    <t>Soccer</t>
  </si>
  <si>
    <t>Miguel Flores</t>
  </si>
  <si>
    <t xml:space="preserve">Miguel Flores </t>
  </si>
  <si>
    <t xml:space="preserve">Amtex  insurance </t>
  </si>
  <si>
    <t xml:space="preserve">Remote </t>
  </si>
  <si>
    <t xml:space="preserve">Miguel flores </t>
  </si>
  <si>
    <t xml:space="preserve">Mario Davila </t>
  </si>
  <si>
    <t xml:space="preserve">Facebook live programa en vivo </t>
  </si>
  <si>
    <t xml:space="preserve">South Texas buick-gmc </t>
  </si>
  <si>
    <t>Remote</t>
  </si>
  <si>
    <t>Blue Cross</t>
  </si>
  <si>
    <t>Beatriz Gonzalez</t>
  </si>
  <si>
    <t>#52977C</t>
  </si>
  <si>
    <t xml:space="preserve">Beatriz Gonzalez </t>
  </si>
  <si>
    <t>#52974C</t>
  </si>
  <si>
    <t>Ruben Vela</t>
  </si>
  <si>
    <t xml:space="preserve">AT&amp;T </t>
  </si>
  <si>
    <t xml:space="preserve">Las madrinas mención </t>
  </si>
  <si>
    <t xml:space="preserve">Mario Dávila </t>
  </si>
  <si>
    <t xml:space="preserve">Martinez Forniture </t>
  </si>
  <si>
    <t xml:space="preserve">Primacy Insurance </t>
  </si>
  <si>
    <t>Raising canes</t>
  </si>
  <si>
    <t xml:space="preserve">Raising canes </t>
  </si>
  <si>
    <t>Saldos y pacas niky</t>
  </si>
  <si>
    <t xml:space="preserve">Tijerina legal group </t>
  </si>
  <si>
    <t>ISAN Insurance</t>
  </si>
  <si>
    <t>Javier Villarreal</t>
  </si>
  <si>
    <t>Denisse</t>
  </si>
  <si>
    <t xml:space="preserve"> </t>
  </si>
  <si>
    <t>Date</t>
  </si>
  <si>
    <t>-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</si>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</sst>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-&quot;$&quot;#,##0.00"/>
    <numFmt numFmtId="165" formatCode="m/d/yy\ h:mm:ss"/>
    <numFmt numFmtId="166" formatCode="_(* #,##0.00_);_(* \(#,##0.00\);_(* &quot;-&quot;??_);_(@_)"/>
    <numFmt numFmtId="167" formatCode="&quot;$&quot;#,##0_);[Red]\(&quot;$&quot;#,##0\)"/>
    <numFmt numFmtId="168" formatCode="&quot;$&quot;#,##0.00_);[Red]\(&quot;$&quot;#,##0.00\)"/>
    <numFmt numFmtId="169" formatCode="&quot;$&quot;#,##0.00_);\(&quot;$&quot;#,##0.00\)"/>
  </numFmts>
  <fonts count="29" x14ac:knownFonts="1">
    <font>
      <sz val="10"/>
      <name val="Arial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8"/>
      <color indexed="18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Calibri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9"/>
      <color indexed="12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5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218">
    <xf numFmtId="0" fontId="0" fillId="0" borderId="0" xfId="0"/>
    <xf numFmtId="44" fontId="0" fillId="0" borderId="0" xfId="0" applyNumberFormat="1"/>
    <xf numFmtId="0" fontId="2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right"/>
      <protection locked="0"/>
    </xf>
    <xf numFmtId="44" fontId="2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1" xfId="0" applyBorder="1"/>
    <xf numFmtId="4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0" fontId="14" fillId="0" borderId="1" xfId="0" applyFont="1" applyBorder="1"/>
    <xf numFmtId="0" fontId="14" fillId="4" borderId="1" xfId="0" applyFont="1" applyFill="1" applyBorder="1"/>
    <xf numFmtId="44" fontId="16" fillId="4" borderId="1" xfId="1" applyFont="1" applyFill="1" applyBorder="1"/>
    <xf numFmtId="44" fontId="12" fillId="2" borderId="1" xfId="0" applyNumberFormat="1" applyFont="1" applyFill="1" applyBorder="1" applyAlignment="1" applyProtection="1">
      <alignment horizontal="right"/>
      <protection locked="0"/>
    </xf>
    <xf numFmtId="44" fontId="13" fillId="2" borderId="1" xfId="0" applyNumberFormat="1" applyFont="1" applyFill="1" applyBorder="1" applyAlignment="1" applyProtection="1">
      <alignment horizontal="right"/>
      <protection locked="0"/>
    </xf>
    <xf numFmtId="0" fontId="14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4" fillId="0" borderId="0" xfId="0" applyFont="1"/>
    <xf numFmtId="0" fontId="14" fillId="8" borderId="1" xfId="0" applyFont="1" applyFill="1" applyBorder="1"/>
    <xf numFmtId="0" fontId="13" fillId="2" borderId="1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9" borderId="1" xfId="0" applyFont="1" applyFill="1" applyBorder="1" applyAlignment="1">
      <alignment horizontal="center"/>
    </xf>
    <xf numFmtId="44" fontId="3" fillId="9" borderId="1" xfId="0" applyNumberFormat="1" applyFont="1" applyFill="1" applyBorder="1" applyAlignment="1" applyProtection="1">
      <alignment horizontal="right"/>
      <protection locked="0"/>
    </xf>
    <xf numFmtId="164" fontId="3" fillId="9" borderId="1" xfId="0" applyNumberFormat="1" applyFont="1" applyFill="1" applyBorder="1" applyAlignment="1" applyProtection="1">
      <alignment horizontal="right"/>
      <protection locked="0"/>
    </xf>
    <xf numFmtId="0" fontId="3" fillId="9" borderId="1" xfId="0" applyFont="1" applyFill="1" applyBorder="1" applyAlignment="1" applyProtection="1">
      <alignment horizontal="right"/>
      <protection locked="0"/>
    </xf>
    <xf numFmtId="0" fontId="0" fillId="9" borderId="1" xfId="0" applyFill="1" applyBorder="1"/>
    <xf numFmtId="44" fontId="0" fillId="9" borderId="1" xfId="0" applyNumberFormat="1" applyFill="1" applyBorder="1"/>
    <xf numFmtId="44" fontId="14" fillId="0" borderId="0" xfId="1" applyFont="1" applyFill="1"/>
    <xf numFmtId="44" fontId="14" fillId="0" borderId="1" xfId="0" applyNumberFormat="1" applyFont="1" applyBorder="1"/>
    <xf numFmtId="44" fontId="14" fillId="0" borderId="1" xfId="1" applyFont="1" applyBorder="1"/>
    <xf numFmtId="44" fontId="18" fillId="0" borderId="1" xfId="1" applyFont="1" applyBorder="1"/>
    <xf numFmtId="0" fontId="19" fillId="0" borderId="1" xfId="0" applyFont="1" applyBorder="1"/>
    <xf numFmtId="44" fontId="19" fillId="0" borderId="1" xfId="1" applyFont="1" applyBorder="1"/>
    <xf numFmtId="0" fontId="17" fillId="0" borderId="1" xfId="0" applyFont="1" applyBorder="1"/>
    <xf numFmtId="0" fontId="18" fillId="0" borderId="1" xfId="0" applyFont="1" applyBorder="1"/>
    <xf numFmtId="0" fontId="18" fillId="0" borderId="2" xfId="0" applyFont="1" applyBorder="1"/>
    <xf numFmtId="44" fontId="18" fillId="0" borderId="2" xfId="1" applyFont="1" applyBorder="1"/>
    <xf numFmtId="0" fontId="18" fillId="0" borderId="3" xfId="0" applyFont="1" applyBorder="1"/>
    <xf numFmtId="44" fontId="18" fillId="0" borderId="3" xfId="1" applyFont="1" applyBorder="1"/>
    <xf numFmtId="0" fontId="18" fillId="0" borderId="4" xfId="0" applyFont="1" applyBorder="1"/>
    <xf numFmtId="44" fontId="18" fillId="0" borderId="4" xfId="1" applyFont="1" applyBorder="1"/>
    <xf numFmtId="0" fontId="18" fillId="8" borderId="1" xfId="0" applyFont="1" applyFill="1" applyBorder="1"/>
    <xf numFmtId="44" fontId="18" fillId="8" borderId="1" xfId="1" applyFont="1" applyFill="1" applyBorder="1"/>
    <xf numFmtId="0" fontId="17" fillId="8" borderId="1" xfId="0" applyFont="1" applyFill="1" applyBorder="1"/>
    <xf numFmtId="0" fontId="17" fillId="0" borderId="0" xfId="0" applyFont="1"/>
    <xf numFmtId="44" fontId="17" fillId="0" borderId="0" xfId="1" applyFont="1"/>
    <xf numFmtId="0" fontId="5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44" fontId="12" fillId="8" borderId="1" xfId="0" applyNumberFormat="1" applyFont="1" applyFill="1" applyBorder="1" applyAlignment="1" applyProtection="1">
      <alignment horizontal="right"/>
      <protection locked="0"/>
    </xf>
    <xf numFmtId="44" fontId="13" fillId="8" borderId="1" xfId="0" applyNumberFormat="1" applyFont="1" applyFill="1" applyBorder="1" applyAlignment="1" applyProtection="1">
      <alignment horizontal="right"/>
      <protection locked="0"/>
    </xf>
    <xf numFmtId="164" fontId="1" fillId="8" borderId="1" xfId="0" applyNumberFormat="1" applyFont="1" applyFill="1" applyBorder="1" applyAlignment="1" applyProtection="1">
      <alignment horizontal="right"/>
      <protection locked="0"/>
    </xf>
    <xf numFmtId="0" fontId="1" fillId="8" borderId="1" xfId="0" applyFont="1" applyFill="1" applyBorder="1" applyAlignment="1" applyProtection="1">
      <alignment horizontal="right"/>
      <protection locked="0"/>
    </xf>
    <xf numFmtId="0" fontId="0" fillId="8" borderId="1" xfId="0" applyFill="1" applyBorder="1"/>
    <xf numFmtId="44" fontId="0" fillId="8" borderId="1" xfId="0" applyNumberFormat="1" applyFill="1" applyBorder="1"/>
    <xf numFmtId="164" fontId="0" fillId="8" borderId="1" xfId="0" applyNumberFormat="1" applyFill="1" applyBorder="1"/>
    <xf numFmtId="0" fontId="20" fillId="4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2" fillId="0" borderId="1" xfId="0" applyFont="1" applyBorder="1"/>
    <xf numFmtId="0" fontId="23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44" fontId="12" fillId="5" borderId="1" xfId="0" applyNumberFormat="1" applyFont="1" applyFill="1" applyBorder="1" applyAlignment="1" applyProtection="1">
      <alignment horizontal="right"/>
      <protection locked="0"/>
    </xf>
    <xf numFmtId="44" fontId="13" fillId="5" borderId="1" xfId="0" applyNumberFormat="1" applyFont="1" applyFill="1" applyBorder="1" applyAlignment="1" applyProtection="1">
      <alignment horizontal="right"/>
      <protection locked="0"/>
    </xf>
    <xf numFmtId="164" fontId="1" fillId="5" borderId="1" xfId="0" applyNumberFormat="1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0" fillId="5" borderId="1" xfId="0" applyFill="1" applyBorder="1"/>
    <xf numFmtId="44" fontId="0" fillId="5" borderId="1" xfId="0" applyNumberFormat="1" applyFill="1" applyBorder="1"/>
    <xf numFmtId="0" fontId="2" fillId="3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 applyProtection="1">
      <alignment horizontal="right"/>
      <protection locked="0"/>
    </xf>
    <xf numFmtId="44" fontId="3" fillId="10" borderId="1" xfId="0" applyNumberFormat="1" applyFont="1" applyFill="1" applyBorder="1" applyAlignment="1" applyProtection="1">
      <alignment horizontal="right"/>
      <protection locked="0"/>
    </xf>
    <xf numFmtId="0" fontId="14" fillId="0" borderId="1" xfId="0" quotePrefix="1" applyFont="1" applyBorder="1"/>
    <xf numFmtId="0" fontId="14" fillId="0" borderId="4" xfId="0" applyFont="1" applyBorder="1"/>
    <xf numFmtId="0" fontId="0" fillId="11" borderId="12" xfId="0" applyFill="1" applyBorder="1"/>
    <xf numFmtId="165" fontId="0" fillId="11" borderId="13" xfId="0" applyNumberFormat="1" applyFill="1" applyBorder="1"/>
    <xf numFmtId="0" fontId="0" fillId="11" borderId="13" xfId="0" applyFill="1" applyBorder="1"/>
    <xf numFmtId="0" fontId="0" fillId="11" borderId="13" xfId="0" applyFill="1" applyBorder="1" applyAlignment="1">
      <alignment horizontal="center" vertical="top"/>
    </xf>
    <xf numFmtId="0" fontId="0" fillId="11" borderId="13" xfId="0" applyFill="1" applyBorder="1" applyAlignment="1">
      <alignment horizontal="left" wrapText="1"/>
    </xf>
    <xf numFmtId="0" fontId="0" fillId="11" borderId="14" xfId="0" quotePrefix="1" applyFill="1" applyBorder="1"/>
    <xf numFmtId="43" fontId="0" fillId="0" borderId="0" xfId="2" applyFont="1" applyAlignment="1">
      <alignment horizontal="center"/>
    </xf>
    <xf numFmtId="0" fontId="0" fillId="0" borderId="12" xfId="0" applyBorder="1"/>
    <xf numFmtId="165" fontId="0" fillId="0" borderId="13" xfId="0" applyNumberFormat="1" applyBorder="1"/>
    <xf numFmtId="0" fontId="0" fillId="0" borderId="13" xfId="0" applyBorder="1"/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11" borderId="13" xfId="0" applyFill="1" applyBorder="1" applyAlignment="1">
      <alignment horizontal="left"/>
    </xf>
    <xf numFmtId="0" fontId="0" fillId="11" borderId="14" xfId="0" applyFill="1" applyBorder="1"/>
    <xf numFmtId="14" fontId="0" fillId="0" borderId="13" xfId="0" applyNumberFormat="1" applyBorder="1" applyAlignment="1">
      <alignment horizontal="left"/>
    </xf>
    <xf numFmtId="0" fontId="0" fillId="0" borderId="14" xfId="0" quotePrefix="1" applyBorder="1"/>
    <xf numFmtId="14" fontId="0" fillId="11" borderId="13" xfId="0" applyNumberFormat="1" applyFill="1" applyBorder="1" applyAlignment="1">
      <alignment horizontal="left"/>
    </xf>
    <xf numFmtId="167" fontId="0" fillId="11" borderId="14" xfId="0" quotePrefix="1" applyNumberFormat="1" applyFill="1" applyBorder="1"/>
    <xf numFmtId="167" fontId="0" fillId="0" borderId="14" xfId="0" applyNumberFormat="1" applyBorder="1"/>
    <xf numFmtId="167" fontId="0" fillId="0" borderId="14" xfId="0" quotePrefix="1" applyNumberFormat="1" applyBorder="1"/>
    <xf numFmtId="17" fontId="0" fillId="0" borderId="13" xfId="0" applyNumberFormat="1" applyBorder="1" applyAlignment="1">
      <alignment horizontal="center" vertical="top"/>
    </xf>
    <xf numFmtId="168" fontId="0" fillId="0" borderId="14" xfId="0" quotePrefix="1" applyNumberFormat="1" applyBorder="1"/>
    <xf numFmtId="17" fontId="0" fillId="11" borderId="13" xfId="0" applyNumberFormat="1" applyFill="1" applyBorder="1" applyAlignment="1">
      <alignment horizontal="center" vertical="top"/>
    </xf>
    <xf numFmtId="168" fontId="0" fillId="11" borderId="14" xfId="0" quotePrefix="1" applyNumberFormat="1" applyFill="1" applyBorder="1"/>
    <xf numFmtId="0" fontId="0" fillId="8" borderId="0" xfId="0" applyFill="1"/>
    <xf numFmtId="167" fontId="0" fillId="11" borderId="14" xfId="0" applyNumberFormat="1" applyFill="1" applyBorder="1"/>
    <xf numFmtId="16" fontId="0" fillId="0" borderId="13" xfId="0" applyNumberFormat="1" applyBorder="1" applyAlignment="1">
      <alignment horizontal="left"/>
    </xf>
    <xf numFmtId="168" fontId="0" fillId="0" borderId="14" xfId="0" applyNumberFormat="1" applyBorder="1"/>
    <xf numFmtId="16" fontId="0" fillId="11" borderId="13" xfId="0" applyNumberFormat="1" applyFill="1" applyBorder="1" applyAlignment="1">
      <alignment horizontal="left"/>
    </xf>
    <xf numFmtId="0" fontId="26" fillId="0" borderId="13" xfId="0" applyFont="1" applyBorder="1" applyAlignment="1">
      <alignment horizontal="left"/>
    </xf>
    <xf numFmtId="43" fontId="0" fillId="0" borderId="0" xfId="2" quotePrefix="1" applyFont="1" applyBorder="1"/>
    <xf numFmtId="0" fontId="26" fillId="0" borderId="15" xfId="0" applyFont="1" applyBorder="1" applyAlignment="1">
      <alignment horizontal="left"/>
    </xf>
    <xf numFmtId="0" fontId="0" fillId="11" borderId="0" xfId="0" applyFill="1"/>
    <xf numFmtId="43" fontId="0" fillId="0" borderId="14" xfId="2" applyFont="1" applyBorder="1" applyAlignment="1">
      <alignment horizontal="center"/>
    </xf>
    <xf numFmtId="0" fontId="26" fillId="0" borderId="0" xfId="0" applyFont="1" applyAlignment="1">
      <alignment horizontal="left"/>
    </xf>
    <xf numFmtId="43" fontId="0" fillId="0" borderId="14" xfId="2" quotePrefix="1" applyFont="1" applyBorder="1"/>
    <xf numFmtId="166" fontId="0" fillId="8" borderId="0" xfId="0" applyNumberFormat="1" applyFill="1"/>
    <xf numFmtId="43" fontId="27" fillId="0" borderId="0" xfId="2" applyFont="1" applyAlignment="1">
      <alignment horizontal="center"/>
    </xf>
    <xf numFmtId="168" fontId="0" fillId="11" borderId="14" xfId="0" applyNumberFormat="1" applyFill="1" applyBorder="1"/>
    <xf numFmtId="166" fontId="0" fillId="0" borderId="0" xfId="0" applyNumberFormat="1"/>
    <xf numFmtId="0" fontId="0" fillId="8" borderId="13" xfId="0" applyFill="1" applyBorder="1"/>
    <xf numFmtId="0" fontId="0" fillId="8" borderId="13" xfId="0" applyFill="1" applyBorder="1" applyAlignment="1">
      <alignment horizontal="left"/>
    </xf>
    <xf numFmtId="0" fontId="0" fillId="5" borderId="14" xfId="0" applyFill="1" applyBorder="1"/>
    <xf numFmtId="43" fontId="25" fillId="5" borderId="0" xfId="2" applyFont="1" applyFill="1" applyAlignment="1">
      <alignment horizontal="center"/>
    </xf>
    <xf numFmtId="0" fontId="0" fillId="12" borderId="13" xfId="0" applyFill="1" applyBorder="1"/>
    <xf numFmtId="0" fontId="0" fillId="12" borderId="13" xfId="0" applyFill="1" applyBorder="1" applyAlignment="1">
      <alignment horizontal="left"/>
    </xf>
    <xf numFmtId="0" fontId="0" fillId="12" borderId="14" xfId="0" quotePrefix="1" applyFill="1" applyBorder="1"/>
    <xf numFmtId="43" fontId="25" fillId="8" borderId="0" xfId="2" applyFont="1" applyFill="1" applyAlignment="1">
      <alignment horizontal="center"/>
    </xf>
    <xf numFmtId="0" fontId="0" fillId="8" borderId="14" xfId="0" quotePrefix="1" applyFill="1" applyBorder="1"/>
    <xf numFmtId="0" fontId="0" fillId="13" borderId="14" xfId="0" quotePrefix="1" applyFill="1" applyBorder="1"/>
    <xf numFmtId="16" fontId="0" fillId="0" borderId="13" xfId="0" applyNumberFormat="1" applyBorder="1"/>
    <xf numFmtId="16" fontId="0" fillId="11" borderId="13" xfId="0" applyNumberFormat="1" applyFill="1" applyBorder="1"/>
    <xf numFmtId="0" fontId="0" fillId="11" borderId="15" xfId="0" applyFill="1" applyBorder="1"/>
    <xf numFmtId="164" fontId="26" fillId="0" borderId="0" xfId="0" applyNumberFormat="1" applyFont="1" applyAlignment="1" applyProtection="1">
      <alignment horizontal="right"/>
      <protection locked="0"/>
    </xf>
    <xf numFmtId="0" fontId="0" fillId="11" borderId="16" xfId="0" applyFill="1" applyBorder="1"/>
    <xf numFmtId="164" fontId="0" fillId="0" borderId="0" xfId="2" applyNumberFormat="1" applyFont="1" applyAlignment="1">
      <alignment horizontal="center"/>
    </xf>
    <xf numFmtId="169" fontId="0" fillId="8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quotePrefix="1"/>
    <xf numFmtId="0" fontId="28" fillId="0" borderId="0" xfId="0" applyFont="1"/>
    <xf numFmtId="22" fontId="28" fillId="0" borderId="0" xfId="0" applyNumberFormat="1" applyFont="1"/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horizontal="left"/>
    </xf>
    <xf numFmtId="43" fontId="28" fillId="0" borderId="0" xfId="2" applyFont="1" applyAlignment="1">
      <alignment horizontal="center"/>
    </xf>
    <xf numFmtId="0" fontId="28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2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4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44" fontId="0" fillId="0" borderId="1" xfId="0" applyNumberFormat="1" applyBorder="1" applyAlignment="1">
      <alignment horizontal="left"/>
    </xf>
    <xf numFmtId="44" fontId="0" fillId="0" borderId="1" xfId="2" applyNumberFormat="1" applyFont="1" applyFill="1" applyBorder="1" applyAlignment="1">
      <alignment horizontal="left"/>
    </xf>
    <xf numFmtId="44" fontId="0" fillId="0" borderId="1" xfId="2" quotePrefix="1" applyNumberFormat="1" applyFont="1" applyFill="1" applyBorder="1" applyAlignment="1">
      <alignment horizontal="left"/>
    </xf>
    <xf numFmtId="44" fontId="27" fillId="0" borderId="1" xfId="2" applyNumberFormat="1" applyFont="1" applyFill="1" applyBorder="1" applyAlignment="1">
      <alignment horizontal="left"/>
    </xf>
    <xf numFmtId="44" fontId="25" fillId="0" borderId="1" xfId="2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44" fontId="26" fillId="0" borderId="1" xfId="0" applyNumberFormat="1" applyFont="1" applyBorder="1" applyAlignment="1" applyProtection="1">
      <alignment horizontal="left"/>
      <protection locked="0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44" fontId="0" fillId="0" borderId="0" xfId="0" quotePrefix="1" applyNumberFormat="1" applyAlignment="1">
      <alignment horizontal="left"/>
    </xf>
    <xf numFmtId="44" fontId="0" fillId="0" borderId="0" xfId="2" applyNumberFormat="1" applyFont="1" applyFill="1" applyAlignment="1">
      <alignment horizontal="left"/>
    </xf>
    <xf numFmtId="44" fontId="0" fillId="0" borderId="0" xfId="0" applyNumberFormat="1" applyAlignment="1">
      <alignment horizontal="left"/>
    </xf>
    <xf numFmtId="22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 vertical="top"/>
    </xf>
    <xf numFmtId="44" fontId="28" fillId="0" borderId="0" xfId="2" applyNumberFormat="1" applyFont="1" applyFill="1" applyAlignment="1">
      <alignment horizontal="left"/>
    </xf>
    <xf numFmtId="44" fontId="28" fillId="0" borderId="0" xfId="0" applyNumberFormat="1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4" fillId="0" borderId="3" xfId="0" applyFont="1" applyBorder="1" applyAlignment="1">
      <alignment horizontal="left" wrapText="1"/>
    </xf>
    <xf numFmtId="44" fontId="0" fillId="0" borderId="3" xfId="0" quotePrefix="1" applyNumberFormat="1" applyBorder="1" applyAlignment="1">
      <alignment horizontal="left"/>
    </xf>
    <xf numFmtId="44" fontId="14" fillId="0" borderId="3" xfId="2" applyNumberFormat="1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44" fontId="0" fillId="0" borderId="2" xfId="0" applyNumberFormat="1" applyBorder="1" applyAlignment="1">
      <alignment horizontal="left"/>
    </xf>
    <xf numFmtId="44" fontId="0" fillId="0" borderId="2" xfId="2" applyNumberFormat="1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17" fillId="0" borderId="1" xfId="0" applyFont="1" applyBorder="1" applyAlignment="1">
      <alignment horizontal="left"/>
    </xf>
    <xf numFmtId="167" fontId="0" fillId="0" borderId="0" xfId="0" applyNumberFormat="1"/>
    <xf numFmtId="43" fontId="0" fillId="0" borderId="0" xfId="0" applyNumberFormat="1"/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2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\ h:mm:ss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\ h:mm:ss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6E7FF"/>
      <rgbColor rgb="00000000"/>
      <rgbColor rgb="00D6E7FF"/>
      <rgbColor rgb="00000000"/>
      <rgbColor rgb="00FFFFFF"/>
      <rgbColor rgb="00646464"/>
      <rgbColor rgb="00FFFFFF"/>
      <rgbColor rgb="00000000"/>
      <rgbColor rgb="00D6E7FF"/>
      <rgbColor rgb="00000000"/>
      <rgbColor rgb="00D6E7FF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E3FE7-7F66-474F-80DC-CEA121B20DB9}" name="Tabla2" displayName="Tabla2" ref="A1:L189" totalsRowShown="0" headerRowBorderDxfId="36" tableBorderDxfId="35" totalsRowBorderDxfId="34">
  <autoFilter ref="A1:L189" xr:uid="{7EFE3FE7-7F66-474F-80DC-CEA121B20DB9}"/>
  <tableColumns count="12">
    <tableColumn id="1" xr3:uid="{9C1B51BC-64E9-6740-9F37-829751DED6A2}" name="ID" dataDxfId="33"/>
    <tableColumn id="2" xr3:uid="{800603E0-2125-9448-B293-E154B12553B8}" name="Start time" dataDxfId="32"/>
    <tableColumn id="3" xr3:uid="{529E7115-32D1-714B-8594-3C893AA3E6C7}" name="Completion time" dataDxfId="31"/>
    <tableColumn id="4" xr3:uid="{49DAD0CE-5259-A846-967D-3EAB439C9A7B}" name="Name" dataDxfId="30"/>
    <tableColumn id="5" xr3:uid="{D5CD333F-1820-DE4F-A330-7C0DC0847B55}" name="Name2" dataDxfId="29"/>
    <tableColumn id="6" xr3:uid="{4EA8C01F-F7FE-AA47-885F-07C11B9E0007}" name="Month_x000a_" dataDxfId="28"/>
    <tableColumn id="7" xr3:uid="{19F89FED-FCD6-3A4B-B313-5892391943BE}" name="Station" dataDxfId="27"/>
    <tableColumn id="8" xr3:uid="{BEA0711C-CAB0-1C43-BB82-38D93E33F051}" name="Name of Advertiser" dataDxfId="26"/>
    <tableColumn id="9" xr3:uid="{13136E0F-B3BC-7145-92FD-FFBF046C73A5}" name="Date" dataDxfId="25"/>
    <tableColumn id="10" xr3:uid="{D59C1CAB-0C58-B944-A0F0-AF1B3FFD8F81}" name="Amount _x000a_add the talent per day or endorsement total per month" dataDxfId="24"/>
    <tableColumn id="11" xr3:uid="{D3B46B8B-8EB2-D74A-BAAA-ED78DD975930}" name="Correction" dataDxfId="23"/>
    <tableColumn id="12" xr3:uid="{2FA990DA-102A-9D42-ADD9-34F5D82940F7}" name="Comments" dataDxfId="2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A1:K231" totalsRowShown="0" headerRowDxfId="21" dataDxfId="20">
  <autoFilter ref="A1:K231" xr:uid="{00000000-0009-0000-0100-000001000000}"/>
  <sortState xmlns:xlrd2="http://schemas.microsoft.com/office/spreadsheetml/2017/richdata2" ref="A2:K231">
    <sortCondition ref="H1:H231"/>
  </sortState>
  <tableColumns count="11">
    <tableColumn id="1" xr3:uid="{00000000-0010-0000-0000-000001000000}" name="ID" dataDxfId="19"/>
    <tableColumn id="2" xr3:uid="{00000000-0010-0000-0000-000002000000}" name="Start time" dataDxfId="18"/>
    <tableColumn id="3" xr3:uid="{00000000-0010-0000-0000-000003000000}" name="Completion time" dataDxfId="17"/>
    <tableColumn id="4" xr3:uid="{00000000-0010-0000-0000-000004000000}" name="Email" dataDxfId="16"/>
    <tableColumn id="6" xr3:uid="{00000000-0010-0000-0000-000006000000}" name="Name2" dataDxfId="15"/>
    <tableColumn id="7" xr3:uid="{00000000-0010-0000-0000-000007000000}" name="Month_x000a_" dataDxfId="14"/>
    <tableColumn id="8" xr3:uid="{00000000-0010-0000-0000-000008000000}" name="Station" dataDxfId="13"/>
    <tableColumn id="9" xr3:uid="{00000000-0010-0000-0000-000009000000}" name="Name of Advertiser" dataDxfId="12"/>
    <tableColumn id="10" xr3:uid="{00000000-0010-0000-0000-00000A000000}" name="Date_x000a_Remote date or Endorsement (month only)" dataDxfId="11"/>
    <tableColumn id="11" xr3:uid="{00000000-0010-0000-0000-00000B000000}" name="Amount _x000a_add the talent per day or endorsement total per month" dataDxfId="10" dataCellStyle="Moneda"/>
    <tableColumn id="12" xr3:uid="{00000000-0010-0000-0000-00000C000000}" name="Comments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86EA-FC0D-C642-B53E-C082E678A5E2}">
  <dimension ref="A1:X204"/>
  <sheetViews>
    <sheetView tabSelected="1" topLeftCell="A187" zoomScale="120" zoomScaleNormal="120" workbookViewId="0">
      <selection activeCell="S206" sqref="S206"/>
    </sheetView>
  </sheetViews>
  <sheetFormatPr baseColWidth="10" defaultRowHeight="13" x14ac:dyDescent="0.15"/>
  <cols>
    <col min="1" max="1" width="10.1640625" customWidth="1"/>
    <col min="2" max="2" width="31.83203125" customWidth="1"/>
    <col min="3" max="3" width="32.6640625" customWidth="1"/>
    <col min="4" max="4" width="14.6640625" customWidth="1"/>
    <col min="5" max="5" width="8.5" customWidth="1"/>
    <col min="6" max="6" width="10.5" customWidth="1"/>
    <col min="7" max="7" width="39.1640625" customWidth="1"/>
    <col min="8" max="8" width="11.1640625" customWidth="1"/>
    <col min="9" max="9" width="6.5" customWidth="1"/>
    <col min="10" max="10" width="19" customWidth="1"/>
    <col min="11" max="11" width="19.1640625" customWidth="1"/>
    <col min="12" max="12" width="10.1640625" customWidth="1"/>
    <col min="13" max="13" width="10.33203125" customWidth="1"/>
    <col min="14" max="14" width="11.83203125" customWidth="1"/>
    <col min="15" max="15" width="12.6640625" bestFit="1" customWidth="1"/>
    <col min="17" max="17" width="10.83203125" style="1"/>
    <col min="19" max="20" width="10.83203125" style="1"/>
    <col min="21" max="21" width="15.1640625" style="1" customWidth="1"/>
    <col min="22" max="22" width="10.83203125" style="1"/>
    <col min="23" max="23" width="55.6640625" bestFit="1" customWidth="1"/>
    <col min="257" max="257" width="10.1640625" customWidth="1"/>
    <col min="258" max="258" width="31.83203125" customWidth="1"/>
    <col min="259" max="259" width="32.6640625" customWidth="1"/>
    <col min="260" max="260" width="14.6640625" customWidth="1"/>
    <col min="261" max="261" width="8.5" customWidth="1"/>
    <col min="262" max="262" width="31" customWidth="1"/>
    <col min="263" max="263" width="39.1640625" customWidth="1"/>
    <col min="264" max="264" width="11.1640625" customWidth="1"/>
    <col min="265" max="265" width="6.5" customWidth="1"/>
    <col min="266" max="266" width="19" customWidth="1"/>
    <col min="267" max="267" width="19.1640625" customWidth="1"/>
    <col min="268" max="268" width="10.1640625" customWidth="1"/>
    <col min="269" max="269" width="10.33203125" customWidth="1"/>
    <col min="270" max="270" width="11.83203125" customWidth="1"/>
    <col min="277" max="277" width="15.1640625" customWidth="1"/>
    <col min="513" max="513" width="10.1640625" customWidth="1"/>
    <col min="514" max="514" width="31.83203125" customWidth="1"/>
    <col min="515" max="515" width="32.6640625" customWidth="1"/>
    <col min="516" max="516" width="14.6640625" customWidth="1"/>
    <col min="517" max="517" width="8.5" customWidth="1"/>
    <col min="518" max="518" width="31" customWidth="1"/>
    <col min="519" max="519" width="39.1640625" customWidth="1"/>
    <col min="520" max="520" width="11.1640625" customWidth="1"/>
    <col min="521" max="521" width="6.5" customWidth="1"/>
    <col min="522" max="522" width="19" customWidth="1"/>
    <col min="523" max="523" width="19.1640625" customWidth="1"/>
    <col min="524" max="524" width="10.1640625" customWidth="1"/>
    <col min="525" max="525" width="10.33203125" customWidth="1"/>
    <col min="526" max="526" width="11.83203125" customWidth="1"/>
    <col min="533" max="533" width="15.1640625" customWidth="1"/>
    <col min="769" max="769" width="10.1640625" customWidth="1"/>
    <col min="770" max="770" width="31.83203125" customWidth="1"/>
    <col min="771" max="771" width="32.6640625" customWidth="1"/>
    <col min="772" max="772" width="14.6640625" customWidth="1"/>
    <col min="773" max="773" width="8.5" customWidth="1"/>
    <col min="774" max="774" width="31" customWidth="1"/>
    <col min="775" max="775" width="39.1640625" customWidth="1"/>
    <col min="776" max="776" width="11.1640625" customWidth="1"/>
    <col min="777" max="777" width="6.5" customWidth="1"/>
    <col min="778" max="778" width="19" customWidth="1"/>
    <col min="779" max="779" width="19.1640625" customWidth="1"/>
    <col min="780" max="780" width="10.1640625" customWidth="1"/>
    <col min="781" max="781" width="10.33203125" customWidth="1"/>
    <col min="782" max="782" width="11.83203125" customWidth="1"/>
    <col min="789" max="789" width="15.1640625" customWidth="1"/>
    <col min="1025" max="1025" width="10.1640625" customWidth="1"/>
    <col min="1026" max="1026" width="31.83203125" customWidth="1"/>
    <col min="1027" max="1027" width="32.6640625" customWidth="1"/>
    <col min="1028" max="1028" width="14.6640625" customWidth="1"/>
    <col min="1029" max="1029" width="8.5" customWidth="1"/>
    <col min="1030" max="1030" width="31" customWidth="1"/>
    <col min="1031" max="1031" width="39.1640625" customWidth="1"/>
    <col min="1032" max="1032" width="11.1640625" customWidth="1"/>
    <col min="1033" max="1033" width="6.5" customWidth="1"/>
    <col min="1034" max="1034" width="19" customWidth="1"/>
    <col min="1035" max="1035" width="19.1640625" customWidth="1"/>
    <col min="1036" max="1036" width="10.1640625" customWidth="1"/>
    <col min="1037" max="1037" width="10.33203125" customWidth="1"/>
    <col min="1038" max="1038" width="11.83203125" customWidth="1"/>
    <col min="1045" max="1045" width="15.1640625" customWidth="1"/>
    <col min="1281" max="1281" width="10.1640625" customWidth="1"/>
    <col min="1282" max="1282" width="31.83203125" customWidth="1"/>
    <col min="1283" max="1283" width="32.6640625" customWidth="1"/>
    <col min="1284" max="1284" width="14.6640625" customWidth="1"/>
    <col min="1285" max="1285" width="8.5" customWidth="1"/>
    <col min="1286" max="1286" width="31" customWidth="1"/>
    <col min="1287" max="1287" width="39.1640625" customWidth="1"/>
    <col min="1288" max="1288" width="11.1640625" customWidth="1"/>
    <col min="1289" max="1289" width="6.5" customWidth="1"/>
    <col min="1290" max="1290" width="19" customWidth="1"/>
    <col min="1291" max="1291" width="19.1640625" customWidth="1"/>
    <col min="1292" max="1292" width="10.1640625" customWidth="1"/>
    <col min="1293" max="1293" width="10.33203125" customWidth="1"/>
    <col min="1294" max="1294" width="11.83203125" customWidth="1"/>
    <col min="1301" max="1301" width="15.1640625" customWidth="1"/>
    <col min="1537" max="1537" width="10.1640625" customWidth="1"/>
    <col min="1538" max="1538" width="31.83203125" customWidth="1"/>
    <col min="1539" max="1539" width="32.6640625" customWidth="1"/>
    <col min="1540" max="1540" width="14.6640625" customWidth="1"/>
    <col min="1541" max="1541" width="8.5" customWidth="1"/>
    <col min="1542" max="1542" width="31" customWidth="1"/>
    <col min="1543" max="1543" width="39.1640625" customWidth="1"/>
    <col min="1544" max="1544" width="11.1640625" customWidth="1"/>
    <col min="1545" max="1545" width="6.5" customWidth="1"/>
    <col min="1546" max="1546" width="19" customWidth="1"/>
    <col min="1547" max="1547" width="19.1640625" customWidth="1"/>
    <col min="1548" max="1548" width="10.1640625" customWidth="1"/>
    <col min="1549" max="1549" width="10.33203125" customWidth="1"/>
    <col min="1550" max="1550" width="11.83203125" customWidth="1"/>
    <col min="1557" max="1557" width="15.1640625" customWidth="1"/>
    <col min="1793" max="1793" width="10.1640625" customWidth="1"/>
    <col min="1794" max="1794" width="31.83203125" customWidth="1"/>
    <col min="1795" max="1795" width="32.6640625" customWidth="1"/>
    <col min="1796" max="1796" width="14.6640625" customWidth="1"/>
    <col min="1797" max="1797" width="8.5" customWidth="1"/>
    <col min="1798" max="1798" width="31" customWidth="1"/>
    <col min="1799" max="1799" width="39.1640625" customWidth="1"/>
    <col min="1800" max="1800" width="11.1640625" customWidth="1"/>
    <col min="1801" max="1801" width="6.5" customWidth="1"/>
    <col min="1802" max="1802" width="19" customWidth="1"/>
    <col min="1803" max="1803" width="19.1640625" customWidth="1"/>
    <col min="1804" max="1804" width="10.1640625" customWidth="1"/>
    <col min="1805" max="1805" width="10.33203125" customWidth="1"/>
    <col min="1806" max="1806" width="11.83203125" customWidth="1"/>
    <col min="1813" max="1813" width="15.1640625" customWidth="1"/>
    <col min="2049" max="2049" width="10.1640625" customWidth="1"/>
    <col min="2050" max="2050" width="31.83203125" customWidth="1"/>
    <col min="2051" max="2051" width="32.6640625" customWidth="1"/>
    <col min="2052" max="2052" width="14.6640625" customWidth="1"/>
    <col min="2053" max="2053" width="8.5" customWidth="1"/>
    <col min="2054" max="2054" width="31" customWidth="1"/>
    <col min="2055" max="2055" width="39.1640625" customWidth="1"/>
    <col min="2056" max="2056" width="11.1640625" customWidth="1"/>
    <col min="2057" max="2057" width="6.5" customWidth="1"/>
    <col min="2058" max="2058" width="19" customWidth="1"/>
    <col min="2059" max="2059" width="19.1640625" customWidth="1"/>
    <col min="2060" max="2060" width="10.1640625" customWidth="1"/>
    <col min="2061" max="2061" width="10.33203125" customWidth="1"/>
    <col min="2062" max="2062" width="11.83203125" customWidth="1"/>
    <col min="2069" max="2069" width="15.1640625" customWidth="1"/>
    <col min="2305" max="2305" width="10.1640625" customWidth="1"/>
    <col min="2306" max="2306" width="31.83203125" customWidth="1"/>
    <col min="2307" max="2307" width="32.6640625" customWidth="1"/>
    <col min="2308" max="2308" width="14.6640625" customWidth="1"/>
    <col min="2309" max="2309" width="8.5" customWidth="1"/>
    <col min="2310" max="2310" width="31" customWidth="1"/>
    <col min="2311" max="2311" width="39.1640625" customWidth="1"/>
    <col min="2312" max="2312" width="11.1640625" customWidth="1"/>
    <col min="2313" max="2313" width="6.5" customWidth="1"/>
    <col min="2314" max="2314" width="19" customWidth="1"/>
    <col min="2315" max="2315" width="19.1640625" customWidth="1"/>
    <col min="2316" max="2316" width="10.1640625" customWidth="1"/>
    <col min="2317" max="2317" width="10.33203125" customWidth="1"/>
    <col min="2318" max="2318" width="11.83203125" customWidth="1"/>
    <col min="2325" max="2325" width="15.1640625" customWidth="1"/>
    <col min="2561" max="2561" width="10.1640625" customWidth="1"/>
    <col min="2562" max="2562" width="31.83203125" customWidth="1"/>
    <col min="2563" max="2563" width="32.6640625" customWidth="1"/>
    <col min="2564" max="2564" width="14.6640625" customWidth="1"/>
    <col min="2565" max="2565" width="8.5" customWidth="1"/>
    <col min="2566" max="2566" width="31" customWidth="1"/>
    <col min="2567" max="2567" width="39.1640625" customWidth="1"/>
    <col min="2568" max="2568" width="11.1640625" customWidth="1"/>
    <col min="2569" max="2569" width="6.5" customWidth="1"/>
    <col min="2570" max="2570" width="19" customWidth="1"/>
    <col min="2571" max="2571" width="19.1640625" customWidth="1"/>
    <col min="2572" max="2572" width="10.1640625" customWidth="1"/>
    <col min="2573" max="2573" width="10.33203125" customWidth="1"/>
    <col min="2574" max="2574" width="11.83203125" customWidth="1"/>
    <col min="2581" max="2581" width="15.1640625" customWidth="1"/>
    <col min="2817" max="2817" width="10.1640625" customWidth="1"/>
    <col min="2818" max="2818" width="31.83203125" customWidth="1"/>
    <col min="2819" max="2819" width="32.6640625" customWidth="1"/>
    <col min="2820" max="2820" width="14.6640625" customWidth="1"/>
    <col min="2821" max="2821" width="8.5" customWidth="1"/>
    <col min="2822" max="2822" width="31" customWidth="1"/>
    <col min="2823" max="2823" width="39.1640625" customWidth="1"/>
    <col min="2824" max="2824" width="11.1640625" customWidth="1"/>
    <col min="2825" max="2825" width="6.5" customWidth="1"/>
    <col min="2826" max="2826" width="19" customWidth="1"/>
    <col min="2827" max="2827" width="19.1640625" customWidth="1"/>
    <col min="2828" max="2828" width="10.1640625" customWidth="1"/>
    <col min="2829" max="2829" width="10.33203125" customWidth="1"/>
    <col min="2830" max="2830" width="11.83203125" customWidth="1"/>
    <col min="2837" max="2837" width="15.1640625" customWidth="1"/>
    <col min="3073" max="3073" width="10.1640625" customWidth="1"/>
    <col min="3074" max="3074" width="31.83203125" customWidth="1"/>
    <col min="3075" max="3075" width="32.6640625" customWidth="1"/>
    <col min="3076" max="3076" width="14.6640625" customWidth="1"/>
    <col min="3077" max="3077" width="8.5" customWidth="1"/>
    <col min="3078" max="3078" width="31" customWidth="1"/>
    <col min="3079" max="3079" width="39.1640625" customWidth="1"/>
    <col min="3080" max="3080" width="11.1640625" customWidth="1"/>
    <col min="3081" max="3081" width="6.5" customWidth="1"/>
    <col min="3082" max="3082" width="19" customWidth="1"/>
    <col min="3083" max="3083" width="19.1640625" customWidth="1"/>
    <col min="3084" max="3084" width="10.1640625" customWidth="1"/>
    <col min="3085" max="3085" width="10.33203125" customWidth="1"/>
    <col min="3086" max="3086" width="11.83203125" customWidth="1"/>
    <col min="3093" max="3093" width="15.1640625" customWidth="1"/>
    <col min="3329" max="3329" width="10.1640625" customWidth="1"/>
    <col min="3330" max="3330" width="31.83203125" customWidth="1"/>
    <col min="3331" max="3331" width="32.6640625" customWidth="1"/>
    <col min="3332" max="3332" width="14.6640625" customWidth="1"/>
    <col min="3333" max="3333" width="8.5" customWidth="1"/>
    <col min="3334" max="3334" width="31" customWidth="1"/>
    <col min="3335" max="3335" width="39.1640625" customWidth="1"/>
    <col min="3336" max="3336" width="11.1640625" customWidth="1"/>
    <col min="3337" max="3337" width="6.5" customWidth="1"/>
    <col min="3338" max="3338" width="19" customWidth="1"/>
    <col min="3339" max="3339" width="19.1640625" customWidth="1"/>
    <col min="3340" max="3340" width="10.1640625" customWidth="1"/>
    <col min="3341" max="3341" width="10.33203125" customWidth="1"/>
    <col min="3342" max="3342" width="11.83203125" customWidth="1"/>
    <col min="3349" max="3349" width="15.1640625" customWidth="1"/>
    <col min="3585" max="3585" width="10.1640625" customWidth="1"/>
    <col min="3586" max="3586" width="31.83203125" customWidth="1"/>
    <col min="3587" max="3587" width="32.6640625" customWidth="1"/>
    <col min="3588" max="3588" width="14.6640625" customWidth="1"/>
    <col min="3589" max="3589" width="8.5" customWidth="1"/>
    <col min="3590" max="3590" width="31" customWidth="1"/>
    <col min="3591" max="3591" width="39.1640625" customWidth="1"/>
    <col min="3592" max="3592" width="11.1640625" customWidth="1"/>
    <col min="3593" max="3593" width="6.5" customWidth="1"/>
    <col min="3594" max="3594" width="19" customWidth="1"/>
    <col min="3595" max="3595" width="19.1640625" customWidth="1"/>
    <col min="3596" max="3596" width="10.1640625" customWidth="1"/>
    <col min="3597" max="3597" width="10.33203125" customWidth="1"/>
    <col min="3598" max="3598" width="11.83203125" customWidth="1"/>
    <col min="3605" max="3605" width="15.1640625" customWidth="1"/>
    <col min="3841" max="3841" width="10.1640625" customWidth="1"/>
    <col min="3842" max="3842" width="31.83203125" customWidth="1"/>
    <col min="3843" max="3843" width="32.6640625" customWidth="1"/>
    <col min="3844" max="3844" width="14.6640625" customWidth="1"/>
    <col min="3845" max="3845" width="8.5" customWidth="1"/>
    <col min="3846" max="3846" width="31" customWidth="1"/>
    <col min="3847" max="3847" width="39.1640625" customWidth="1"/>
    <col min="3848" max="3848" width="11.1640625" customWidth="1"/>
    <col min="3849" max="3849" width="6.5" customWidth="1"/>
    <col min="3850" max="3850" width="19" customWidth="1"/>
    <col min="3851" max="3851" width="19.1640625" customWidth="1"/>
    <col min="3852" max="3852" width="10.1640625" customWidth="1"/>
    <col min="3853" max="3853" width="10.33203125" customWidth="1"/>
    <col min="3854" max="3854" width="11.83203125" customWidth="1"/>
    <col min="3861" max="3861" width="15.1640625" customWidth="1"/>
    <col min="4097" max="4097" width="10.1640625" customWidth="1"/>
    <col min="4098" max="4098" width="31.83203125" customWidth="1"/>
    <col min="4099" max="4099" width="32.6640625" customWidth="1"/>
    <col min="4100" max="4100" width="14.6640625" customWidth="1"/>
    <col min="4101" max="4101" width="8.5" customWidth="1"/>
    <col min="4102" max="4102" width="31" customWidth="1"/>
    <col min="4103" max="4103" width="39.1640625" customWidth="1"/>
    <col min="4104" max="4104" width="11.1640625" customWidth="1"/>
    <col min="4105" max="4105" width="6.5" customWidth="1"/>
    <col min="4106" max="4106" width="19" customWidth="1"/>
    <col min="4107" max="4107" width="19.1640625" customWidth="1"/>
    <col min="4108" max="4108" width="10.1640625" customWidth="1"/>
    <col min="4109" max="4109" width="10.33203125" customWidth="1"/>
    <col min="4110" max="4110" width="11.83203125" customWidth="1"/>
    <col min="4117" max="4117" width="15.1640625" customWidth="1"/>
    <col min="4353" max="4353" width="10.1640625" customWidth="1"/>
    <col min="4354" max="4354" width="31.83203125" customWidth="1"/>
    <col min="4355" max="4355" width="32.6640625" customWidth="1"/>
    <col min="4356" max="4356" width="14.6640625" customWidth="1"/>
    <col min="4357" max="4357" width="8.5" customWidth="1"/>
    <col min="4358" max="4358" width="31" customWidth="1"/>
    <col min="4359" max="4359" width="39.1640625" customWidth="1"/>
    <col min="4360" max="4360" width="11.1640625" customWidth="1"/>
    <col min="4361" max="4361" width="6.5" customWidth="1"/>
    <col min="4362" max="4362" width="19" customWidth="1"/>
    <col min="4363" max="4363" width="19.1640625" customWidth="1"/>
    <col min="4364" max="4364" width="10.1640625" customWidth="1"/>
    <col min="4365" max="4365" width="10.33203125" customWidth="1"/>
    <col min="4366" max="4366" width="11.83203125" customWidth="1"/>
    <col min="4373" max="4373" width="15.1640625" customWidth="1"/>
    <col min="4609" max="4609" width="10.1640625" customWidth="1"/>
    <col min="4610" max="4610" width="31.83203125" customWidth="1"/>
    <col min="4611" max="4611" width="32.6640625" customWidth="1"/>
    <col min="4612" max="4612" width="14.6640625" customWidth="1"/>
    <col min="4613" max="4613" width="8.5" customWidth="1"/>
    <col min="4614" max="4614" width="31" customWidth="1"/>
    <col min="4615" max="4615" width="39.1640625" customWidth="1"/>
    <col min="4616" max="4616" width="11.1640625" customWidth="1"/>
    <col min="4617" max="4617" width="6.5" customWidth="1"/>
    <col min="4618" max="4618" width="19" customWidth="1"/>
    <col min="4619" max="4619" width="19.1640625" customWidth="1"/>
    <col min="4620" max="4620" width="10.1640625" customWidth="1"/>
    <col min="4621" max="4621" width="10.33203125" customWidth="1"/>
    <col min="4622" max="4622" width="11.83203125" customWidth="1"/>
    <col min="4629" max="4629" width="15.1640625" customWidth="1"/>
    <col min="4865" max="4865" width="10.1640625" customWidth="1"/>
    <col min="4866" max="4866" width="31.83203125" customWidth="1"/>
    <col min="4867" max="4867" width="32.6640625" customWidth="1"/>
    <col min="4868" max="4868" width="14.6640625" customWidth="1"/>
    <col min="4869" max="4869" width="8.5" customWidth="1"/>
    <col min="4870" max="4870" width="31" customWidth="1"/>
    <col min="4871" max="4871" width="39.1640625" customWidth="1"/>
    <col min="4872" max="4872" width="11.1640625" customWidth="1"/>
    <col min="4873" max="4873" width="6.5" customWidth="1"/>
    <col min="4874" max="4874" width="19" customWidth="1"/>
    <col min="4875" max="4875" width="19.1640625" customWidth="1"/>
    <col min="4876" max="4876" width="10.1640625" customWidth="1"/>
    <col min="4877" max="4877" width="10.33203125" customWidth="1"/>
    <col min="4878" max="4878" width="11.83203125" customWidth="1"/>
    <col min="4885" max="4885" width="15.1640625" customWidth="1"/>
    <col min="5121" max="5121" width="10.1640625" customWidth="1"/>
    <col min="5122" max="5122" width="31.83203125" customWidth="1"/>
    <col min="5123" max="5123" width="32.6640625" customWidth="1"/>
    <col min="5124" max="5124" width="14.6640625" customWidth="1"/>
    <col min="5125" max="5125" width="8.5" customWidth="1"/>
    <col min="5126" max="5126" width="31" customWidth="1"/>
    <col min="5127" max="5127" width="39.1640625" customWidth="1"/>
    <col min="5128" max="5128" width="11.1640625" customWidth="1"/>
    <col min="5129" max="5129" width="6.5" customWidth="1"/>
    <col min="5130" max="5130" width="19" customWidth="1"/>
    <col min="5131" max="5131" width="19.1640625" customWidth="1"/>
    <col min="5132" max="5132" width="10.1640625" customWidth="1"/>
    <col min="5133" max="5133" width="10.33203125" customWidth="1"/>
    <col min="5134" max="5134" width="11.83203125" customWidth="1"/>
    <col min="5141" max="5141" width="15.1640625" customWidth="1"/>
    <col min="5377" max="5377" width="10.1640625" customWidth="1"/>
    <col min="5378" max="5378" width="31.83203125" customWidth="1"/>
    <col min="5379" max="5379" width="32.6640625" customWidth="1"/>
    <col min="5380" max="5380" width="14.6640625" customWidth="1"/>
    <col min="5381" max="5381" width="8.5" customWidth="1"/>
    <col min="5382" max="5382" width="31" customWidth="1"/>
    <col min="5383" max="5383" width="39.1640625" customWidth="1"/>
    <col min="5384" max="5384" width="11.1640625" customWidth="1"/>
    <col min="5385" max="5385" width="6.5" customWidth="1"/>
    <col min="5386" max="5386" width="19" customWidth="1"/>
    <col min="5387" max="5387" width="19.1640625" customWidth="1"/>
    <col min="5388" max="5388" width="10.1640625" customWidth="1"/>
    <col min="5389" max="5389" width="10.33203125" customWidth="1"/>
    <col min="5390" max="5390" width="11.83203125" customWidth="1"/>
    <col min="5397" max="5397" width="15.1640625" customWidth="1"/>
    <col min="5633" max="5633" width="10.1640625" customWidth="1"/>
    <col min="5634" max="5634" width="31.83203125" customWidth="1"/>
    <col min="5635" max="5635" width="32.6640625" customWidth="1"/>
    <col min="5636" max="5636" width="14.6640625" customWidth="1"/>
    <col min="5637" max="5637" width="8.5" customWidth="1"/>
    <col min="5638" max="5638" width="31" customWidth="1"/>
    <col min="5639" max="5639" width="39.1640625" customWidth="1"/>
    <col min="5640" max="5640" width="11.1640625" customWidth="1"/>
    <col min="5641" max="5641" width="6.5" customWidth="1"/>
    <col min="5642" max="5642" width="19" customWidth="1"/>
    <col min="5643" max="5643" width="19.1640625" customWidth="1"/>
    <col min="5644" max="5644" width="10.1640625" customWidth="1"/>
    <col min="5645" max="5645" width="10.33203125" customWidth="1"/>
    <col min="5646" max="5646" width="11.83203125" customWidth="1"/>
    <col min="5653" max="5653" width="15.1640625" customWidth="1"/>
    <col min="5889" max="5889" width="10.1640625" customWidth="1"/>
    <col min="5890" max="5890" width="31.83203125" customWidth="1"/>
    <col min="5891" max="5891" width="32.6640625" customWidth="1"/>
    <col min="5892" max="5892" width="14.6640625" customWidth="1"/>
    <col min="5893" max="5893" width="8.5" customWidth="1"/>
    <col min="5894" max="5894" width="31" customWidth="1"/>
    <col min="5895" max="5895" width="39.1640625" customWidth="1"/>
    <col min="5896" max="5896" width="11.1640625" customWidth="1"/>
    <col min="5897" max="5897" width="6.5" customWidth="1"/>
    <col min="5898" max="5898" width="19" customWidth="1"/>
    <col min="5899" max="5899" width="19.1640625" customWidth="1"/>
    <col min="5900" max="5900" width="10.1640625" customWidth="1"/>
    <col min="5901" max="5901" width="10.33203125" customWidth="1"/>
    <col min="5902" max="5902" width="11.83203125" customWidth="1"/>
    <col min="5909" max="5909" width="15.1640625" customWidth="1"/>
    <col min="6145" max="6145" width="10.1640625" customWidth="1"/>
    <col min="6146" max="6146" width="31.83203125" customWidth="1"/>
    <col min="6147" max="6147" width="32.6640625" customWidth="1"/>
    <col min="6148" max="6148" width="14.6640625" customWidth="1"/>
    <col min="6149" max="6149" width="8.5" customWidth="1"/>
    <col min="6150" max="6150" width="31" customWidth="1"/>
    <col min="6151" max="6151" width="39.1640625" customWidth="1"/>
    <col min="6152" max="6152" width="11.1640625" customWidth="1"/>
    <col min="6153" max="6153" width="6.5" customWidth="1"/>
    <col min="6154" max="6154" width="19" customWidth="1"/>
    <col min="6155" max="6155" width="19.1640625" customWidth="1"/>
    <col min="6156" max="6156" width="10.1640625" customWidth="1"/>
    <col min="6157" max="6157" width="10.33203125" customWidth="1"/>
    <col min="6158" max="6158" width="11.83203125" customWidth="1"/>
    <col min="6165" max="6165" width="15.1640625" customWidth="1"/>
    <col min="6401" max="6401" width="10.1640625" customWidth="1"/>
    <col min="6402" max="6402" width="31.83203125" customWidth="1"/>
    <col min="6403" max="6403" width="32.6640625" customWidth="1"/>
    <col min="6404" max="6404" width="14.6640625" customWidth="1"/>
    <col min="6405" max="6405" width="8.5" customWidth="1"/>
    <col min="6406" max="6406" width="31" customWidth="1"/>
    <col min="6407" max="6407" width="39.1640625" customWidth="1"/>
    <col min="6408" max="6408" width="11.1640625" customWidth="1"/>
    <col min="6409" max="6409" width="6.5" customWidth="1"/>
    <col min="6410" max="6410" width="19" customWidth="1"/>
    <col min="6411" max="6411" width="19.1640625" customWidth="1"/>
    <col min="6412" max="6412" width="10.1640625" customWidth="1"/>
    <col min="6413" max="6413" width="10.33203125" customWidth="1"/>
    <col min="6414" max="6414" width="11.83203125" customWidth="1"/>
    <col min="6421" max="6421" width="15.1640625" customWidth="1"/>
    <col min="6657" max="6657" width="10.1640625" customWidth="1"/>
    <col min="6658" max="6658" width="31.83203125" customWidth="1"/>
    <col min="6659" max="6659" width="32.6640625" customWidth="1"/>
    <col min="6660" max="6660" width="14.6640625" customWidth="1"/>
    <col min="6661" max="6661" width="8.5" customWidth="1"/>
    <col min="6662" max="6662" width="31" customWidth="1"/>
    <col min="6663" max="6663" width="39.1640625" customWidth="1"/>
    <col min="6664" max="6664" width="11.1640625" customWidth="1"/>
    <col min="6665" max="6665" width="6.5" customWidth="1"/>
    <col min="6666" max="6666" width="19" customWidth="1"/>
    <col min="6667" max="6667" width="19.1640625" customWidth="1"/>
    <col min="6668" max="6668" width="10.1640625" customWidth="1"/>
    <col min="6669" max="6669" width="10.33203125" customWidth="1"/>
    <col min="6670" max="6670" width="11.83203125" customWidth="1"/>
    <col min="6677" max="6677" width="15.1640625" customWidth="1"/>
    <col min="6913" max="6913" width="10.1640625" customWidth="1"/>
    <col min="6914" max="6914" width="31.83203125" customWidth="1"/>
    <col min="6915" max="6915" width="32.6640625" customWidth="1"/>
    <col min="6916" max="6916" width="14.6640625" customWidth="1"/>
    <col min="6917" max="6917" width="8.5" customWidth="1"/>
    <col min="6918" max="6918" width="31" customWidth="1"/>
    <col min="6919" max="6919" width="39.1640625" customWidth="1"/>
    <col min="6920" max="6920" width="11.1640625" customWidth="1"/>
    <col min="6921" max="6921" width="6.5" customWidth="1"/>
    <col min="6922" max="6922" width="19" customWidth="1"/>
    <col min="6923" max="6923" width="19.1640625" customWidth="1"/>
    <col min="6924" max="6924" width="10.1640625" customWidth="1"/>
    <col min="6925" max="6925" width="10.33203125" customWidth="1"/>
    <col min="6926" max="6926" width="11.83203125" customWidth="1"/>
    <col min="6933" max="6933" width="15.1640625" customWidth="1"/>
    <col min="7169" max="7169" width="10.1640625" customWidth="1"/>
    <col min="7170" max="7170" width="31.83203125" customWidth="1"/>
    <col min="7171" max="7171" width="32.6640625" customWidth="1"/>
    <col min="7172" max="7172" width="14.6640625" customWidth="1"/>
    <col min="7173" max="7173" width="8.5" customWidth="1"/>
    <col min="7174" max="7174" width="31" customWidth="1"/>
    <col min="7175" max="7175" width="39.1640625" customWidth="1"/>
    <col min="7176" max="7176" width="11.1640625" customWidth="1"/>
    <col min="7177" max="7177" width="6.5" customWidth="1"/>
    <col min="7178" max="7178" width="19" customWidth="1"/>
    <col min="7179" max="7179" width="19.1640625" customWidth="1"/>
    <col min="7180" max="7180" width="10.1640625" customWidth="1"/>
    <col min="7181" max="7181" width="10.33203125" customWidth="1"/>
    <col min="7182" max="7182" width="11.83203125" customWidth="1"/>
    <col min="7189" max="7189" width="15.1640625" customWidth="1"/>
    <col min="7425" max="7425" width="10.1640625" customWidth="1"/>
    <col min="7426" max="7426" width="31.83203125" customWidth="1"/>
    <col min="7427" max="7427" width="32.6640625" customWidth="1"/>
    <col min="7428" max="7428" width="14.6640625" customWidth="1"/>
    <col min="7429" max="7429" width="8.5" customWidth="1"/>
    <col min="7430" max="7430" width="31" customWidth="1"/>
    <col min="7431" max="7431" width="39.1640625" customWidth="1"/>
    <col min="7432" max="7432" width="11.1640625" customWidth="1"/>
    <col min="7433" max="7433" width="6.5" customWidth="1"/>
    <col min="7434" max="7434" width="19" customWidth="1"/>
    <col min="7435" max="7435" width="19.1640625" customWidth="1"/>
    <col min="7436" max="7436" width="10.1640625" customWidth="1"/>
    <col min="7437" max="7437" width="10.33203125" customWidth="1"/>
    <col min="7438" max="7438" width="11.83203125" customWidth="1"/>
    <col min="7445" max="7445" width="15.1640625" customWidth="1"/>
    <col min="7681" max="7681" width="10.1640625" customWidth="1"/>
    <col min="7682" max="7682" width="31.83203125" customWidth="1"/>
    <col min="7683" max="7683" width="32.6640625" customWidth="1"/>
    <col min="7684" max="7684" width="14.6640625" customWidth="1"/>
    <col min="7685" max="7685" width="8.5" customWidth="1"/>
    <col min="7686" max="7686" width="31" customWidth="1"/>
    <col min="7687" max="7687" width="39.1640625" customWidth="1"/>
    <col min="7688" max="7688" width="11.1640625" customWidth="1"/>
    <col min="7689" max="7689" width="6.5" customWidth="1"/>
    <col min="7690" max="7690" width="19" customWidth="1"/>
    <col min="7691" max="7691" width="19.1640625" customWidth="1"/>
    <col min="7692" max="7692" width="10.1640625" customWidth="1"/>
    <col min="7693" max="7693" width="10.33203125" customWidth="1"/>
    <col min="7694" max="7694" width="11.83203125" customWidth="1"/>
    <col min="7701" max="7701" width="15.1640625" customWidth="1"/>
    <col min="7937" max="7937" width="10.1640625" customWidth="1"/>
    <col min="7938" max="7938" width="31.83203125" customWidth="1"/>
    <col min="7939" max="7939" width="32.6640625" customWidth="1"/>
    <col min="7940" max="7940" width="14.6640625" customWidth="1"/>
    <col min="7941" max="7941" width="8.5" customWidth="1"/>
    <col min="7942" max="7942" width="31" customWidth="1"/>
    <col min="7943" max="7943" width="39.1640625" customWidth="1"/>
    <col min="7944" max="7944" width="11.1640625" customWidth="1"/>
    <col min="7945" max="7945" width="6.5" customWidth="1"/>
    <col min="7946" max="7946" width="19" customWidth="1"/>
    <col min="7947" max="7947" width="19.1640625" customWidth="1"/>
    <col min="7948" max="7948" width="10.1640625" customWidth="1"/>
    <col min="7949" max="7949" width="10.33203125" customWidth="1"/>
    <col min="7950" max="7950" width="11.83203125" customWidth="1"/>
    <col min="7957" max="7957" width="15.1640625" customWidth="1"/>
    <col min="8193" max="8193" width="10.1640625" customWidth="1"/>
    <col min="8194" max="8194" width="31.83203125" customWidth="1"/>
    <col min="8195" max="8195" width="32.6640625" customWidth="1"/>
    <col min="8196" max="8196" width="14.6640625" customWidth="1"/>
    <col min="8197" max="8197" width="8.5" customWidth="1"/>
    <col min="8198" max="8198" width="31" customWidth="1"/>
    <col min="8199" max="8199" width="39.1640625" customWidth="1"/>
    <col min="8200" max="8200" width="11.1640625" customWidth="1"/>
    <col min="8201" max="8201" width="6.5" customWidth="1"/>
    <col min="8202" max="8202" width="19" customWidth="1"/>
    <col min="8203" max="8203" width="19.1640625" customWidth="1"/>
    <col min="8204" max="8204" width="10.1640625" customWidth="1"/>
    <col min="8205" max="8205" width="10.33203125" customWidth="1"/>
    <col min="8206" max="8206" width="11.83203125" customWidth="1"/>
    <col min="8213" max="8213" width="15.1640625" customWidth="1"/>
    <col min="8449" max="8449" width="10.1640625" customWidth="1"/>
    <col min="8450" max="8450" width="31.83203125" customWidth="1"/>
    <col min="8451" max="8451" width="32.6640625" customWidth="1"/>
    <col min="8452" max="8452" width="14.6640625" customWidth="1"/>
    <col min="8453" max="8453" width="8.5" customWidth="1"/>
    <col min="8454" max="8454" width="31" customWidth="1"/>
    <col min="8455" max="8455" width="39.1640625" customWidth="1"/>
    <col min="8456" max="8456" width="11.1640625" customWidth="1"/>
    <col min="8457" max="8457" width="6.5" customWidth="1"/>
    <col min="8458" max="8458" width="19" customWidth="1"/>
    <col min="8459" max="8459" width="19.1640625" customWidth="1"/>
    <col min="8460" max="8460" width="10.1640625" customWidth="1"/>
    <col min="8461" max="8461" width="10.33203125" customWidth="1"/>
    <col min="8462" max="8462" width="11.83203125" customWidth="1"/>
    <col min="8469" max="8469" width="15.1640625" customWidth="1"/>
    <col min="8705" max="8705" width="10.1640625" customWidth="1"/>
    <col min="8706" max="8706" width="31.83203125" customWidth="1"/>
    <col min="8707" max="8707" width="32.6640625" customWidth="1"/>
    <col min="8708" max="8708" width="14.6640625" customWidth="1"/>
    <col min="8709" max="8709" width="8.5" customWidth="1"/>
    <col min="8710" max="8710" width="31" customWidth="1"/>
    <col min="8711" max="8711" width="39.1640625" customWidth="1"/>
    <col min="8712" max="8712" width="11.1640625" customWidth="1"/>
    <col min="8713" max="8713" width="6.5" customWidth="1"/>
    <col min="8714" max="8714" width="19" customWidth="1"/>
    <col min="8715" max="8715" width="19.1640625" customWidth="1"/>
    <col min="8716" max="8716" width="10.1640625" customWidth="1"/>
    <col min="8717" max="8717" width="10.33203125" customWidth="1"/>
    <col min="8718" max="8718" width="11.83203125" customWidth="1"/>
    <col min="8725" max="8725" width="15.1640625" customWidth="1"/>
    <col min="8961" max="8961" width="10.1640625" customWidth="1"/>
    <col min="8962" max="8962" width="31.83203125" customWidth="1"/>
    <col min="8963" max="8963" width="32.6640625" customWidth="1"/>
    <col min="8964" max="8964" width="14.6640625" customWidth="1"/>
    <col min="8965" max="8965" width="8.5" customWidth="1"/>
    <col min="8966" max="8966" width="31" customWidth="1"/>
    <col min="8967" max="8967" width="39.1640625" customWidth="1"/>
    <col min="8968" max="8968" width="11.1640625" customWidth="1"/>
    <col min="8969" max="8969" width="6.5" customWidth="1"/>
    <col min="8970" max="8970" width="19" customWidth="1"/>
    <col min="8971" max="8971" width="19.1640625" customWidth="1"/>
    <col min="8972" max="8972" width="10.1640625" customWidth="1"/>
    <col min="8973" max="8973" width="10.33203125" customWidth="1"/>
    <col min="8974" max="8974" width="11.83203125" customWidth="1"/>
    <col min="8981" max="8981" width="15.1640625" customWidth="1"/>
    <col min="9217" max="9217" width="10.1640625" customWidth="1"/>
    <col min="9218" max="9218" width="31.83203125" customWidth="1"/>
    <col min="9219" max="9219" width="32.6640625" customWidth="1"/>
    <col min="9220" max="9220" width="14.6640625" customWidth="1"/>
    <col min="9221" max="9221" width="8.5" customWidth="1"/>
    <col min="9222" max="9222" width="31" customWidth="1"/>
    <col min="9223" max="9223" width="39.1640625" customWidth="1"/>
    <col min="9224" max="9224" width="11.1640625" customWidth="1"/>
    <col min="9225" max="9225" width="6.5" customWidth="1"/>
    <col min="9226" max="9226" width="19" customWidth="1"/>
    <col min="9227" max="9227" width="19.1640625" customWidth="1"/>
    <col min="9228" max="9228" width="10.1640625" customWidth="1"/>
    <col min="9229" max="9229" width="10.33203125" customWidth="1"/>
    <col min="9230" max="9230" width="11.83203125" customWidth="1"/>
    <col min="9237" max="9237" width="15.1640625" customWidth="1"/>
    <col min="9473" max="9473" width="10.1640625" customWidth="1"/>
    <col min="9474" max="9474" width="31.83203125" customWidth="1"/>
    <col min="9475" max="9475" width="32.6640625" customWidth="1"/>
    <col min="9476" max="9476" width="14.6640625" customWidth="1"/>
    <col min="9477" max="9477" width="8.5" customWidth="1"/>
    <col min="9478" max="9478" width="31" customWidth="1"/>
    <col min="9479" max="9479" width="39.1640625" customWidth="1"/>
    <col min="9480" max="9480" width="11.1640625" customWidth="1"/>
    <col min="9481" max="9481" width="6.5" customWidth="1"/>
    <col min="9482" max="9482" width="19" customWidth="1"/>
    <col min="9483" max="9483" width="19.1640625" customWidth="1"/>
    <col min="9484" max="9484" width="10.1640625" customWidth="1"/>
    <col min="9485" max="9485" width="10.33203125" customWidth="1"/>
    <col min="9486" max="9486" width="11.83203125" customWidth="1"/>
    <col min="9493" max="9493" width="15.1640625" customWidth="1"/>
    <col min="9729" max="9729" width="10.1640625" customWidth="1"/>
    <col min="9730" max="9730" width="31.83203125" customWidth="1"/>
    <col min="9731" max="9731" width="32.6640625" customWidth="1"/>
    <col min="9732" max="9732" width="14.6640625" customWidth="1"/>
    <col min="9733" max="9733" width="8.5" customWidth="1"/>
    <col min="9734" max="9734" width="31" customWidth="1"/>
    <col min="9735" max="9735" width="39.1640625" customWidth="1"/>
    <col min="9736" max="9736" width="11.1640625" customWidth="1"/>
    <col min="9737" max="9737" width="6.5" customWidth="1"/>
    <col min="9738" max="9738" width="19" customWidth="1"/>
    <col min="9739" max="9739" width="19.1640625" customWidth="1"/>
    <col min="9740" max="9740" width="10.1640625" customWidth="1"/>
    <col min="9741" max="9741" width="10.33203125" customWidth="1"/>
    <col min="9742" max="9742" width="11.83203125" customWidth="1"/>
    <col min="9749" max="9749" width="15.1640625" customWidth="1"/>
    <col min="9985" max="9985" width="10.1640625" customWidth="1"/>
    <col min="9986" max="9986" width="31.83203125" customWidth="1"/>
    <col min="9987" max="9987" width="32.6640625" customWidth="1"/>
    <col min="9988" max="9988" width="14.6640625" customWidth="1"/>
    <col min="9989" max="9989" width="8.5" customWidth="1"/>
    <col min="9990" max="9990" width="31" customWidth="1"/>
    <col min="9991" max="9991" width="39.1640625" customWidth="1"/>
    <col min="9992" max="9992" width="11.1640625" customWidth="1"/>
    <col min="9993" max="9993" width="6.5" customWidth="1"/>
    <col min="9994" max="9994" width="19" customWidth="1"/>
    <col min="9995" max="9995" width="19.1640625" customWidth="1"/>
    <col min="9996" max="9996" width="10.1640625" customWidth="1"/>
    <col min="9997" max="9997" width="10.33203125" customWidth="1"/>
    <col min="9998" max="9998" width="11.83203125" customWidth="1"/>
    <col min="10005" max="10005" width="15.1640625" customWidth="1"/>
    <col min="10241" max="10241" width="10.1640625" customWidth="1"/>
    <col min="10242" max="10242" width="31.83203125" customWidth="1"/>
    <col min="10243" max="10243" width="32.6640625" customWidth="1"/>
    <col min="10244" max="10244" width="14.6640625" customWidth="1"/>
    <col min="10245" max="10245" width="8.5" customWidth="1"/>
    <col min="10246" max="10246" width="31" customWidth="1"/>
    <col min="10247" max="10247" width="39.1640625" customWidth="1"/>
    <col min="10248" max="10248" width="11.1640625" customWidth="1"/>
    <col min="10249" max="10249" width="6.5" customWidth="1"/>
    <col min="10250" max="10250" width="19" customWidth="1"/>
    <col min="10251" max="10251" width="19.1640625" customWidth="1"/>
    <col min="10252" max="10252" width="10.1640625" customWidth="1"/>
    <col min="10253" max="10253" width="10.33203125" customWidth="1"/>
    <col min="10254" max="10254" width="11.83203125" customWidth="1"/>
    <col min="10261" max="10261" width="15.1640625" customWidth="1"/>
    <col min="10497" max="10497" width="10.1640625" customWidth="1"/>
    <col min="10498" max="10498" width="31.83203125" customWidth="1"/>
    <col min="10499" max="10499" width="32.6640625" customWidth="1"/>
    <col min="10500" max="10500" width="14.6640625" customWidth="1"/>
    <col min="10501" max="10501" width="8.5" customWidth="1"/>
    <col min="10502" max="10502" width="31" customWidth="1"/>
    <col min="10503" max="10503" width="39.1640625" customWidth="1"/>
    <col min="10504" max="10504" width="11.1640625" customWidth="1"/>
    <col min="10505" max="10505" width="6.5" customWidth="1"/>
    <col min="10506" max="10506" width="19" customWidth="1"/>
    <col min="10507" max="10507" width="19.1640625" customWidth="1"/>
    <col min="10508" max="10508" width="10.1640625" customWidth="1"/>
    <col min="10509" max="10509" width="10.33203125" customWidth="1"/>
    <col min="10510" max="10510" width="11.83203125" customWidth="1"/>
    <col min="10517" max="10517" width="15.1640625" customWidth="1"/>
    <col min="10753" max="10753" width="10.1640625" customWidth="1"/>
    <col min="10754" max="10754" width="31.83203125" customWidth="1"/>
    <col min="10755" max="10755" width="32.6640625" customWidth="1"/>
    <col min="10756" max="10756" width="14.6640625" customWidth="1"/>
    <col min="10757" max="10757" width="8.5" customWidth="1"/>
    <col min="10758" max="10758" width="31" customWidth="1"/>
    <col min="10759" max="10759" width="39.1640625" customWidth="1"/>
    <col min="10760" max="10760" width="11.1640625" customWidth="1"/>
    <col min="10761" max="10761" width="6.5" customWidth="1"/>
    <col min="10762" max="10762" width="19" customWidth="1"/>
    <col min="10763" max="10763" width="19.1640625" customWidth="1"/>
    <col min="10764" max="10764" width="10.1640625" customWidth="1"/>
    <col min="10765" max="10765" width="10.33203125" customWidth="1"/>
    <col min="10766" max="10766" width="11.83203125" customWidth="1"/>
    <col min="10773" max="10773" width="15.1640625" customWidth="1"/>
    <col min="11009" max="11009" width="10.1640625" customWidth="1"/>
    <col min="11010" max="11010" width="31.83203125" customWidth="1"/>
    <col min="11011" max="11011" width="32.6640625" customWidth="1"/>
    <col min="11012" max="11012" width="14.6640625" customWidth="1"/>
    <col min="11013" max="11013" width="8.5" customWidth="1"/>
    <col min="11014" max="11014" width="31" customWidth="1"/>
    <col min="11015" max="11015" width="39.1640625" customWidth="1"/>
    <col min="11016" max="11016" width="11.1640625" customWidth="1"/>
    <col min="11017" max="11017" width="6.5" customWidth="1"/>
    <col min="11018" max="11018" width="19" customWidth="1"/>
    <col min="11019" max="11019" width="19.1640625" customWidth="1"/>
    <col min="11020" max="11020" width="10.1640625" customWidth="1"/>
    <col min="11021" max="11021" width="10.33203125" customWidth="1"/>
    <col min="11022" max="11022" width="11.83203125" customWidth="1"/>
    <col min="11029" max="11029" width="15.1640625" customWidth="1"/>
    <col min="11265" max="11265" width="10.1640625" customWidth="1"/>
    <col min="11266" max="11266" width="31.83203125" customWidth="1"/>
    <col min="11267" max="11267" width="32.6640625" customWidth="1"/>
    <col min="11268" max="11268" width="14.6640625" customWidth="1"/>
    <col min="11269" max="11269" width="8.5" customWidth="1"/>
    <col min="11270" max="11270" width="31" customWidth="1"/>
    <col min="11271" max="11271" width="39.1640625" customWidth="1"/>
    <col min="11272" max="11272" width="11.1640625" customWidth="1"/>
    <col min="11273" max="11273" width="6.5" customWidth="1"/>
    <col min="11274" max="11274" width="19" customWidth="1"/>
    <col min="11275" max="11275" width="19.1640625" customWidth="1"/>
    <col min="11276" max="11276" width="10.1640625" customWidth="1"/>
    <col min="11277" max="11277" width="10.33203125" customWidth="1"/>
    <col min="11278" max="11278" width="11.83203125" customWidth="1"/>
    <col min="11285" max="11285" width="15.1640625" customWidth="1"/>
    <col min="11521" max="11521" width="10.1640625" customWidth="1"/>
    <col min="11522" max="11522" width="31.83203125" customWidth="1"/>
    <col min="11523" max="11523" width="32.6640625" customWidth="1"/>
    <col min="11524" max="11524" width="14.6640625" customWidth="1"/>
    <col min="11525" max="11525" width="8.5" customWidth="1"/>
    <col min="11526" max="11526" width="31" customWidth="1"/>
    <col min="11527" max="11527" width="39.1640625" customWidth="1"/>
    <col min="11528" max="11528" width="11.1640625" customWidth="1"/>
    <col min="11529" max="11529" width="6.5" customWidth="1"/>
    <col min="11530" max="11530" width="19" customWidth="1"/>
    <col min="11531" max="11531" width="19.1640625" customWidth="1"/>
    <col min="11532" max="11532" width="10.1640625" customWidth="1"/>
    <col min="11533" max="11533" width="10.33203125" customWidth="1"/>
    <col min="11534" max="11534" width="11.83203125" customWidth="1"/>
    <col min="11541" max="11541" width="15.1640625" customWidth="1"/>
    <col min="11777" max="11777" width="10.1640625" customWidth="1"/>
    <col min="11778" max="11778" width="31.83203125" customWidth="1"/>
    <col min="11779" max="11779" width="32.6640625" customWidth="1"/>
    <col min="11780" max="11780" width="14.6640625" customWidth="1"/>
    <col min="11781" max="11781" width="8.5" customWidth="1"/>
    <col min="11782" max="11782" width="31" customWidth="1"/>
    <col min="11783" max="11783" width="39.1640625" customWidth="1"/>
    <col min="11784" max="11784" width="11.1640625" customWidth="1"/>
    <col min="11785" max="11785" width="6.5" customWidth="1"/>
    <col min="11786" max="11786" width="19" customWidth="1"/>
    <col min="11787" max="11787" width="19.1640625" customWidth="1"/>
    <col min="11788" max="11788" width="10.1640625" customWidth="1"/>
    <col min="11789" max="11789" width="10.33203125" customWidth="1"/>
    <col min="11790" max="11790" width="11.83203125" customWidth="1"/>
    <col min="11797" max="11797" width="15.1640625" customWidth="1"/>
    <col min="12033" max="12033" width="10.1640625" customWidth="1"/>
    <col min="12034" max="12034" width="31.83203125" customWidth="1"/>
    <col min="12035" max="12035" width="32.6640625" customWidth="1"/>
    <col min="12036" max="12036" width="14.6640625" customWidth="1"/>
    <col min="12037" max="12037" width="8.5" customWidth="1"/>
    <col min="12038" max="12038" width="31" customWidth="1"/>
    <col min="12039" max="12039" width="39.1640625" customWidth="1"/>
    <col min="12040" max="12040" width="11.1640625" customWidth="1"/>
    <col min="12041" max="12041" width="6.5" customWidth="1"/>
    <col min="12042" max="12042" width="19" customWidth="1"/>
    <col min="12043" max="12043" width="19.1640625" customWidth="1"/>
    <col min="12044" max="12044" width="10.1640625" customWidth="1"/>
    <col min="12045" max="12045" width="10.33203125" customWidth="1"/>
    <col min="12046" max="12046" width="11.83203125" customWidth="1"/>
    <col min="12053" max="12053" width="15.1640625" customWidth="1"/>
    <col min="12289" max="12289" width="10.1640625" customWidth="1"/>
    <col min="12290" max="12290" width="31.83203125" customWidth="1"/>
    <col min="12291" max="12291" width="32.6640625" customWidth="1"/>
    <col min="12292" max="12292" width="14.6640625" customWidth="1"/>
    <col min="12293" max="12293" width="8.5" customWidth="1"/>
    <col min="12294" max="12294" width="31" customWidth="1"/>
    <col min="12295" max="12295" width="39.1640625" customWidth="1"/>
    <col min="12296" max="12296" width="11.1640625" customWidth="1"/>
    <col min="12297" max="12297" width="6.5" customWidth="1"/>
    <col min="12298" max="12298" width="19" customWidth="1"/>
    <col min="12299" max="12299" width="19.1640625" customWidth="1"/>
    <col min="12300" max="12300" width="10.1640625" customWidth="1"/>
    <col min="12301" max="12301" width="10.33203125" customWidth="1"/>
    <col min="12302" max="12302" width="11.83203125" customWidth="1"/>
    <col min="12309" max="12309" width="15.1640625" customWidth="1"/>
    <col min="12545" max="12545" width="10.1640625" customWidth="1"/>
    <col min="12546" max="12546" width="31.83203125" customWidth="1"/>
    <col min="12547" max="12547" width="32.6640625" customWidth="1"/>
    <col min="12548" max="12548" width="14.6640625" customWidth="1"/>
    <col min="12549" max="12549" width="8.5" customWidth="1"/>
    <col min="12550" max="12550" width="31" customWidth="1"/>
    <col min="12551" max="12551" width="39.1640625" customWidth="1"/>
    <col min="12552" max="12552" width="11.1640625" customWidth="1"/>
    <col min="12553" max="12553" width="6.5" customWidth="1"/>
    <col min="12554" max="12554" width="19" customWidth="1"/>
    <col min="12555" max="12555" width="19.1640625" customWidth="1"/>
    <col min="12556" max="12556" width="10.1640625" customWidth="1"/>
    <col min="12557" max="12557" width="10.33203125" customWidth="1"/>
    <col min="12558" max="12558" width="11.83203125" customWidth="1"/>
    <col min="12565" max="12565" width="15.1640625" customWidth="1"/>
    <col min="12801" max="12801" width="10.1640625" customWidth="1"/>
    <col min="12802" max="12802" width="31.83203125" customWidth="1"/>
    <col min="12803" max="12803" width="32.6640625" customWidth="1"/>
    <col min="12804" max="12804" width="14.6640625" customWidth="1"/>
    <col min="12805" max="12805" width="8.5" customWidth="1"/>
    <col min="12806" max="12806" width="31" customWidth="1"/>
    <col min="12807" max="12807" width="39.1640625" customWidth="1"/>
    <col min="12808" max="12808" width="11.1640625" customWidth="1"/>
    <col min="12809" max="12809" width="6.5" customWidth="1"/>
    <col min="12810" max="12810" width="19" customWidth="1"/>
    <col min="12811" max="12811" width="19.1640625" customWidth="1"/>
    <col min="12812" max="12812" width="10.1640625" customWidth="1"/>
    <col min="12813" max="12813" width="10.33203125" customWidth="1"/>
    <col min="12814" max="12814" width="11.83203125" customWidth="1"/>
    <col min="12821" max="12821" width="15.1640625" customWidth="1"/>
    <col min="13057" max="13057" width="10.1640625" customWidth="1"/>
    <col min="13058" max="13058" width="31.83203125" customWidth="1"/>
    <col min="13059" max="13059" width="32.6640625" customWidth="1"/>
    <col min="13060" max="13060" width="14.6640625" customWidth="1"/>
    <col min="13061" max="13061" width="8.5" customWidth="1"/>
    <col min="13062" max="13062" width="31" customWidth="1"/>
    <col min="13063" max="13063" width="39.1640625" customWidth="1"/>
    <col min="13064" max="13064" width="11.1640625" customWidth="1"/>
    <col min="13065" max="13065" width="6.5" customWidth="1"/>
    <col min="13066" max="13066" width="19" customWidth="1"/>
    <col min="13067" max="13067" width="19.1640625" customWidth="1"/>
    <col min="13068" max="13068" width="10.1640625" customWidth="1"/>
    <col min="13069" max="13069" width="10.33203125" customWidth="1"/>
    <col min="13070" max="13070" width="11.83203125" customWidth="1"/>
    <col min="13077" max="13077" width="15.1640625" customWidth="1"/>
    <col min="13313" max="13313" width="10.1640625" customWidth="1"/>
    <col min="13314" max="13314" width="31.83203125" customWidth="1"/>
    <col min="13315" max="13315" width="32.6640625" customWidth="1"/>
    <col min="13316" max="13316" width="14.6640625" customWidth="1"/>
    <col min="13317" max="13317" width="8.5" customWidth="1"/>
    <col min="13318" max="13318" width="31" customWidth="1"/>
    <col min="13319" max="13319" width="39.1640625" customWidth="1"/>
    <col min="13320" max="13320" width="11.1640625" customWidth="1"/>
    <col min="13321" max="13321" width="6.5" customWidth="1"/>
    <col min="13322" max="13322" width="19" customWidth="1"/>
    <col min="13323" max="13323" width="19.1640625" customWidth="1"/>
    <col min="13324" max="13324" width="10.1640625" customWidth="1"/>
    <col min="13325" max="13325" width="10.33203125" customWidth="1"/>
    <col min="13326" max="13326" width="11.83203125" customWidth="1"/>
    <col min="13333" max="13333" width="15.1640625" customWidth="1"/>
    <col min="13569" max="13569" width="10.1640625" customWidth="1"/>
    <col min="13570" max="13570" width="31.83203125" customWidth="1"/>
    <col min="13571" max="13571" width="32.6640625" customWidth="1"/>
    <col min="13572" max="13572" width="14.6640625" customWidth="1"/>
    <col min="13573" max="13573" width="8.5" customWidth="1"/>
    <col min="13574" max="13574" width="31" customWidth="1"/>
    <col min="13575" max="13575" width="39.1640625" customWidth="1"/>
    <col min="13576" max="13576" width="11.1640625" customWidth="1"/>
    <col min="13577" max="13577" width="6.5" customWidth="1"/>
    <col min="13578" max="13578" width="19" customWidth="1"/>
    <col min="13579" max="13579" width="19.1640625" customWidth="1"/>
    <col min="13580" max="13580" width="10.1640625" customWidth="1"/>
    <col min="13581" max="13581" width="10.33203125" customWidth="1"/>
    <col min="13582" max="13582" width="11.83203125" customWidth="1"/>
    <col min="13589" max="13589" width="15.1640625" customWidth="1"/>
    <col min="13825" max="13825" width="10.1640625" customWidth="1"/>
    <col min="13826" max="13826" width="31.83203125" customWidth="1"/>
    <col min="13827" max="13827" width="32.6640625" customWidth="1"/>
    <col min="13828" max="13828" width="14.6640625" customWidth="1"/>
    <col min="13829" max="13829" width="8.5" customWidth="1"/>
    <col min="13830" max="13830" width="31" customWidth="1"/>
    <col min="13831" max="13831" width="39.1640625" customWidth="1"/>
    <col min="13832" max="13832" width="11.1640625" customWidth="1"/>
    <col min="13833" max="13833" width="6.5" customWidth="1"/>
    <col min="13834" max="13834" width="19" customWidth="1"/>
    <col min="13835" max="13835" width="19.1640625" customWidth="1"/>
    <col min="13836" max="13836" width="10.1640625" customWidth="1"/>
    <col min="13837" max="13837" width="10.33203125" customWidth="1"/>
    <col min="13838" max="13838" width="11.83203125" customWidth="1"/>
    <col min="13845" max="13845" width="15.1640625" customWidth="1"/>
    <col min="14081" max="14081" width="10.1640625" customWidth="1"/>
    <col min="14082" max="14082" width="31.83203125" customWidth="1"/>
    <col min="14083" max="14083" width="32.6640625" customWidth="1"/>
    <col min="14084" max="14084" width="14.6640625" customWidth="1"/>
    <col min="14085" max="14085" width="8.5" customWidth="1"/>
    <col min="14086" max="14086" width="31" customWidth="1"/>
    <col min="14087" max="14087" width="39.1640625" customWidth="1"/>
    <col min="14088" max="14088" width="11.1640625" customWidth="1"/>
    <col min="14089" max="14089" width="6.5" customWidth="1"/>
    <col min="14090" max="14090" width="19" customWidth="1"/>
    <col min="14091" max="14091" width="19.1640625" customWidth="1"/>
    <col min="14092" max="14092" width="10.1640625" customWidth="1"/>
    <col min="14093" max="14093" width="10.33203125" customWidth="1"/>
    <col min="14094" max="14094" width="11.83203125" customWidth="1"/>
    <col min="14101" max="14101" width="15.1640625" customWidth="1"/>
    <col min="14337" max="14337" width="10.1640625" customWidth="1"/>
    <col min="14338" max="14338" width="31.83203125" customWidth="1"/>
    <col min="14339" max="14339" width="32.6640625" customWidth="1"/>
    <col min="14340" max="14340" width="14.6640625" customWidth="1"/>
    <col min="14341" max="14341" width="8.5" customWidth="1"/>
    <col min="14342" max="14342" width="31" customWidth="1"/>
    <col min="14343" max="14343" width="39.1640625" customWidth="1"/>
    <col min="14344" max="14344" width="11.1640625" customWidth="1"/>
    <col min="14345" max="14345" width="6.5" customWidth="1"/>
    <col min="14346" max="14346" width="19" customWidth="1"/>
    <col min="14347" max="14347" width="19.1640625" customWidth="1"/>
    <col min="14348" max="14348" width="10.1640625" customWidth="1"/>
    <col min="14349" max="14349" width="10.33203125" customWidth="1"/>
    <col min="14350" max="14350" width="11.83203125" customWidth="1"/>
    <col min="14357" max="14357" width="15.1640625" customWidth="1"/>
    <col min="14593" max="14593" width="10.1640625" customWidth="1"/>
    <col min="14594" max="14594" width="31.83203125" customWidth="1"/>
    <col min="14595" max="14595" width="32.6640625" customWidth="1"/>
    <col min="14596" max="14596" width="14.6640625" customWidth="1"/>
    <col min="14597" max="14597" width="8.5" customWidth="1"/>
    <col min="14598" max="14598" width="31" customWidth="1"/>
    <col min="14599" max="14599" width="39.1640625" customWidth="1"/>
    <col min="14600" max="14600" width="11.1640625" customWidth="1"/>
    <col min="14601" max="14601" width="6.5" customWidth="1"/>
    <col min="14602" max="14602" width="19" customWidth="1"/>
    <col min="14603" max="14603" width="19.1640625" customWidth="1"/>
    <col min="14604" max="14604" width="10.1640625" customWidth="1"/>
    <col min="14605" max="14605" width="10.33203125" customWidth="1"/>
    <col min="14606" max="14606" width="11.83203125" customWidth="1"/>
    <col min="14613" max="14613" width="15.1640625" customWidth="1"/>
    <col min="14849" max="14849" width="10.1640625" customWidth="1"/>
    <col min="14850" max="14850" width="31.83203125" customWidth="1"/>
    <col min="14851" max="14851" width="32.6640625" customWidth="1"/>
    <col min="14852" max="14852" width="14.6640625" customWidth="1"/>
    <col min="14853" max="14853" width="8.5" customWidth="1"/>
    <col min="14854" max="14854" width="31" customWidth="1"/>
    <col min="14855" max="14855" width="39.1640625" customWidth="1"/>
    <col min="14856" max="14856" width="11.1640625" customWidth="1"/>
    <col min="14857" max="14857" width="6.5" customWidth="1"/>
    <col min="14858" max="14858" width="19" customWidth="1"/>
    <col min="14859" max="14859" width="19.1640625" customWidth="1"/>
    <col min="14860" max="14860" width="10.1640625" customWidth="1"/>
    <col min="14861" max="14861" width="10.33203125" customWidth="1"/>
    <col min="14862" max="14862" width="11.83203125" customWidth="1"/>
    <col min="14869" max="14869" width="15.1640625" customWidth="1"/>
    <col min="15105" max="15105" width="10.1640625" customWidth="1"/>
    <col min="15106" max="15106" width="31.83203125" customWidth="1"/>
    <col min="15107" max="15107" width="32.6640625" customWidth="1"/>
    <col min="15108" max="15108" width="14.6640625" customWidth="1"/>
    <col min="15109" max="15109" width="8.5" customWidth="1"/>
    <col min="15110" max="15110" width="31" customWidth="1"/>
    <col min="15111" max="15111" width="39.1640625" customWidth="1"/>
    <col min="15112" max="15112" width="11.1640625" customWidth="1"/>
    <col min="15113" max="15113" width="6.5" customWidth="1"/>
    <col min="15114" max="15114" width="19" customWidth="1"/>
    <col min="15115" max="15115" width="19.1640625" customWidth="1"/>
    <col min="15116" max="15116" width="10.1640625" customWidth="1"/>
    <col min="15117" max="15117" width="10.33203125" customWidth="1"/>
    <col min="15118" max="15118" width="11.83203125" customWidth="1"/>
    <col min="15125" max="15125" width="15.1640625" customWidth="1"/>
    <col min="15361" max="15361" width="10.1640625" customWidth="1"/>
    <col min="15362" max="15362" width="31.83203125" customWidth="1"/>
    <col min="15363" max="15363" width="32.6640625" customWidth="1"/>
    <col min="15364" max="15364" width="14.6640625" customWidth="1"/>
    <col min="15365" max="15365" width="8.5" customWidth="1"/>
    <col min="15366" max="15366" width="31" customWidth="1"/>
    <col min="15367" max="15367" width="39.1640625" customWidth="1"/>
    <col min="15368" max="15368" width="11.1640625" customWidth="1"/>
    <col min="15369" max="15369" width="6.5" customWidth="1"/>
    <col min="15370" max="15370" width="19" customWidth="1"/>
    <col min="15371" max="15371" width="19.1640625" customWidth="1"/>
    <col min="15372" max="15372" width="10.1640625" customWidth="1"/>
    <col min="15373" max="15373" width="10.33203125" customWidth="1"/>
    <col min="15374" max="15374" width="11.83203125" customWidth="1"/>
    <col min="15381" max="15381" width="15.1640625" customWidth="1"/>
    <col min="15617" max="15617" width="10.1640625" customWidth="1"/>
    <col min="15618" max="15618" width="31.83203125" customWidth="1"/>
    <col min="15619" max="15619" width="32.6640625" customWidth="1"/>
    <col min="15620" max="15620" width="14.6640625" customWidth="1"/>
    <col min="15621" max="15621" width="8.5" customWidth="1"/>
    <col min="15622" max="15622" width="31" customWidth="1"/>
    <col min="15623" max="15623" width="39.1640625" customWidth="1"/>
    <col min="15624" max="15624" width="11.1640625" customWidth="1"/>
    <col min="15625" max="15625" width="6.5" customWidth="1"/>
    <col min="15626" max="15626" width="19" customWidth="1"/>
    <col min="15627" max="15627" width="19.1640625" customWidth="1"/>
    <col min="15628" max="15628" width="10.1640625" customWidth="1"/>
    <col min="15629" max="15629" width="10.33203125" customWidth="1"/>
    <col min="15630" max="15630" width="11.83203125" customWidth="1"/>
    <col min="15637" max="15637" width="15.1640625" customWidth="1"/>
    <col min="15873" max="15873" width="10.1640625" customWidth="1"/>
    <col min="15874" max="15874" width="31.83203125" customWidth="1"/>
    <col min="15875" max="15875" width="32.6640625" customWidth="1"/>
    <col min="15876" max="15876" width="14.6640625" customWidth="1"/>
    <col min="15877" max="15877" width="8.5" customWidth="1"/>
    <col min="15878" max="15878" width="31" customWidth="1"/>
    <col min="15879" max="15879" width="39.1640625" customWidth="1"/>
    <col min="15880" max="15880" width="11.1640625" customWidth="1"/>
    <col min="15881" max="15881" width="6.5" customWidth="1"/>
    <col min="15882" max="15882" width="19" customWidth="1"/>
    <col min="15883" max="15883" width="19.1640625" customWidth="1"/>
    <col min="15884" max="15884" width="10.1640625" customWidth="1"/>
    <col min="15885" max="15885" width="10.33203125" customWidth="1"/>
    <col min="15886" max="15886" width="11.83203125" customWidth="1"/>
    <col min="15893" max="15893" width="15.1640625" customWidth="1"/>
    <col min="16129" max="16129" width="10.1640625" customWidth="1"/>
    <col min="16130" max="16130" width="31.83203125" customWidth="1"/>
    <col min="16131" max="16131" width="32.6640625" customWidth="1"/>
    <col min="16132" max="16132" width="14.6640625" customWidth="1"/>
    <col min="16133" max="16133" width="8.5" customWidth="1"/>
    <col min="16134" max="16134" width="31" customWidth="1"/>
    <col min="16135" max="16135" width="39.1640625" customWidth="1"/>
    <col min="16136" max="16136" width="11.1640625" customWidth="1"/>
    <col min="16137" max="16137" width="6.5" customWidth="1"/>
    <col min="16138" max="16138" width="19" customWidth="1"/>
    <col min="16139" max="16139" width="19.1640625" customWidth="1"/>
    <col min="16140" max="16140" width="10.1640625" customWidth="1"/>
    <col min="16141" max="16141" width="10.33203125" customWidth="1"/>
    <col min="16142" max="16142" width="11.83203125" customWidth="1"/>
    <col min="16149" max="16149" width="15.1640625" customWidth="1"/>
  </cols>
  <sheetData>
    <row r="1" spans="1:23" x14ac:dyDescent="0.15">
      <c r="A1" s="207" t="s">
        <v>881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  <c r="O1" s="210" t="s">
        <v>882</v>
      </c>
      <c r="P1" s="211"/>
      <c r="Q1" s="211"/>
      <c r="R1" s="211"/>
      <c r="S1" s="211"/>
      <c r="T1" s="211"/>
      <c r="U1" s="211"/>
      <c r="V1" s="212"/>
      <c r="W1" s="22" t="s">
        <v>883</v>
      </c>
    </row>
    <row r="2" spans="1:23" x14ac:dyDescent="0.15">
      <c r="A2" s="87" t="s">
        <v>0</v>
      </c>
      <c r="B2" s="87" t="s">
        <v>1</v>
      </c>
      <c r="C2" s="87" t="s">
        <v>2</v>
      </c>
      <c r="D2" s="87" t="s">
        <v>3</v>
      </c>
      <c r="E2" s="87" t="s">
        <v>4</v>
      </c>
      <c r="F2" s="87" t="s">
        <v>5</v>
      </c>
      <c r="G2" s="87" t="s">
        <v>6</v>
      </c>
      <c r="H2" s="87" t="s">
        <v>7</v>
      </c>
      <c r="I2" s="87" t="s">
        <v>969</v>
      </c>
      <c r="J2" s="87" t="s">
        <v>970</v>
      </c>
      <c r="K2" s="87" t="s">
        <v>971</v>
      </c>
      <c r="L2" s="87" t="s">
        <v>972</v>
      </c>
      <c r="M2" s="87" t="s">
        <v>973</v>
      </c>
      <c r="N2" s="87" t="s">
        <v>974</v>
      </c>
      <c r="O2" s="88" t="s">
        <v>269</v>
      </c>
      <c r="P2" s="88" t="s">
        <v>612</v>
      </c>
      <c r="Q2" s="89" t="s">
        <v>610</v>
      </c>
      <c r="R2" s="88" t="s">
        <v>611</v>
      </c>
      <c r="S2" s="89" t="s">
        <v>613</v>
      </c>
      <c r="T2" s="89" t="s">
        <v>614</v>
      </c>
      <c r="U2" s="89" t="s">
        <v>615</v>
      </c>
      <c r="V2" s="89" t="s">
        <v>616</v>
      </c>
      <c r="W2" s="86" t="s">
        <v>617</v>
      </c>
    </row>
    <row r="3" spans="1:23" x14ac:dyDescent="0.15">
      <c r="A3" s="90" t="s">
        <v>10</v>
      </c>
      <c r="B3" s="90" t="s">
        <v>18</v>
      </c>
      <c r="C3" s="90" t="s">
        <v>19</v>
      </c>
      <c r="D3" s="90" t="s">
        <v>13</v>
      </c>
      <c r="E3" s="16" t="s">
        <v>20</v>
      </c>
      <c r="F3" s="90" t="s">
        <v>21</v>
      </c>
      <c r="G3" s="90" t="s">
        <v>22</v>
      </c>
      <c r="H3" s="90" t="s">
        <v>17</v>
      </c>
      <c r="I3" s="90" t="s">
        <v>975</v>
      </c>
      <c r="J3" s="90" t="s">
        <v>891</v>
      </c>
      <c r="K3" s="90" t="s">
        <v>976</v>
      </c>
      <c r="L3" s="16" t="s">
        <v>977</v>
      </c>
      <c r="M3" s="3">
        <v>354</v>
      </c>
      <c r="N3" s="3">
        <v>300.89999999999998</v>
      </c>
      <c r="O3" s="17"/>
      <c r="P3" s="13">
        <v>3</v>
      </c>
      <c r="Q3" s="14">
        <v>118</v>
      </c>
      <c r="R3" s="13">
        <v>0.15</v>
      </c>
      <c r="S3" s="14">
        <f>Q3*P3</f>
        <v>354</v>
      </c>
      <c r="T3" s="14">
        <f>S3*(1-R3)</f>
        <v>300.89999999999998</v>
      </c>
      <c r="U3" s="14">
        <f>ABS(S3-M3)</f>
        <v>0</v>
      </c>
      <c r="V3" s="14">
        <f>ABS(T3-N3)</f>
        <v>0</v>
      </c>
      <c r="W3" s="13"/>
    </row>
    <row r="4" spans="1:23" x14ac:dyDescent="0.15">
      <c r="A4" s="90" t="s">
        <v>10</v>
      </c>
      <c r="B4" s="90" t="s">
        <v>23</v>
      </c>
      <c r="C4" s="90" t="s">
        <v>24</v>
      </c>
      <c r="D4" s="90" t="s">
        <v>13</v>
      </c>
      <c r="E4" s="16" t="s">
        <v>978</v>
      </c>
      <c r="F4" s="90" t="s">
        <v>15</v>
      </c>
      <c r="G4" s="90" t="s">
        <v>979</v>
      </c>
      <c r="H4" s="90" t="s">
        <v>17</v>
      </c>
      <c r="I4" s="90" t="s">
        <v>980</v>
      </c>
      <c r="J4" s="90" t="s">
        <v>894</v>
      </c>
      <c r="K4" s="90" t="s">
        <v>976</v>
      </c>
      <c r="L4" s="16" t="s">
        <v>981</v>
      </c>
      <c r="M4" s="3">
        <v>50</v>
      </c>
      <c r="N4" s="3">
        <v>50</v>
      </c>
      <c r="O4" s="13"/>
      <c r="P4" s="13">
        <v>1</v>
      </c>
      <c r="Q4" s="14">
        <v>50</v>
      </c>
      <c r="R4" s="13">
        <v>0</v>
      </c>
      <c r="S4" s="14">
        <f t="shared" ref="S4:S67" si="0">Q4*P4</f>
        <v>50</v>
      </c>
      <c r="T4" s="14">
        <f t="shared" ref="T4:T67" si="1">S4*(1-R4)</f>
        <v>50</v>
      </c>
      <c r="U4" s="14">
        <f t="shared" ref="U4:U67" si="2">ABS(S4-M4)</f>
        <v>0</v>
      </c>
      <c r="V4" s="14">
        <f t="shared" ref="V4:V67" si="3">ABS(T4-N4)</f>
        <v>0</v>
      </c>
      <c r="W4" s="13"/>
    </row>
    <row r="5" spans="1:23" x14ac:dyDescent="0.15">
      <c r="A5" s="90" t="s">
        <v>10</v>
      </c>
      <c r="B5" s="90" t="s">
        <v>982</v>
      </c>
      <c r="C5" s="90" t="s">
        <v>983</v>
      </c>
      <c r="D5" s="90" t="s">
        <v>13</v>
      </c>
      <c r="E5" s="16">
        <v>52366</v>
      </c>
      <c r="F5" s="90" t="s">
        <v>984</v>
      </c>
      <c r="G5" s="90" t="s">
        <v>985</v>
      </c>
      <c r="H5" s="90" t="s">
        <v>17</v>
      </c>
      <c r="I5" s="90" t="s">
        <v>986</v>
      </c>
      <c r="J5" s="90" t="s">
        <v>987</v>
      </c>
      <c r="K5" s="90" t="s">
        <v>988</v>
      </c>
      <c r="L5" s="16" t="s">
        <v>989</v>
      </c>
      <c r="M5" s="3">
        <v>235.3</v>
      </c>
      <c r="N5" s="3">
        <v>200</v>
      </c>
      <c r="O5" s="13"/>
      <c r="P5" s="13">
        <v>2</v>
      </c>
      <c r="Q5" s="1">
        <v>117.65</v>
      </c>
      <c r="R5" s="13">
        <v>0.15</v>
      </c>
      <c r="S5" s="14">
        <f t="shared" si="0"/>
        <v>235.3</v>
      </c>
      <c r="T5" s="14">
        <f t="shared" si="1"/>
        <v>200.005</v>
      </c>
      <c r="U5" s="14">
        <f t="shared" si="2"/>
        <v>0</v>
      </c>
      <c r="V5" s="14">
        <f t="shared" si="3"/>
        <v>4.9999999999954525E-3</v>
      </c>
      <c r="W5" s="13"/>
    </row>
    <row r="6" spans="1:23" x14ac:dyDescent="0.15">
      <c r="A6" s="90" t="s">
        <v>10</v>
      </c>
      <c r="B6" s="90" t="s">
        <v>28</v>
      </c>
      <c r="C6" s="90" t="s">
        <v>29</v>
      </c>
      <c r="D6" s="90" t="s">
        <v>13</v>
      </c>
      <c r="E6" s="16" t="s">
        <v>30</v>
      </c>
      <c r="F6" s="90" t="s">
        <v>15</v>
      </c>
      <c r="G6" s="90" t="s">
        <v>31</v>
      </c>
      <c r="H6" s="90" t="s">
        <v>17</v>
      </c>
      <c r="I6" s="90" t="s">
        <v>975</v>
      </c>
      <c r="J6" s="90" t="s">
        <v>891</v>
      </c>
      <c r="K6" s="90" t="s">
        <v>976</v>
      </c>
      <c r="L6" s="16" t="s">
        <v>990</v>
      </c>
      <c r="M6" s="3">
        <v>600</v>
      </c>
      <c r="N6" s="3">
        <v>600</v>
      </c>
      <c r="O6" s="17" t="s">
        <v>936</v>
      </c>
      <c r="P6" s="13">
        <v>3</v>
      </c>
      <c r="Q6" s="14">
        <v>200</v>
      </c>
      <c r="R6" s="13">
        <v>0</v>
      </c>
      <c r="S6" s="14">
        <f t="shared" si="0"/>
        <v>600</v>
      </c>
      <c r="T6" s="14">
        <f t="shared" si="1"/>
        <v>600</v>
      </c>
      <c r="U6" s="14">
        <f t="shared" si="2"/>
        <v>0</v>
      </c>
      <c r="V6" s="14">
        <f t="shared" si="3"/>
        <v>0</v>
      </c>
      <c r="W6" s="13"/>
    </row>
    <row r="7" spans="1:23" x14ac:dyDescent="0.15">
      <c r="A7" s="90" t="s">
        <v>10</v>
      </c>
      <c r="B7" s="90" t="s">
        <v>28</v>
      </c>
      <c r="C7" s="90" t="s">
        <v>29</v>
      </c>
      <c r="D7" s="90" t="s">
        <v>13</v>
      </c>
      <c r="E7" s="16" t="s">
        <v>991</v>
      </c>
      <c r="F7" s="90" t="s">
        <v>15</v>
      </c>
      <c r="G7" s="90" t="s">
        <v>992</v>
      </c>
      <c r="H7" s="90" t="s">
        <v>17</v>
      </c>
      <c r="I7" s="90" t="s">
        <v>975</v>
      </c>
      <c r="J7" s="90" t="s">
        <v>891</v>
      </c>
      <c r="K7" s="90" t="s">
        <v>993</v>
      </c>
      <c r="L7" s="16" t="s">
        <v>994</v>
      </c>
      <c r="M7" s="3">
        <v>800</v>
      </c>
      <c r="N7" s="3">
        <v>800</v>
      </c>
      <c r="O7" s="17" t="s">
        <v>1556</v>
      </c>
      <c r="P7" s="13">
        <v>8</v>
      </c>
      <c r="Q7" s="14">
        <v>100</v>
      </c>
      <c r="R7" s="13">
        <v>0</v>
      </c>
      <c r="S7" s="14">
        <f t="shared" si="0"/>
        <v>800</v>
      </c>
      <c r="T7" s="14">
        <f t="shared" si="1"/>
        <v>800</v>
      </c>
      <c r="U7" s="14">
        <f t="shared" si="2"/>
        <v>0</v>
      </c>
      <c r="V7" s="14">
        <f t="shared" si="3"/>
        <v>0</v>
      </c>
      <c r="W7" s="13"/>
    </row>
    <row r="8" spans="1:23" x14ac:dyDescent="0.15">
      <c r="A8" s="90" t="s">
        <v>10</v>
      </c>
      <c r="B8" s="90" t="s">
        <v>995</v>
      </c>
      <c r="C8" s="90" t="s">
        <v>995</v>
      </c>
      <c r="D8" s="90" t="s">
        <v>13</v>
      </c>
      <c r="E8" s="16" t="s">
        <v>996</v>
      </c>
      <c r="F8" s="90" t="s">
        <v>15</v>
      </c>
      <c r="G8" s="90" t="s">
        <v>992</v>
      </c>
      <c r="H8" s="90" t="s">
        <v>17</v>
      </c>
      <c r="I8" s="90" t="s">
        <v>975</v>
      </c>
      <c r="J8" s="90" t="s">
        <v>891</v>
      </c>
      <c r="K8" s="90" t="s">
        <v>993</v>
      </c>
      <c r="L8" s="16" t="s">
        <v>997</v>
      </c>
      <c r="M8" s="3">
        <v>475</v>
      </c>
      <c r="N8" s="3">
        <v>475</v>
      </c>
      <c r="O8" s="17" t="s">
        <v>1556</v>
      </c>
      <c r="P8" s="13">
        <v>2</v>
      </c>
      <c r="Q8" s="14">
        <v>200</v>
      </c>
      <c r="R8" s="13"/>
      <c r="S8" s="14">
        <f>Q8*P8+(3*25)</f>
        <v>475</v>
      </c>
      <c r="T8" s="14">
        <f t="shared" si="1"/>
        <v>475</v>
      </c>
      <c r="U8" s="14">
        <f t="shared" si="2"/>
        <v>0</v>
      </c>
      <c r="V8" s="14">
        <f t="shared" si="3"/>
        <v>0</v>
      </c>
      <c r="W8" s="94" t="s">
        <v>1540</v>
      </c>
    </row>
    <row r="9" spans="1:23" x14ac:dyDescent="0.15">
      <c r="A9" s="90" t="s">
        <v>10</v>
      </c>
      <c r="B9" s="90" t="s">
        <v>37</v>
      </c>
      <c r="C9" s="90" t="s">
        <v>37</v>
      </c>
      <c r="D9" s="90" t="s">
        <v>13</v>
      </c>
      <c r="E9" s="16" t="s">
        <v>998</v>
      </c>
      <c r="F9" s="90" t="s">
        <v>15</v>
      </c>
      <c r="G9" s="90" t="s">
        <v>210</v>
      </c>
      <c r="H9" s="90" t="s">
        <v>17</v>
      </c>
      <c r="I9" s="90" t="s">
        <v>999</v>
      </c>
      <c r="J9" s="90" t="s">
        <v>895</v>
      </c>
      <c r="K9" s="90" t="s">
        <v>988</v>
      </c>
      <c r="L9" s="16" t="s">
        <v>1000</v>
      </c>
      <c r="M9" s="3">
        <v>45</v>
      </c>
      <c r="N9" s="3">
        <v>45</v>
      </c>
      <c r="O9" s="13"/>
      <c r="P9" s="13">
        <v>3</v>
      </c>
      <c r="Q9" s="14">
        <v>15</v>
      </c>
      <c r="R9" s="13">
        <v>0</v>
      </c>
      <c r="S9" s="14">
        <f t="shared" si="0"/>
        <v>45</v>
      </c>
      <c r="T9" s="14">
        <f t="shared" si="1"/>
        <v>45</v>
      </c>
      <c r="U9" s="14">
        <f t="shared" si="2"/>
        <v>0</v>
      </c>
      <c r="V9" s="14">
        <f t="shared" si="3"/>
        <v>0</v>
      </c>
      <c r="W9" s="13"/>
    </row>
    <row r="10" spans="1:23" x14ac:dyDescent="0.15">
      <c r="A10" s="90" t="s">
        <v>10</v>
      </c>
      <c r="B10" s="90" t="s">
        <v>40</v>
      </c>
      <c r="C10" s="90" t="s">
        <v>41</v>
      </c>
      <c r="D10" s="90" t="s">
        <v>13</v>
      </c>
      <c r="E10" s="16" t="s">
        <v>42</v>
      </c>
      <c r="F10" s="90" t="s">
        <v>43</v>
      </c>
      <c r="G10" s="90" t="s">
        <v>44</v>
      </c>
      <c r="H10" s="90" t="s">
        <v>17</v>
      </c>
      <c r="I10" s="90" t="s">
        <v>1001</v>
      </c>
      <c r="J10" s="90" t="s">
        <v>890</v>
      </c>
      <c r="K10" s="90" t="s">
        <v>976</v>
      </c>
      <c r="L10" s="16" t="s">
        <v>1002</v>
      </c>
      <c r="M10" s="3">
        <v>470.6</v>
      </c>
      <c r="N10" s="3">
        <v>400.01</v>
      </c>
      <c r="O10" s="17" t="s">
        <v>936</v>
      </c>
      <c r="P10" s="13">
        <v>4</v>
      </c>
      <c r="Q10" s="14">
        <v>117.65</v>
      </c>
      <c r="R10" s="13">
        <v>0.15</v>
      </c>
      <c r="S10" s="14">
        <f t="shared" si="0"/>
        <v>470.6</v>
      </c>
      <c r="T10" s="14">
        <f t="shared" si="1"/>
        <v>400.01</v>
      </c>
      <c r="U10" s="14">
        <f t="shared" si="2"/>
        <v>0</v>
      </c>
      <c r="V10" s="14">
        <f t="shared" si="3"/>
        <v>0</v>
      </c>
      <c r="W10" s="13"/>
    </row>
    <row r="11" spans="1:23" x14ac:dyDescent="0.15">
      <c r="A11" s="90" t="s">
        <v>10</v>
      </c>
      <c r="B11" s="90" t="s">
        <v>45</v>
      </c>
      <c r="C11" s="90" t="s">
        <v>46</v>
      </c>
      <c r="D11" s="90" t="s">
        <v>13</v>
      </c>
      <c r="E11" s="16" t="s">
        <v>1003</v>
      </c>
      <c r="F11" s="90" t="s">
        <v>15</v>
      </c>
      <c r="G11" s="90" t="s">
        <v>1004</v>
      </c>
      <c r="H11" s="90" t="s">
        <v>17</v>
      </c>
      <c r="I11" s="90" t="s">
        <v>1005</v>
      </c>
      <c r="J11" s="90" t="s">
        <v>886</v>
      </c>
      <c r="K11" s="90" t="s">
        <v>988</v>
      </c>
      <c r="L11" s="16" t="s">
        <v>1006</v>
      </c>
      <c r="M11" s="3">
        <v>517.52</v>
      </c>
      <c r="N11" s="3">
        <v>439.89</v>
      </c>
      <c r="O11" s="13"/>
      <c r="P11" s="13">
        <v>2</v>
      </c>
      <c r="Q11" s="14">
        <v>205.81</v>
      </c>
      <c r="R11" s="13">
        <v>0.15</v>
      </c>
      <c r="S11" s="14">
        <f>Q11*P11+(6*17.65)</f>
        <v>517.52</v>
      </c>
      <c r="T11" s="14">
        <f t="shared" si="1"/>
        <v>439.892</v>
      </c>
      <c r="U11" s="14">
        <f t="shared" si="2"/>
        <v>0</v>
      </c>
      <c r="V11" s="14">
        <f t="shared" si="3"/>
        <v>2.0000000000095497E-3</v>
      </c>
      <c r="W11" s="94" t="s">
        <v>1541</v>
      </c>
    </row>
    <row r="12" spans="1:23" x14ac:dyDescent="0.15">
      <c r="A12" s="90" t="s">
        <v>10</v>
      </c>
      <c r="B12" s="90" t="s">
        <v>1007</v>
      </c>
      <c r="C12" s="90" t="s">
        <v>1007</v>
      </c>
      <c r="D12" s="90" t="s">
        <v>13</v>
      </c>
      <c r="E12" s="16" t="s">
        <v>1008</v>
      </c>
      <c r="F12" s="90" t="s">
        <v>15</v>
      </c>
      <c r="G12" s="90" t="s">
        <v>1009</v>
      </c>
      <c r="H12" s="90" t="s">
        <v>17</v>
      </c>
      <c r="I12" s="90" t="s">
        <v>999</v>
      </c>
      <c r="J12" s="90" t="s">
        <v>895</v>
      </c>
      <c r="K12" s="90" t="s">
        <v>988</v>
      </c>
      <c r="L12" s="16" t="s">
        <v>1010</v>
      </c>
      <c r="M12" s="3">
        <v>200</v>
      </c>
      <c r="N12" s="3">
        <v>200</v>
      </c>
      <c r="O12" s="13"/>
      <c r="P12" s="13">
        <v>1</v>
      </c>
      <c r="Q12" s="14">
        <v>200</v>
      </c>
      <c r="R12" s="13">
        <v>0</v>
      </c>
      <c r="S12" s="14">
        <f t="shared" si="0"/>
        <v>200</v>
      </c>
      <c r="T12" s="14">
        <f t="shared" si="1"/>
        <v>200</v>
      </c>
      <c r="U12" s="14">
        <f t="shared" si="2"/>
        <v>0</v>
      </c>
      <c r="V12" s="14">
        <f t="shared" si="3"/>
        <v>0</v>
      </c>
      <c r="W12" s="13"/>
    </row>
    <row r="13" spans="1:23" x14ac:dyDescent="0.15">
      <c r="A13" s="90" t="s">
        <v>10</v>
      </c>
      <c r="B13" s="90" t="s">
        <v>65</v>
      </c>
      <c r="C13" s="90" t="s">
        <v>66</v>
      </c>
      <c r="D13" s="90" t="s">
        <v>13</v>
      </c>
      <c r="E13" s="16" t="s">
        <v>1011</v>
      </c>
      <c r="F13" s="90" t="s">
        <v>15</v>
      </c>
      <c r="G13" s="90" t="s">
        <v>1012</v>
      </c>
      <c r="H13" s="90" t="s">
        <v>17</v>
      </c>
      <c r="I13" s="90" t="s">
        <v>1013</v>
      </c>
      <c r="J13" s="90" t="s">
        <v>1014</v>
      </c>
      <c r="K13" s="90" t="s">
        <v>988</v>
      </c>
      <c r="L13" s="16" t="s">
        <v>1015</v>
      </c>
      <c r="M13" s="3">
        <v>90</v>
      </c>
      <c r="N13" s="3">
        <v>90</v>
      </c>
      <c r="O13" s="13"/>
      <c r="P13" s="13">
        <v>6</v>
      </c>
      <c r="Q13" s="14">
        <v>15</v>
      </c>
      <c r="R13" s="13">
        <v>0</v>
      </c>
      <c r="S13" s="14">
        <f t="shared" si="0"/>
        <v>90</v>
      </c>
      <c r="T13" s="14">
        <f t="shared" si="1"/>
        <v>90</v>
      </c>
      <c r="U13" s="14">
        <f t="shared" si="2"/>
        <v>0</v>
      </c>
      <c r="V13" s="14">
        <f t="shared" si="3"/>
        <v>0</v>
      </c>
      <c r="W13" s="13"/>
    </row>
    <row r="14" spans="1:23" x14ac:dyDescent="0.15">
      <c r="A14" s="90" t="s">
        <v>10</v>
      </c>
      <c r="B14" s="90" t="s">
        <v>65</v>
      </c>
      <c r="C14" s="90" t="s">
        <v>66</v>
      </c>
      <c r="D14" s="90" t="s">
        <v>13</v>
      </c>
      <c r="E14" s="16" t="s">
        <v>1016</v>
      </c>
      <c r="F14" s="90" t="s">
        <v>15</v>
      </c>
      <c r="G14" s="90" t="s">
        <v>1017</v>
      </c>
      <c r="H14" s="90" t="s">
        <v>17</v>
      </c>
      <c r="I14" s="90" t="s">
        <v>1013</v>
      </c>
      <c r="J14" s="90" t="s">
        <v>1014</v>
      </c>
      <c r="K14" s="90" t="s">
        <v>988</v>
      </c>
      <c r="L14" s="16" t="s">
        <v>1018</v>
      </c>
      <c r="M14" s="3">
        <v>90</v>
      </c>
      <c r="N14" s="3">
        <v>90</v>
      </c>
      <c r="O14" s="13"/>
      <c r="P14" s="13">
        <v>6</v>
      </c>
      <c r="Q14" s="14">
        <v>15</v>
      </c>
      <c r="R14" s="13">
        <v>0</v>
      </c>
      <c r="S14" s="14">
        <f t="shared" si="0"/>
        <v>90</v>
      </c>
      <c r="T14" s="14">
        <f t="shared" si="1"/>
        <v>90</v>
      </c>
      <c r="U14" s="14">
        <f t="shared" si="2"/>
        <v>0</v>
      </c>
      <c r="V14" s="14">
        <f t="shared" si="3"/>
        <v>0</v>
      </c>
      <c r="W14" s="17" t="s">
        <v>1542</v>
      </c>
    </row>
    <row r="15" spans="1:23" x14ac:dyDescent="0.15">
      <c r="A15" s="90" t="s">
        <v>10</v>
      </c>
      <c r="B15" s="90" t="s">
        <v>65</v>
      </c>
      <c r="C15" s="90" t="s">
        <v>66</v>
      </c>
      <c r="D15" s="90" t="s">
        <v>13</v>
      </c>
      <c r="E15" s="16" t="s">
        <v>1019</v>
      </c>
      <c r="F15" s="90" t="s">
        <v>15</v>
      </c>
      <c r="G15" s="90" t="s">
        <v>1020</v>
      </c>
      <c r="H15" s="90" t="s">
        <v>17</v>
      </c>
      <c r="I15" s="90" t="s">
        <v>1013</v>
      </c>
      <c r="J15" s="90" t="s">
        <v>1014</v>
      </c>
      <c r="K15" s="90" t="s">
        <v>988</v>
      </c>
      <c r="L15" s="16" t="s">
        <v>1021</v>
      </c>
      <c r="M15" s="3">
        <v>120</v>
      </c>
      <c r="N15" s="3">
        <v>120</v>
      </c>
      <c r="O15" s="13"/>
      <c r="P15" s="13">
        <v>8</v>
      </c>
      <c r="Q15" s="14">
        <v>15</v>
      </c>
      <c r="R15" s="13">
        <v>0</v>
      </c>
      <c r="S15" s="14">
        <f t="shared" si="0"/>
        <v>120</v>
      </c>
      <c r="T15" s="14">
        <f t="shared" si="1"/>
        <v>120</v>
      </c>
      <c r="U15" s="14">
        <f t="shared" si="2"/>
        <v>0</v>
      </c>
      <c r="V15" s="14">
        <f t="shared" si="3"/>
        <v>0</v>
      </c>
      <c r="W15" s="13"/>
    </row>
    <row r="16" spans="1:23" x14ac:dyDescent="0.15">
      <c r="A16" s="90" t="s">
        <v>10</v>
      </c>
      <c r="B16" s="90" t="s">
        <v>65</v>
      </c>
      <c r="C16" s="90" t="s">
        <v>66</v>
      </c>
      <c r="D16" s="90" t="s">
        <v>13</v>
      </c>
      <c r="E16" s="16" t="s">
        <v>1022</v>
      </c>
      <c r="F16" s="90" t="s">
        <v>15</v>
      </c>
      <c r="G16" s="90" t="s">
        <v>1023</v>
      </c>
      <c r="H16" s="90" t="s">
        <v>17</v>
      </c>
      <c r="I16" s="90" t="s">
        <v>1013</v>
      </c>
      <c r="J16" s="90" t="s">
        <v>1014</v>
      </c>
      <c r="K16" s="90" t="s">
        <v>988</v>
      </c>
      <c r="L16" s="16" t="s">
        <v>1024</v>
      </c>
      <c r="M16" s="3">
        <v>180</v>
      </c>
      <c r="N16" s="3">
        <v>180</v>
      </c>
      <c r="O16" s="13"/>
      <c r="P16" s="13">
        <v>12</v>
      </c>
      <c r="Q16" s="14">
        <v>15</v>
      </c>
      <c r="R16" s="13">
        <v>0</v>
      </c>
      <c r="S16" s="14">
        <f t="shared" si="0"/>
        <v>180</v>
      </c>
      <c r="T16" s="14">
        <f t="shared" si="1"/>
        <v>180</v>
      </c>
      <c r="U16" s="14">
        <f t="shared" si="2"/>
        <v>0</v>
      </c>
      <c r="V16" s="14">
        <f t="shared" si="3"/>
        <v>0</v>
      </c>
      <c r="W16" s="13"/>
    </row>
    <row r="17" spans="1:23" x14ac:dyDescent="0.15">
      <c r="A17" s="90" t="s">
        <v>77</v>
      </c>
      <c r="B17" s="90" t="s">
        <v>83</v>
      </c>
      <c r="C17" s="90" t="s">
        <v>83</v>
      </c>
      <c r="D17" s="90" t="s">
        <v>79</v>
      </c>
      <c r="E17" s="16" t="s">
        <v>1025</v>
      </c>
      <c r="F17" s="90" t="s">
        <v>15</v>
      </c>
      <c r="G17" s="90" t="s">
        <v>1026</v>
      </c>
      <c r="H17" s="90" t="s">
        <v>17</v>
      </c>
      <c r="I17" s="90" t="s">
        <v>1027</v>
      </c>
      <c r="J17" s="90" t="s">
        <v>622</v>
      </c>
      <c r="K17" s="90" t="s">
        <v>1028</v>
      </c>
      <c r="L17" s="16" t="s">
        <v>1029</v>
      </c>
      <c r="M17" s="3">
        <v>50</v>
      </c>
      <c r="N17" s="3">
        <v>50</v>
      </c>
      <c r="O17" s="17" t="s">
        <v>937</v>
      </c>
      <c r="P17" s="13">
        <v>1</v>
      </c>
      <c r="Q17" s="14">
        <v>50</v>
      </c>
      <c r="R17" s="13">
        <v>0</v>
      </c>
      <c r="S17" s="14">
        <f t="shared" si="0"/>
        <v>50</v>
      </c>
      <c r="T17" s="14">
        <f t="shared" si="1"/>
        <v>50</v>
      </c>
      <c r="U17" s="14">
        <f t="shared" si="2"/>
        <v>0</v>
      </c>
      <c r="V17" s="14">
        <f t="shared" si="3"/>
        <v>0</v>
      </c>
      <c r="W17" s="13"/>
    </row>
    <row r="18" spans="1:23" x14ac:dyDescent="0.15">
      <c r="A18" s="90" t="s">
        <v>77</v>
      </c>
      <c r="B18" s="90" t="s">
        <v>83</v>
      </c>
      <c r="C18" s="90" t="s">
        <v>83</v>
      </c>
      <c r="D18" s="90" t="s">
        <v>79</v>
      </c>
      <c r="E18" s="16" t="s">
        <v>1030</v>
      </c>
      <c r="F18" s="90" t="s">
        <v>15</v>
      </c>
      <c r="G18" s="90" t="s">
        <v>1031</v>
      </c>
      <c r="H18" s="90" t="s">
        <v>17</v>
      </c>
      <c r="I18" s="90" t="s">
        <v>1027</v>
      </c>
      <c r="J18" s="90" t="s">
        <v>622</v>
      </c>
      <c r="K18" s="90" t="s">
        <v>1028</v>
      </c>
      <c r="L18" s="16" t="s">
        <v>1032</v>
      </c>
      <c r="M18" s="3">
        <v>50</v>
      </c>
      <c r="N18" s="3">
        <v>50</v>
      </c>
      <c r="O18" s="17" t="s">
        <v>937</v>
      </c>
      <c r="P18" s="13">
        <v>1</v>
      </c>
      <c r="Q18" s="14">
        <v>50</v>
      </c>
      <c r="R18" s="13">
        <v>0</v>
      </c>
      <c r="S18" s="14">
        <f t="shared" si="0"/>
        <v>50</v>
      </c>
      <c r="T18" s="14">
        <f t="shared" si="1"/>
        <v>50</v>
      </c>
      <c r="U18" s="14">
        <f t="shared" si="2"/>
        <v>0</v>
      </c>
      <c r="V18" s="14">
        <f t="shared" si="3"/>
        <v>0</v>
      </c>
      <c r="W18" s="13"/>
    </row>
    <row r="19" spans="1:23" x14ac:dyDescent="0.15">
      <c r="A19" s="90" t="s">
        <v>77</v>
      </c>
      <c r="B19" s="90" t="s">
        <v>83</v>
      </c>
      <c r="C19" s="90" t="s">
        <v>83</v>
      </c>
      <c r="D19" s="90" t="s">
        <v>79</v>
      </c>
      <c r="E19" s="16" t="s">
        <v>1033</v>
      </c>
      <c r="F19" s="90" t="s">
        <v>15</v>
      </c>
      <c r="G19" s="90" t="s">
        <v>1034</v>
      </c>
      <c r="H19" s="90" t="s">
        <v>17</v>
      </c>
      <c r="I19" s="90" t="s">
        <v>1027</v>
      </c>
      <c r="J19" s="90" t="s">
        <v>622</v>
      </c>
      <c r="K19" s="90" t="s">
        <v>1028</v>
      </c>
      <c r="L19" s="16" t="s">
        <v>1035</v>
      </c>
      <c r="M19" s="3">
        <v>50</v>
      </c>
      <c r="N19" s="3">
        <v>50</v>
      </c>
      <c r="O19" s="17" t="s">
        <v>937</v>
      </c>
      <c r="P19" s="13">
        <v>1</v>
      </c>
      <c r="Q19" s="14">
        <v>50</v>
      </c>
      <c r="R19" s="13">
        <v>0</v>
      </c>
      <c r="S19" s="14">
        <f t="shared" si="0"/>
        <v>50</v>
      </c>
      <c r="T19" s="14">
        <f t="shared" si="1"/>
        <v>50</v>
      </c>
      <c r="U19" s="14">
        <f t="shared" si="2"/>
        <v>0</v>
      </c>
      <c r="V19" s="14">
        <f t="shared" si="3"/>
        <v>0</v>
      </c>
      <c r="W19" s="13"/>
    </row>
    <row r="20" spans="1:23" x14ac:dyDescent="0.15">
      <c r="A20" s="90" t="s">
        <v>77</v>
      </c>
      <c r="B20" s="90" t="s">
        <v>83</v>
      </c>
      <c r="C20" s="90" t="s">
        <v>83</v>
      </c>
      <c r="D20" s="90" t="s">
        <v>79</v>
      </c>
      <c r="E20" s="16" t="s">
        <v>1036</v>
      </c>
      <c r="F20" s="90" t="s">
        <v>15</v>
      </c>
      <c r="G20" s="90" t="s">
        <v>1037</v>
      </c>
      <c r="H20" s="90" t="s">
        <v>17</v>
      </c>
      <c r="I20" s="90" t="s">
        <v>1027</v>
      </c>
      <c r="J20" s="90" t="s">
        <v>622</v>
      </c>
      <c r="K20" s="90" t="s">
        <v>1028</v>
      </c>
      <c r="L20" s="16" t="s">
        <v>1038</v>
      </c>
      <c r="M20" s="3">
        <v>50</v>
      </c>
      <c r="N20" s="3">
        <v>50</v>
      </c>
      <c r="O20" s="17" t="s">
        <v>937</v>
      </c>
      <c r="P20" s="13">
        <v>1</v>
      </c>
      <c r="Q20" s="14">
        <v>50</v>
      </c>
      <c r="R20" s="13">
        <v>0</v>
      </c>
      <c r="S20" s="14">
        <f t="shared" si="0"/>
        <v>50</v>
      </c>
      <c r="T20" s="14">
        <f t="shared" si="1"/>
        <v>50</v>
      </c>
      <c r="U20" s="14">
        <f t="shared" si="2"/>
        <v>0</v>
      </c>
      <c r="V20" s="14">
        <f t="shared" si="3"/>
        <v>0</v>
      </c>
      <c r="W20" s="13"/>
    </row>
    <row r="21" spans="1:23" x14ac:dyDescent="0.15">
      <c r="A21" s="90" t="s">
        <v>77</v>
      </c>
      <c r="B21" s="90" t="s">
        <v>83</v>
      </c>
      <c r="C21" s="90" t="s">
        <v>83</v>
      </c>
      <c r="D21" s="90" t="s">
        <v>79</v>
      </c>
      <c r="E21" s="16" t="s">
        <v>1039</v>
      </c>
      <c r="F21" s="90" t="s">
        <v>15</v>
      </c>
      <c r="G21" s="90" t="s">
        <v>1040</v>
      </c>
      <c r="H21" s="90" t="s">
        <v>17</v>
      </c>
      <c r="I21" s="90" t="s">
        <v>1027</v>
      </c>
      <c r="J21" s="90" t="s">
        <v>622</v>
      </c>
      <c r="K21" s="90" t="s">
        <v>1028</v>
      </c>
      <c r="L21" s="16" t="s">
        <v>1041</v>
      </c>
      <c r="M21" s="3">
        <v>50</v>
      </c>
      <c r="N21" s="3">
        <v>50</v>
      </c>
      <c r="O21" s="17" t="s">
        <v>937</v>
      </c>
      <c r="P21" s="13">
        <v>1</v>
      </c>
      <c r="Q21" s="14">
        <v>50</v>
      </c>
      <c r="R21" s="13">
        <v>0</v>
      </c>
      <c r="S21" s="14">
        <f t="shared" si="0"/>
        <v>50</v>
      </c>
      <c r="T21" s="14">
        <f t="shared" si="1"/>
        <v>50</v>
      </c>
      <c r="U21" s="14">
        <f t="shared" si="2"/>
        <v>0</v>
      </c>
      <c r="V21" s="14">
        <f t="shared" si="3"/>
        <v>0</v>
      </c>
      <c r="W21" s="13"/>
    </row>
    <row r="22" spans="1:23" x14ac:dyDescent="0.15">
      <c r="A22" s="90" t="s">
        <v>77</v>
      </c>
      <c r="B22" s="90" t="s">
        <v>83</v>
      </c>
      <c r="C22" s="90" t="s">
        <v>83</v>
      </c>
      <c r="D22" s="90" t="s">
        <v>79</v>
      </c>
      <c r="E22" s="16" t="s">
        <v>1042</v>
      </c>
      <c r="F22" s="90" t="s">
        <v>15</v>
      </c>
      <c r="G22" s="90" t="s">
        <v>1043</v>
      </c>
      <c r="H22" s="90" t="s">
        <v>17</v>
      </c>
      <c r="I22" s="90" t="s">
        <v>1027</v>
      </c>
      <c r="J22" s="90" t="s">
        <v>622</v>
      </c>
      <c r="K22" s="90" t="s">
        <v>1028</v>
      </c>
      <c r="L22" s="16" t="s">
        <v>1044</v>
      </c>
      <c r="M22" s="3">
        <v>50</v>
      </c>
      <c r="N22" s="3">
        <v>50</v>
      </c>
      <c r="O22" s="17" t="s">
        <v>937</v>
      </c>
      <c r="P22" s="13">
        <v>1</v>
      </c>
      <c r="Q22" s="14">
        <v>50</v>
      </c>
      <c r="R22" s="13">
        <v>0</v>
      </c>
      <c r="S22" s="14">
        <f t="shared" si="0"/>
        <v>50</v>
      </c>
      <c r="T22" s="14">
        <f t="shared" si="1"/>
        <v>50</v>
      </c>
      <c r="U22" s="14">
        <f t="shared" si="2"/>
        <v>0</v>
      </c>
      <c r="V22" s="14">
        <f t="shared" si="3"/>
        <v>0</v>
      </c>
      <c r="W22" s="13"/>
    </row>
    <row r="23" spans="1:23" x14ac:dyDescent="0.15">
      <c r="A23" s="90" t="s">
        <v>77</v>
      </c>
      <c r="B23" s="90" t="s">
        <v>83</v>
      </c>
      <c r="C23" s="90" t="s">
        <v>83</v>
      </c>
      <c r="D23" s="90" t="s">
        <v>79</v>
      </c>
      <c r="E23" s="16" t="s">
        <v>1045</v>
      </c>
      <c r="F23" s="90" t="s">
        <v>15</v>
      </c>
      <c r="G23" s="90" t="s">
        <v>1046</v>
      </c>
      <c r="H23" s="90" t="s">
        <v>17</v>
      </c>
      <c r="I23" s="90" t="s">
        <v>1027</v>
      </c>
      <c r="J23" s="90" t="s">
        <v>622</v>
      </c>
      <c r="K23" s="90" t="s">
        <v>1028</v>
      </c>
      <c r="L23" s="16" t="s">
        <v>1047</v>
      </c>
      <c r="M23" s="3">
        <v>50</v>
      </c>
      <c r="N23" s="3">
        <v>50</v>
      </c>
      <c r="O23" s="17" t="s">
        <v>937</v>
      </c>
      <c r="P23" s="13">
        <v>1</v>
      </c>
      <c r="Q23" s="14">
        <v>50</v>
      </c>
      <c r="R23" s="13">
        <v>0</v>
      </c>
      <c r="S23" s="14">
        <f t="shared" si="0"/>
        <v>50</v>
      </c>
      <c r="T23" s="14">
        <f t="shared" si="1"/>
        <v>50</v>
      </c>
      <c r="U23" s="14">
        <f t="shared" si="2"/>
        <v>0</v>
      </c>
      <c r="V23" s="14">
        <f t="shared" si="3"/>
        <v>0</v>
      </c>
      <c r="W23" s="13"/>
    </row>
    <row r="24" spans="1:23" x14ac:dyDescent="0.15">
      <c r="A24" s="90" t="s">
        <v>77</v>
      </c>
      <c r="B24" s="90" t="s">
        <v>83</v>
      </c>
      <c r="C24" s="90" t="s">
        <v>83</v>
      </c>
      <c r="D24" s="90" t="s">
        <v>79</v>
      </c>
      <c r="E24" s="16" t="s">
        <v>1048</v>
      </c>
      <c r="F24" s="90" t="s">
        <v>15</v>
      </c>
      <c r="G24" s="90" t="s">
        <v>1049</v>
      </c>
      <c r="H24" s="90" t="s">
        <v>17</v>
      </c>
      <c r="I24" s="90" t="s">
        <v>1027</v>
      </c>
      <c r="J24" s="90" t="s">
        <v>622</v>
      </c>
      <c r="K24" s="90" t="s">
        <v>1028</v>
      </c>
      <c r="L24" s="16" t="s">
        <v>1050</v>
      </c>
      <c r="M24" s="3">
        <v>50</v>
      </c>
      <c r="N24" s="3">
        <v>50</v>
      </c>
      <c r="O24" s="17" t="s">
        <v>937</v>
      </c>
      <c r="P24" s="13">
        <v>1</v>
      </c>
      <c r="Q24" s="14">
        <v>50</v>
      </c>
      <c r="R24" s="13">
        <v>0</v>
      </c>
      <c r="S24" s="14">
        <f t="shared" si="0"/>
        <v>50</v>
      </c>
      <c r="T24" s="14">
        <f t="shared" si="1"/>
        <v>50</v>
      </c>
      <c r="U24" s="14">
        <f t="shared" si="2"/>
        <v>0</v>
      </c>
      <c r="V24" s="14">
        <f t="shared" si="3"/>
        <v>0</v>
      </c>
      <c r="W24" s="13"/>
    </row>
    <row r="25" spans="1:23" x14ac:dyDescent="0.15">
      <c r="A25" s="90" t="s">
        <v>77</v>
      </c>
      <c r="B25" s="90" t="s">
        <v>83</v>
      </c>
      <c r="C25" s="90" t="s">
        <v>83</v>
      </c>
      <c r="D25" s="90" t="s">
        <v>79</v>
      </c>
      <c r="E25" s="16" t="s">
        <v>1051</v>
      </c>
      <c r="F25" s="90" t="s">
        <v>15</v>
      </c>
      <c r="G25" s="90" t="s">
        <v>1052</v>
      </c>
      <c r="H25" s="90" t="s">
        <v>17</v>
      </c>
      <c r="I25" s="90" t="s">
        <v>1027</v>
      </c>
      <c r="J25" s="90" t="s">
        <v>622</v>
      </c>
      <c r="K25" s="90" t="s">
        <v>1028</v>
      </c>
      <c r="L25" s="16" t="s">
        <v>1053</v>
      </c>
      <c r="M25" s="3">
        <v>50</v>
      </c>
      <c r="N25" s="3">
        <v>50</v>
      </c>
      <c r="O25" s="17" t="s">
        <v>937</v>
      </c>
      <c r="P25" s="13">
        <v>1</v>
      </c>
      <c r="Q25" s="14">
        <v>50</v>
      </c>
      <c r="R25" s="13">
        <v>0</v>
      </c>
      <c r="S25" s="14">
        <f t="shared" si="0"/>
        <v>50</v>
      </c>
      <c r="T25" s="14">
        <f t="shared" si="1"/>
        <v>50</v>
      </c>
      <c r="U25" s="14">
        <f t="shared" si="2"/>
        <v>0</v>
      </c>
      <c r="V25" s="14">
        <f t="shared" si="3"/>
        <v>0</v>
      </c>
      <c r="W25" s="13"/>
    </row>
    <row r="26" spans="1:23" x14ac:dyDescent="0.15">
      <c r="A26" s="90" t="s">
        <v>77</v>
      </c>
      <c r="B26" s="90" t="s">
        <v>83</v>
      </c>
      <c r="C26" s="90" t="s">
        <v>83</v>
      </c>
      <c r="D26" s="90" t="s">
        <v>79</v>
      </c>
      <c r="E26" s="16" t="s">
        <v>1054</v>
      </c>
      <c r="F26" s="90" t="s">
        <v>15</v>
      </c>
      <c r="G26" s="90" t="s">
        <v>1055</v>
      </c>
      <c r="H26" s="90" t="s">
        <v>17</v>
      </c>
      <c r="I26" s="90" t="s">
        <v>1027</v>
      </c>
      <c r="J26" s="90" t="s">
        <v>622</v>
      </c>
      <c r="K26" s="90" t="s">
        <v>1028</v>
      </c>
      <c r="L26" s="16" t="s">
        <v>1056</v>
      </c>
      <c r="M26" s="3">
        <v>50</v>
      </c>
      <c r="N26" s="3">
        <v>50</v>
      </c>
      <c r="O26" s="17" t="s">
        <v>937</v>
      </c>
      <c r="P26" s="13">
        <v>1</v>
      </c>
      <c r="Q26" s="14">
        <v>50</v>
      </c>
      <c r="R26" s="13">
        <v>0</v>
      </c>
      <c r="S26" s="14">
        <f t="shared" si="0"/>
        <v>50</v>
      </c>
      <c r="T26" s="14">
        <f t="shared" si="1"/>
        <v>50</v>
      </c>
      <c r="U26" s="14">
        <f t="shared" si="2"/>
        <v>0</v>
      </c>
      <c r="V26" s="14">
        <f t="shared" si="3"/>
        <v>0</v>
      </c>
      <c r="W26" s="13"/>
    </row>
    <row r="27" spans="1:23" x14ac:dyDescent="0.15">
      <c r="A27" s="90" t="s">
        <v>77</v>
      </c>
      <c r="B27" s="90" t="s">
        <v>83</v>
      </c>
      <c r="C27" s="90" t="s">
        <v>83</v>
      </c>
      <c r="D27" s="90" t="s">
        <v>79</v>
      </c>
      <c r="E27" s="16" t="s">
        <v>1057</v>
      </c>
      <c r="F27" s="90" t="s">
        <v>15</v>
      </c>
      <c r="G27" s="90" t="s">
        <v>1058</v>
      </c>
      <c r="H27" s="90" t="s">
        <v>17</v>
      </c>
      <c r="I27" s="90" t="s">
        <v>1027</v>
      </c>
      <c r="J27" s="90" t="s">
        <v>622</v>
      </c>
      <c r="K27" s="90" t="s">
        <v>1028</v>
      </c>
      <c r="L27" s="16" t="s">
        <v>1059</v>
      </c>
      <c r="M27" s="3">
        <v>50</v>
      </c>
      <c r="N27" s="3">
        <v>50</v>
      </c>
      <c r="O27" s="17" t="s">
        <v>937</v>
      </c>
      <c r="P27" s="13">
        <v>1</v>
      </c>
      <c r="Q27" s="14">
        <v>50</v>
      </c>
      <c r="R27" s="13">
        <v>0</v>
      </c>
      <c r="S27" s="14">
        <f t="shared" si="0"/>
        <v>50</v>
      </c>
      <c r="T27" s="14">
        <f t="shared" si="1"/>
        <v>50</v>
      </c>
      <c r="U27" s="14">
        <f t="shared" si="2"/>
        <v>0</v>
      </c>
      <c r="V27" s="14">
        <f t="shared" si="3"/>
        <v>0</v>
      </c>
      <c r="W27" s="13"/>
    </row>
    <row r="28" spans="1:23" x14ac:dyDescent="0.15">
      <c r="A28" s="90" t="s">
        <v>77</v>
      </c>
      <c r="B28" s="90" t="s">
        <v>83</v>
      </c>
      <c r="C28" s="90" t="s">
        <v>83</v>
      </c>
      <c r="D28" s="90" t="s">
        <v>79</v>
      </c>
      <c r="E28" s="16" t="s">
        <v>1060</v>
      </c>
      <c r="F28" s="90" t="s">
        <v>15</v>
      </c>
      <c r="G28" s="90" t="s">
        <v>1061</v>
      </c>
      <c r="H28" s="90" t="s">
        <v>17</v>
      </c>
      <c r="I28" s="90" t="s">
        <v>1027</v>
      </c>
      <c r="J28" s="90" t="s">
        <v>622</v>
      </c>
      <c r="K28" s="90" t="s">
        <v>1028</v>
      </c>
      <c r="L28" s="16" t="s">
        <v>1062</v>
      </c>
      <c r="M28" s="3">
        <v>50</v>
      </c>
      <c r="N28" s="3">
        <v>50</v>
      </c>
      <c r="O28" s="17" t="s">
        <v>937</v>
      </c>
      <c r="P28" s="13">
        <v>1</v>
      </c>
      <c r="Q28" s="14">
        <v>50</v>
      </c>
      <c r="R28" s="13">
        <v>0</v>
      </c>
      <c r="S28" s="14">
        <f t="shared" si="0"/>
        <v>50</v>
      </c>
      <c r="T28" s="14">
        <f t="shared" si="1"/>
        <v>50</v>
      </c>
      <c r="U28" s="14">
        <f t="shared" si="2"/>
        <v>0</v>
      </c>
      <c r="V28" s="14">
        <f t="shared" si="3"/>
        <v>0</v>
      </c>
      <c r="W28" s="13"/>
    </row>
    <row r="29" spans="1:23" x14ac:dyDescent="0.15">
      <c r="A29" s="90" t="s">
        <v>77</v>
      </c>
      <c r="B29" s="90" t="s">
        <v>83</v>
      </c>
      <c r="C29" s="90" t="s">
        <v>83</v>
      </c>
      <c r="D29" s="90" t="s">
        <v>79</v>
      </c>
      <c r="E29" s="16" t="s">
        <v>1063</v>
      </c>
      <c r="F29" s="90" t="s">
        <v>15</v>
      </c>
      <c r="G29" s="90" t="s">
        <v>1064</v>
      </c>
      <c r="H29" s="90" t="s">
        <v>17</v>
      </c>
      <c r="I29" s="90" t="s">
        <v>1027</v>
      </c>
      <c r="J29" s="90" t="s">
        <v>622</v>
      </c>
      <c r="K29" s="90" t="s">
        <v>1028</v>
      </c>
      <c r="L29" s="16" t="s">
        <v>1065</v>
      </c>
      <c r="M29" s="3">
        <v>50</v>
      </c>
      <c r="N29" s="3">
        <v>50</v>
      </c>
      <c r="O29" s="17" t="s">
        <v>937</v>
      </c>
      <c r="P29" s="13">
        <v>1</v>
      </c>
      <c r="Q29" s="14">
        <v>50</v>
      </c>
      <c r="R29" s="13">
        <v>0</v>
      </c>
      <c r="S29" s="14">
        <f t="shared" si="0"/>
        <v>50</v>
      </c>
      <c r="T29" s="14">
        <f t="shared" si="1"/>
        <v>50</v>
      </c>
      <c r="U29" s="14">
        <f t="shared" si="2"/>
        <v>0</v>
      </c>
      <c r="V29" s="14">
        <f t="shared" si="3"/>
        <v>0</v>
      </c>
      <c r="W29" s="13"/>
    </row>
    <row r="30" spans="1:23" x14ac:dyDescent="0.15">
      <c r="A30" s="90" t="s">
        <v>77</v>
      </c>
      <c r="B30" s="90" t="s">
        <v>108</v>
      </c>
      <c r="C30" s="90" t="s">
        <v>108</v>
      </c>
      <c r="D30" s="90" t="s">
        <v>79</v>
      </c>
      <c r="E30" s="16" t="s">
        <v>1066</v>
      </c>
      <c r="F30" s="90" t="s">
        <v>109</v>
      </c>
      <c r="G30" s="90" t="s">
        <v>1067</v>
      </c>
      <c r="H30" s="90" t="s">
        <v>17</v>
      </c>
      <c r="I30" s="90" t="s">
        <v>1027</v>
      </c>
      <c r="J30" s="90" t="s">
        <v>622</v>
      </c>
      <c r="K30" s="90" t="s">
        <v>1028</v>
      </c>
      <c r="L30" s="16" t="s">
        <v>1068</v>
      </c>
      <c r="M30" s="3">
        <v>50</v>
      </c>
      <c r="N30" s="3">
        <v>50</v>
      </c>
      <c r="O30" s="17" t="s">
        <v>937</v>
      </c>
      <c r="P30" s="13">
        <v>1</v>
      </c>
      <c r="Q30" s="14">
        <v>50</v>
      </c>
      <c r="R30" s="13">
        <v>0</v>
      </c>
      <c r="S30" s="14">
        <f t="shared" si="0"/>
        <v>50</v>
      </c>
      <c r="T30" s="14">
        <f t="shared" si="1"/>
        <v>50</v>
      </c>
      <c r="U30" s="14">
        <f t="shared" si="2"/>
        <v>0</v>
      </c>
      <c r="V30" s="14">
        <f t="shared" si="3"/>
        <v>0</v>
      </c>
      <c r="W30" s="13"/>
    </row>
    <row r="31" spans="1:23" x14ac:dyDescent="0.15">
      <c r="A31" s="90" t="s">
        <v>77</v>
      </c>
      <c r="B31" s="90" t="s">
        <v>117</v>
      </c>
      <c r="C31" s="90" t="s">
        <v>117</v>
      </c>
      <c r="D31" s="90" t="s">
        <v>79</v>
      </c>
      <c r="E31" s="16" t="s">
        <v>1069</v>
      </c>
      <c r="F31" s="90" t="s">
        <v>15</v>
      </c>
      <c r="G31" s="90" t="s">
        <v>119</v>
      </c>
      <c r="H31" s="90" t="s">
        <v>17</v>
      </c>
      <c r="I31" s="90" t="s">
        <v>1070</v>
      </c>
      <c r="J31" s="90" t="s">
        <v>885</v>
      </c>
      <c r="K31" s="90" t="s">
        <v>988</v>
      </c>
      <c r="L31" s="16" t="s">
        <v>1071</v>
      </c>
      <c r="M31" s="3">
        <v>300</v>
      </c>
      <c r="N31" s="3">
        <v>300</v>
      </c>
      <c r="O31" s="13"/>
      <c r="P31" s="13">
        <v>4</v>
      </c>
      <c r="Q31" s="14">
        <v>75</v>
      </c>
      <c r="R31" s="13">
        <v>0</v>
      </c>
      <c r="S31" s="14">
        <f t="shared" si="0"/>
        <v>300</v>
      </c>
      <c r="T31" s="14">
        <f t="shared" si="1"/>
        <v>300</v>
      </c>
      <c r="U31" s="14">
        <f t="shared" si="2"/>
        <v>0</v>
      </c>
      <c r="V31" s="14">
        <f t="shared" si="3"/>
        <v>0</v>
      </c>
      <c r="W31" s="13"/>
    </row>
    <row r="32" spans="1:23" x14ac:dyDescent="0.15">
      <c r="A32" s="90" t="s">
        <v>77</v>
      </c>
      <c r="B32" s="90" t="s">
        <v>120</v>
      </c>
      <c r="C32" s="90" t="s">
        <v>120</v>
      </c>
      <c r="D32" s="90" t="s">
        <v>79</v>
      </c>
      <c r="E32" s="16" t="s">
        <v>1072</v>
      </c>
      <c r="F32" s="90" t="s">
        <v>15</v>
      </c>
      <c r="G32" s="90" t="s">
        <v>1073</v>
      </c>
      <c r="H32" s="90" t="s">
        <v>17</v>
      </c>
      <c r="I32" s="90" t="s">
        <v>1027</v>
      </c>
      <c r="J32" s="90" t="s">
        <v>622</v>
      </c>
      <c r="K32" s="90" t="s">
        <v>988</v>
      </c>
      <c r="L32" s="16" t="s">
        <v>1074</v>
      </c>
      <c r="M32" s="3">
        <v>200</v>
      </c>
      <c r="N32" s="3">
        <v>200</v>
      </c>
      <c r="O32" s="13"/>
      <c r="P32" s="13">
        <v>4</v>
      </c>
      <c r="Q32" s="14">
        <v>50</v>
      </c>
      <c r="R32" s="13">
        <v>0</v>
      </c>
      <c r="S32" s="14">
        <f t="shared" si="0"/>
        <v>200</v>
      </c>
      <c r="T32" s="14">
        <f t="shared" si="1"/>
        <v>200</v>
      </c>
      <c r="U32" s="14">
        <f t="shared" si="2"/>
        <v>0</v>
      </c>
      <c r="V32" s="14">
        <f t="shared" si="3"/>
        <v>0</v>
      </c>
      <c r="W32" s="13"/>
    </row>
    <row r="33" spans="1:23" x14ac:dyDescent="0.15">
      <c r="A33" s="90" t="s">
        <v>77</v>
      </c>
      <c r="B33" s="90" t="s">
        <v>1075</v>
      </c>
      <c r="C33" s="90" t="s">
        <v>1076</v>
      </c>
      <c r="D33" s="90" t="s">
        <v>79</v>
      </c>
      <c r="E33" s="16" t="s">
        <v>1077</v>
      </c>
      <c r="F33" s="90" t="s">
        <v>15</v>
      </c>
      <c r="G33" s="90" t="s">
        <v>1078</v>
      </c>
      <c r="H33" s="90" t="s">
        <v>17</v>
      </c>
      <c r="I33" s="90" t="s">
        <v>1079</v>
      </c>
      <c r="J33" s="90" t="s">
        <v>888</v>
      </c>
      <c r="K33" s="90" t="s">
        <v>993</v>
      </c>
      <c r="L33" s="16" t="s">
        <v>1080</v>
      </c>
      <c r="M33" s="3">
        <v>200</v>
      </c>
      <c r="N33" s="3">
        <v>200</v>
      </c>
      <c r="O33" s="13"/>
      <c r="P33" s="13">
        <v>1</v>
      </c>
      <c r="Q33" s="14">
        <v>200</v>
      </c>
      <c r="R33" s="13">
        <v>0</v>
      </c>
      <c r="S33" s="14">
        <f t="shared" si="0"/>
        <v>200</v>
      </c>
      <c r="T33" s="14">
        <f t="shared" si="1"/>
        <v>200</v>
      </c>
      <c r="U33" s="14">
        <f t="shared" si="2"/>
        <v>0</v>
      </c>
      <c r="V33" s="14">
        <f t="shared" si="3"/>
        <v>0</v>
      </c>
      <c r="W33" s="13"/>
    </row>
    <row r="34" spans="1:23" x14ac:dyDescent="0.15">
      <c r="A34" s="90" t="s">
        <v>77</v>
      </c>
      <c r="B34" s="90" t="s">
        <v>1075</v>
      </c>
      <c r="C34" s="90" t="s">
        <v>1076</v>
      </c>
      <c r="D34" s="90" t="s">
        <v>79</v>
      </c>
      <c r="E34" s="16" t="s">
        <v>1081</v>
      </c>
      <c r="F34" s="90" t="s">
        <v>1082</v>
      </c>
      <c r="G34" s="90" t="s">
        <v>1083</v>
      </c>
      <c r="H34" s="90" t="s">
        <v>17</v>
      </c>
      <c r="I34" s="90" t="s">
        <v>1079</v>
      </c>
      <c r="J34" s="90" t="s">
        <v>888</v>
      </c>
      <c r="K34" s="90" t="s">
        <v>993</v>
      </c>
      <c r="L34" s="16" t="s">
        <v>1084</v>
      </c>
      <c r="M34" s="3">
        <v>200</v>
      </c>
      <c r="N34" s="3">
        <v>200</v>
      </c>
      <c r="O34" s="13"/>
      <c r="P34" s="13">
        <v>1</v>
      </c>
      <c r="Q34" s="14">
        <v>200</v>
      </c>
      <c r="R34" s="13">
        <v>0</v>
      </c>
      <c r="S34" s="14">
        <f t="shared" si="0"/>
        <v>200</v>
      </c>
      <c r="T34" s="14">
        <f t="shared" si="1"/>
        <v>200</v>
      </c>
      <c r="U34" s="14">
        <f t="shared" si="2"/>
        <v>0</v>
      </c>
      <c r="V34" s="14">
        <f t="shared" si="3"/>
        <v>0</v>
      </c>
      <c r="W34" s="13"/>
    </row>
    <row r="35" spans="1:23" x14ac:dyDescent="0.15">
      <c r="A35" s="90" t="s">
        <v>77</v>
      </c>
      <c r="B35" s="90" t="s">
        <v>126</v>
      </c>
      <c r="C35" s="90" t="s">
        <v>127</v>
      </c>
      <c r="D35" s="90" t="s">
        <v>79</v>
      </c>
      <c r="E35" s="16" t="s">
        <v>131</v>
      </c>
      <c r="F35" s="90" t="s">
        <v>132</v>
      </c>
      <c r="G35" s="90" t="s">
        <v>133</v>
      </c>
      <c r="H35" s="90" t="s">
        <v>17</v>
      </c>
      <c r="I35" s="90" t="s">
        <v>1070</v>
      </c>
      <c r="J35" s="90" t="s">
        <v>885</v>
      </c>
      <c r="K35" s="90" t="s">
        <v>1028</v>
      </c>
      <c r="L35" s="16" t="s">
        <v>1085</v>
      </c>
      <c r="M35" s="3">
        <v>52.95</v>
      </c>
      <c r="N35" s="3">
        <v>45.01</v>
      </c>
      <c r="O35" s="13"/>
      <c r="P35" s="13">
        <v>3</v>
      </c>
      <c r="Q35" s="14">
        <v>17.649999999999999</v>
      </c>
      <c r="R35" s="13">
        <v>0.15</v>
      </c>
      <c r="S35" s="14">
        <f t="shared" si="0"/>
        <v>52.949999999999996</v>
      </c>
      <c r="T35" s="14">
        <f t="shared" si="1"/>
        <v>45.007499999999993</v>
      </c>
      <c r="U35" s="14">
        <f t="shared" si="2"/>
        <v>7.1054273576010019E-15</v>
      </c>
      <c r="V35" s="14">
        <f t="shared" si="3"/>
        <v>2.5000000000048317E-3</v>
      </c>
      <c r="W35" s="13"/>
    </row>
    <row r="36" spans="1:23" x14ac:dyDescent="0.15">
      <c r="A36" s="90" t="s">
        <v>77</v>
      </c>
      <c r="B36" s="90" t="s">
        <v>134</v>
      </c>
      <c r="C36" s="90" t="s">
        <v>134</v>
      </c>
      <c r="D36" s="90" t="s">
        <v>79</v>
      </c>
      <c r="E36" s="16" t="s">
        <v>1086</v>
      </c>
      <c r="F36" s="90" t="s">
        <v>15</v>
      </c>
      <c r="G36" s="90" t="s">
        <v>1083</v>
      </c>
      <c r="H36" s="90" t="s">
        <v>17</v>
      </c>
      <c r="I36" s="90" t="s">
        <v>1079</v>
      </c>
      <c r="J36" s="90" t="s">
        <v>888</v>
      </c>
      <c r="K36" s="90" t="s">
        <v>988</v>
      </c>
      <c r="L36" s="16" t="s">
        <v>1087</v>
      </c>
      <c r="M36" s="3">
        <v>180</v>
      </c>
      <c r="N36" s="3">
        <v>180</v>
      </c>
      <c r="O36" s="13"/>
      <c r="P36" s="13">
        <v>1</v>
      </c>
      <c r="Q36" s="14">
        <v>180</v>
      </c>
      <c r="R36" s="13">
        <v>0</v>
      </c>
      <c r="S36" s="14">
        <f t="shared" si="0"/>
        <v>180</v>
      </c>
      <c r="T36" s="14">
        <f t="shared" si="1"/>
        <v>180</v>
      </c>
      <c r="U36" s="14">
        <f t="shared" si="2"/>
        <v>0</v>
      </c>
      <c r="V36" s="14">
        <f t="shared" si="3"/>
        <v>0</v>
      </c>
      <c r="W36" s="13"/>
    </row>
    <row r="37" spans="1:23" x14ac:dyDescent="0.15">
      <c r="A37" s="90" t="s">
        <v>77</v>
      </c>
      <c r="B37" s="90" t="s">
        <v>1088</v>
      </c>
      <c r="C37" s="90" t="s">
        <v>1089</v>
      </c>
      <c r="D37" s="90" t="s">
        <v>79</v>
      </c>
      <c r="E37" s="16" t="s">
        <v>1090</v>
      </c>
      <c r="F37" s="90" t="s">
        <v>15</v>
      </c>
      <c r="G37" s="90" t="s">
        <v>1091</v>
      </c>
      <c r="H37" s="90" t="s">
        <v>17</v>
      </c>
      <c r="I37" s="90" t="s">
        <v>1005</v>
      </c>
      <c r="J37" s="90" t="s">
        <v>886</v>
      </c>
      <c r="K37" s="90" t="s">
        <v>1028</v>
      </c>
      <c r="L37" s="16" t="s">
        <v>1092</v>
      </c>
      <c r="M37" s="3">
        <v>200</v>
      </c>
      <c r="N37" s="3">
        <v>200</v>
      </c>
      <c r="O37" s="13"/>
      <c r="P37" s="13">
        <v>1</v>
      </c>
      <c r="Q37" s="14">
        <v>200</v>
      </c>
      <c r="R37" s="13">
        <v>0</v>
      </c>
      <c r="S37" s="14">
        <f t="shared" si="0"/>
        <v>200</v>
      </c>
      <c r="T37" s="14">
        <f t="shared" si="1"/>
        <v>200</v>
      </c>
      <c r="U37" s="14">
        <f t="shared" si="2"/>
        <v>0</v>
      </c>
      <c r="V37" s="14">
        <f t="shared" si="3"/>
        <v>0</v>
      </c>
      <c r="W37" s="13"/>
    </row>
    <row r="38" spans="1:23" x14ac:dyDescent="0.15">
      <c r="A38" s="90" t="s">
        <v>77</v>
      </c>
      <c r="B38" s="90" t="s">
        <v>137</v>
      </c>
      <c r="C38" s="90" t="s">
        <v>137</v>
      </c>
      <c r="D38" s="90" t="s">
        <v>79</v>
      </c>
      <c r="E38" s="16" t="s">
        <v>1093</v>
      </c>
      <c r="F38" s="90" t="s">
        <v>1094</v>
      </c>
      <c r="G38" s="90" t="s">
        <v>140</v>
      </c>
      <c r="H38" s="90" t="s">
        <v>17</v>
      </c>
      <c r="I38" s="90" t="s">
        <v>1095</v>
      </c>
      <c r="J38" s="90" t="s">
        <v>889</v>
      </c>
      <c r="K38" s="90" t="s">
        <v>1096</v>
      </c>
      <c r="L38" s="16" t="s">
        <v>1097</v>
      </c>
      <c r="M38" s="3">
        <v>200</v>
      </c>
      <c r="N38" s="3">
        <v>200</v>
      </c>
      <c r="O38" s="17" t="s">
        <v>938</v>
      </c>
      <c r="P38" s="13">
        <v>1</v>
      </c>
      <c r="Q38" s="14">
        <v>200</v>
      </c>
      <c r="R38" s="13">
        <v>0</v>
      </c>
      <c r="S38" s="14">
        <f t="shared" si="0"/>
        <v>200</v>
      </c>
      <c r="T38" s="14">
        <f t="shared" si="1"/>
        <v>200</v>
      </c>
      <c r="U38" s="14">
        <f t="shared" si="2"/>
        <v>0</v>
      </c>
      <c r="V38" s="14">
        <f t="shared" si="3"/>
        <v>0</v>
      </c>
      <c r="W38" s="13"/>
    </row>
    <row r="39" spans="1:23" x14ac:dyDescent="0.15">
      <c r="A39" s="90" t="s">
        <v>77</v>
      </c>
      <c r="B39" s="90" t="s">
        <v>137</v>
      </c>
      <c r="C39" s="90" t="s">
        <v>137</v>
      </c>
      <c r="D39" s="90" t="s">
        <v>79</v>
      </c>
      <c r="E39" s="16" t="s">
        <v>1098</v>
      </c>
      <c r="F39" s="90" t="s">
        <v>1099</v>
      </c>
      <c r="G39" s="90" t="s">
        <v>140</v>
      </c>
      <c r="H39" s="90" t="s">
        <v>17</v>
      </c>
      <c r="I39" s="90" t="s">
        <v>1095</v>
      </c>
      <c r="J39" s="90" t="s">
        <v>889</v>
      </c>
      <c r="K39" s="90" t="s">
        <v>1096</v>
      </c>
      <c r="L39" s="16" t="s">
        <v>1100</v>
      </c>
      <c r="M39" s="3">
        <v>200</v>
      </c>
      <c r="N39" s="3">
        <v>200</v>
      </c>
      <c r="O39" s="17" t="s">
        <v>938</v>
      </c>
      <c r="P39" s="13">
        <v>1</v>
      </c>
      <c r="Q39" s="14">
        <v>200</v>
      </c>
      <c r="R39" s="13">
        <v>0</v>
      </c>
      <c r="S39" s="14">
        <f t="shared" si="0"/>
        <v>200</v>
      </c>
      <c r="T39" s="14">
        <f t="shared" si="1"/>
        <v>200</v>
      </c>
      <c r="U39" s="14">
        <f t="shared" si="2"/>
        <v>0</v>
      </c>
      <c r="V39" s="14">
        <f t="shared" si="3"/>
        <v>0</v>
      </c>
      <c r="W39" s="13"/>
    </row>
    <row r="40" spans="1:23" x14ac:dyDescent="0.15">
      <c r="A40" s="90" t="s">
        <v>141</v>
      </c>
      <c r="B40" s="90" t="s">
        <v>142</v>
      </c>
      <c r="C40" s="90" t="s">
        <v>143</v>
      </c>
      <c r="D40" s="90" t="s">
        <v>13</v>
      </c>
      <c r="E40" s="16" t="s">
        <v>144</v>
      </c>
      <c r="F40" s="90" t="s">
        <v>145</v>
      </c>
      <c r="G40" s="90" t="s">
        <v>146</v>
      </c>
      <c r="H40" s="90" t="s">
        <v>17</v>
      </c>
      <c r="I40" s="90" t="s">
        <v>1001</v>
      </c>
      <c r="J40" s="90" t="s">
        <v>890</v>
      </c>
      <c r="K40" s="90" t="s">
        <v>1101</v>
      </c>
      <c r="L40" s="16" t="s">
        <v>1102</v>
      </c>
      <c r="M40" s="3">
        <v>472</v>
      </c>
      <c r="N40" s="3">
        <v>401.2</v>
      </c>
      <c r="O40" s="13"/>
      <c r="P40" s="13">
        <v>4</v>
      </c>
      <c r="Q40" s="14">
        <v>118</v>
      </c>
      <c r="R40" s="13">
        <v>0.15</v>
      </c>
      <c r="S40" s="14">
        <f t="shared" si="0"/>
        <v>472</v>
      </c>
      <c r="T40" s="14">
        <f t="shared" si="1"/>
        <v>401.2</v>
      </c>
      <c r="U40" s="14">
        <f t="shared" si="2"/>
        <v>0</v>
      </c>
      <c r="V40" s="14">
        <f t="shared" si="3"/>
        <v>0</v>
      </c>
      <c r="W40" s="13"/>
    </row>
    <row r="41" spans="1:23" x14ac:dyDescent="0.15">
      <c r="A41" s="90" t="s">
        <v>141</v>
      </c>
      <c r="B41" s="90" t="s">
        <v>18</v>
      </c>
      <c r="C41" s="90" t="s">
        <v>19</v>
      </c>
      <c r="D41" s="90" t="s">
        <v>13</v>
      </c>
      <c r="E41" s="16" t="s">
        <v>149</v>
      </c>
      <c r="F41" s="90" t="s">
        <v>150</v>
      </c>
      <c r="G41" s="90" t="s">
        <v>22</v>
      </c>
      <c r="H41" s="90" t="s">
        <v>17</v>
      </c>
      <c r="I41" s="90" t="s">
        <v>975</v>
      </c>
      <c r="J41" s="90" t="s">
        <v>891</v>
      </c>
      <c r="K41" s="90" t="s">
        <v>1101</v>
      </c>
      <c r="L41" s="16" t="s">
        <v>1103</v>
      </c>
      <c r="M41" s="3">
        <v>354</v>
      </c>
      <c r="N41" s="3">
        <v>300.89999999999998</v>
      </c>
      <c r="O41" s="13"/>
      <c r="P41" s="13">
        <v>3</v>
      </c>
      <c r="Q41" s="14">
        <v>118</v>
      </c>
      <c r="R41" s="13">
        <v>0.15</v>
      </c>
      <c r="S41" s="14">
        <f t="shared" si="0"/>
        <v>354</v>
      </c>
      <c r="T41" s="14">
        <f t="shared" si="1"/>
        <v>300.89999999999998</v>
      </c>
      <c r="U41" s="14">
        <f t="shared" si="2"/>
        <v>0</v>
      </c>
      <c r="V41" s="14">
        <f t="shared" si="3"/>
        <v>0</v>
      </c>
      <c r="W41" s="13"/>
    </row>
    <row r="42" spans="1:23" x14ac:dyDescent="0.15">
      <c r="A42" s="90" t="s">
        <v>141</v>
      </c>
      <c r="B42" s="90" t="s">
        <v>23</v>
      </c>
      <c r="C42" s="90" t="s">
        <v>24</v>
      </c>
      <c r="D42" s="90" t="s">
        <v>13</v>
      </c>
      <c r="E42" s="16" t="s">
        <v>1104</v>
      </c>
      <c r="F42" s="90" t="s">
        <v>15</v>
      </c>
      <c r="G42" s="90" t="s">
        <v>979</v>
      </c>
      <c r="H42" s="90" t="s">
        <v>17</v>
      </c>
      <c r="I42" s="90" t="s">
        <v>980</v>
      </c>
      <c r="J42" s="90" t="s">
        <v>894</v>
      </c>
      <c r="K42" s="90" t="s">
        <v>1101</v>
      </c>
      <c r="L42" s="16" t="s">
        <v>1105</v>
      </c>
      <c r="M42" s="3">
        <v>50</v>
      </c>
      <c r="N42" s="3">
        <v>50</v>
      </c>
      <c r="O42" s="13"/>
      <c r="P42" s="13">
        <v>1</v>
      </c>
      <c r="Q42" s="14">
        <v>50</v>
      </c>
      <c r="R42" s="13">
        <v>0</v>
      </c>
      <c r="S42" s="14">
        <f t="shared" si="0"/>
        <v>50</v>
      </c>
      <c r="T42" s="14">
        <f t="shared" si="1"/>
        <v>50</v>
      </c>
      <c r="U42" s="14">
        <f t="shared" si="2"/>
        <v>0</v>
      </c>
      <c r="V42" s="14">
        <f t="shared" si="3"/>
        <v>0</v>
      </c>
      <c r="W42" s="13"/>
    </row>
    <row r="43" spans="1:23" x14ac:dyDescent="0.15">
      <c r="A43" s="90" t="s">
        <v>141</v>
      </c>
      <c r="B43" s="90" t="s">
        <v>152</v>
      </c>
      <c r="C43" s="90" t="s">
        <v>152</v>
      </c>
      <c r="D43" s="90" t="s">
        <v>13</v>
      </c>
      <c r="E43" s="16" t="s">
        <v>1106</v>
      </c>
      <c r="F43" s="90" t="s">
        <v>1107</v>
      </c>
      <c r="G43" s="90" t="s">
        <v>1108</v>
      </c>
      <c r="H43" s="90" t="s">
        <v>17</v>
      </c>
      <c r="I43" s="90" t="s">
        <v>1013</v>
      </c>
      <c r="J43" s="90" t="s">
        <v>1014</v>
      </c>
      <c r="K43" s="90" t="s">
        <v>988</v>
      </c>
      <c r="L43" s="16" t="s">
        <v>1109</v>
      </c>
      <c r="M43" s="3">
        <v>200</v>
      </c>
      <c r="N43" s="3">
        <v>200</v>
      </c>
      <c r="O43" s="13"/>
      <c r="P43" s="13">
        <v>1</v>
      </c>
      <c r="Q43" s="14">
        <v>200</v>
      </c>
      <c r="R43" s="13">
        <v>0</v>
      </c>
      <c r="S43" s="14">
        <f t="shared" si="0"/>
        <v>200</v>
      </c>
      <c r="T43" s="14">
        <f t="shared" si="1"/>
        <v>200</v>
      </c>
      <c r="U43" s="14">
        <f t="shared" si="2"/>
        <v>0</v>
      </c>
      <c r="V43" s="14">
        <f t="shared" si="3"/>
        <v>0</v>
      </c>
      <c r="W43" s="17" t="s">
        <v>1542</v>
      </c>
    </row>
    <row r="44" spans="1:23" x14ac:dyDescent="0.15">
      <c r="A44" s="90" t="s">
        <v>141</v>
      </c>
      <c r="B44" s="90" t="s">
        <v>53</v>
      </c>
      <c r="C44" s="90" t="s">
        <v>54</v>
      </c>
      <c r="D44" s="90" t="s">
        <v>13</v>
      </c>
      <c r="E44" s="16" t="s">
        <v>1110</v>
      </c>
      <c r="F44" s="90" t="s">
        <v>15</v>
      </c>
      <c r="G44" s="90" t="s">
        <v>1111</v>
      </c>
      <c r="H44" s="90" t="s">
        <v>17</v>
      </c>
      <c r="I44" s="90" t="s">
        <v>1013</v>
      </c>
      <c r="J44" s="90" t="s">
        <v>1014</v>
      </c>
      <c r="K44" s="90" t="s">
        <v>988</v>
      </c>
      <c r="L44" s="16" t="s">
        <v>1112</v>
      </c>
      <c r="M44" s="3">
        <v>75</v>
      </c>
      <c r="N44" s="3">
        <v>75</v>
      </c>
      <c r="O44" s="13"/>
      <c r="P44" s="13">
        <v>3</v>
      </c>
      <c r="Q44" s="14">
        <v>25</v>
      </c>
      <c r="R44" s="13">
        <v>0</v>
      </c>
      <c r="S44" s="14">
        <f t="shared" si="0"/>
        <v>75</v>
      </c>
      <c r="T44" s="14">
        <f t="shared" si="1"/>
        <v>75</v>
      </c>
      <c r="U44" s="14">
        <f t="shared" si="2"/>
        <v>0</v>
      </c>
      <c r="V44" s="14">
        <f t="shared" si="3"/>
        <v>0</v>
      </c>
      <c r="W44" s="13"/>
    </row>
    <row r="45" spans="1:23" x14ac:dyDescent="0.15">
      <c r="A45" s="90" t="s">
        <v>141</v>
      </c>
      <c r="B45" s="90" t="s">
        <v>175</v>
      </c>
      <c r="C45" s="90" t="s">
        <v>176</v>
      </c>
      <c r="D45" s="90" t="s">
        <v>13</v>
      </c>
      <c r="E45" s="16" t="s">
        <v>177</v>
      </c>
      <c r="F45" s="90" t="s">
        <v>178</v>
      </c>
      <c r="G45" s="90" t="s">
        <v>179</v>
      </c>
      <c r="H45" s="90" t="s">
        <v>17</v>
      </c>
      <c r="I45" s="90" t="s">
        <v>975</v>
      </c>
      <c r="J45" s="90" t="s">
        <v>891</v>
      </c>
      <c r="K45" s="90" t="s">
        <v>1101</v>
      </c>
      <c r="L45" s="16" t="s">
        <v>1113</v>
      </c>
      <c r="M45" s="3">
        <v>235.3</v>
      </c>
      <c r="N45" s="3">
        <v>200</v>
      </c>
      <c r="O45" s="13"/>
      <c r="P45" s="13">
        <v>10</v>
      </c>
      <c r="Q45" s="14">
        <v>23.53</v>
      </c>
      <c r="R45" s="13">
        <v>0.15</v>
      </c>
      <c r="S45" s="14">
        <f t="shared" si="0"/>
        <v>235.3</v>
      </c>
      <c r="T45" s="14">
        <f t="shared" si="1"/>
        <v>200.005</v>
      </c>
      <c r="U45" s="14">
        <f t="shared" si="2"/>
        <v>0</v>
      </c>
      <c r="V45" s="14">
        <f t="shared" si="3"/>
        <v>4.9999999999954525E-3</v>
      </c>
      <c r="W45" s="13"/>
    </row>
    <row r="46" spans="1:23" x14ac:dyDescent="0.15">
      <c r="A46" s="90" t="s">
        <v>141</v>
      </c>
      <c r="B46" s="90" t="s">
        <v>1007</v>
      </c>
      <c r="C46" s="90" t="s">
        <v>1007</v>
      </c>
      <c r="D46" s="90" t="s">
        <v>13</v>
      </c>
      <c r="E46" s="16" t="s">
        <v>1114</v>
      </c>
      <c r="F46" s="90" t="s">
        <v>15</v>
      </c>
      <c r="G46" s="90" t="s">
        <v>1009</v>
      </c>
      <c r="H46" s="90" t="s">
        <v>17</v>
      </c>
      <c r="I46" s="90" t="s">
        <v>999</v>
      </c>
      <c r="J46" s="90" t="s">
        <v>895</v>
      </c>
      <c r="K46" s="90" t="s">
        <v>988</v>
      </c>
      <c r="L46" s="16" t="s">
        <v>1115</v>
      </c>
      <c r="M46" s="3">
        <v>200</v>
      </c>
      <c r="N46" s="3">
        <v>200</v>
      </c>
      <c r="O46" s="13"/>
      <c r="P46" s="13">
        <v>1</v>
      </c>
      <c r="Q46" s="14">
        <v>200</v>
      </c>
      <c r="R46" s="13">
        <v>0</v>
      </c>
      <c r="S46" s="14">
        <f t="shared" si="0"/>
        <v>200</v>
      </c>
      <c r="T46" s="14">
        <f t="shared" si="1"/>
        <v>200</v>
      </c>
      <c r="U46" s="14">
        <f t="shared" si="2"/>
        <v>0</v>
      </c>
      <c r="V46" s="14">
        <f t="shared" si="3"/>
        <v>0</v>
      </c>
      <c r="W46" s="13"/>
    </row>
    <row r="47" spans="1:23" x14ac:dyDescent="0.15">
      <c r="A47" s="90" t="s">
        <v>141</v>
      </c>
      <c r="B47" s="90" t="s">
        <v>183</v>
      </c>
      <c r="C47" s="90" t="s">
        <v>61</v>
      </c>
      <c r="D47" s="90" t="s">
        <v>13</v>
      </c>
      <c r="E47" s="16" t="s">
        <v>1116</v>
      </c>
      <c r="F47" s="90" t="s">
        <v>1117</v>
      </c>
      <c r="G47" s="90" t="s">
        <v>1118</v>
      </c>
      <c r="H47" s="90" t="s">
        <v>17</v>
      </c>
      <c r="I47" s="90" t="s">
        <v>999</v>
      </c>
      <c r="J47" s="90" t="s">
        <v>895</v>
      </c>
      <c r="K47" s="90" t="s">
        <v>988</v>
      </c>
      <c r="L47" s="16" t="s">
        <v>1119</v>
      </c>
      <c r="M47" s="3">
        <v>400</v>
      </c>
      <c r="N47" s="3">
        <v>400</v>
      </c>
      <c r="O47" s="17" t="s">
        <v>939</v>
      </c>
      <c r="P47" s="13">
        <v>2</v>
      </c>
      <c r="Q47" s="14">
        <v>100</v>
      </c>
      <c r="R47" s="13">
        <v>0</v>
      </c>
      <c r="S47" s="14">
        <f>Q47*P47+(200)</f>
        <v>400</v>
      </c>
      <c r="T47" s="14">
        <f t="shared" si="1"/>
        <v>400</v>
      </c>
      <c r="U47" s="14">
        <f t="shared" si="2"/>
        <v>0</v>
      </c>
      <c r="V47" s="14">
        <f t="shared" si="3"/>
        <v>0</v>
      </c>
      <c r="W47" s="94" t="s">
        <v>1543</v>
      </c>
    </row>
    <row r="48" spans="1:23" x14ac:dyDescent="0.15">
      <c r="A48" s="90" t="s">
        <v>141</v>
      </c>
      <c r="B48" s="90" t="s">
        <v>1120</v>
      </c>
      <c r="C48" s="90" t="s">
        <v>1120</v>
      </c>
      <c r="D48" s="90" t="s">
        <v>13</v>
      </c>
      <c r="E48" s="16" t="s">
        <v>1121</v>
      </c>
      <c r="F48" s="90" t="s">
        <v>15</v>
      </c>
      <c r="G48" s="90" t="s">
        <v>1122</v>
      </c>
      <c r="H48" s="90" t="s">
        <v>17</v>
      </c>
      <c r="I48" s="90" t="s">
        <v>1013</v>
      </c>
      <c r="J48" s="90" t="s">
        <v>1014</v>
      </c>
      <c r="K48" s="90" t="s">
        <v>988</v>
      </c>
      <c r="L48" s="16" t="s">
        <v>1123</v>
      </c>
      <c r="M48" s="3">
        <v>200</v>
      </c>
      <c r="N48" s="3">
        <v>200</v>
      </c>
      <c r="O48" s="13"/>
      <c r="P48" s="13">
        <v>1</v>
      </c>
      <c r="Q48" s="14">
        <v>200</v>
      </c>
      <c r="R48" s="13">
        <v>0</v>
      </c>
      <c r="S48" s="14">
        <f t="shared" si="0"/>
        <v>200</v>
      </c>
      <c r="T48" s="14">
        <f t="shared" si="1"/>
        <v>200</v>
      </c>
      <c r="U48" s="14">
        <f t="shared" si="2"/>
        <v>0</v>
      </c>
      <c r="V48" s="14">
        <f t="shared" si="3"/>
        <v>0</v>
      </c>
      <c r="W48" s="17" t="s">
        <v>1542</v>
      </c>
    </row>
    <row r="49" spans="1:23" x14ac:dyDescent="0.15">
      <c r="A49" s="90" t="s">
        <v>196</v>
      </c>
      <c r="B49" s="90" t="s">
        <v>18</v>
      </c>
      <c r="C49" s="90" t="s">
        <v>19</v>
      </c>
      <c r="D49" s="90" t="s">
        <v>13</v>
      </c>
      <c r="E49" s="16" t="s">
        <v>197</v>
      </c>
      <c r="F49" s="90" t="s">
        <v>21</v>
      </c>
      <c r="G49" s="90" t="s">
        <v>22</v>
      </c>
      <c r="H49" s="90" t="s">
        <v>17</v>
      </c>
      <c r="I49" s="90" t="s">
        <v>975</v>
      </c>
      <c r="J49" s="90" t="s">
        <v>891</v>
      </c>
      <c r="K49" s="90" t="s">
        <v>1124</v>
      </c>
      <c r="L49" s="16" t="s">
        <v>1125</v>
      </c>
      <c r="M49" s="3">
        <v>354</v>
      </c>
      <c r="N49" s="3">
        <v>300.89999999999998</v>
      </c>
      <c r="O49" s="13"/>
      <c r="P49" s="13">
        <v>3</v>
      </c>
      <c r="Q49" s="14">
        <v>118</v>
      </c>
      <c r="R49" s="13">
        <v>0.15</v>
      </c>
      <c r="S49" s="14">
        <f t="shared" si="0"/>
        <v>354</v>
      </c>
      <c r="T49" s="14">
        <f t="shared" si="1"/>
        <v>300.89999999999998</v>
      </c>
      <c r="U49" s="14">
        <f t="shared" si="2"/>
        <v>0</v>
      </c>
      <c r="V49" s="14">
        <f t="shared" si="3"/>
        <v>0</v>
      </c>
      <c r="W49" s="13"/>
    </row>
    <row r="50" spans="1:23" x14ac:dyDescent="0.15">
      <c r="A50" s="90" t="s">
        <v>196</v>
      </c>
      <c r="B50" s="90" t="s">
        <v>28</v>
      </c>
      <c r="C50" s="90" t="s">
        <v>29</v>
      </c>
      <c r="D50" s="90" t="s">
        <v>13</v>
      </c>
      <c r="E50" s="16" t="s">
        <v>198</v>
      </c>
      <c r="F50" s="90" t="s">
        <v>15</v>
      </c>
      <c r="G50" s="90" t="s">
        <v>199</v>
      </c>
      <c r="H50" s="90" t="s">
        <v>17</v>
      </c>
      <c r="I50" s="90" t="s">
        <v>975</v>
      </c>
      <c r="J50" s="90" t="s">
        <v>891</v>
      </c>
      <c r="K50" s="90" t="s">
        <v>988</v>
      </c>
      <c r="L50" s="16" t="s">
        <v>1126</v>
      </c>
      <c r="M50" s="3">
        <v>600</v>
      </c>
      <c r="N50" s="3">
        <v>600</v>
      </c>
      <c r="O50" s="13"/>
      <c r="P50" s="13">
        <v>3</v>
      </c>
      <c r="Q50" s="14">
        <v>200</v>
      </c>
      <c r="R50" s="13">
        <v>0</v>
      </c>
      <c r="S50" s="14">
        <f t="shared" si="0"/>
        <v>600</v>
      </c>
      <c r="T50" s="14">
        <f t="shared" si="1"/>
        <v>600</v>
      </c>
      <c r="U50" s="14">
        <f t="shared" si="2"/>
        <v>0</v>
      </c>
      <c r="V50" s="14">
        <f t="shared" si="3"/>
        <v>0</v>
      </c>
      <c r="W50" s="13"/>
    </row>
    <row r="51" spans="1:23" x14ac:dyDescent="0.15">
      <c r="A51" s="90" t="s">
        <v>196</v>
      </c>
      <c r="B51" s="90" t="s">
        <v>37</v>
      </c>
      <c r="C51" s="90" t="s">
        <v>37</v>
      </c>
      <c r="D51" s="90" t="s">
        <v>13</v>
      </c>
      <c r="E51" s="16" t="s">
        <v>1127</v>
      </c>
      <c r="F51" s="90" t="s">
        <v>15</v>
      </c>
      <c r="G51" s="90" t="s">
        <v>1128</v>
      </c>
      <c r="H51" s="90" t="s">
        <v>17</v>
      </c>
      <c r="I51" s="90" t="s">
        <v>999</v>
      </c>
      <c r="J51" s="90" t="s">
        <v>895</v>
      </c>
      <c r="K51" s="90" t="s">
        <v>988</v>
      </c>
      <c r="L51" s="16" t="s">
        <v>1129</v>
      </c>
      <c r="M51" s="3">
        <v>30</v>
      </c>
      <c r="N51" s="3">
        <v>30</v>
      </c>
      <c r="O51" s="13"/>
      <c r="P51" s="13">
        <v>2</v>
      </c>
      <c r="Q51" s="14">
        <v>15</v>
      </c>
      <c r="R51" s="13">
        <v>0</v>
      </c>
      <c r="S51" s="14">
        <f t="shared" si="0"/>
        <v>30</v>
      </c>
      <c r="T51" s="14">
        <f t="shared" si="1"/>
        <v>30</v>
      </c>
      <c r="U51" s="14">
        <f t="shared" si="2"/>
        <v>0</v>
      </c>
      <c r="V51" s="14">
        <f t="shared" si="3"/>
        <v>0</v>
      </c>
      <c r="W51" s="13"/>
    </row>
    <row r="52" spans="1:23" x14ac:dyDescent="0.15">
      <c r="A52" s="90" t="s">
        <v>196</v>
      </c>
      <c r="B52" s="90" t="s">
        <v>40</v>
      </c>
      <c r="C52" s="90" t="s">
        <v>41</v>
      </c>
      <c r="D52" s="90" t="s">
        <v>13</v>
      </c>
      <c r="E52" s="16" t="s">
        <v>211</v>
      </c>
      <c r="F52" s="90" t="s">
        <v>43</v>
      </c>
      <c r="G52" s="90" t="s">
        <v>44</v>
      </c>
      <c r="H52" s="90" t="s">
        <v>17</v>
      </c>
      <c r="I52" s="90" t="s">
        <v>1001</v>
      </c>
      <c r="J52" s="90" t="s">
        <v>890</v>
      </c>
      <c r="K52" s="90" t="s">
        <v>1124</v>
      </c>
      <c r="L52" s="16" t="s">
        <v>1130</v>
      </c>
      <c r="M52" s="3">
        <v>352.95</v>
      </c>
      <c r="N52" s="3">
        <v>300.01</v>
      </c>
      <c r="O52" s="13"/>
      <c r="P52" s="13">
        <v>3</v>
      </c>
      <c r="Q52" s="14">
        <v>117.65</v>
      </c>
      <c r="R52" s="13">
        <v>0.15</v>
      </c>
      <c r="S52" s="14">
        <f t="shared" si="0"/>
        <v>352.95000000000005</v>
      </c>
      <c r="T52" s="14">
        <f t="shared" si="1"/>
        <v>300.00750000000005</v>
      </c>
      <c r="U52" s="14">
        <f t="shared" si="2"/>
        <v>5.6843418860808015E-14</v>
      </c>
      <c r="V52" s="14">
        <f t="shared" si="3"/>
        <v>2.4999999999408828E-3</v>
      </c>
      <c r="W52" s="13"/>
    </row>
    <row r="53" spans="1:23" x14ac:dyDescent="0.15">
      <c r="A53" s="90" t="s">
        <v>196</v>
      </c>
      <c r="B53" s="90" t="s">
        <v>152</v>
      </c>
      <c r="C53" s="90" t="s">
        <v>152</v>
      </c>
      <c r="D53" s="90" t="s">
        <v>13</v>
      </c>
      <c r="E53" s="16" t="s">
        <v>1131</v>
      </c>
      <c r="F53" s="90" t="s">
        <v>1107</v>
      </c>
      <c r="G53" s="90" t="s">
        <v>1108</v>
      </c>
      <c r="H53" s="90" t="s">
        <v>17</v>
      </c>
      <c r="I53" s="90" t="s">
        <v>1013</v>
      </c>
      <c r="J53" s="90" t="s">
        <v>1014</v>
      </c>
      <c r="K53" s="90" t="s">
        <v>988</v>
      </c>
      <c r="L53" s="16" t="s">
        <v>1132</v>
      </c>
      <c r="M53" s="3">
        <v>245</v>
      </c>
      <c r="N53" s="3">
        <v>245</v>
      </c>
      <c r="O53" s="13"/>
      <c r="P53" s="13">
        <v>1</v>
      </c>
      <c r="Q53" s="14">
        <v>200</v>
      </c>
      <c r="R53" s="13">
        <v>0</v>
      </c>
      <c r="S53" s="14">
        <f t="shared" si="0"/>
        <v>200</v>
      </c>
      <c r="T53" s="14">
        <f t="shared" si="1"/>
        <v>200</v>
      </c>
      <c r="U53" s="14">
        <f t="shared" si="2"/>
        <v>45</v>
      </c>
      <c r="V53" s="14">
        <f t="shared" si="3"/>
        <v>45</v>
      </c>
      <c r="W53" s="17" t="s">
        <v>1544</v>
      </c>
    </row>
    <row r="54" spans="1:23" x14ac:dyDescent="0.15">
      <c r="A54" s="90" t="s">
        <v>196</v>
      </c>
      <c r="B54" s="90" t="s">
        <v>1133</v>
      </c>
      <c r="C54" s="90" t="s">
        <v>1133</v>
      </c>
      <c r="D54" s="90" t="s">
        <v>13</v>
      </c>
      <c r="E54" s="16" t="s">
        <v>1134</v>
      </c>
      <c r="F54" s="90" t="s">
        <v>15</v>
      </c>
      <c r="G54" s="90" t="s">
        <v>1135</v>
      </c>
      <c r="H54" s="90" t="s">
        <v>17</v>
      </c>
      <c r="I54" s="90" t="s">
        <v>1013</v>
      </c>
      <c r="J54" s="90" t="s">
        <v>1014</v>
      </c>
      <c r="K54" s="90" t="s">
        <v>988</v>
      </c>
      <c r="L54" s="16" t="s">
        <v>1136</v>
      </c>
      <c r="M54" s="3">
        <v>25</v>
      </c>
      <c r="N54" s="3">
        <v>25</v>
      </c>
      <c r="O54" s="13"/>
      <c r="P54" s="13">
        <v>1</v>
      </c>
      <c r="Q54" s="14">
        <v>25</v>
      </c>
      <c r="R54" s="13">
        <v>0</v>
      </c>
      <c r="S54" s="14">
        <f t="shared" si="0"/>
        <v>25</v>
      </c>
      <c r="T54" s="14">
        <f t="shared" si="1"/>
        <v>25</v>
      </c>
      <c r="U54" s="14">
        <f t="shared" si="2"/>
        <v>0</v>
      </c>
      <c r="V54" s="14">
        <f t="shared" si="3"/>
        <v>0</v>
      </c>
      <c r="W54" s="13"/>
    </row>
    <row r="55" spans="1:23" x14ac:dyDescent="0.15">
      <c r="A55" s="90" t="s">
        <v>196</v>
      </c>
      <c r="B55" s="90" t="s">
        <v>53</v>
      </c>
      <c r="C55" s="90" t="s">
        <v>54</v>
      </c>
      <c r="D55" s="90" t="s">
        <v>13</v>
      </c>
      <c r="E55" s="16" t="s">
        <v>1137</v>
      </c>
      <c r="F55" s="90" t="s">
        <v>15</v>
      </c>
      <c r="G55" s="90" t="s">
        <v>1111</v>
      </c>
      <c r="H55" s="90" t="s">
        <v>17</v>
      </c>
      <c r="I55" s="90" t="s">
        <v>1013</v>
      </c>
      <c r="J55" s="90" t="s">
        <v>1014</v>
      </c>
      <c r="K55" s="90" t="s">
        <v>988</v>
      </c>
      <c r="L55" s="16" t="s">
        <v>1138</v>
      </c>
      <c r="M55" s="3">
        <v>75</v>
      </c>
      <c r="N55" s="3">
        <v>75</v>
      </c>
      <c r="O55" s="13"/>
      <c r="P55" s="13">
        <v>3</v>
      </c>
      <c r="Q55" s="14">
        <v>25</v>
      </c>
      <c r="R55" s="13">
        <v>0</v>
      </c>
      <c r="S55" s="14">
        <f t="shared" si="0"/>
        <v>75</v>
      </c>
      <c r="T55" s="14">
        <f t="shared" si="1"/>
        <v>75</v>
      </c>
      <c r="U55" s="14">
        <f t="shared" si="2"/>
        <v>0</v>
      </c>
      <c r="V55" s="14">
        <f t="shared" si="3"/>
        <v>0</v>
      </c>
      <c r="W55" s="13"/>
    </row>
    <row r="56" spans="1:23" x14ac:dyDescent="0.15">
      <c r="A56" s="90" t="s">
        <v>196</v>
      </c>
      <c r="B56" s="90" t="s">
        <v>1007</v>
      </c>
      <c r="C56" s="90" t="s">
        <v>1007</v>
      </c>
      <c r="D56" s="90" t="s">
        <v>13</v>
      </c>
      <c r="E56" s="16" t="s">
        <v>1139</v>
      </c>
      <c r="F56" s="90" t="s">
        <v>15</v>
      </c>
      <c r="G56" s="90" t="s">
        <v>1009</v>
      </c>
      <c r="H56" s="90" t="s">
        <v>17</v>
      </c>
      <c r="I56" s="90" t="s">
        <v>999</v>
      </c>
      <c r="J56" s="90" t="s">
        <v>895</v>
      </c>
      <c r="K56" s="90" t="s">
        <v>988</v>
      </c>
      <c r="L56" s="16" t="s">
        <v>1140</v>
      </c>
      <c r="M56" s="3">
        <v>200</v>
      </c>
      <c r="N56" s="3">
        <v>200</v>
      </c>
      <c r="O56" s="13"/>
      <c r="P56" s="13">
        <v>1</v>
      </c>
      <c r="Q56" s="14">
        <v>200</v>
      </c>
      <c r="R56" s="13">
        <v>0</v>
      </c>
      <c r="S56" s="14">
        <f t="shared" si="0"/>
        <v>200</v>
      </c>
      <c r="T56" s="14">
        <f t="shared" si="1"/>
        <v>200</v>
      </c>
      <c r="U56" s="14">
        <f t="shared" si="2"/>
        <v>0</v>
      </c>
      <c r="V56" s="14">
        <f t="shared" si="3"/>
        <v>0</v>
      </c>
      <c r="W56" s="13"/>
    </row>
    <row r="57" spans="1:23" x14ac:dyDescent="0.15">
      <c r="A57" s="90" t="s">
        <v>196</v>
      </c>
      <c r="B57" s="90" t="s">
        <v>183</v>
      </c>
      <c r="C57" s="90" t="s">
        <v>61</v>
      </c>
      <c r="D57" s="90" t="s">
        <v>13</v>
      </c>
      <c r="E57" s="16" t="s">
        <v>1141</v>
      </c>
      <c r="F57" s="90" t="s">
        <v>1142</v>
      </c>
      <c r="G57" s="90" t="s">
        <v>1118</v>
      </c>
      <c r="H57" s="90" t="s">
        <v>17</v>
      </c>
      <c r="I57" s="90" t="s">
        <v>999</v>
      </c>
      <c r="J57" s="90" t="s">
        <v>895</v>
      </c>
      <c r="K57" s="90" t="s">
        <v>988</v>
      </c>
      <c r="L57" s="16" t="s">
        <v>1143</v>
      </c>
      <c r="M57" s="3">
        <v>400</v>
      </c>
      <c r="N57" s="3">
        <v>400</v>
      </c>
      <c r="O57" s="13"/>
      <c r="P57" s="13">
        <v>2</v>
      </c>
      <c r="Q57" s="14">
        <v>100</v>
      </c>
      <c r="R57" s="13">
        <v>0</v>
      </c>
      <c r="S57" s="14">
        <f>Q57*P57+(200)</f>
        <v>400</v>
      </c>
      <c r="T57" s="14">
        <f t="shared" si="1"/>
        <v>400</v>
      </c>
      <c r="U57" s="14">
        <f t="shared" si="2"/>
        <v>0</v>
      </c>
      <c r="V57" s="14">
        <f t="shared" si="3"/>
        <v>0</v>
      </c>
      <c r="W57" s="94" t="s">
        <v>1545</v>
      </c>
    </row>
    <row r="58" spans="1:23" x14ac:dyDescent="0.15">
      <c r="A58" s="90" t="s">
        <v>196</v>
      </c>
      <c r="B58" s="90" t="s">
        <v>234</v>
      </c>
      <c r="C58" s="90" t="s">
        <v>235</v>
      </c>
      <c r="D58" s="90" t="s">
        <v>13</v>
      </c>
      <c r="E58" s="16" t="s">
        <v>1144</v>
      </c>
      <c r="F58" s="90" t="s">
        <v>15</v>
      </c>
      <c r="G58" s="90" t="s">
        <v>1145</v>
      </c>
      <c r="H58" s="90" t="s">
        <v>17</v>
      </c>
      <c r="I58" s="90" t="s">
        <v>1013</v>
      </c>
      <c r="J58" s="90" t="s">
        <v>1014</v>
      </c>
      <c r="K58" s="90" t="s">
        <v>988</v>
      </c>
      <c r="L58" s="16" t="s">
        <v>1146</v>
      </c>
      <c r="M58" s="3">
        <v>200</v>
      </c>
      <c r="N58" s="3">
        <v>200</v>
      </c>
      <c r="O58" s="13"/>
      <c r="P58" s="13">
        <v>1</v>
      </c>
      <c r="Q58" s="14">
        <v>200</v>
      </c>
      <c r="R58" s="13">
        <v>0</v>
      </c>
      <c r="S58" s="14">
        <f t="shared" si="0"/>
        <v>200</v>
      </c>
      <c r="T58" s="14">
        <f t="shared" si="1"/>
        <v>200</v>
      </c>
      <c r="U58" s="14">
        <f t="shared" si="2"/>
        <v>0</v>
      </c>
      <c r="V58" s="14">
        <f t="shared" si="3"/>
        <v>0</v>
      </c>
      <c r="W58" s="13"/>
    </row>
    <row r="59" spans="1:23" x14ac:dyDescent="0.15">
      <c r="A59" s="90" t="s">
        <v>196</v>
      </c>
      <c r="B59" s="90" t="s">
        <v>65</v>
      </c>
      <c r="C59" s="90" t="s">
        <v>66</v>
      </c>
      <c r="D59" s="90" t="s">
        <v>13</v>
      </c>
      <c r="E59" s="16" t="s">
        <v>1147</v>
      </c>
      <c r="F59" s="90" t="s">
        <v>15</v>
      </c>
      <c r="G59" s="90" t="s">
        <v>1148</v>
      </c>
      <c r="H59" s="90" t="s">
        <v>17</v>
      </c>
      <c r="I59" s="90" t="s">
        <v>1013</v>
      </c>
      <c r="J59" s="90" t="s">
        <v>1014</v>
      </c>
      <c r="K59" s="90" t="s">
        <v>988</v>
      </c>
      <c r="L59" s="16" t="s">
        <v>1149</v>
      </c>
      <c r="M59" s="3">
        <v>180</v>
      </c>
      <c r="N59" s="3">
        <v>180</v>
      </c>
      <c r="O59" s="13"/>
      <c r="P59" s="13">
        <v>12</v>
      </c>
      <c r="Q59" s="14">
        <v>15</v>
      </c>
      <c r="R59" s="13">
        <v>0</v>
      </c>
      <c r="S59" s="14">
        <f t="shared" si="0"/>
        <v>180</v>
      </c>
      <c r="T59" s="14">
        <f t="shared" si="1"/>
        <v>180</v>
      </c>
      <c r="U59" s="14">
        <f t="shared" si="2"/>
        <v>0</v>
      </c>
      <c r="V59" s="14">
        <f t="shared" si="3"/>
        <v>0</v>
      </c>
      <c r="W59" s="13"/>
    </row>
    <row r="60" spans="1:23" x14ac:dyDescent="0.15">
      <c r="A60" s="90" t="s">
        <v>196</v>
      </c>
      <c r="B60" s="90" t="s">
        <v>65</v>
      </c>
      <c r="C60" s="90" t="s">
        <v>66</v>
      </c>
      <c r="D60" s="90" t="s">
        <v>13</v>
      </c>
      <c r="E60" s="16" t="s">
        <v>1150</v>
      </c>
      <c r="F60" s="90" t="s">
        <v>15</v>
      </c>
      <c r="G60" s="90" t="s">
        <v>1151</v>
      </c>
      <c r="H60" s="90" t="s">
        <v>17</v>
      </c>
      <c r="I60" s="90" t="s">
        <v>1013</v>
      </c>
      <c r="J60" s="90" t="s">
        <v>1014</v>
      </c>
      <c r="K60" s="90" t="s">
        <v>988</v>
      </c>
      <c r="L60" s="16" t="s">
        <v>1152</v>
      </c>
      <c r="M60" s="3">
        <v>240</v>
      </c>
      <c r="N60" s="3">
        <v>240</v>
      </c>
      <c r="O60" s="13"/>
      <c r="P60" s="13">
        <v>16</v>
      </c>
      <c r="Q60" s="14">
        <v>15</v>
      </c>
      <c r="R60" s="13">
        <v>0</v>
      </c>
      <c r="S60" s="14">
        <f t="shared" si="0"/>
        <v>240</v>
      </c>
      <c r="T60" s="14">
        <f t="shared" si="1"/>
        <v>240</v>
      </c>
      <c r="U60" s="14">
        <f t="shared" si="2"/>
        <v>0</v>
      </c>
      <c r="V60" s="14">
        <f t="shared" si="3"/>
        <v>0</v>
      </c>
      <c r="W60" s="13"/>
    </row>
    <row r="61" spans="1:23" x14ac:dyDescent="0.15">
      <c r="A61" s="90" t="s">
        <v>196</v>
      </c>
      <c r="B61" s="90" t="s">
        <v>65</v>
      </c>
      <c r="C61" s="90" t="s">
        <v>66</v>
      </c>
      <c r="D61" s="90" t="s">
        <v>13</v>
      </c>
      <c r="E61" s="16" t="s">
        <v>1153</v>
      </c>
      <c r="F61" s="90" t="s">
        <v>15</v>
      </c>
      <c r="G61" s="90" t="s">
        <v>1154</v>
      </c>
      <c r="H61" s="90" t="s">
        <v>17</v>
      </c>
      <c r="I61" s="90" t="s">
        <v>1013</v>
      </c>
      <c r="J61" s="90" t="s">
        <v>1014</v>
      </c>
      <c r="K61" s="90" t="s">
        <v>988</v>
      </c>
      <c r="L61" s="16" t="s">
        <v>1155</v>
      </c>
      <c r="M61" s="3">
        <v>120</v>
      </c>
      <c r="N61" s="3">
        <v>120</v>
      </c>
      <c r="O61" s="13"/>
      <c r="P61" s="13">
        <v>8</v>
      </c>
      <c r="Q61" s="14">
        <v>15</v>
      </c>
      <c r="R61" s="13">
        <v>0</v>
      </c>
      <c r="S61" s="14">
        <f t="shared" si="0"/>
        <v>120</v>
      </c>
      <c r="T61" s="14">
        <f t="shared" si="1"/>
        <v>120</v>
      </c>
      <c r="U61" s="14">
        <f t="shared" si="2"/>
        <v>0</v>
      </c>
      <c r="V61" s="14">
        <f t="shared" si="3"/>
        <v>0</v>
      </c>
      <c r="W61" s="13"/>
    </row>
    <row r="62" spans="1:23" x14ac:dyDescent="0.15">
      <c r="A62" s="90" t="s">
        <v>196</v>
      </c>
      <c r="B62" s="90" t="s">
        <v>242</v>
      </c>
      <c r="C62" s="90" t="s">
        <v>242</v>
      </c>
      <c r="D62" s="90" t="s">
        <v>13</v>
      </c>
      <c r="E62" s="16" t="s">
        <v>1156</v>
      </c>
      <c r="F62" s="90" t="s">
        <v>15</v>
      </c>
      <c r="G62" s="90" t="s">
        <v>1157</v>
      </c>
      <c r="H62" s="90" t="s">
        <v>17</v>
      </c>
      <c r="I62" s="90" t="s">
        <v>1005</v>
      </c>
      <c r="J62" s="90" t="s">
        <v>886</v>
      </c>
      <c r="K62" s="90" t="s">
        <v>988</v>
      </c>
      <c r="L62" s="16" t="s">
        <v>1158</v>
      </c>
      <c r="M62" s="3">
        <v>400</v>
      </c>
      <c r="N62" s="3">
        <v>400</v>
      </c>
      <c r="O62" s="13"/>
      <c r="P62" s="13">
        <v>4</v>
      </c>
      <c r="Q62" s="14">
        <v>100</v>
      </c>
      <c r="R62" s="13">
        <v>0</v>
      </c>
      <c r="S62" s="14">
        <f t="shared" si="0"/>
        <v>400</v>
      </c>
      <c r="T62" s="14">
        <f t="shared" si="1"/>
        <v>400</v>
      </c>
      <c r="U62" s="14">
        <f t="shared" si="2"/>
        <v>0</v>
      </c>
      <c r="V62" s="14">
        <f t="shared" si="3"/>
        <v>0</v>
      </c>
      <c r="W62" s="13"/>
    </row>
    <row r="63" spans="1:23" x14ac:dyDescent="0.15">
      <c r="A63" s="90" t="s">
        <v>196</v>
      </c>
      <c r="B63" s="90" t="s">
        <v>245</v>
      </c>
      <c r="C63" s="90" t="s">
        <v>246</v>
      </c>
      <c r="D63" s="90" t="s">
        <v>13</v>
      </c>
      <c r="E63" s="16" t="s">
        <v>247</v>
      </c>
      <c r="F63" s="90" t="s">
        <v>248</v>
      </c>
      <c r="G63" s="90" t="s">
        <v>249</v>
      </c>
      <c r="H63" s="90" t="s">
        <v>17</v>
      </c>
      <c r="I63" s="90" t="s">
        <v>1159</v>
      </c>
      <c r="J63" s="90" t="s">
        <v>904</v>
      </c>
      <c r="K63" s="90" t="s">
        <v>1124</v>
      </c>
      <c r="L63" s="16" t="s">
        <v>1160</v>
      </c>
      <c r="M63" s="3">
        <v>630</v>
      </c>
      <c r="N63" s="3">
        <v>535.5</v>
      </c>
      <c r="O63" s="13"/>
      <c r="P63" s="13">
        <v>21</v>
      </c>
      <c r="Q63" s="14">
        <v>30</v>
      </c>
      <c r="R63" s="13">
        <v>0.15</v>
      </c>
      <c r="S63" s="14">
        <f t="shared" si="0"/>
        <v>630</v>
      </c>
      <c r="T63" s="14">
        <f t="shared" si="1"/>
        <v>535.5</v>
      </c>
      <c r="U63" s="14">
        <f t="shared" si="2"/>
        <v>0</v>
      </c>
      <c r="V63" s="14">
        <f t="shared" si="3"/>
        <v>0</v>
      </c>
      <c r="W63" s="13"/>
    </row>
    <row r="64" spans="1:23" x14ac:dyDescent="0.15">
      <c r="A64" s="90" t="s">
        <v>250</v>
      </c>
      <c r="B64" s="90" t="s">
        <v>251</v>
      </c>
      <c r="C64" s="90" t="s">
        <v>251</v>
      </c>
      <c r="D64" s="90" t="s">
        <v>79</v>
      </c>
      <c r="E64" s="16" t="s">
        <v>252</v>
      </c>
      <c r="F64" s="90" t="s">
        <v>15</v>
      </c>
      <c r="G64" s="90" t="s">
        <v>253</v>
      </c>
      <c r="H64" s="90" t="s">
        <v>17</v>
      </c>
      <c r="I64" s="90" t="s">
        <v>1161</v>
      </c>
      <c r="J64" s="90" t="s">
        <v>677</v>
      </c>
      <c r="K64" s="90" t="s">
        <v>988</v>
      </c>
      <c r="L64" s="16" t="s">
        <v>1162</v>
      </c>
      <c r="M64" s="3">
        <v>150</v>
      </c>
      <c r="N64" s="3">
        <v>150</v>
      </c>
      <c r="O64" s="13"/>
      <c r="P64" s="13">
        <v>1</v>
      </c>
      <c r="Q64" s="14">
        <v>150</v>
      </c>
      <c r="R64" s="13">
        <v>0</v>
      </c>
      <c r="S64" s="14">
        <f t="shared" si="0"/>
        <v>150</v>
      </c>
      <c r="T64" s="14">
        <f t="shared" si="1"/>
        <v>150</v>
      </c>
      <c r="U64" s="14">
        <f t="shared" si="2"/>
        <v>0</v>
      </c>
      <c r="V64" s="14">
        <f t="shared" si="3"/>
        <v>0</v>
      </c>
      <c r="W64" s="13"/>
    </row>
    <row r="65" spans="1:23" x14ac:dyDescent="0.15">
      <c r="A65" s="90" t="s">
        <v>250</v>
      </c>
      <c r="B65" s="90" t="s">
        <v>254</v>
      </c>
      <c r="C65" s="90" t="s">
        <v>255</v>
      </c>
      <c r="D65" s="90" t="s">
        <v>79</v>
      </c>
      <c r="E65" s="16" t="s">
        <v>1163</v>
      </c>
      <c r="F65" s="90" t="s">
        <v>15</v>
      </c>
      <c r="G65" s="90" t="s">
        <v>1164</v>
      </c>
      <c r="H65" s="90" t="s">
        <v>17</v>
      </c>
      <c r="I65" s="90" t="s">
        <v>1027</v>
      </c>
      <c r="J65" s="90" t="s">
        <v>622</v>
      </c>
      <c r="K65" s="90" t="s">
        <v>1165</v>
      </c>
      <c r="L65" s="16" t="s">
        <v>1166</v>
      </c>
      <c r="M65" s="3">
        <v>200</v>
      </c>
      <c r="N65" s="3">
        <v>200</v>
      </c>
      <c r="O65" s="13"/>
      <c r="P65" s="13">
        <v>4</v>
      </c>
      <c r="Q65" s="14">
        <v>50</v>
      </c>
      <c r="R65" s="13">
        <v>0</v>
      </c>
      <c r="S65" s="14">
        <f t="shared" si="0"/>
        <v>200</v>
      </c>
      <c r="T65" s="14">
        <f t="shared" si="1"/>
        <v>200</v>
      </c>
      <c r="U65" s="14">
        <f t="shared" si="2"/>
        <v>0</v>
      </c>
      <c r="V65" s="14">
        <f t="shared" si="3"/>
        <v>0</v>
      </c>
      <c r="W65" s="13"/>
    </row>
    <row r="66" spans="1:23" x14ac:dyDescent="0.15">
      <c r="A66" s="90" t="s">
        <v>250</v>
      </c>
      <c r="B66" s="90" t="s">
        <v>258</v>
      </c>
      <c r="C66" s="90" t="s">
        <v>259</v>
      </c>
      <c r="D66" s="90" t="s">
        <v>79</v>
      </c>
      <c r="E66" s="16" t="s">
        <v>260</v>
      </c>
      <c r="F66" s="90" t="s">
        <v>15</v>
      </c>
      <c r="G66" s="90" t="s">
        <v>261</v>
      </c>
      <c r="H66" s="90" t="s">
        <v>17</v>
      </c>
      <c r="I66" s="90" t="s">
        <v>975</v>
      </c>
      <c r="J66" s="90" t="s">
        <v>891</v>
      </c>
      <c r="K66" s="90" t="s">
        <v>1165</v>
      </c>
      <c r="L66" s="16" t="s">
        <v>1167</v>
      </c>
      <c r="M66" s="3">
        <v>300</v>
      </c>
      <c r="N66" s="3">
        <v>300</v>
      </c>
      <c r="O66" s="13"/>
      <c r="P66" s="13">
        <v>1</v>
      </c>
      <c r="Q66" s="14">
        <v>300</v>
      </c>
      <c r="R66" s="13">
        <v>0</v>
      </c>
      <c r="S66" s="14">
        <f t="shared" si="0"/>
        <v>300</v>
      </c>
      <c r="T66" s="14">
        <f t="shared" si="1"/>
        <v>300</v>
      </c>
      <c r="U66" s="14">
        <f t="shared" si="2"/>
        <v>0</v>
      </c>
      <c r="V66" s="14">
        <f t="shared" si="3"/>
        <v>0</v>
      </c>
      <c r="W66" s="13"/>
    </row>
    <row r="67" spans="1:23" x14ac:dyDescent="0.15">
      <c r="A67" s="90" t="s">
        <v>250</v>
      </c>
      <c r="B67" s="90" t="s">
        <v>262</v>
      </c>
      <c r="C67" s="90" t="s">
        <v>263</v>
      </c>
      <c r="D67" s="90" t="s">
        <v>79</v>
      </c>
      <c r="E67" s="16" t="s">
        <v>1168</v>
      </c>
      <c r="F67" s="90" t="s">
        <v>15</v>
      </c>
      <c r="G67" s="90" t="s">
        <v>1169</v>
      </c>
      <c r="H67" s="90" t="s">
        <v>17</v>
      </c>
      <c r="I67" s="90" t="s">
        <v>1027</v>
      </c>
      <c r="J67" s="90" t="s">
        <v>622</v>
      </c>
      <c r="K67" s="90" t="s">
        <v>988</v>
      </c>
      <c r="L67" s="16" t="s">
        <v>1170</v>
      </c>
      <c r="M67" s="3">
        <v>150</v>
      </c>
      <c r="N67" s="3">
        <v>150</v>
      </c>
      <c r="O67" s="13"/>
      <c r="P67" s="13">
        <v>1</v>
      </c>
      <c r="Q67" s="14">
        <v>150</v>
      </c>
      <c r="R67" s="13">
        <v>0</v>
      </c>
      <c r="S67" s="14">
        <f t="shared" si="0"/>
        <v>150</v>
      </c>
      <c r="T67" s="14">
        <f t="shared" si="1"/>
        <v>150</v>
      </c>
      <c r="U67" s="14">
        <f t="shared" si="2"/>
        <v>0</v>
      </c>
      <c r="V67" s="14">
        <f t="shared" si="3"/>
        <v>0</v>
      </c>
      <c r="W67" s="13"/>
    </row>
    <row r="68" spans="1:23" x14ac:dyDescent="0.15">
      <c r="A68" s="90" t="s">
        <v>250</v>
      </c>
      <c r="B68" s="90" t="s">
        <v>266</v>
      </c>
      <c r="C68" s="90" t="s">
        <v>267</v>
      </c>
      <c r="D68" s="90" t="s">
        <v>79</v>
      </c>
      <c r="E68" s="16" t="s">
        <v>1171</v>
      </c>
      <c r="F68" s="90" t="s">
        <v>15</v>
      </c>
      <c r="G68" s="90" t="s">
        <v>269</v>
      </c>
      <c r="H68" s="90" t="s">
        <v>17</v>
      </c>
      <c r="I68" s="90" t="s">
        <v>1070</v>
      </c>
      <c r="J68" s="90" t="s">
        <v>885</v>
      </c>
      <c r="K68" s="90" t="s">
        <v>988</v>
      </c>
      <c r="L68" s="16" t="s">
        <v>1172</v>
      </c>
      <c r="M68" s="3">
        <v>200</v>
      </c>
      <c r="N68" s="3">
        <v>200</v>
      </c>
      <c r="O68" s="13"/>
      <c r="P68" s="13">
        <v>1</v>
      </c>
      <c r="Q68" s="14">
        <v>200</v>
      </c>
      <c r="R68" s="13">
        <v>0</v>
      </c>
      <c r="S68" s="14">
        <f t="shared" ref="S68:S131" si="4">Q68*P68</f>
        <v>200</v>
      </c>
      <c r="T68" s="14">
        <f t="shared" ref="T68:T131" si="5">S68*(1-R68)</f>
        <v>200</v>
      </c>
      <c r="U68" s="14">
        <f t="shared" ref="U68:U131" si="6">ABS(S68-M68)</f>
        <v>0</v>
      </c>
      <c r="V68" s="14">
        <f t="shared" ref="V68:V131" si="7">ABS(T68-N68)</f>
        <v>0</v>
      </c>
      <c r="W68" s="13"/>
    </row>
    <row r="69" spans="1:23" x14ac:dyDescent="0.15">
      <c r="A69" s="90" t="s">
        <v>250</v>
      </c>
      <c r="B69" s="90" t="s">
        <v>270</v>
      </c>
      <c r="C69" s="90" t="s">
        <v>270</v>
      </c>
      <c r="D69" s="90" t="s">
        <v>79</v>
      </c>
      <c r="E69" s="16" t="s">
        <v>1173</v>
      </c>
      <c r="F69" s="90" t="s">
        <v>272</v>
      </c>
      <c r="G69" s="90" t="s">
        <v>1174</v>
      </c>
      <c r="H69" s="90" t="s">
        <v>17</v>
      </c>
      <c r="I69" s="90" t="s">
        <v>1095</v>
      </c>
      <c r="J69" s="90" t="s">
        <v>889</v>
      </c>
      <c r="K69" s="90" t="s">
        <v>1165</v>
      </c>
      <c r="L69" s="16" t="s">
        <v>1175</v>
      </c>
      <c r="M69" s="3">
        <v>200</v>
      </c>
      <c r="N69" s="3">
        <v>200</v>
      </c>
      <c r="O69" s="17" t="s">
        <v>1546</v>
      </c>
      <c r="P69" s="13">
        <v>1</v>
      </c>
      <c r="Q69" s="14">
        <v>200</v>
      </c>
      <c r="R69" s="13">
        <v>0</v>
      </c>
      <c r="S69" s="14">
        <f t="shared" si="4"/>
        <v>200</v>
      </c>
      <c r="T69" s="14">
        <f t="shared" si="5"/>
        <v>200</v>
      </c>
      <c r="U69" s="14">
        <f t="shared" si="6"/>
        <v>0</v>
      </c>
      <c r="V69" s="14">
        <f t="shared" si="7"/>
        <v>0</v>
      </c>
      <c r="W69" s="13"/>
    </row>
    <row r="70" spans="1:23" x14ac:dyDescent="0.15">
      <c r="A70" s="90" t="s">
        <v>250</v>
      </c>
      <c r="B70" s="90" t="s">
        <v>274</v>
      </c>
      <c r="C70" s="90" t="s">
        <v>274</v>
      </c>
      <c r="D70" s="90" t="s">
        <v>79</v>
      </c>
      <c r="E70" s="16" t="s">
        <v>1176</v>
      </c>
      <c r="F70" s="90" t="s">
        <v>15</v>
      </c>
      <c r="G70" s="90" t="s">
        <v>1177</v>
      </c>
      <c r="H70" s="90" t="s">
        <v>17</v>
      </c>
      <c r="I70" s="90" t="s">
        <v>1079</v>
      </c>
      <c r="J70" s="90" t="s">
        <v>888</v>
      </c>
      <c r="K70" s="90" t="s">
        <v>988</v>
      </c>
      <c r="L70" s="16" t="s">
        <v>1178</v>
      </c>
      <c r="M70" s="3">
        <v>200</v>
      </c>
      <c r="N70" s="3">
        <v>200</v>
      </c>
      <c r="O70" s="17" t="s">
        <v>1546</v>
      </c>
      <c r="P70" s="13">
        <v>1</v>
      </c>
      <c r="Q70" s="14">
        <v>200</v>
      </c>
      <c r="R70" s="13">
        <v>0</v>
      </c>
      <c r="S70" s="14">
        <f t="shared" si="4"/>
        <v>200</v>
      </c>
      <c r="T70" s="14">
        <f t="shared" si="5"/>
        <v>200</v>
      </c>
      <c r="U70" s="14">
        <f t="shared" si="6"/>
        <v>0</v>
      </c>
      <c r="V70" s="14">
        <f t="shared" si="7"/>
        <v>0</v>
      </c>
      <c r="W70" s="13"/>
    </row>
    <row r="71" spans="1:23" x14ac:dyDescent="0.15">
      <c r="A71" s="90" t="s">
        <v>250</v>
      </c>
      <c r="B71" s="90" t="s">
        <v>277</v>
      </c>
      <c r="C71" s="90" t="s">
        <v>263</v>
      </c>
      <c r="D71" s="90" t="s">
        <v>79</v>
      </c>
      <c r="E71" s="16" t="s">
        <v>1179</v>
      </c>
      <c r="F71" s="90" t="s">
        <v>15</v>
      </c>
      <c r="G71" s="90" t="s">
        <v>1169</v>
      </c>
      <c r="H71" s="90" t="s">
        <v>17</v>
      </c>
      <c r="I71" s="90" t="s">
        <v>1027</v>
      </c>
      <c r="J71" s="90" t="s">
        <v>622</v>
      </c>
      <c r="K71" s="90" t="s">
        <v>988</v>
      </c>
      <c r="L71" s="16" t="s">
        <v>1180</v>
      </c>
      <c r="M71" s="3">
        <v>150</v>
      </c>
      <c r="N71" s="3">
        <v>150</v>
      </c>
      <c r="O71" s="17" t="s">
        <v>1546</v>
      </c>
      <c r="P71" s="13">
        <v>1</v>
      </c>
      <c r="Q71" s="14">
        <v>150</v>
      </c>
      <c r="R71" s="13">
        <v>0</v>
      </c>
      <c r="S71" s="14">
        <f t="shared" si="4"/>
        <v>150</v>
      </c>
      <c r="T71" s="14">
        <f t="shared" si="5"/>
        <v>150</v>
      </c>
      <c r="U71" s="14">
        <f t="shared" si="6"/>
        <v>0</v>
      </c>
      <c r="V71" s="14">
        <f t="shared" si="7"/>
        <v>0</v>
      </c>
      <c r="W71" s="13"/>
    </row>
    <row r="72" spans="1:23" x14ac:dyDescent="0.15">
      <c r="A72" s="90" t="s">
        <v>250</v>
      </c>
      <c r="B72" s="90" t="s">
        <v>279</v>
      </c>
      <c r="C72" s="90" t="s">
        <v>279</v>
      </c>
      <c r="D72" s="90" t="s">
        <v>79</v>
      </c>
      <c r="E72" s="16" t="s">
        <v>1181</v>
      </c>
      <c r="F72" s="90" t="s">
        <v>15</v>
      </c>
      <c r="G72" s="90" t="s">
        <v>338</v>
      </c>
      <c r="H72" s="90" t="s">
        <v>17</v>
      </c>
      <c r="I72" s="90" t="s">
        <v>1070</v>
      </c>
      <c r="J72" s="90" t="s">
        <v>885</v>
      </c>
      <c r="K72" s="90" t="s">
        <v>1182</v>
      </c>
      <c r="L72" s="16" t="s">
        <v>1183</v>
      </c>
      <c r="M72" s="3">
        <v>50</v>
      </c>
      <c r="N72" s="3">
        <v>50</v>
      </c>
      <c r="O72" s="13"/>
      <c r="P72" s="13">
        <v>1</v>
      </c>
      <c r="Q72" s="14">
        <v>50</v>
      </c>
      <c r="R72" s="13">
        <v>0</v>
      </c>
      <c r="S72" s="14">
        <f t="shared" si="4"/>
        <v>50</v>
      </c>
      <c r="T72" s="14">
        <f t="shared" si="5"/>
        <v>50</v>
      </c>
      <c r="U72" s="14">
        <f t="shared" si="6"/>
        <v>0</v>
      </c>
      <c r="V72" s="14">
        <f t="shared" si="7"/>
        <v>0</v>
      </c>
      <c r="W72" s="13"/>
    </row>
    <row r="73" spans="1:23" x14ac:dyDescent="0.15">
      <c r="A73" s="90" t="s">
        <v>250</v>
      </c>
      <c r="B73" s="90" t="s">
        <v>279</v>
      </c>
      <c r="C73" s="90" t="s">
        <v>279</v>
      </c>
      <c r="D73" s="90" t="s">
        <v>79</v>
      </c>
      <c r="E73" s="16" t="s">
        <v>1184</v>
      </c>
      <c r="F73" s="90" t="s">
        <v>15</v>
      </c>
      <c r="G73" s="90" t="s">
        <v>1185</v>
      </c>
      <c r="H73" s="90" t="s">
        <v>17</v>
      </c>
      <c r="I73" s="90" t="s">
        <v>1070</v>
      </c>
      <c r="J73" s="90" t="s">
        <v>885</v>
      </c>
      <c r="K73" s="90" t="s">
        <v>1182</v>
      </c>
      <c r="L73" s="16" t="s">
        <v>1186</v>
      </c>
      <c r="M73" s="3">
        <v>50</v>
      </c>
      <c r="N73" s="3">
        <v>50</v>
      </c>
      <c r="O73" s="13"/>
      <c r="P73" s="13">
        <v>1</v>
      </c>
      <c r="Q73" s="14">
        <v>50</v>
      </c>
      <c r="R73" s="13">
        <v>0</v>
      </c>
      <c r="S73" s="14">
        <f t="shared" si="4"/>
        <v>50</v>
      </c>
      <c r="T73" s="14">
        <f t="shared" si="5"/>
        <v>50</v>
      </c>
      <c r="U73" s="14">
        <f t="shared" si="6"/>
        <v>0</v>
      </c>
      <c r="V73" s="14">
        <f t="shared" si="7"/>
        <v>0</v>
      </c>
      <c r="W73" s="13"/>
    </row>
    <row r="74" spans="1:23" x14ac:dyDescent="0.15">
      <c r="A74" s="90" t="s">
        <v>250</v>
      </c>
      <c r="B74" s="90" t="s">
        <v>279</v>
      </c>
      <c r="C74" s="90" t="s">
        <v>279</v>
      </c>
      <c r="D74" s="90" t="s">
        <v>79</v>
      </c>
      <c r="E74" s="16" t="s">
        <v>1187</v>
      </c>
      <c r="F74" s="90" t="s">
        <v>15</v>
      </c>
      <c r="G74" s="90" t="s">
        <v>1188</v>
      </c>
      <c r="H74" s="90" t="s">
        <v>17</v>
      </c>
      <c r="I74" s="90" t="s">
        <v>1070</v>
      </c>
      <c r="J74" s="90" t="s">
        <v>885</v>
      </c>
      <c r="K74" s="90" t="s">
        <v>1182</v>
      </c>
      <c r="L74" s="16" t="s">
        <v>1189</v>
      </c>
      <c r="M74" s="3">
        <v>50</v>
      </c>
      <c r="N74" s="3">
        <v>50</v>
      </c>
      <c r="O74" s="13"/>
      <c r="P74" s="13">
        <v>1</v>
      </c>
      <c r="Q74" s="14">
        <v>50</v>
      </c>
      <c r="R74" s="13">
        <v>0</v>
      </c>
      <c r="S74" s="14">
        <f t="shared" si="4"/>
        <v>50</v>
      </c>
      <c r="T74" s="14">
        <f t="shared" si="5"/>
        <v>50</v>
      </c>
      <c r="U74" s="14">
        <f t="shared" si="6"/>
        <v>0</v>
      </c>
      <c r="V74" s="14">
        <f t="shared" si="7"/>
        <v>0</v>
      </c>
      <c r="W74" s="13"/>
    </row>
    <row r="75" spans="1:23" x14ac:dyDescent="0.15">
      <c r="A75" s="90" t="s">
        <v>250</v>
      </c>
      <c r="B75" s="90" t="s">
        <v>279</v>
      </c>
      <c r="C75" s="90" t="s">
        <v>279</v>
      </c>
      <c r="D75" s="90" t="s">
        <v>79</v>
      </c>
      <c r="E75" s="16" t="s">
        <v>1190</v>
      </c>
      <c r="F75" s="90" t="s">
        <v>15</v>
      </c>
      <c r="G75" s="90" t="s">
        <v>1191</v>
      </c>
      <c r="H75" s="90" t="s">
        <v>17</v>
      </c>
      <c r="I75" s="90" t="s">
        <v>1070</v>
      </c>
      <c r="J75" s="90" t="s">
        <v>885</v>
      </c>
      <c r="K75" s="90" t="s">
        <v>1182</v>
      </c>
      <c r="L75" s="16" t="s">
        <v>1192</v>
      </c>
      <c r="M75" s="3">
        <v>50</v>
      </c>
      <c r="N75" s="3">
        <v>50</v>
      </c>
      <c r="O75" s="13"/>
      <c r="P75" s="13">
        <v>1</v>
      </c>
      <c r="Q75" s="14">
        <v>50</v>
      </c>
      <c r="R75" s="13">
        <v>0</v>
      </c>
      <c r="S75" s="14">
        <f t="shared" si="4"/>
        <v>50</v>
      </c>
      <c r="T75" s="14">
        <f t="shared" si="5"/>
        <v>50</v>
      </c>
      <c r="U75" s="14">
        <f t="shared" si="6"/>
        <v>0</v>
      </c>
      <c r="V75" s="14">
        <f t="shared" si="7"/>
        <v>0</v>
      </c>
      <c r="W75" s="13"/>
    </row>
    <row r="76" spans="1:23" x14ac:dyDescent="0.15">
      <c r="A76" s="90" t="s">
        <v>250</v>
      </c>
      <c r="B76" s="90" t="s">
        <v>279</v>
      </c>
      <c r="C76" s="90" t="s">
        <v>279</v>
      </c>
      <c r="D76" s="90" t="s">
        <v>79</v>
      </c>
      <c r="E76" s="16" t="s">
        <v>1193</v>
      </c>
      <c r="F76" s="90" t="s">
        <v>15</v>
      </c>
      <c r="G76" s="90" t="s">
        <v>1194</v>
      </c>
      <c r="H76" s="90" t="s">
        <v>17</v>
      </c>
      <c r="I76" s="90" t="s">
        <v>1070</v>
      </c>
      <c r="J76" s="90" t="s">
        <v>885</v>
      </c>
      <c r="K76" s="90" t="s">
        <v>1182</v>
      </c>
      <c r="L76" s="16" t="s">
        <v>1195</v>
      </c>
      <c r="M76" s="3">
        <v>50</v>
      </c>
      <c r="N76" s="3">
        <v>50</v>
      </c>
      <c r="O76" s="13"/>
      <c r="P76" s="13">
        <v>1</v>
      </c>
      <c r="Q76" s="14">
        <v>50</v>
      </c>
      <c r="R76" s="13">
        <v>0</v>
      </c>
      <c r="S76" s="14">
        <f t="shared" si="4"/>
        <v>50</v>
      </c>
      <c r="T76" s="14">
        <f t="shared" si="5"/>
        <v>50</v>
      </c>
      <c r="U76" s="14">
        <f t="shared" si="6"/>
        <v>0</v>
      </c>
      <c r="V76" s="14">
        <f t="shared" si="7"/>
        <v>0</v>
      </c>
      <c r="W76" s="13"/>
    </row>
    <row r="77" spans="1:23" x14ac:dyDescent="0.15">
      <c r="A77" s="90" t="s">
        <v>250</v>
      </c>
      <c r="B77" s="90" t="s">
        <v>283</v>
      </c>
      <c r="C77" s="90" t="s">
        <v>283</v>
      </c>
      <c r="D77" s="90" t="s">
        <v>79</v>
      </c>
      <c r="E77" s="16" t="s">
        <v>1196</v>
      </c>
      <c r="F77" s="90" t="s">
        <v>285</v>
      </c>
      <c r="G77" s="90" t="s">
        <v>1197</v>
      </c>
      <c r="H77" s="90" t="s">
        <v>17</v>
      </c>
      <c r="I77" s="90" t="s">
        <v>1079</v>
      </c>
      <c r="J77" s="90" t="s">
        <v>888</v>
      </c>
      <c r="K77" s="90" t="s">
        <v>1165</v>
      </c>
      <c r="L77" s="16" t="s">
        <v>1198</v>
      </c>
      <c r="M77" s="3">
        <v>100</v>
      </c>
      <c r="N77" s="3">
        <v>100</v>
      </c>
      <c r="O77" s="17" t="s">
        <v>1546</v>
      </c>
      <c r="P77" s="13">
        <v>2</v>
      </c>
      <c r="Q77" s="14">
        <v>50</v>
      </c>
      <c r="R77" s="13">
        <v>0</v>
      </c>
      <c r="S77" s="14">
        <f t="shared" si="4"/>
        <v>100</v>
      </c>
      <c r="T77" s="14">
        <f t="shared" si="5"/>
        <v>100</v>
      </c>
      <c r="U77" s="14">
        <f t="shared" si="6"/>
        <v>0</v>
      </c>
      <c r="V77" s="14">
        <f t="shared" si="7"/>
        <v>0</v>
      </c>
      <c r="W77" s="13"/>
    </row>
    <row r="78" spans="1:23" x14ac:dyDescent="0.15">
      <c r="A78" s="90" t="s">
        <v>250</v>
      </c>
      <c r="B78" s="90" t="s">
        <v>287</v>
      </c>
      <c r="C78" s="90" t="s">
        <v>288</v>
      </c>
      <c r="D78" s="90" t="s">
        <v>79</v>
      </c>
      <c r="E78" s="16" t="s">
        <v>1199</v>
      </c>
      <c r="F78" s="90" t="s">
        <v>15</v>
      </c>
      <c r="G78" s="90" t="s">
        <v>1200</v>
      </c>
      <c r="H78" s="90" t="s">
        <v>17</v>
      </c>
      <c r="I78" s="90" t="s">
        <v>1079</v>
      </c>
      <c r="J78" s="90" t="s">
        <v>888</v>
      </c>
      <c r="K78" s="90" t="s">
        <v>1165</v>
      </c>
      <c r="L78" s="16" t="s">
        <v>1201</v>
      </c>
      <c r="M78" s="3">
        <v>200</v>
      </c>
      <c r="N78" s="3">
        <v>200</v>
      </c>
      <c r="O78" s="17" t="s">
        <v>1546</v>
      </c>
      <c r="P78" s="13">
        <v>1</v>
      </c>
      <c r="Q78" s="14">
        <v>200</v>
      </c>
      <c r="R78" s="13">
        <v>0</v>
      </c>
      <c r="S78" s="14">
        <f t="shared" si="4"/>
        <v>200</v>
      </c>
      <c r="T78" s="14">
        <f t="shared" si="5"/>
        <v>200</v>
      </c>
      <c r="U78" s="14">
        <f t="shared" si="6"/>
        <v>0</v>
      </c>
      <c r="V78" s="14">
        <f t="shared" si="7"/>
        <v>0</v>
      </c>
      <c r="W78" s="13"/>
    </row>
    <row r="79" spans="1:23" x14ac:dyDescent="0.15">
      <c r="A79" s="90" t="s">
        <v>250</v>
      </c>
      <c r="B79" s="90" t="s">
        <v>291</v>
      </c>
      <c r="C79" s="90" t="s">
        <v>291</v>
      </c>
      <c r="D79" s="90" t="s">
        <v>79</v>
      </c>
      <c r="E79" s="16" t="s">
        <v>1202</v>
      </c>
      <c r="F79" s="90" t="s">
        <v>15</v>
      </c>
      <c r="G79" s="90" t="s">
        <v>1203</v>
      </c>
      <c r="H79" s="90" t="s">
        <v>17</v>
      </c>
      <c r="I79" s="90" t="s">
        <v>1079</v>
      </c>
      <c r="J79" s="90" t="s">
        <v>888</v>
      </c>
      <c r="K79" s="90" t="s">
        <v>988</v>
      </c>
      <c r="L79" s="16" t="s">
        <v>1204</v>
      </c>
      <c r="M79" s="3">
        <v>200</v>
      </c>
      <c r="N79" s="3">
        <v>200</v>
      </c>
      <c r="O79" s="17" t="s">
        <v>1547</v>
      </c>
      <c r="P79" s="13">
        <v>4</v>
      </c>
      <c r="Q79" s="14">
        <v>50</v>
      </c>
      <c r="R79" s="13">
        <v>0</v>
      </c>
      <c r="S79" s="14">
        <f t="shared" si="4"/>
        <v>200</v>
      </c>
      <c r="T79" s="14">
        <f t="shared" si="5"/>
        <v>200</v>
      </c>
      <c r="U79" s="14">
        <f t="shared" si="6"/>
        <v>0</v>
      </c>
      <c r="V79" s="14">
        <f t="shared" si="7"/>
        <v>0</v>
      </c>
      <c r="W79" s="13"/>
    </row>
    <row r="80" spans="1:23" x14ac:dyDescent="0.15">
      <c r="A80" s="90" t="s">
        <v>250</v>
      </c>
      <c r="B80" s="90" t="s">
        <v>120</v>
      </c>
      <c r="C80" s="90" t="s">
        <v>120</v>
      </c>
      <c r="D80" s="90" t="s">
        <v>79</v>
      </c>
      <c r="E80" s="16" t="s">
        <v>1205</v>
      </c>
      <c r="F80" s="90" t="s">
        <v>15</v>
      </c>
      <c r="G80" s="90" t="s">
        <v>1206</v>
      </c>
      <c r="H80" s="90" t="s">
        <v>17</v>
      </c>
      <c r="I80" s="90" t="s">
        <v>1027</v>
      </c>
      <c r="J80" s="90" t="s">
        <v>622</v>
      </c>
      <c r="K80" s="90" t="s">
        <v>988</v>
      </c>
      <c r="L80" s="16" t="s">
        <v>1207</v>
      </c>
      <c r="M80" s="3">
        <v>250</v>
      </c>
      <c r="N80" s="3">
        <v>250</v>
      </c>
      <c r="O80" s="13"/>
      <c r="P80" s="13">
        <v>1</v>
      </c>
      <c r="Q80" s="14">
        <v>250</v>
      </c>
      <c r="R80" s="13">
        <v>0</v>
      </c>
      <c r="S80" s="14">
        <f t="shared" si="4"/>
        <v>250</v>
      </c>
      <c r="T80" s="14">
        <f t="shared" si="5"/>
        <v>250</v>
      </c>
      <c r="U80" s="14">
        <f t="shared" si="6"/>
        <v>0</v>
      </c>
      <c r="V80" s="14">
        <f t="shared" si="7"/>
        <v>0</v>
      </c>
      <c r="W80" s="13"/>
    </row>
    <row r="81" spans="1:23" x14ac:dyDescent="0.15">
      <c r="A81" s="90" t="s">
        <v>250</v>
      </c>
      <c r="B81" s="90" t="s">
        <v>296</v>
      </c>
      <c r="C81" s="90" t="s">
        <v>297</v>
      </c>
      <c r="D81" s="90" t="s">
        <v>79</v>
      </c>
      <c r="E81" s="16" t="s">
        <v>1208</v>
      </c>
      <c r="F81" s="90" t="s">
        <v>1209</v>
      </c>
      <c r="G81" s="90" t="s">
        <v>300</v>
      </c>
      <c r="H81" s="90" t="s">
        <v>17</v>
      </c>
      <c r="I81" s="90" t="s">
        <v>980</v>
      </c>
      <c r="J81" s="90" t="s">
        <v>894</v>
      </c>
      <c r="K81" s="90" t="s">
        <v>1165</v>
      </c>
      <c r="L81" s="16" t="s">
        <v>1210</v>
      </c>
      <c r="M81" s="3">
        <v>200</v>
      </c>
      <c r="N81" s="3">
        <v>200</v>
      </c>
      <c r="O81" s="13"/>
      <c r="P81" s="13">
        <v>1</v>
      </c>
      <c r="Q81" s="14">
        <v>200</v>
      </c>
      <c r="R81" s="13">
        <v>0</v>
      </c>
      <c r="S81" s="14">
        <f t="shared" si="4"/>
        <v>200</v>
      </c>
      <c r="T81" s="14">
        <f t="shared" si="5"/>
        <v>200</v>
      </c>
      <c r="U81" s="14">
        <f t="shared" si="6"/>
        <v>0</v>
      </c>
      <c r="V81" s="14">
        <f t="shared" si="7"/>
        <v>0</v>
      </c>
      <c r="W81" s="13"/>
    </row>
    <row r="82" spans="1:23" x14ac:dyDescent="0.15">
      <c r="A82" s="90" t="s">
        <v>250</v>
      </c>
      <c r="B82" s="90" t="s">
        <v>301</v>
      </c>
      <c r="C82" s="90" t="s">
        <v>301</v>
      </c>
      <c r="D82" s="90" t="s">
        <v>79</v>
      </c>
      <c r="E82" s="16" t="s">
        <v>1211</v>
      </c>
      <c r="F82" s="90" t="s">
        <v>303</v>
      </c>
      <c r="G82" s="90" t="s">
        <v>1212</v>
      </c>
      <c r="H82" s="90" t="s">
        <v>17</v>
      </c>
      <c r="I82" s="90" t="s">
        <v>980</v>
      </c>
      <c r="J82" s="90" t="s">
        <v>894</v>
      </c>
      <c r="K82" s="90" t="s">
        <v>1165</v>
      </c>
      <c r="L82" s="16" t="s">
        <v>1213</v>
      </c>
      <c r="M82" s="3">
        <v>300</v>
      </c>
      <c r="N82" s="3">
        <v>300</v>
      </c>
      <c r="O82" s="17" t="s">
        <v>1546</v>
      </c>
      <c r="P82" s="13">
        <v>1</v>
      </c>
      <c r="Q82" s="14">
        <v>300</v>
      </c>
      <c r="R82" s="13">
        <v>0</v>
      </c>
      <c r="S82" s="14">
        <f t="shared" si="4"/>
        <v>300</v>
      </c>
      <c r="T82" s="14">
        <f t="shared" si="5"/>
        <v>300</v>
      </c>
      <c r="U82" s="14">
        <f t="shared" si="6"/>
        <v>0</v>
      </c>
      <c r="V82" s="14">
        <f t="shared" si="7"/>
        <v>0</v>
      </c>
      <c r="W82" s="13"/>
    </row>
    <row r="83" spans="1:23" x14ac:dyDescent="0.15">
      <c r="A83" s="90" t="s">
        <v>250</v>
      </c>
      <c r="B83" s="90" t="s">
        <v>305</v>
      </c>
      <c r="C83" s="90" t="s">
        <v>305</v>
      </c>
      <c r="D83" s="90" t="s">
        <v>79</v>
      </c>
      <c r="E83" s="16" t="s">
        <v>306</v>
      </c>
      <c r="F83" s="90" t="s">
        <v>15</v>
      </c>
      <c r="G83" s="90" t="s">
        <v>307</v>
      </c>
      <c r="H83" s="90" t="s">
        <v>17</v>
      </c>
      <c r="I83" s="90" t="s">
        <v>975</v>
      </c>
      <c r="J83" s="90" t="s">
        <v>891</v>
      </c>
      <c r="K83" s="90" t="s">
        <v>1165</v>
      </c>
      <c r="L83" s="16" t="s">
        <v>1214</v>
      </c>
      <c r="M83" s="3">
        <v>250</v>
      </c>
      <c r="N83" s="3">
        <v>250</v>
      </c>
      <c r="O83" s="17" t="s">
        <v>1546</v>
      </c>
      <c r="P83" s="13">
        <v>5</v>
      </c>
      <c r="Q83" s="14">
        <v>50</v>
      </c>
      <c r="R83" s="13">
        <v>0</v>
      </c>
      <c r="S83" s="14">
        <f t="shared" si="4"/>
        <v>250</v>
      </c>
      <c r="T83" s="14">
        <f t="shared" si="5"/>
        <v>250</v>
      </c>
      <c r="U83" s="14">
        <f t="shared" si="6"/>
        <v>0</v>
      </c>
      <c r="V83" s="14">
        <f t="shared" si="7"/>
        <v>0</v>
      </c>
      <c r="W83" s="13"/>
    </row>
    <row r="84" spans="1:23" x14ac:dyDescent="0.15">
      <c r="A84" s="90" t="s">
        <v>250</v>
      </c>
      <c r="B84" s="90" t="s">
        <v>308</v>
      </c>
      <c r="C84" s="90" t="s">
        <v>308</v>
      </c>
      <c r="D84" s="90" t="s">
        <v>79</v>
      </c>
      <c r="E84" s="16" t="s">
        <v>1215</v>
      </c>
      <c r="F84" s="90" t="s">
        <v>15</v>
      </c>
      <c r="G84" s="90" t="s">
        <v>1200</v>
      </c>
      <c r="H84" s="90" t="s">
        <v>17</v>
      </c>
      <c r="I84" s="90" t="s">
        <v>1079</v>
      </c>
      <c r="J84" s="90" t="s">
        <v>888</v>
      </c>
      <c r="K84" s="90" t="s">
        <v>988</v>
      </c>
      <c r="L84" s="16" t="s">
        <v>1216</v>
      </c>
      <c r="M84" s="3">
        <v>200</v>
      </c>
      <c r="N84" s="3">
        <v>200</v>
      </c>
      <c r="O84" s="17" t="s">
        <v>1546</v>
      </c>
      <c r="P84" s="13">
        <v>1</v>
      </c>
      <c r="Q84" s="14">
        <v>200</v>
      </c>
      <c r="R84" s="13">
        <v>0</v>
      </c>
      <c r="S84" s="14">
        <f t="shared" si="4"/>
        <v>200</v>
      </c>
      <c r="T84" s="14">
        <f t="shared" si="5"/>
        <v>200</v>
      </c>
      <c r="U84" s="14">
        <f t="shared" si="6"/>
        <v>0</v>
      </c>
      <c r="V84" s="14">
        <f t="shared" si="7"/>
        <v>0</v>
      </c>
      <c r="W84" s="13"/>
    </row>
    <row r="85" spans="1:23" x14ac:dyDescent="0.15">
      <c r="A85" s="90" t="s">
        <v>250</v>
      </c>
      <c r="B85" s="90" t="s">
        <v>1075</v>
      </c>
      <c r="C85" s="90" t="s">
        <v>1076</v>
      </c>
      <c r="D85" s="90" t="s">
        <v>79</v>
      </c>
      <c r="E85" s="16" t="s">
        <v>1217</v>
      </c>
      <c r="F85" s="90" t="s">
        <v>15</v>
      </c>
      <c r="G85" s="90" t="s">
        <v>1218</v>
      </c>
      <c r="H85" s="90" t="s">
        <v>17</v>
      </c>
      <c r="I85" s="90" t="s">
        <v>1079</v>
      </c>
      <c r="J85" s="90" t="s">
        <v>888</v>
      </c>
      <c r="K85" s="90" t="s">
        <v>993</v>
      </c>
      <c r="L85" s="16" t="s">
        <v>1219</v>
      </c>
      <c r="M85" s="3">
        <v>125</v>
      </c>
      <c r="N85" s="3">
        <v>125</v>
      </c>
      <c r="O85" s="17" t="s">
        <v>1548</v>
      </c>
      <c r="P85" s="13">
        <v>1</v>
      </c>
      <c r="Q85" s="14">
        <v>125</v>
      </c>
      <c r="R85" s="13">
        <v>0</v>
      </c>
      <c r="S85" s="14">
        <f t="shared" si="4"/>
        <v>125</v>
      </c>
      <c r="T85" s="14">
        <f t="shared" si="5"/>
        <v>125</v>
      </c>
      <c r="U85" s="14">
        <f t="shared" si="6"/>
        <v>0</v>
      </c>
      <c r="V85" s="14">
        <f t="shared" si="7"/>
        <v>0</v>
      </c>
      <c r="W85" s="13"/>
    </row>
    <row r="86" spans="1:23" x14ac:dyDescent="0.15">
      <c r="A86" s="90" t="s">
        <v>250</v>
      </c>
      <c r="B86" s="90" t="s">
        <v>1075</v>
      </c>
      <c r="C86" s="90" t="s">
        <v>1076</v>
      </c>
      <c r="D86" s="90" t="s">
        <v>79</v>
      </c>
      <c r="E86" s="16" t="s">
        <v>1220</v>
      </c>
      <c r="F86" s="90" t="s">
        <v>1221</v>
      </c>
      <c r="G86" s="90" t="s">
        <v>1222</v>
      </c>
      <c r="H86" s="90" t="s">
        <v>17</v>
      </c>
      <c r="I86" s="90" t="s">
        <v>1079</v>
      </c>
      <c r="J86" s="90" t="s">
        <v>888</v>
      </c>
      <c r="K86" s="90" t="s">
        <v>993</v>
      </c>
      <c r="L86" s="16" t="s">
        <v>1223</v>
      </c>
      <c r="M86" s="3">
        <v>200</v>
      </c>
      <c r="N86" s="3">
        <v>200</v>
      </c>
      <c r="O86" s="13"/>
      <c r="P86" s="13">
        <v>1</v>
      </c>
      <c r="Q86" s="14">
        <v>200</v>
      </c>
      <c r="R86" s="13">
        <v>0</v>
      </c>
      <c r="S86" s="14">
        <f t="shared" si="4"/>
        <v>200</v>
      </c>
      <c r="T86" s="14">
        <f t="shared" si="5"/>
        <v>200</v>
      </c>
      <c r="U86" s="14">
        <f t="shared" si="6"/>
        <v>0</v>
      </c>
      <c r="V86" s="14">
        <f t="shared" si="7"/>
        <v>0</v>
      </c>
      <c r="W86" s="13"/>
    </row>
    <row r="87" spans="1:23" x14ac:dyDescent="0.15">
      <c r="A87" s="90" t="s">
        <v>250</v>
      </c>
      <c r="B87" s="90" t="s">
        <v>311</v>
      </c>
      <c r="C87" s="90" t="s">
        <v>311</v>
      </c>
      <c r="D87" s="90" t="s">
        <v>79</v>
      </c>
      <c r="E87" s="16" t="s">
        <v>312</v>
      </c>
      <c r="F87" s="90" t="s">
        <v>15</v>
      </c>
      <c r="G87" s="90" t="s">
        <v>313</v>
      </c>
      <c r="H87" s="90" t="s">
        <v>17</v>
      </c>
      <c r="I87" s="90" t="s">
        <v>1027</v>
      </c>
      <c r="J87" s="90" t="s">
        <v>622</v>
      </c>
      <c r="K87" s="90" t="s">
        <v>988</v>
      </c>
      <c r="L87" s="16" t="s">
        <v>1224</v>
      </c>
      <c r="M87" s="3">
        <v>200</v>
      </c>
      <c r="N87" s="3">
        <v>200</v>
      </c>
      <c r="O87" s="13"/>
      <c r="P87" s="13">
        <v>20</v>
      </c>
      <c r="Q87" s="14">
        <v>10</v>
      </c>
      <c r="R87" s="13">
        <v>0</v>
      </c>
      <c r="S87" s="14">
        <f t="shared" si="4"/>
        <v>200</v>
      </c>
      <c r="T87" s="14">
        <f t="shared" si="5"/>
        <v>200</v>
      </c>
      <c r="U87" s="14">
        <f t="shared" si="6"/>
        <v>0</v>
      </c>
      <c r="V87" s="14">
        <f t="shared" si="7"/>
        <v>0</v>
      </c>
      <c r="W87" s="13"/>
    </row>
    <row r="88" spans="1:23" x14ac:dyDescent="0.15">
      <c r="A88" s="90" t="s">
        <v>250</v>
      </c>
      <c r="B88" s="90" t="s">
        <v>1225</v>
      </c>
      <c r="C88" s="90" t="s">
        <v>1226</v>
      </c>
      <c r="D88" s="90" t="s">
        <v>79</v>
      </c>
      <c r="E88" s="16" t="s">
        <v>1227</v>
      </c>
      <c r="F88" s="90" t="s">
        <v>15</v>
      </c>
      <c r="G88" s="90" t="s">
        <v>1122</v>
      </c>
      <c r="H88" s="90" t="s">
        <v>17</v>
      </c>
      <c r="I88" s="90" t="s">
        <v>1070</v>
      </c>
      <c r="J88" s="90" t="s">
        <v>885</v>
      </c>
      <c r="K88" s="90" t="s">
        <v>988</v>
      </c>
      <c r="L88" s="16" t="s">
        <v>1228</v>
      </c>
      <c r="M88" s="3">
        <v>57.5</v>
      </c>
      <c r="N88" s="3">
        <v>48.88</v>
      </c>
      <c r="O88" s="13"/>
      <c r="P88" s="13">
        <v>1</v>
      </c>
      <c r="Q88" s="14">
        <v>57.5</v>
      </c>
      <c r="R88" s="13">
        <v>0.15</v>
      </c>
      <c r="S88" s="14">
        <f t="shared" si="4"/>
        <v>57.5</v>
      </c>
      <c r="T88" s="14">
        <f t="shared" si="5"/>
        <v>48.875</v>
      </c>
      <c r="U88" s="14">
        <f t="shared" si="6"/>
        <v>0</v>
      </c>
      <c r="V88" s="14">
        <f t="shared" si="7"/>
        <v>5.000000000002558E-3</v>
      </c>
      <c r="W88" s="13"/>
    </row>
    <row r="89" spans="1:23" x14ac:dyDescent="0.15">
      <c r="A89" s="90" t="s">
        <v>250</v>
      </c>
      <c r="B89" s="90" t="s">
        <v>134</v>
      </c>
      <c r="C89" s="90" t="s">
        <v>134</v>
      </c>
      <c r="D89" s="90" t="s">
        <v>79</v>
      </c>
      <c r="E89" s="16" t="s">
        <v>1229</v>
      </c>
      <c r="F89" s="90" t="s">
        <v>15</v>
      </c>
      <c r="G89" s="90" t="s">
        <v>1200</v>
      </c>
      <c r="H89" s="90" t="s">
        <v>17</v>
      </c>
      <c r="I89" s="90" t="s">
        <v>1079</v>
      </c>
      <c r="J89" s="90" t="s">
        <v>888</v>
      </c>
      <c r="K89" s="90" t="s">
        <v>988</v>
      </c>
      <c r="L89" s="16" t="s">
        <v>1230</v>
      </c>
      <c r="M89" s="3">
        <v>200</v>
      </c>
      <c r="N89" s="3">
        <v>200</v>
      </c>
      <c r="O89" s="17" t="s">
        <v>1547</v>
      </c>
      <c r="P89" s="13">
        <v>1</v>
      </c>
      <c r="Q89" s="14">
        <v>200</v>
      </c>
      <c r="R89" s="13">
        <v>0</v>
      </c>
      <c r="S89" s="14">
        <f t="shared" si="4"/>
        <v>200</v>
      </c>
      <c r="T89" s="14">
        <f t="shared" si="5"/>
        <v>200</v>
      </c>
      <c r="U89" s="14">
        <f t="shared" si="6"/>
        <v>0</v>
      </c>
      <c r="V89" s="14">
        <f t="shared" si="7"/>
        <v>0</v>
      </c>
      <c r="W89" s="13"/>
    </row>
    <row r="90" spans="1:23" x14ac:dyDescent="0.15">
      <c r="A90" s="90" t="s">
        <v>250</v>
      </c>
      <c r="B90" s="90" t="s">
        <v>1231</v>
      </c>
      <c r="C90" s="90" t="s">
        <v>1231</v>
      </c>
      <c r="D90" s="90" t="s">
        <v>79</v>
      </c>
      <c r="E90" s="16" t="s">
        <v>1232</v>
      </c>
      <c r="F90" s="90" t="s">
        <v>1233</v>
      </c>
      <c r="G90" s="90" t="s">
        <v>1234</v>
      </c>
      <c r="H90" s="90" t="s">
        <v>17</v>
      </c>
      <c r="I90" s="90" t="s">
        <v>1235</v>
      </c>
      <c r="J90" s="90" t="s">
        <v>1236</v>
      </c>
      <c r="K90" s="90" t="s">
        <v>1165</v>
      </c>
      <c r="L90" s="16" t="s">
        <v>1237</v>
      </c>
      <c r="M90" s="3">
        <v>200</v>
      </c>
      <c r="N90" s="3">
        <v>200</v>
      </c>
      <c r="O90" s="17" t="s">
        <v>1546</v>
      </c>
      <c r="P90" s="13">
        <v>1</v>
      </c>
      <c r="Q90" s="14">
        <v>200</v>
      </c>
      <c r="R90" s="13"/>
      <c r="S90" s="14">
        <f t="shared" si="4"/>
        <v>200</v>
      </c>
      <c r="T90" s="14">
        <f t="shared" si="5"/>
        <v>200</v>
      </c>
      <c r="U90" s="14">
        <f t="shared" si="6"/>
        <v>0</v>
      </c>
      <c r="V90" s="14">
        <f t="shared" si="7"/>
        <v>0</v>
      </c>
      <c r="W90" s="17" t="s">
        <v>1542</v>
      </c>
    </row>
    <row r="91" spans="1:23" x14ac:dyDescent="0.15">
      <c r="A91" s="90" t="s">
        <v>250</v>
      </c>
      <c r="B91" s="90" t="s">
        <v>315</v>
      </c>
      <c r="C91" s="90" t="s">
        <v>315</v>
      </c>
      <c r="D91" s="90" t="s">
        <v>79</v>
      </c>
      <c r="E91" s="16" t="s">
        <v>1238</v>
      </c>
      <c r="F91" s="90" t="s">
        <v>15</v>
      </c>
      <c r="G91" s="90" t="s">
        <v>15</v>
      </c>
      <c r="H91" s="90" t="s">
        <v>17</v>
      </c>
      <c r="I91" s="90" t="s">
        <v>1070</v>
      </c>
      <c r="J91" s="90" t="s">
        <v>885</v>
      </c>
      <c r="K91" s="90" t="s">
        <v>988</v>
      </c>
      <c r="L91" s="16" t="s">
        <v>1239</v>
      </c>
      <c r="M91" s="3">
        <v>200</v>
      </c>
      <c r="N91" s="3">
        <v>200</v>
      </c>
      <c r="O91" s="13"/>
      <c r="P91" s="13">
        <v>1</v>
      </c>
      <c r="Q91" s="14">
        <v>200</v>
      </c>
      <c r="R91" s="13">
        <v>0</v>
      </c>
      <c r="S91" s="14">
        <f t="shared" si="4"/>
        <v>200</v>
      </c>
      <c r="T91" s="14">
        <f t="shared" si="5"/>
        <v>200</v>
      </c>
      <c r="U91" s="14">
        <f t="shared" si="6"/>
        <v>0</v>
      </c>
      <c r="V91" s="14">
        <f t="shared" si="7"/>
        <v>0</v>
      </c>
      <c r="W91" s="13"/>
    </row>
    <row r="92" spans="1:23" x14ac:dyDescent="0.15">
      <c r="A92" s="90" t="s">
        <v>250</v>
      </c>
      <c r="B92" s="90" t="s">
        <v>317</v>
      </c>
      <c r="C92" s="90" t="s">
        <v>318</v>
      </c>
      <c r="D92" s="90" t="s">
        <v>79</v>
      </c>
      <c r="E92" s="16" t="s">
        <v>1240</v>
      </c>
      <c r="F92" s="90" t="s">
        <v>1209</v>
      </c>
      <c r="G92" s="90" t="s">
        <v>320</v>
      </c>
      <c r="H92" s="90" t="s">
        <v>17</v>
      </c>
      <c r="I92" s="90" t="s">
        <v>1241</v>
      </c>
      <c r="J92" s="90" t="s">
        <v>905</v>
      </c>
      <c r="K92" s="90" t="s">
        <v>1165</v>
      </c>
      <c r="L92" s="16" t="s">
        <v>1242</v>
      </c>
      <c r="M92" s="3">
        <v>200</v>
      </c>
      <c r="N92" s="3">
        <v>200</v>
      </c>
      <c r="O92" s="17" t="s">
        <v>1546</v>
      </c>
      <c r="P92" s="13">
        <v>4</v>
      </c>
      <c r="Q92" s="14">
        <v>50</v>
      </c>
      <c r="R92" s="13">
        <v>0</v>
      </c>
      <c r="S92" s="14">
        <f t="shared" si="4"/>
        <v>200</v>
      </c>
      <c r="T92" s="14">
        <f t="shared" si="5"/>
        <v>200</v>
      </c>
      <c r="U92" s="14">
        <f t="shared" si="6"/>
        <v>0</v>
      </c>
      <c r="V92" s="14">
        <f t="shared" si="7"/>
        <v>0</v>
      </c>
      <c r="W92" s="17" t="s">
        <v>1542</v>
      </c>
    </row>
    <row r="93" spans="1:23" x14ac:dyDescent="0.15">
      <c r="A93" s="90" t="s">
        <v>250</v>
      </c>
      <c r="B93" s="90" t="s">
        <v>321</v>
      </c>
      <c r="C93" s="90" t="s">
        <v>322</v>
      </c>
      <c r="D93" s="90" t="s">
        <v>79</v>
      </c>
      <c r="E93" s="16" t="s">
        <v>323</v>
      </c>
      <c r="F93" s="90" t="s">
        <v>324</v>
      </c>
      <c r="G93" s="90" t="s">
        <v>325</v>
      </c>
      <c r="H93" s="90" t="s">
        <v>17</v>
      </c>
      <c r="I93" s="90" t="s">
        <v>1243</v>
      </c>
      <c r="J93" s="90" t="s">
        <v>906</v>
      </c>
      <c r="K93" s="90" t="s">
        <v>1165</v>
      </c>
      <c r="L93" s="16" t="s">
        <v>1244</v>
      </c>
      <c r="M93" s="3">
        <v>236</v>
      </c>
      <c r="N93" s="3">
        <v>200.6</v>
      </c>
      <c r="O93" s="13"/>
      <c r="P93" s="13">
        <v>2</v>
      </c>
      <c r="Q93" s="14">
        <v>118</v>
      </c>
      <c r="R93" s="13">
        <v>0.15</v>
      </c>
      <c r="S93" s="14">
        <f t="shared" si="4"/>
        <v>236</v>
      </c>
      <c r="T93" s="14">
        <f t="shared" si="5"/>
        <v>200.6</v>
      </c>
      <c r="U93" s="14">
        <f t="shared" si="6"/>
        <v>0</v>
      </c>
      <c r="V93" s="14">
        <f t="shared" si="7"/>
        <v>0</v>
      </c>
      <c r="W93" s="13"/>
    </row>
    <row r="94" spans="1:23" x14ac:dyDescent="0.15">
      <c r="A94" s="90" t="s">
        <v>326</v>
      </c>
      <c r="B94" s="90" t="s">
        <v>11</v>
      </c>
      <c r="C94" s="90" t="s">
        <v>12</v>
      </c>
      <c r="D94" s="90" t="s">
        <v>79</v>
      </c>
      <c r="E94" s="16" t="s">
        <v>1245</v>
      </c>
      <c r="F94" s="90" t="s">
        <v>15</v>
      </c>
      <c r="G94" s="90" t="s">
        <v>1246</v>
      </c>
      <c r="H94" s="90" t="s">
        <v>17</v>
      </c>
      <c r="I94" s="90" t="s">
        <v>975</v>
      </c>
      <c r="J94" s="90" t="s">
        <v>891</v>
      </c>
      <c r="K94" s="90" t="s">
        <v>993</v>
      </c>
      <c r="L94" s="16" t="s">
        <v>1247</v>
      </c>
      <c r="M94" s="3">
        <v>600</v>
      </c>
      <c r="N94" s="3">
        <v>600</v>
      </c>
      <c r="O94" s="13"/>
      <c r="P94" s="13">
        <v>3</v>
      </c>
      <c r="Q94" s="14">
        <v>200</v>
      </c>
      <c r="R94" s="13">
        <v>0</v>
      </c>
      <c r="S94" s="14">
        <f t="shared" si="4"/>
        <v>600</v>
      </c>
      <c r="T94" s="14">
        <f t="shared" si="5"/>
        <v>600</v>
      </c>
      <c r="U94" s="14">
        <f t="shared" si="6"/>
        <v>0</v>
      </c>
      <c r="V94" s="14">
        <f t="shared" si="7"/>
        <v>0</v>
      </c>
      <c r="W94" s="13"/>
    </row>
    <row r="95" spans="1:23" x14ac:dyDescent="0.15">
      <c r="A95" s="90" t="s">
        <v>326</v>
      </c>
      <c r="B95" s="90" t="s">
        <v>28</v>
      </c>
      <c r="C95" s="90" t="s">
        <v>29</v>
      </c>
      <c r="D95" s="90" t="s">
        <v>79</v>
      </c>
      <c r="E95" s="16" t="s">
        <v>330</v>
      </c>
      <c r="F95" s="90" t="s">
        <v>15</v>
      </c>
      <c r="G95" s="90" t="s">
        <v>331</v>
      </c>
      <c r="H95" s="90" t="s">
        <v>17</v>
      </c>
      <c r="I95" s="90" t="s">
        <v>975</v>
      </c>
      <c r="J95" s="90" t="s">
        <v>891</v>
      </c>
      <c r="K95" s="90" t="s">
        <v>1248</v>
      </c>
      <c r="L95" s="16" t="s">
        <v>1249</v>
      </c>
      <c r="M95" s="3">
        <v>800</v>
      </c>
      <c r="N95" s="3">
        <v>800</v>
      </c>
      <c r="O95" s="13"/>
      <c r="P95" s="13">
        <v>4</v>
      </c>
      <c r="Q95" s="14">
        <v>200</v>
      </c>
      <c r="R95" s="13">
        <v>0</v>
      </c>
      <c r="S95" s="14">
        <f t="shared" si="4"/>
        <v>800</v>
      </c>
      <c r="T95" s="14">
        <f t="shared" si="5"/>
        <v>800</v>
      </c>
      <c r="U95" s="14">
        <f t="shared" si="6"/>
        <v>0</v>
      </c>
      <c r="V95" s="14">
        <f t="shared" si="7"/>
        <v>0</v>
      </c>
      <c r="W95" s="13"/>
    </row>
    <row r="96" spans="1:23" x14ac:dyDescent="0.15">
      <c r="A96" s="90" t="s">
        <v>326</v>
      </c>
      <c r="B96" s="90" t="s">
        <v>279</v>
      </c>
      <c r="C96" s="90" t="s">
        <v>279</v>
      </c>
      <c r="D96" s="90" t="s">
        <v>79</v>
      </c>
      <c r="E96" s="16" t="s">
        <v>1250</v>
      </c>
      <c r="F96" s="90" t="s">
        <v>15</v>
      </c>
      <c r="G96" s="90" t="s">
        <v>1185</v>
      </c>
      <c r="H96" s="90" t="s">
        <v>17</v>
      </c>
      <c r="I96" s="90" t="s">
        <v>1070</v>
      </c>
      <c r="J96" s="90" t="s">
        <v>885</v>
      </c>
      <c r="K96" s="90" t="s">
        <v>988</v>
      </c>
      <c r="L96" s="16" t="s">
        <v>1251</v>
      </c>
      <c r="M96" s="3">
        <v>30</v>
      </c>
      <c r="N96" s="3">
        <v>30</v>
      </c>
      <c r="O96" s="13"/>
      <c r="P96" s="13">
        <v>2</v>
      </c>
      <c r="Q96" s="14">
        <v>15</v>
      </c>
      <c r="R96" s="13">
        <v>0</v>
      </c>
      <c r="S96" s="14">
        <f t="shared" si="4"/>
        <v>30</v>
      </c>
      <c r="T96" s="14">
        <f t="shared" si="5"/>
        <v>30</v>
      </c>
      <c r="U96" s="14">
        <f t="shared" si="6"/>
        <v>0</v>
      </c>
      <c r="V96" s="14">
        <f t="shared" si="7"/>
        <v>0</v>
      </c>
      <c r="W96" s="13"/>
    </row>
    <row r="97" spans="1:23" x14ac:dyDescent="0.15">
      <c r="A97" s="90" t="s">
        <v>326</v>
      </c>
      <c r="B97" s="90" t="s">
        <v>279</v>
      </c>
      <c r="C97" s="90" t="s">
        <v>279</v>
      </c>
      <c r="D97" s="90" t="s">
        <v>79</v>
      </c>
      <c r="E97" s="16" t="s">
        <v>1252</v>
      </c>
      <c r="F97" s="90" t="s">
        <v>15</v>
      </c>
      <c r="G97" s="90" t="s">
        <v>1188</v>
      </c>
      <c r="H97" s="90" t="s">
        <v>17</v>
      </c>
      <c r="I97" s="90" t="s">
        <v>1070</v>
      </c>
      <c r="J97" s="90" t="s">
        <v>885</v>
      </c>
      <c r="K97" s="90" t="s">
        <v>988</v>
      </c>
      <c r="L97" s="16" t="s">
        <v>1253</v>
      </c>
      <c r="M97" s="3">
        <v>30</v>
      </c>
      <c r="N97" s="3">
        <v>30</v>
      </c>
      <c r="O97" s="13"/>
      <c r="P97" s="13">
        <v>2</v>
      </c>
      <c r="Q97" s="14">
        <v>15</v>
      </c>
      <c r="R97" s="13">
        <v>0</v>
      </c>
      <c r="S97" s="14">
        <f t="shared" si="4"/>
        <v>30</v>
      </c>
      <c r="T97" s="14">
        <f t="shared" si="5"/>
        <v>30</v>
      </c>
      <c r="U97" s="14">
        <f t="shared" si="6"/>
        <v>0</v>
      </c>
      <c r="V97" s="14">
        <f t="shared" si="7"/>
        <v>0</v>
      </c>
      <c r="W97" s="13"/>
    </row>
    <row r="98" spans="1:23" x14ac:dyDescent="0.15">
      <c r="A98" s="90" t="s">
        <v>326</v>
      </c>
      <c r="B98" s="90" t="s">
        <v>279</v>
      </c>
      <c r="C98" s="90" t="s">
        <v>279</v>
      </c>
      <c r="D98" s="90" t="s">
        <v>79</v>
      </c>
      <c r="E98" s="16" t="s">
        <v>1254</v>
      </c>
      <c r="F98" s="90" t="s">
        <v>15</v>
      </c>
      <c r="G98" s="90" t="s">
        <v>1191</v>
      </c>
      <c r="H98" s="90" t="s">
        <v>17</v>
      </c>
      <c r="I98" s="90" t="s">
        <v>1070</v>
      </c>
      <c r="J98" s="90" t="s">
        <v>885</v>
      </c>
      <c r="K98" s="90" t="s">
        <v>988</v>
      </c>
      <c r="L98" s="16" t="s">
        <v>1255</v>
      </c>
      <c r="M98" s="3">
        <v>30</v>
      </c>
      <c r="N98" s="3">
        <v>30</v>
      </c>
      <c r="O98" s="13"/>
      <c r="P98" s="13">
        <v>2</v>
      </c>
      <c r="Q98" s="14">
        <v>15</v>
      </c>
      <c r="R98" s="13">
        <v>0</v>
      </c>
      <c r="S98" s="14">
        <f t="shared" si="4"/>
        <v>30</v>
      </c>
      <c r="T98" s="14">
        <f t="shared" si="5"/>
        <v>30</v>
      </c>
      <c r="U98" s="14">
        <f t="shared" si="6"/>
        <v>0</v>
      </c>
      <c r="V98" s="14">
        <f t="shared" si="7"/>
        <v>0</v>
      </c>
      <c r="W98" s="13"/>
    </row>
    <row r="99" spans="1:23" x14ac:dyDescent="0.15">
      <c r="A99" s="90" t="s">
        <v>326</v>
      </c>
      <c r="B99" s="90" t="s">
        <v>279</v>
      </c>
      <c r="C99" s="90" t="s">
        <v>279</v>
      </c>
      <c r="D99" s="90" t="s">
        <v>79</v>
      </c>
      <c r="E99" s="16" t="s">
        <v>1256</v>
      </c>
      <c r="F99" s="90" t="s">
        <v>15</v>
      </c>
      <c r="G99" s="90" t="s">
        <v>1194</v>
      </c>
      <c r="H99" s="90" t="s">
        <v>17</v>
      </c>
      <c r="I99" s="90" t="s">
        <v>1070</v>
      </c>
      <c r="J99" s="90" t="s">
        <v>885</v>
      </c>
      <c r="K99" s="90" t="s">
        <v>988</v>
      </c>
      <c r="L99" s="16" t="s">
        <v>1257</v>
      </c>
      <c r="M99" s="3">
        <v>30</v>
      </c>
      <c r="N99" s="3">
        <v>30</v>
      </c>
      <c r="O99" s="13"/>
      <c r="P99" s="13">
        <v>2</v>
      </c>
      <c r="Q99" s="14">
        <v>15</v>
      </c>
      <c r="R99" s="13">
        <v>0</v>
      </c>
      <c r="S99" s="14">
        <f t="shared" si="4"/>
        <v>30</v>
      </c>
      <c r="T99" s="14">
        <f t="shared" si="5"/>
        <v>30</v>
      </c>
      <c r="U99" s="14">
        <f t="shared" si="6"/>
        <v>0</v>
      </c>
      <c r="V99" s="14">
        <f t="shared" si="7"/>
        <v>0</v>
      </c>
      <c r="W99" s="13"/>
    </row>
    <row r="100" spans="1:23" x14ac:dyDescent="0.15">
      <c r="A100" s="90" t="s">
        <v>326</v>
      </c>
      <c r="B100" s="90" t="s">
        <v>465</v>
      </c>
      <c r="C100" s="90" t="s">
        <v>466</v>
      </c>
      <c r="D100" s="90" t="s">
        <v>79</v>
      </c>
      <c r="E100" s="16" t="s">
        <v>1258</v>
      </c>
      <c r="F100" s="90" t="s">
        <v>15</v>
      </c>
      <c r="G100" s="90" t="s">
        <v>1259</v>
      </c>
      <c r="H100" s="90" t="s">
        <v>17</v>
      </c>
      <c r="I100" s="90" t="s">
        <v>1260</v>
      </c>
      <c r="J100" s="90" t="s">
        <v>1261</v>
      </c>
      <c r="K100" s="90" t="s">
        <v>988</v>
      </c>
      <c r="L100" s="16" t="s">
        <v>1262</v>
      </c>
      <c r="M100" s="3">
        <v>100</v>
      </c>
      <c r="N100" s="3">
        <v>100</v>
      </c>
      <c r="O100" s="13"/>
      <c r="P100" s="13">
        <v>1</v>
      </c>
      <c r="Q100" s="14">
        <v>100</v>
      </c>
      <c r="R100" s="13">
        <v>0</v>
      </c>
      <c r="S100" s="14">
        <f t="shared" si="4"/>
        <v>100</v>
      </c>
      <c r="T100" s="14">
        <f t="shared" si="5"/>
        <v>100</v>
      </c>
      <c r="U100" s="14">
        <f t="shared" si="6"/>
        <v>0</v>
      </c>
      <c r="V100" s="14">
        <f t="shared" si="7"/>
        <v>0</v>
      </c>
      <c r="W100" s="13"/>
    </row>
    <row r="101" spans="1:23" x14ac:dyDescent="0.15">
      <c r="A101" s="90" t="s">
        <v>326</v>
      </c>
      <c r="B101" s="90" t="s">
        <v>342</v>
      </c>
      <c r="C101" s="90" t="s">
        <v>342</v>
      </c>
      <c r="D101" s="90" t="s">
        <v>79</v>
      </c>
      <c r="E101" s="16" t="s">
        <v>1263</v>
      </c>
      <c r="F101" s="90" t="s">
        <v>344</v>
      </c>
      <c r="G101" s="90" t="s">
        <v>345</v>
      </c>
      <c r="H101" s="90" t="s">
        <v>17</v>
      </c>
      <c r="I101" s="90" t="s">
        <v>980</v>
      </c>
      <c r="J101" s="90" t="s">
        <v>894</v>
      </c>
      <c r="K101" s="90" t="s">
        <v>1248</v>
      </c>
      <c r="L101" s="16" t="s">
        <v>1264</v>
      </c>
      <c r="M101" s="3">
        <v>50</v>
      </c>
      <c r="N101" s="3">
        <v>50</v>
      </c>
      <c r="O101" s="13"/>
      <c r="P101" s="13">
        <v>1</v>
      </c>
      <c r="Q101" s="14">
        <v>50</v>
      </c>
      <c r="R101" s="13">
        <v>0</v>
      </c>
      <c r="S101" s="14">
        <f t="shared" si="4"/>
        <v>50</v>
      </c>
      <c r="T101" s="14">
        <f t="shared" si="5"/>
        <v>50</v>
      </c>
      <c r="U101" s="14">
        <f t="shared" si="6"/>
        <v>0</v>
      </c>
      <c r="V101" s="14">
        <f t="shared" si="7"/>
        <v>0</v>
      </c>
      <c r="W101" s="13"/>
    </row>
    <row r="102" spans="1:23" x14ac:dyDescent="0.15">
      <c r="A102" s="90" t="s">
        <v>326</v>
      </c>
      <c r="B102" s="90" t="s">
        <v>342</v>
      </c>
      <c r="C102" s="90" t="s">
        <v>342</v>
      </c>
      <c r="D102" s="90" t="s">
        <v>79</v>
      </c>
      <c r="E102" s="16" t="s">
        <v>1265</v>
      </c>
      <c r="F102" s="90" t="s">
        <v>344</v>
      </c>
      <c r="G102" s="90" t="s">
        <v>345</v>
      </c>
      <c r="H102" s="90" t="s">
        <v>17</v>
      </c>
      <c r="I102" s="90" t="s">
        <v>980</v>
      </c>
      <c r="J102" s="90" t="s">
        <v>894</v>
      </c>
      <c r="K102" s="90" t="s">
        <v>1248</v>
      </c>
      <c r="L102" s="16" t="s">
        <v>1266</v>
      </c>
      <c r="M102" s="3">
        <v>50</v>
      </c>
      <c r="N102" s="3">
        <v>50</v>
      </c>
      <c r="O102" s="13"/>
      <c r="P102" s="13">
        <v>1</v>
      </c>
      <c r="Q102" s="14">
        <v>50</v>
      </c>
      <c r="R102" s="13">
        <v>0</v>
      </c>
      <c r="S102" s="14">
        <f t="shared" si="4"/>
        <v>50</v>
      </c>
      <c r="T102" s="14">
        <f t="shared" si="5"/>
        <v>50</v>
      </c>
      <c r="U102" s="14">
        <f t="shared" si="6"/>
        <v>0</v>
      </c>
      <c r="V102" s="14">
        <f t="shared" si="7"/>
        <v>0</v>
      </c>
      <c r="W102" s="13"/>
    </row>
    <row r="103" spans="1:23" x14ac:dyDescent="0.15">
      <c r="A103" s="90" t="s">
        <v>326</v>
      </c>
      <c r="B103" s="90" t="s">
        <v>342</v>
      </c>
      <c r="C103" s="90" t="s">
        <v>342</v>
      </c>
      <c r="D103" s="90" t="s">
        <v>79</v>
      </c>
      <c r="E103" s="16" t="s">
        <v>1267</v>
      </c>
      <c r="F103" s="90" t="s">
        <v>344</v>
      </c>
      <c r="G103" s="90" t="s">
        <v>345</v>
      </c>
      <c r="H103" s="90" t="s">
        <v>17</v>
      </c>
      <c r="I103" s="90" t="s">
        <v>980</v>
      </c>
      <c r="J103" s="90" t="s">
        <v>894</v>
      </c>
      <c r="K103" s="90" t="s">
        <v>1248</v>
      </c>
      <c r="L103" s="16" t="s">
        <v>1268</v>
      </c>
      <c r="M103" s="3">
        <v>50</v>
      </c>
      <c r="N103" s="3">
        <v>50</v>
      </c>
      <c r="O103" s="13"/>
      <c r="P103" s="13">
        <v>1</v>
      </c>
      <c r="Q103" s="14">
        <v>50</v>
      </c>
      <c r="R103" s="13">
        <v>0</v>
      </c>
      <c r="S103" s="14">
        <f t="shared" si="4"/>
        <v>50</v>
      </c>
      <c r="T103" s="14">
        <f t="shared" si="5"/>
        <v>50</v>
      </c>
      <c r="U103" s="14">
        <f t="shared" si="6"/>
        <v>0</v>
      </c>
      <c r="V103" s="14">
        <f t="shared" si="7"/>
        <v>0</v>
      </c>
      <c r="W103" s="13"/>
    </row>
    <row r="104" spans="1:23" x14ac:dyDescent="0.15">
      <c r="A104" s="90" t="s">
        <v>326</v>
      </c>
      <c r="B104" s="90" t="s">
        <v>342</v>
      </c>
      <c r="C104" s="90" t="s">
        <v>342</v>
      </c>
      <c r="D104" s="90" t="s">
        <v>79</v>
      </c>
      <c r="E104" s="16" t="s">
        <v>1269</v>
      </c>
      <c r="F104" s="90" t="s">
        <v>344</v>
      </c>
      <c r="G104" s="90" t="s">
        <v>345</v>
      </c>
      <c r="H104" s="90" t="s">
        <v>17</v>
      </c>
      <c r="I104" s="90" t="s">
        <v>980</v>
      </c>
      <c r="J104" s="90" t="s">
        <v>894</v>
      </c>
      <c r="K104" s="90" t="s">
        <v>1248</v>
      </c>
      <c r="L104" s="16" t="s">
        <v>1270</v>
      </c>
      <c r="M104" s="3">
        <v>50</v>
      </c>
      <c r="N104" s="3">
        <v>50</v>
      </c>
      <c r="O104" s="13"/>
      <c r="P104" s="13">
        <v>1</v>
      </c>
      <c r="Q104" s="14">
        <v>50</v>
      </c>
      <c r="R104" s="13">
        <v>0</v>
      </c>
      <c r="S104" s="14">
        <f t="shared" si="4"/>
        <v>50</v>
      </c>
      <c r="T104" s="14">
        <f t="shared" si="5"/>
        <v>50</v>
      </c>
      <c r="U104" s="14">
        <f t="shared" si="6"/>
        <v>0</v>
      </c>
      <c r="V104" s="14">
        <f t="shared" si="7"/>
        <v>0</v>
      </c>
      <c r="W104" s="13"/>
    </row>
    <row r="105" spans="1:23" x14ac:dyDescent="0.15">
      <c r="A105" s="90" t="s">
        <v>326</v>
      </c>
      <c r="B105" s="90" t="s">
        <v>351</v>
      </c>
      <c r="C105" s="90" t="s">
        <v>351</v>
      </c>
      <c r="D105" s="90" t="s">
        <v>79</v>
      </c>
      <c r="E105" s="16" t="s">
        <v>1271</v>
      </c>
      <c r="F105" s="90" t="s">
        <v>15</v>
      </c>
      <c r="G105" s="90" t="s">
        <v>1272</v>
      </c>
      <c r="H105" s="90" t="s">
        <v>17</v>
      </c>
      <c r="I105" s="90" t="s">
        <v>1005</v>
      </c>
      <c r="J105" s="90" t="s">
        <v>886</v>
      </c>
      <c r="K105" s="90" t="s">
        <v>988</v>
      </c>
      <c r="L105" s="16" t="s">
        <v>1273</v>
      </c>
      <c r="M105" s="3">
        <v>400</v>
      </c>
      <c r="N105" s="3">
        <v>400</v>
      </c>
      <c r="O105" s="13"/>
      <c r="P105" s="13">
        <v>4</v>
      </c>
      <c r="Q105" s="14">
        <v>100</v>
      </c>
      <c r="R105" s="13">
        <v>0</v>
      </c>
      <c r="S105" s="14">
        <f t="shared" si="4"/>
        <v>400</v>
      </c>
      <c r="T105" s="14">
        <f t="shared" si="5"/>
        <v>400</v>
      </c>
      <c r="U105" s="14">
        <f t="shared" si="6"/>
        <v>0</v>
      </c>
      <c r="V105" s="14">
        <f t="shared" si="7"/>
        <v>0</v>
      </c>
      <c r="W105" s="13"/>
    </row>
    <row r="106" spans="1:23" x14ac:dyDescent="0.15">
      <c r="A106" s="90" t="s">
        <v>326</v>
      </c>
      <c r="B106" s="90" t="s">
        <v>1274</v>
      </c>
      <c r="C106" s="90" t="s">
        <v>1274</v>
      </c>
      <c r="D106" s="90" t="s">
        <v>79</v>
      </c>
      <c r="E106" s="16" t="s">
        <v>1275</v>
      </c>
      <c r="F106" s="90" t="s">
        <v>15</v>
      </c>
      <c r="G106" s="90" t="s">
        <v>1276</v>
      </c>
      <c r="H106" s="90" t="s">
        <v>17</v>
      </c>
      <c r="I106" s="90" t="s">
        <v>1241</v>
      </c>
      <c r="J106" s="90" t="s">
        <v>905</v>
      </c>
      <c r="K106" s="90" t="s">
        <v>988</v>
      </c>
      <c r="L106" s="16" t="s">
        <v>1277</v>
      </c>
      <c r="M106" s="3">
        <v>200</v>
      </c>
      <c r="N106" s="3">
        <v>200</v>
      </c>
      <c r="O106" s="17" t="s">
        <v>942</v>
      </c>
      <c r="P106" s="13">
        <v>1</v>
      </c>
      <c r="Q106" s="14">
        <v>200</v>
      </c>
      <c r="R106" s="13">
        <v>0</v>
      </c>
      <c r="S106" s="14">
        <f t="shared" si="4"/>
        <v>200</v>
      </c>
      <c r="T106" s="14">
        <f t="shared" si="5"/>
        <v>200</v>
      </c>
      <c r="U106" s="14">
        <f t="shared" si="6"/>
        <v>0</v>
      </c>
      <c r="V106" s="14">
        <f t="shared" si="7"/>
        <v>0</v>
      </c>
      <c r="W106" s="13"/>
    </row>
    <row r="107" spans="1:23" x14ac:dyDescent="0.15">
      <c r="A107" s="90" t="s">
        <v>326</v>
      </c>
      <c r="B107" s="90" t="s">
        <v>360</v>
      </c>
      <c r="C107" s="90" t="s">
        <v>360</v>
      </c>
      <c r="D107" s="90" t="s">
        <v>79</v>
      </c>
      <c r="E107" s="16" t="s">
        <v>363</v>
      </c>
      <c r="F107" s="90" t="s">
        <v>344</v>
      </c>
      <c r="G107" s="90" t="s">
        <v>364</v>
      </c>
      <c r="H107" s="90" t="s">
        <v>17</v>
      </c>
      <c r="I107" s="90" t="s">
        <v>980</v>
      </c>
      <c r="J107" s="90" t="s">
        <v>894</v>
      </c>
      <c r="K107" s="90" t="s">
        <v>1248</v>
      </c>
      <c r="L107" s="16" t="s">
        <v>1278</v>
      </c>
      <c r="M107" s="3">
        <v>50</v>
      </c>
      <c r="N107" s="3">
        <v>50</v>
      </c>
      <c r="O107" s="13"/>
      <c r="P107" s="13">
        <v>1</v>
      </c>
      <c r="Q107" s="14">
        <v>50</v>
      </c>
      <c r="R107" s="13">
        <v>0</v>
      </c>
      <c r="S107" s="14">
        <f t="shared" si="4"/>
        <v>50</v>
      </c>
      <c r="T107" s="14">
        <f t="shared" si="5"/>
        <v>50</v>
      </c>
      <c r="U107" s="14">
        <f t="shared" si="6"/>
        <v>0</v>
      </c>
      <c r="V107" s="14">
        <f t="shared" si="7"/>
        <v>0</v>
      </c>
      <c r="W107" s="13"/>
    </row>
    <row r="108" spans="1:23" x14ac:dyDescent="0.15">
      <c r="A108" s="90" t="s">
        <v>326</v>
      </c>
      <c r="B108" s="90" t="s">
        <v>1279</v>
      </c>
      <c r="C108" s="90" t="s">
        <v>1279</v>
      </c>
      <c r="D108" s="90" t="s">
        <v>79</v>
      </c>
      <c r="E108" s="16" t="s">
        <v>1280</v>
      </c>
      <c r="F108" s="90" t="s">
        <v>1281</v>
      </c>
      <c r="G108" s="90" t="s">
        <v>1282</v>
      </c>
      <c r="H108" s="90" t="s">
        <v>17</v>
      </c>
      <c r="I108" s="90" t="s">
        <v>980</v>
      </c>
      <c r="J108" s="90" t="s">
        <v>894</v>
      </c>
      <c r="K108" s="90" t="s">
        <v>1248</v>
      </c>
      <c r="L108" s="16" t="s">
        <v>1283</v>
      </c>
      <c r="M108" s="3">
        <v>225</v>
      </c>
      <c r="N108" s="3">
        <v>225</v>
      </c>
      <c r="O108" s="13"/>
      <c r="P108" s="13">
        <v>1</v>
      </c>
      <c r="Q108" s="14">
        <v>225</v>
      </c>
      <c r="R108" s="13"/>
      <c r="S108" s="14">
        <f t="shared" si="4"/>
        <v>225</v>
      </c>
      <c r="T108" s="14">
        <f t="shared" si="5"/>
        <v>225</v>
      </c>
      <c r="U108" s="14">
        <f t="shared" si="6"/>
        <v>0</v>
      </c>
      <c r="V108" s="14">
        <f t="shared" si="7"/>
        <v>0</v>
      </c>
      <c r="W108" s="17" t="s">
        <v>1542</v>
      </c>
    </row>
    <row r="109" spans="1:23" x14ac:dyDescent="0.15">
      <c r="A109" s="90" t="s">
        <v>326</v>
      </c>
      <c r="B109" s="90" t="s">
        <v>235</v>
      </c>
      <c r="C109" s="90" t="s">
        <v>235</v>
      </c>
      <c r="D109" s="90" t="s">
        <v>79</v>
      </c>
      <c r="E109" s="16" t="s">
        <v>1284</v>
      </c>
      <c r="F109" s="90" t="s">
        <v>1117</v>
      </c>
      <c r="G109" s="90" t="s">
        <v>1285</v>
      </c>
      <c r="H109" s="90" t="s">
        <v>17</v>
      </c>
      <c r="I109" s="90" t="s">
        <v>980</v>
      </c>
      <c r="J109" s="90" t="s">
        <v>894</v>
      </c>
      <c r="K109" s="90" t="s">
        <v>993</v>
      </c>
      <c r="L109" s="16" t="s">
        <v>1286</v>
      </c>
      <c r="M109" s="3">
        <v>675</v>
      </c>
      <c r="N109" s="3">
        <v>675</v>
      </c>
      <c r="O109" s="13"/>
      <c r="P109" s="13">
        <v>3</v>
      </c>
      <c r="Q109" s="14">
        <v>225</v>
      </c>
      <c r="R109" s="13">
        <v>0</v>
      </c>
      <c r="S109" s="14">
        <f t="shared" si="4"/>
        <v>675</v>
      </c>
      <c r="T109" s="14">
        <f t="shared" si="5"/>
        <v>675</v>
      </c>
      <c r="U109" s="14">
        <f t="shared" si="6"/>
        <v>0</v>
      </c>
      <c r="V109" s="14">
        <f t="shared" si="7"/>
        <v>0</v>
      </c>
      <c r="W109" s="13"/>
    </row>
    <row r="110" spans="1:23" x14ac:dyDescent="0.15">
      <c r="A110" s="90" t="s">
        <v>326</v>
      </c>
      <c r="B110" s="90" t="s">
        <v>1231</v>
      </c>
      <c r="C110" s="90" t="s">
        <v>1231</v>
      </c>
      <c r="D110" s="90" t="s">
        <v>79</v>
      </c>
      <c r="E110" s="16" t="s">
        <v>1287</v>
      </c>
      <c r="F110" s="90" t="s">
        <v>1233</v>
      </c>
      <c r="G110" s="90" t="s">
        <v>1288</v>
      </c>
      <c r="H110" s="90" t="s">
        <v>17</v>
      </c>
      <c r="I110" s="90" t="s">
        <v>1235</v>
      </c>
      <c r="J110" s="90" t="s">
        <v>1236</v>
      </c>
      <c r="K110" s="90" t="s">
        <v>988</v>
      </c>
      <c r="L110" s="16" t="s">
        <v>1289</v>
      </c>
      <c r="M110" s="3">
        <v>200</v>
      </c>
      <c r="N110" s="3">
        <v>200</v>
      </c>
      <c r="O110" s="17" t="s">
        <v>942</v>
      </c>
      <c r="P110" s="13">
        <v>1</v>
      </c>
      <c r="Q110" s="14">
        <v>200</v>
      </c>
      <c r="R110" s="13">
        <v>0</v>
      </c>
      <c r="S110" s="14">
        <f t="shared" si="4"/>
        <v>200</v>
      </c>
      <c r="T110" s="14">
        <f t="shared" si="5"/>
        <v>200</v>
      </c>
      <c r="U110" s="14">
        <f t="shared" si="6"/>
        <v>0</v>
      </c>
      <c r="V110" s="14">
        <f t="shared" si="7"/>
        <v>0</v>
      </c>
      <c r="W110" s="17" t="s">
        <v>1542</v>
      </c>
    </row>
    <row r="111" spans="1:23" x14ac:dyDescent="0.15">
      <c r="A111" s="90" t="s">
        <v>326</v>
      </c>
      <c r="B111" s="90" t="s">
        <v>368</v>
      </c>
      <c r="C111" s="90" t="s">
        <v>368</v>
      </c>
      <c r="D111" s="90" t="s">
        <v>79</v>
      </c>
      <c r="E111" s="16" t="s">
        <v>369</v>
      </c>
      <c r="F111" s="90" t="s">
        <v>15</v>
      </c>
      <c r="G111" s="90" t="s">
        <v>370</v>
      </c>
      <c r="H111" s="90" t="s">
        <v>17</v>
      </c>
      <c r="I111" s="90" t="s">
        <v>975</v>
      </c>
      <c r="J111" s="90" t="s">
        <v>891</v>
      </c>
      <c r="K111" s="90" t="s">
        <v>993</v>
      </c>
      <c r="L111" s="16" t="s">
        <v>1290</v>
      </c>
      <c r="M111" s="3">
        <v>400</v>
      </c>
      <c r="N111" s="3">
        <v>400</v>
      </c>
      <c r="O111" s="13"/>
      <c r="P111" s="13">
        <v>2</v>
      </c>
      <c r="Q111" s="14">
        <v>200</v>
      </c>
      <c r="R111" s="13">
        <v>0</v>
      </c>
      <c r="S111" s="14">
        <f t="shared" si="4"/>
        <v>400</v>
      </c>
      <c r="T111" s="14">
        <f t="shared" si="5"/>
        <v>400</v>
      </c>
      <c r="U111" s="14">
        <f t="shared" si="6"/>
        <v>0</v>
      </c>
      <c r="V111" s="14">
        <f t="shared" si="7"/>
        <v>0</v>
      </c>
      <c r="W111" s="13"/>
    </row>
    <row r="112" spans="1:23" x14ac:dyDescent="0.15">
      <c r="A112" s="90" t="s">
        <v>326</v>
      </c>
      <c r="B112" s="90" t="s">
        <v>1291</v>
      </c>
      <c r="C112" s="90" t="s">
        <v>1291</v>
      </c>
      <c r="D112" s="90" t="s">
        <v>79</v>
      </c>
      <c r="E112" s="16" t="s">
        <v>1292</v>
      </c>
      <c r="F112" s="90" t="s">
        <v>1293</v>
      </c>
      <c r="G112" s="90" t="s">
        <v>1294</v>
      </c>
      <c r="H112" s="90" t="s">
        <v>17</v>
      </c>
      <c r="I112" s="90" t="s">
        <v>980</v>
      </c>
      <c r="J112" s="90" t="s">
        <v>894</v>
      </c>
      <c r="K112" s="90" t="s">
        <v>988</v>
      </c>
      <c r="L112" s="16" t="s">
        <v>1295</v>
      </c>
      <c r="M112" s="3">
        <v>50</v>
      </c>
      <c r="N112" s="3">
        <v>50</v>
      </c>
      <c r="O112" s="13"/>
      <c r="P112" s="13">
        <v>1</v>
      </c>
      <c r="Q112" s="14">
        <v>50</v>
      </c>
      <c r="R112" s="13">
        <v>0</v>
      </c>
      <c r="S112" s="14">
        <f t="shared" si="4"/>
        <v>50</v>
      </c>
      <c r="T112" s="14">
        <f t="shared" si="5"/>
        <v>50</v>
      </c>
      <c r="U112" s="14">
        <f t="shared" si="6"/>
        <v>0</v>
      </c>
      <c r="V112" s="14">
        <f t="shared" si="7"/>
        <v>0</v>
      </c>
      <c r="W112" s="17" t="s">
        <v>1542</v>
      </c>
    </row>
    <row r="113" spans="1:23" x14ac:dyDescent="0.15">
      <c r="A113" s="90" t="s">
        <v>326</v>
      </c>
      <c r="B113" s="90" t="s">
        <v>317</v>
      </c>
      <c r="C113" s="90" t="s">
        <v>318</v>
      </c>
      <c r="D113" s="90" t="s">
        <v>79</v>
      </c>
      <c r="E113" s="16" t="s">
        <v>1296</v>
      </c>
      <c r="F113" s="90" t="s">
        <v>1209</v>
      </c>
      <c r="G113" s="90" t="s">
        <v>372</v>
      </c>
      <c r="H113" s="90" t="s">
        <v>17</v>
      </c>
      <c r="I113" s="90" t="s">
        <v>1241</v>
      </c>
      <c r="J113" s="90" t="s">
        <v>905</v>
      </c>
      <c r="K113" s="90" t="s">
        <v>988</v>
      </c>
      <c r="L113" s="16" t="s">
        <v>1297</v>
      </c>
      <c r="M113" s="3">
        <v>400</v>
      </c>
      <c r="N113" s="3">
        <v>400</v>
      </c>
      <c r="O113" s="13"/>
      <c r="P113" s="13">
        <v>2</v>
      </c>
      <c r="Q113" s="14">
        <v>200</v>
      </c>
      <c r="R113" s="13">
        <v>0</v>
      </c>
      <c r="S113" s="14">
        <f t="shared" si="4"/>
        <v>400</v>
      </c>
      <c r="T113" s="14">
        <f t="shared" si="5"/>
        <v>400</v>
      </c>
      <c r="U113" s="14">
        <f t="shared" si="6"/>
        <v>0</v>
      </c>
      <c r="V113" s="14">
        <f t="shared" si="7"/>
        <v>0</v>
      </c>
      <c r="W113" s="17" t="s">
        <v>1542</v>
      </c>
    </row>
    <row r="114" spans="1:23" x14ac:dyDescent="0.15">
      <c r="A114" s="90" t="s">
        <v>326</v>
      </c>
      <c r="B114" s="90" t="s">
        <v>373</v>
      </c>
      <c r="C114" s="90" t="s">
        <v>373</v>
      </c>
      <c r="D114" s="90" t="s">
        <v>79</v>
      </c>
      <c r="E114" s="16" t="s">
        <v>1298</v>
      </c>
      <c r="F114" s="90" t="s">
        <v>375</v>
      </c>
      <c r="G114" s="90" t="s">
        <v>376</v>
      </c>
      <c r="H114" s="90" t="s">
        <v>17</v>
      </c>
      <c r="I114" s="90" t="s">
        <v>1070</v>
      </c>
      <c r="J114" s="90" t="s">
        <v>885</v>
      </c>
      <c r="K114" s="90" t="s">
        <v>988</v>
      </c>
      <c r="L114" s="16" t="s">
        <v>1299</v>
      </c>
      <c r="M114" s="3">
        <v>200</v>
      </c>
      <c r="N114" s="3">
        <v>200</v>
      </c>
      <c r="O114" s="13"/>
      <c r="P114" s="13">
        <v>1</v>
      </c>
      <c r="Q114" s="14">
        <v>200</v>
      </c>
      <c r="R114" s="13">
        <v>0</v>
      </c>
      <c r="S114" s="14">
        <f t="shared" si="4"/>
        <v>200</v>
      </c>
      <c r="T114" s="14">
        <f t="shared" si="5"/>
        <v>200</v>
      </c>
      <c r="U114" s="14">
        <f t="shared" si="6"/>
        <v>0</v>
      </c>
      <c r="V114" s="14">
        <f t="shared" si="7"/>
        <v>0</v>
      </c>
      <c r="W114" s="13"/>
    </row>
    <row r="115" spans="1:23" x14ac:dyDescent="0.15">
      <c r="A115" s="90" t="s">
        <v>326</v>
      </c>
      <c r="B115" s="90" t="s">
        <v>1300</v>
      </c>
      <c r="C115" s="90" t="s">
        <v>1300</v>
      </c>
      <c r="D115" s="90" t="s">
        <v>79</v>
      </c>
      <c r="E115" s="16" t="s">
        <v>1301</v>
      </c>
      <c r="F115" s="90" t="s">
        <v>15</v>
      </c>
      <c r="G115" s="90" t="s">
        <v>1246</v>
      </c>
      <c r="H115" s="90" t="s">
        <v>17</v>
      </c>
      <c r="I115" s="90" t="s">
        <v>975</v>
      </c>
      <c r="J115" s="90" t="s">
        <v>891</v>
      </c>
      <c r="K115" s="90" t="s">
        <v>993</v>
      </c>
      <c r="L115" s="16" t="s">
        <v>1302</v>
      </c>
      <c r="M115" s="3">
        <v>600</v>
      </c>
      <c r="N115" s="3">
        <v>600</v>
      </c>
      <c r="O115" s="13"/>
      <c r="P115" s="13">
        <v>3</v>
      </c>
      <c r="Q115" s="14">
        <v>200</v>
      </c>
      <c r="R115" s="13">
        <v>0</v>
      </c>
      <c r="S115" s="14">
        <f t="shared" si="4"/>
        <v>600</v>
      </c>
      <c r="T115" s="14">
        <f t="shared" si="5"/>
        <v>600</v>
      </c>
      <c r="U115" s="14">
        <f t="shared" si="6"/>
        <v>0</v>
      </c>
      <c r="V115" s="14">
        <f t="shared" si="7"/>
        <v>0</v>
      </c>
      <c r="W115" s="13"/>
    </row>
    <row r="116" spans="1:23" x14ac:dyDescent="0.15">
      <c r="A116" s="90" t="s">
        <v>381</v>
      </c>
      <c r="B116" s="90" t="s">
        <v>382</v>
      </c>
      <c r="C116" s="90" t="s">
        <v>382</v>
      </c>
      <c r="D116" s="90" t="s">
        <v>79</v>
      </c>
      <c r="E116" s="16" t="s">
        <v>383</v>
      </c>
      <c r="F116" s="90" t="s">
        <v>15</v>
      </c>
      <c r="G116" s="90" t="s">
        <v>384</v>
      </c>
      <c r="H116" s="90" t="s">
        <v>17</v>
      </c>
      <c r="I116" s="90" t="s">
        <v>1241</v>
      </c>
      <c r="J116" s="90" t="s">
        <v>905</v>
      </c>
      <c r="K116" s="90" t="s">
        <v>988</v>
      </c>
      <c r="L116" s="16" t="s">
        <v>1303</v>
      </c>
      <c r="M116" s="3">
        <v>100</v>
      </c>
      <c r="N116" s="3">
        <v>100</v>
      </c>
      <c r="O116" s="17" t="s">
        <v>925</v>
      </c>
      <c r="P116" s="13">
        <v>2</v>
      </c>
      <c r="Q116" s="14">
        <v>50</v>
      </c>
      <c r="R116" s="13">
        <v>0</v>
      </c>
      <c r="S116" s="14">
        <f t="shared" si="4"/>
        <v>100</v>
      </c>
      <c r="T116" s="14">
        <f t="shared" si="5"/>
        <v>100</v>
      </c>
      <c r="U116" s="14">
        <f t="shared" si="6"/>
        <v>0</v>
      </c>
      <c r="V116" s="14">
        <f t="shared" si="7"/>
        <v>0</v>
      </c>
      <c r="W116" s="17" t="s">
        <v>1542</v>
      </c>
    </row>
    <row r="117" spans="1:23" x14ac:dyDescent="0.15">
      <c r="A117" s="90" t="s">
        <v>381</v>
      </c>
      <c r="B117" s="90" t="s">
        <v>389</v>
      </c>
      <c r="C117" s="90" t="s">
        <v>389</v>
      </c>
      <c r="D117" s="90" t="s">
        <v>79</v>
      </c>
      <c r="E117" s="16" t="s">
        <v>1304</v>
      </c>
      <c r="F117" s="90" t="s">
        <v>397</v>
      </c>
      <c r="G117" s="90" t="s">
        <v>1305</v>
      </c>
      <c r="H117" s="90" t="s">
        <v>17</v>
      </c>
      <c r="I117" s="90" t="s">
        <v>980</v>
      </c>
      <c r="J117" s="90" t="s">
        <v>894</v>
      </c>
      <c r="K117" s="90" t="s">
        <v>988</v>
      </c>
      <c r="L117" s="16" t="s">
        <v>1306</v>
      </c>
      <c r="M117" s="3">
        <v>50</v>
      </c>
      <c r="N117" s="3">
        <v>50</v>
      </c>
      <c r="O117" s="17" t="s">
        <v>925</v>
      </c>
      <c r="P117" s="13">
        <v>1</v>
      </c>
      <c r="Q117" s="14">
        <v>50</v>
      </c>
      <c r="R117" s="13">
        <v>0</v>
      </c>
      <c r="S117" s="14">
        <f t="shared" si="4"/>
        <v>50</v>
      </c>
      <c r="T117" s="14">
        <f t="shared" si="5"/>
        <v>50</v>
      </c>
      <c r="U117" s="14">
        <f t="shared" si="6"/>
        <v>0</v>
      </c>
      <c r="V117" s="14">
        <f t="shared" si="7"/>
        <v>0</v>
      </c>
      <c r="W117" s="13"/>
    </row>
    <row r="118" spans="1:23" x14ac:dyDescent="0.15">
      <c r="A118" s="90" t="s">
        <v>381</v>
      </c>
      <c r="B118" s="90" t="s">
        <v>389</v>
      </c>
      <c r="C118" s="90" t="s">
        <v>389</v>
      </c>
      <c r="D118" s="90" t="s">
        <v>79</v>
      </c>
      <c r="E118" s="16" t="s">
        <v>1307</v>
      </c>
      <c r="F118" s="90" t="s">
        <v>391</v>
      </c>
      <c r="G118" s="90" t="s">
        <v>1308</v>
      </c>
      <c r="H118" s="90" t="s">
        <v>17</v>
      </c>
      <c r="I118" s="90" t="s">
        <v>980</v>
      </c>
      <c r="J118" s="90" t="s">
        <v>894</v>
      </c>
      <c r="K118" s="90" t="s">
        <v>1309</v>
      </c>
      <c r="L118" s="16" t="s">
        <v>1310</v>
      </c>
      <c r="M118" s="3">
        <v>50</v>
      </c>
      <c r="N118" s="3">
        <v>50</v>
      </c>
      <c r="O118" s="17" t="s">
        <v>925</v>
      </c>
      <c r="P118" s="13">
        <v>1</v>
      </c>
      <c r="Q118" s="14">
        <v>50</v>
      </c>
      <c r="R118" s="13">
        <v>0</v>
      </c>
      <c r="S118" s="14">
        <f t="shared" si="4"/>
        <v>50</v>
      </c>
      <c r="T118" s="14">
        <f t="shared" si="5"/>
        <v>50</v>
      </c>
      <c r="U118" s="14">
        <f t="shared" si="6"/>
        <v>0</v>
      </c>
      <c r="V118" s="14">
        <f t="shared" si="7"/>
        <v>0</v>
      </c>
      <c r="W118" s="13"/>
    </row>
    <row r="119" spans="1:23" x14ac:dyDescent="0.15">
      <c r="A119" s="90" t="s">
        <v>381</v>
      </c>
      <c r="B119" s="90" t="s">
        <v>389</v>
      </c>
      <c r="C119" s="90" t="s">
        <v>389</v>
      </c>
      <c r="D119" s="90" t="s">
        <v>79</v>
      </c>
      <c r="E119" s="16" t="s">
        <v>1311</v>
      </c>
      <c r="F119" s="90" t="s">
        <v>394</v>
      </c>
      <c r="G119" s="90" t="s">
        <v>1312</v>
      </c>
      <c r="H119" s="90" t="s">
        <v>17</v>
      </c>
      <c r="I119" s="90" t="s">
        <v>980</v>
      </c>
      <c r="J119" s="90" t="s">
        <v>894</v>
      </c>
      <c r="K119" s="90" t="s">
        <v>1309</v>
      </c>
      <c r="L119" s="16" t="s">
        <v>1313</v>
      </c>
      <c r="M119" s="3">
        <v>50</v>
      </c>
      <c r="N119" s="3">
        <v>50</v>
      </c>
      <c r="O119" s="17" t="s">
        <v>925</v>
      </c>
      <c r="P119" s="13">
        <v>1</v>
      </c>
      <c r="Q119" s="14">
        <v>50</v>
      </c>
      <c r="R119" s="13">
        <v>0</v>
      </c>
      <c r="S119" s="14">
        <f t="shared" si="4"/>
        <v>50</v>
      </c>
      <c r="T119" s="14">
        <f t="shared" si="5"/>
        <v>50</v>
      </c>
      <c r="U119" s="14">
        <f t="shared" si="6"/>
        <v>0</v>
      </c>
      <c r="V119" s="14">
        <f t="shared" si="7"/>
        <v>0</v>
      </c>
      <c r="W119" s="13"/>
    </row>
    <row r="120" spans="1:23" x14ac:dyDescent="0.15">
      <c r="A120" s="90" t="s">
        <v>381</v>
      </c>
      <c r="B120" s="90" t="s">
        <v>389</v>
      </c>
      <c r="C120" s="90" t="s">
        <v>389</v>
      </c>
      <c r="D120" s="90" t="s">
        <v>79</v>
      </c>
      <c r="E120" s="16" t="s">
        <v>1314</v>
      </c>
      <c r="F120" s="90" t="s">
        <v>397</v>
      </c>
      <c r="G120" s="90" t="s">
        <v>1315</v>
      </c>
      <c r="H120" s="90" t="s">
        <v>17</v>
      </c>
      <c r="I120" s="90" t="s">
        <v>980</v>
      </c>
      <c r="J120" s="90" t="s">
        <v>894</v>
      </c>
      <c r="K120" s="90" t="s">
        <v>988</v>
      </c>
      <c r="L120" s="16" t="s">
        <v>1316</v>
      </c>
      <c r="M120" s="3">
        <v>50</v>
      </c>
      <c r="N120" s="3">
        <v>50</v>
      </c>
      <c r="O120" s="17" t="s">
        <v>925</v>
      </c>
      <c r="P120" s="13">
        <v>1</v>
      </c>
      <c r="Q120" s="14">
        <v>50</v>
      </c>
      <c r="R120" s="13">
        <v>0</v>
      </c>
      <c r="S120" s="14">
        <f t="shared" si="4"/>
        <v>50</v>
      </c>
      <c r="T120" s="14">
        <f t="shared" si="5"/>
        <v>50</v>
      </c>
      <c r="U120" s="14">
        <f t="shared" si="6"/>
        <v>0</v>
      </c>
      <c r="V120" s="14">
        <f t="shared" si="7"/>
        <v>0</v>
      </c>
      <c r="W120" s="13"/>
    </row>
    <row r="121" spans="1:23" x14ac:dyDescent="0.15">
      <c r="A121" s="90" t="s">
        <v>381</v>
      </c>
      <c r="B121" s="90" t="s">
        <v>389</v>
      </c>
      <c r="C121" s="90" t="s">
        <v>389</v>
      </c>
      <c r="D121" s="90" t="s">
        <v>79</v>
      </c>
      <c r="E121" s="16" t="s">
        <v>1317</v>
      </c>
      <c r="F121" s="90" t="s">
        <v>391</v>
      </c>
      <c r="G121" s="90" t="s">
        <v>1318</v>
      </c>
      <c r="H121" s="90" t="s">
        <v>17</v>
      </c>
      <c r="I121" s="90" t="s">
        <v>980</v>
      </c>
      <c r="J121" s="90" t="s">
        <v>894</v>
      </c>
      <c r="K121" s="90" t="s">
        <v>1309</v>
      </c>
      <c r="L121" s="16" t="s">
        <v>1319</v>
      </c>
      <c r="M121" s="3">
        <v>50</v>
      </c>
      <c r="N121" s="3">
        <v>50</v>
      </c>
      <c r="O121" s="17" t="s">
        <v>925</v>
      </c>
      <c r="P121" s="13">
        <v>1</v>
      </c>
      <c r="Q121" s="14">
        <v>50</v>
      </c>
      <c r="R121" s="13">
        <v>0</v>
      </c>
      <c r="S121" s="14">
        <f t="shared" si="4"/>
        <v>50</v>
      </c>
      <c r="T121" s="14">
        <f t="shared" si="5"/>
        <v>50</v>
      </c>
      <c r="U121" s="14">
        <f t="shared" si="6"/>
        <v>0</v>
      </c>
      <c r="V121" s="14">
        <f t="shared" si="7"/>
        <v>0</v>
      </c>
      <c r="W121" s="13"/>
    </row>
    <row r="122" spans="1:23" x14ac:dyDescent="0.15">
      <c r="A122" s="90" t="s">
        <v>381</v>
      </c>
      <c r="B122" s="90" t="s">
        <v>389</v>
      </c>
      <c r="C122" s="90" t="s">
        <v>389</v>
      </c>
      <c r="D122" s="90" t="s">
        <v>79</v>
      </c>
      <c r="E122" s="16" t="s">
        <v>1320</v>
      </c>
      <c r="F122" s="90" t="s">
        <v>394</v>
      </c>
      <c r="G122" s="90" t="s">
        <v>1321</v>
      </c>
      <c r="H122" s="90" t="s">
        <v>17</v>
      </c>
      <c r="I122" s="90" t="s">
        <v>980</v>
      </c>
      <c r="J122" s="90" t="s">
        <v>894</v>
      </c>
      <c r="K122" s="90" t="s">
        <v>1309</v>
      </c>
      <c r="L122" s="16" t="s">
        <v>1322</v>
      </c>
      <c r="M122" s="3">
        <v>50</v>
      </c>
      <c r="N122" s="3">
        <v>50</v>
      </c>
      <c r="O122" s="17" t="s">
        <v>925</v>
      </c>
      <c r="P122" s="13">
        <v>1</v>
      </c>
      <c r="Q122" s="14">
        <v>50</v>
      </c>
      <c r="R122" s="13">
        <v>0</v>
      </c>
      <c r="S122" s="14">
        <f t="shared" si="4"/>
        <v>50</v>
      </c>
      <c r="T122" s="14">
        <f t="shared" si="5"/>
        <v>50</v>
      </c>
      <c r="U122" s="14">
        <f t="shared" si="6"/>
        <v>0</v>
      </c>
      <c r="V122" s="14">
        <f t="shared" si="7"/>
        <v>0</v>
      </c>
      <c r="W122" s="13"/>
    </row>
    <row r="123" spans="1:23" x14ac:dyDescent="0.15">
      <c r="A123" s="90" t="s">
        <v>381</v>
      </c>
      <c r="B123" s="90" t="s">
        <v>389</v>
      </c>
      <c r="C123" s="90" t="s">
        <v>389</v>
      </c>
      <c r="D123" s="90" t="s">
        <v>79</v>
      </c>
      <c r="E123" s="16" t="s">
        <v>1323</v>
      </c>
      <c r="F123" s="90" t="s">
        <v>397</v>
      </c>
      <c r="G123" s="90" t="s">
        <v>1324</v>
      </c>
      <c r="H123" s="90" t="s">
        <v>17</v>
      </c>
      <c r="I123" s="90" t="s">
        <v>980</v>
      </c>
      <c r="J123" s="90" t="s">
        <v>894</v>
      </c>
      <c r="K123" s="90" t="s">
        <v>988</v>
      </c>
      <c r="L123" s="16" t="s">
        <v>1325</v>
      </c>
      <c r="M123" s="3">
        <v>50</v>
      </c>
      <c r="N123" s="3">
        <v>50</v>
      </c>
      <c r="O123" s="17" t="s">
        <v>925</v>
      </c>
      <c r="P123" s="13">
        <v>1</v>
      </c>
      <c r="Q123" s="14">
        <v>50</v>
      </c>
      <c r="R123" s="13">
        <v>0</v>
      </c>
      <c r="S123" s="14">
        <f t="shared" si="4"/>
        <v>50</v>
      </c>
      <c r="T123" s="14">
        <f t="shared" si="5"/>
        <v>50</v>
      </c>
      <c r="U123" s="14">
        <f t="shared" si="6"/>
        <v>0</v>
      </c>
      <c r="V123" s="14">
        <f t="shared" si="7"/>
        <v>0</v>
      </c>
      <c r="W123" s="13"/>
    </row>
    <row r="124" spans="1:23" x14ac:dyDescent="0.15">
      <c r="A124" s="90" t="s">
        <v>381</v>
      </c>
      <c r="B124" s="90" t="s">
        <v>389</v>
      </c>
      <c r="C124" s="90" t="s">
        <v>389</v>
      </c>
      <c r="D124" s="90" t="s">
        <v>79</v>
      </c>
      <c r="E124" s="16" t="s">
        <v>1326</v>
      </c>
      <c r="F124" s="90" t="s">
        <v>391</v>
      </c>
      <c r="G124" s="90" t="s">
        <v>1327</v>
      </c>
      <c r="H124" s="90" t="s">
        <v>17</v>
      </c>
      <c r="I124" s="90" t="s">
        <v>980</v>
      </c>
      <c r="J124" s="90" t="s">
        <v>894</v>
      </c>
      <c r="K124" s="90" t="s">
        <v>1309</v>
      </c>
      <c r="L124" s="16" t="s">
        <v>1328</v>
      </c>
      <c r="M124" s="3">
        <v>50</v>
      </c>
      <c r="N124" s="3">
        <v>50</v>
      </c>
      <c r="O124" s="17" t="s">
        <v>925</v>
      </c>
      <c r="P124" s="13">
        <v>1</v>
      </c>
      <c r="Q124" s="14">
        <v>50</v>
      </c>
      <c r="R124" s="13">
        <v>0</v>
      </c>
      <c r="S124" s="14">
        <f t="shared" si="4"/>
        <v>50</v>
      </c>
      <c r="T124" s="14">
        <f t="shared" si="5"/>
        <v>50</v>
      </c>
      <c r="U124" s="14">
        <f t="shared" si="6"/>
        <v>0</v>
      </c>
      <c r="V124" s="14">
        <f t="shared" si="7"/>
        <v>0</v>
      </c>
      <c r="W124" s="13"/>
    </row>
    <row r="125" spans="1:23" x14ac:dyDescent="0.15">
      <c r="A125" s="90" t="s">
        <v>381</v>
      </c>
      <c r="B125" s="90" t="s">
        <v>389</v>
      </c>
      <c r="C125" s="90" t="s">
        <v>389</v>
      </c>
      <c r="D125" s="90" t="s">
        <v>79</v>
      </c>
      <c r="E125" s="16" t="s">
        <v>1329</v>
      </c>
      <c r="F125" s="90" t="s">
        <v>394</v>
      </c>
      <c r="G125" s="90" t="s">
        <v>1330</v>
      </c>
      <c r="H125" s="90" t="s">
        <v>17</v>
      </c>
      <c r="I125" s="90" t="s">
        <v>980</v>
      </c>
      <c r="J125" s="90" t="s">
        <v>894</v>
      </c>
      <c r="K125" s="90" t="s">
        <v>1309</v>
      </c>
      <c r="L125" s="16" t="s">
        <v>1331</v>
      </c>
      <c r="M125" s="3">
        <v>50</v>
      </c>
      <c r="N125" s="3">
        <v>50</v>
      </c>
      <c r="O125" s="17" t="s">
        <v>925</v>
      </c>
      <c r="P125" s="13">
        <v>1</v>
      </c>
      <c r="Q125" s="14">
        <v>50</v>
      </c>
      <c r="R125" s="13">
        <v>0</v>
      </c>
      <c r="S125" s="14">
        <f t="shared" si="4"/>
        <v>50</v>
      </c>
      <c r="T125" s="14">
        <f t="shared" si="5"/>
        <v>50</v>
      </c>
      <c r="U125" s="14">
        <f t="shared" si="6"/>
        <v>0</v>
      </c>
      <c r="V125" s="14">
        <f t="shared" si="7"/>
        <v>0</v>
      </c>
      <c r="W125" s="13"/>
    </row>
    <row r="126" spans="1:23" x14ac:dyDescent="0.15">
      <c r="A126" s="90" t="s">
        <v>381</v>
      </c>
      <c r="B126" s="90" t="s">
        <v>389</v>
      </c>
      <c r="C126" s="90" t="s">
        <v>389</v>
      </c>
      <c r="D126" s="90" t="s">
        <v>79</v>
      </c>
      <c r="E126" s="16" t="s">
        <v>1332</v>
      </c>
      <c r="F126" s="90" t="s">
        <v>397</v>
      </c>
      <c r="G126" s="90" t="s">
        <v>1333</v>
      </c>
      <c r="H126" s="90" t="s">
        <v>17</v>
      </c>
      <c r="I126" s="90" t="s">
        <v>980</v>
      </c>
      <c r="J126" s="90" t="s">
        <v>894</v>
      </c>
      <c r="K126" s="90" t="s">
        <v>988</v>
      </c>
      <c r="L126" s="16" t="s">
        <v>1334</v>
      </c>
      <c r="M126" s="3">
        <v>50</v>
      </c>
      <c r="N126" s="3">
        <v>50</v>
      </c>
      <c r="O126" s="17" t="s">
        <v>925</v>
      </c>
      <c r="P126" s="13">
        <v>1</v>
      </c>
      <c r="Q126" s="14">
        <v>50</v>
      </c>
      <c r="R126" s="13">
        <v>0</v>
      </c>
      <c r="S126" s="14">
        <f t="shared" si="4"/>
        <v>50</v>
      </c>
      <c r="T126" s="14">
        <f t="shared" si="5"/>
        <v>50</v>
      </c>
      <c r="U126" s="14">
        <f t="shared" si="6"/>
        <v>0</v>
      </c>
      <c r="V126" s="14">
        <f t="shared" si="7"/>
        <v>0</v>
      </c>
      <c r="W126" s="13"/>
    </row>
    <row r="127" spans="1:23" x14ac:dyDescent="0.15">
      <c r="A127" s="90" t="s">
        <v>381</v>
      </c>
      <c r="B127" s="90" t="s">
        <v>389</v>
      </c>
      <c r="C127" s="90" t="s">
        <v>389</v>
      </c>
      <c r="D127" s="90" t="s">
        <v>79</v>
      </c>
      <c r="E127" s="16" t="s">
        <v>1335</v>
      </c>
      <c r="F127" s="90" t="s">
        <v>391</v>
      </c>
      <c r="G127" s="90" t="s">
        <v>1336</v>
      </c>
      <c r="H127" s="90" t="s">
        <v>17</v>
      </c>
      <c r="I127" s="90" t="s">
        <v>980</v>
      </c>
      <c r="J127" s="90" t="s">
        <v>894</v>
      </c>
      <c r="K127" s="90" t="s">
        <v>1309</v>
      </c>
      <c r="L127" s="16" t="s">
        <v>1337</v>
      </c>
      <c r="M127" s="3">
        <v>50</v>
      </c>
      <c r="N127" s="3">
        <v>50</v>
      </c>
      <c r="O127" s="17" t="s">
        <v>925</v>
      </c>
      <c r="P127" s="13">
        <v>1</v>
      </c>
      <c r="Q127" s="14">
        <v>50</v>
      </c>
      <c r="R127" s="13">
        <v>0</v>
      </c>
      <c r="S127" s="14">
        <f t="shared" si="4"/>
        <v>50</v>
      </c>
      <c r="T127" s="14">
        <f t="shared" si="5"/>
        <v>50</v>
      </c>
      <c r="U127" s="14">
        <f t="shared" si="6"/>
        <v>0</v>
      </c>
      <c r="V127" s="14">
        <f t="shared" si="7"/>
        <v>0</v>
      </c>
      <c r="W127" s="13"/>
    </row>
    <row r="128" spans="1:23" x14ac:dyDescent="0.15">
      <c r="A128" s="90" t="s">
        <v>381</v>
      </c>
      <c r="B128" s="90" t="s">
        <v>389</v>
      </c>
      <c r="C128" s="90" t="s">
        <v>389</v>
      </c>
      <c r="D128" s="90" t="s">
        <v>79</v>
      </c>
      <c r="E128" s="16" t="s">
        <v>1338</v>
      </c>
      <c r="F128" s="90" t="s">
        <v>394</v>
      </c>
      <c r="G128" s="90" t="s">
        <v>1339</v>
      </c>
      <c r="H128" s="90" t="s">
        <v>17</v>
      </c>
      <c r="I128" s="90" t="s">
        <v>980</v>
      </c>
      <c r="J128" s="90" t="s">
        <v>894</v>
      </c>
      <c r="K128" s="90" t="s">
        <v>1309</v>
      </c>
      <c r="L128" s="16" t="s">
        <v>1340</v>
      </c>
      <c r="M128" s="3">
        <v>50</v>
      </c>
      <c r="N128" s="3">
        <v>50</v>
      </c>
      <c r="O128" s="17" t="s">
        <v>925</v>
      </c>
      <c r="P128" s="13">
        <v>1</v>
      </c>
      <c r="Q128" s="14">
        <v>50</v>
      </c>
      <c r="R128" s="13">
        <v>0</v>
      </c>
      <c r="S128" s="14">
        <f t="shared" si="4"/>
        <v>50</v>
      </c>
      <c r="T128" s="14">
        <f t="shared" si="5"/>
        <v>50</v>
      </c>
      <c r="U128" s="14">
        <f t="shared" si="6"/>
        <v>0</v>
      </c>
      <c r="V128" s="14">
        <f t="shared" si="7"/>
        <v>0</v>
      </c>
      <c r="W128" s="13"/>
    </row>
    <row r="129" spans="1:23" x14ac:dyDescent="0.15">
      <c r="A129" s="90" t="s">
        <v>381</v>
      </c>
      <c r="B129" s="90" t="s">
        <v>421</v>
      </c>
      <c r="C129" s="90" t="s">
        <v>421</v>
      </c>
      <c r="D129" s="90" t="s">
        <v>79</v>
      </c>
      <c r="E129" s="16" t="s">
        <v>1341</v>
      </c>
      <c r="F129" s="90" t="s">
        <v>15</v>
      </c>
      <c r="G129" s="90" t="s">
        <v>423</v>
      </c>
      <c r="H129" s="90" t="s">
        <v>17</v>
      </c>
      <c r="I129" s="90" t="s">
        <v>1005</v>
      </c>
      <c r="J129" s="90" t="s">
        <v>886</v>
      </c>
      <c r="K129" s="90" t="s">
        <v>988</v>
      </c>
      <c r="L129" s="16" t="s">
        <v>1342</v>
      </c>
      <c r="M129" s="3">
        <v>50</v>
      </c>
      <c r="N129" s="3">
        <v>50</v>
      </c>
      <c r="O129" s="13"/>
      <c r="P129" s="13">
        <v>1</v>
      </c>
      <c r="Q129" s="14">
        <v>50</v>
      </c>
      <c r="R129" s="13">
        <v>0</v>
      </c>
      <c r="S129" s="14">
        <f t="shared" si="4"/>
        <v>50</v>
      </c>
      <c r="T129" s="14">
        <f t="shared" si="5"/>
        <v>50</v>
      </c>
      <c r="U129" s="14">
        <f t="shared" si="6"/>
        <v>0</v>
      </c>
      <c r="V129" s="14">
        <f t="shared" si="7"/>
        <v>0</v>
      </c>
      <c r="W129" s="13"/>
    </row>
    <row r="130" spans="1:23" x14ac:dyDescent="0.15">
      <c r="A130" s="90" t="s">
        <v>381</v>
      </c>
      <c r="B130" s="90" t="s">
        <v>421</v>
      </c>
      <c r="C130" s="90" t="s">
        <v>421</v>
      </c>
      <c r="D130" s="90" t="s">
        <v>79</v>
      </c>
      <c r="E130" s="16" t="s">
        <v>1343</v>
      </c>
      <c r="F130" s="90" t="s">
        <v>15</v>
      </c>
      <c r="G130" s="90" t="s">
        <v>423</v>
      </c>
      <c r="H130" s="90" t="s">
        <v>17</v>
      </c>
      <c r="I130" s="90" t="s">
        <v>1005</v>
      </c>
      <c r="J130" s="90" t="s">
        <v>886</v>
      </c>
      <c r="K130" s="90" t="s">
        <v>988</v>
      </c>
      <c r="L130" s="16" t="s">
        <v>1344</v>
      </c>
      <c r="M130" s="3">
        <v>50</v>
      </c>
      <c r="N130" s="3">
        <v>50</v>
      </c>
      <c r="O130" s="13"/>
      <c r="P130" s="13">
        <v>1</v>
      </c>
      <c r="Q130" s="14">
        <v>50</v>
      </c>
      <c r="R130" s="13">
        <v>0</v>
      </c>
      <c r="S130" s="14">
        <f t="shared" si="4"/>
        <v>50</v>
      </c>
      <c r="T130" s="14">
        <f t="shared" si="5"/>
        <v>50</v>
      </c>
      <c r="U130" s="14">
        <f t="shared" si="6"/>
        <v>0</v>
      </c>
      <c r="V130" s="14">
        <f t="shared" si="7"/>
        <v>0</v>
      </c>
      <c r="W130" s="13"/>
    </row>
    <row r="131" spans="1:23" x14ac:dyDescent="0.15">
      <c r="A131" s="90" t="s">
        <v>381</v>
      </c>
      <c r="B131" s="90" t="s">
        <v>421</v>
      </c>
      <c r="C131" s="90" t="s">
        <v>421</v>
      </c>
      <c r="D131" s="90" t="s">
        <v>79</v>
      </c>
      <c r="E131" s="16" t="s">
        <v>1345</v>
      </c>
      <c r="F131" s="90" t="s">
        <v>15</v>
      </c>
      <c r="G131" s="90" t="s">
        <v>423</v>
      </c>
      <c r="H131" s="90" t="s">
        <v>17</v>
      </c>
      <c r="I131" s="90" t="s">
        <v>1005</v>
      </c>
      <c r="J131" s="90" t="s">
        <v>886</v>
      </c>
      <c r="K131" s="90" t="s">
        <v>988</v>
      </c>
      <c r="L131" s="16" t="s">
        <v>1346</v>
      </c>
      <c r="M131" s="3">
        <v>50</v>
      </c>
      <c r="N131" s="3">
        <v>50</v>
      </c>
      <c r="O131" s="13"/>
      <c r="P131" s="13">
        <v>1</v>
      </c>
      <c r="Q131" s="14">
        <v>50</v>
      </c>
      <c r="R131" s="13">
        <v>0</v>
      </c>
      <c r="S131" s="14">
        <f t="shared" si="4"/>
        <v>50</v>
      </c>
      <c r="T131" s="14">
        <f t="shared" si="5"/>
        <v>50</v>
      </c>
      <c r="U131" s="14">
        <f t="shared" si="6"/>
        <v>0</v>
      </c>
      <c r="V131" s="14">
        <f t="shared" si="7"/>
        <v>0</v>
      </c>
      <c r="W131" s="13"/>
    </row>
    <row r="132" spans="1:23" x14ac:dyDescent="0.15">
      <c r="A132" s="90" t="s">
        <v>381</v>
      </c>
      <c r="B132" s="90" t="s">
        <v>427</v>
      </c>
      <c r="C132" s="90" t="s">
        <v>427</v>
      </c>
      <c r="D132" s="90" t="s">
        <v>79</v>
      </c>
      <c r="E132" s="16" t="s">
        <v>1347</v>
      </c>
      <c r="F132" s="90" t="s">
        <v>429</v>
      </c>
      <c r="G132" s="90" t="s">
        <v>1348</v>
      </c>
      <c r="H132" s="90" t="s">
        <v>17</v>
      </c>
      <c r="I132" s="90" t="s">
        <v>980</v>
      </c>
      <c r="J132" s="90" t="s">
        <v>894</v>
      </c>
      <c r="K132" s="90" t="s">
        <v>1309</v>
      </c>
      <c r="L132" s="16" t="s">
        <v>1349</v>
      </c>
      <c r="M132" s="3">
        <v>100</v>
      </c>
      <c r="N132" s="3">
        <v>100</v>
      </c>
      <c r="O132" s="17" t="s">
        <v>925</v>
      </c>
      <c r="P132" s="13">
        <v>2</v>
      </c>
      <c r="Q132" s="14">
        <v>50</v>
      </c>
      <c r="R132" s="13">
        <v>0</v>
      </c>
      <c r="S132" s="14">
        <f t="shared" ref="S132:S195" si="8">Q132*P132</f>
        <v>100</v>
      </c>
      <c r="T132" s="14">
        <f t="shared" ref="T132:T195" si="9">S132*(1-R132)</f>
        <v>100</v>
      </c>
      <c r="U132" s="14">
        <f t="shared" ref="U132:U195" si="10">ABS(S132-M132)</f>
        <v>0</v>
      </c>
      <c r="V132" s="14">
        <f t="shared" ref="V132:V195" si="11">ABS(T132-N132)</f>
        <v>0</v>
      </c>
      <c r="W132" s="13"/>
    </row>
    <row r="133" spans="1:23" x14ac:dyDescent="0.15">
      <c r="A133" s="90" t="s">
        <v>434</v>
      </c>
      <c r="B133" s="90" t="s">
        <v>435</v>
      </c>
      <c r="C133" s="90" t="s">
        <v>435</v>
      </c>
      <c r="D133" s="90" t="s">
        <v>79</v>
      </c>
      <c r="E133" s="16" t="s">
        <v>439</v>
      </c>
      <c r="F133" s="90" t="s">
        <v>437</v>
      </c>
      <c r="G133" s="90" t="s">
        <v>438</v>
      </c>
      <c r="H133" s="90" t="s">
        <v>17</v>
      </c>
      <c r="I133" s="90" t="s">
        <v>980</v>
      </c>
      <c r="J133" s="90" t="s">
        <v>894</v>
      </c>
      <c r="K133" s="90" t="s">
        <v>988</v>
      </c>
      <c r="L133" s="16" t="s">
        <v>1350</v>
      </c>
      <c r="M133" s="3">
        <v>355</v>
      </c>
      <c r="N133" s="3">
        <v>355</v>
      </c>
      <c r="O133" s="13"/>
      <c r="P133" s="13">
        <v>7</v>
      </c>
      <c r="Q133" s="14">
        <v>15</v>
      </c>
      <c r="R133" s="13">
        <v>0</v>
      </c>
      <c r="S133" s="14">
        <f>Q133*P133+(250)</f>
        <v>355</v>
      </c>
      <c r="T133" s="14">
        <f t="shared" si="9"/>
        <v>355</v>
      </c>
      <c r="U133" s="14">
        <f t="shared" si="10"/>
        <v>0</v>
      </c>
      <c r="V133" s="14">
        <f t="shared" si="11"/>
        <v>0</v>
      </c>
      <c r="W133" s="94" t="s">
        <v>1549</v>
      </c>
    </row>
    <row r="134" spans="1:23" x14ac:dyDescent="0.15">
      <c r="A134" s="90" t="s">
        <v>434</v>
      </c>
      <c r="B134" s="90" t="s">
        <v>448</v>
      </c>
      <c r="C134" s="90" t="s">
        <v>448</v>
      </c>
      <c r="D134" s="90" t="s">
        <v>79</v>
      </c>
      <c r="E134" s="16" t="s">
        <v>1351</v>
      </c>
      <c r="F134" s="90" t="s">
        <v>15</v>
      </c>
      <c r="G134" s="90" t="s">
        <v>1352</v>
      </c>
      <c r="H134" s="90" t="s">
        <v>17</v>
      </c>
      <c r="I134" s="90" t="s">
        <v>1241</v>
      </c>
      <c r="J134" s="90" t="s">
        <v>905</v>
      </c>
      <c r="K134" s="90" t="s">
        <v>1353</v>
      </c>
      <c r="L134" s="16" t="s">
        <v>1354</v>
      </c>
      <c r="M134" s="3">
        <v>250</v>
      </c>
      <c r="N134" s="3">
        <v>250</v>
      </c>
      <c r="O134" s="13"/>
      <c r="P134" s="13">
        <v>1</v>
      </c>
      <c r="Q134" s="14">
        <v>250</v>
      </c>
      <c r="R134" s="13">
        <v>0</v>
      </c>
      <c r="S134" s="14">
        <f t="shared" si="8"/>
        <v>250</v>
      </c>
      <c r="T134" s="14">
        <f t="shared" si="9"/>
        <v>250</v>
      </c>
      <c r="U134" s="14">
        <f t="shared" si="10"/>
        <v>0</v>
      </c>
      <c r="V134" s="14">
        <f t="shared" si="11"/>
        <v>0</v>
      </c>
      <c r="W134" s="17" t="s">
        <v>1542</v>
      </c>
    </row>
    <row r="135" spans="1:23" x14ac:dyDescent="0.15">
      <c r="A135" s="90" t="s">
        <v>434</v>
      </c>
      <c r="B135" s="90" t="s">
        <v>22</v>
      </c>
      <c r="C135" s="90" t="s">
        <v>19</v>
      </c>
      <c r="D135" s="90" t="s">
        <v>79</v>
      </c>
      <c r="E135" s="16" t="s">
        <v>451</v>
      </c>
      <c r="F135" s="90" t="s">
        <v>452</v>
      </c>
      <c r="G135" s="90" t="s">
        <v>453</v>
      </c>
      <c r="H135" s="90" t="s">
        <v>17</v>
      </c>
      <c r="I135" s="90" t="s">
        <v>975</v>
      </c>
      <c r="J135" s="90" t="s">
        <v>891</v>
      </c>
      <c r="K135" s="90" t="s">
        <v>1309</v>
      </c>
      <c r="L135" s="16" t="s">
        <v>1355</v>
      </c>
      <c r="M135" s="3">
        <v>354</v>
      </c>
      <c r="N135" s="3">
        <v>300.89999999999998</v>
      </c>
      <c r="O135" s="13"/>
      <c r="P135" s="13">
        <v>3</v>
      </c>
      <c r="Q135" s="14">
        <v>118</v>
      </c>
      <c r="R135" s="13">
        <v>0.15</v>
      </c>
      <c r="S135" s="14">
        <f t="shared" si="8"/>
        <v>354</v>
      </c>
      <c r="T135" s="14">
        <f t="shared" si="9"/>
        <v>300.89999999999998</v>
      </c>
      <c r="U135" s="14">
        <f t="shared" si="10"/>
        <v>0</v>
      </c>
      <c r="V135" s="14">
        <f t="shared" si="11"/>
        <v>0</v>
      </c>
      <c r="W135" s="13"/>
    </row>
    <row r="136" spans="1:23" x14ac:dyDescent="0.15">
      <c r="A136" s="90" t="s">
        <v>434</v>
      </c>
      <c r="B136" s="90" t="s">
        <v>454</v>
      </c>
      <c r="C136" s="90" t="s">
        <v>455</v>
      </c>
      <c r="D136" s="90" t="s">
        <v>79</v>
      </c>
      <c r="E136" s="16" t="s">
        <v>456</v>
      </c>
      <c r="F136" s="90" t="s">
        <v>15</v>
      </c>
      <c r="G136" s="90" t="s">
        <v>457</v>
      </c>
      <c r="H136" s="90" t="s">
        <v>17</v>
      </c>
      <c r="I136" s="90" t="s">
        <v>1027</v>
      </c>
      <c r="J136" s="90" t="s">
        <v>622</v>
      </c>
      <c r="K136" s="90" t="s">
        <v>988</v>
      </c>
      <c r="L136" s="16" t="s">
        <v>1356</v>
      </c>
      <c r="M136" s="3">
        <v>300</v>
      </c>
      <c r="N136" s="3">
        <v>300</v>
      </c>
      <c r="O136" s="13"/>
      <c r="P136" s="13">
        <v>1</v>
      </c>
      <c r="Q136" s="14">
        <v>300</v>
      </c>
      <c r="R136" s="13">
        <v>0</v>
      </c>
      <c r="S136" s="14">
        <f t="shared" si="8"/>
        <v>300</v>
      </c>
      <c r="T136" s="14">
        <f t="shared" si="9"/>
        <v>300</v>
      </c>
      <c r="U136" s="14">
        <f t="shared" si="10"/>
        <v>0</v>
      </c>
      <c r="V136" s="14">
        <f t="shared" si="11"/>
        <v>0</v>
      </c>
      <c r="W136" s="13"/>
    </row>
    <row r="137" spans="1:23" x14ac:dyDescent="0.15">
      <c r="A137" s="90" t="s">
        <v>434</v>
      </c>
      <c r="B137" s="90" t="s">
        <v>982</v>
      </c>
      <c r="C137" s="90" t="s">
        <v>983</v>
      </c>
      <c r="D137" s="90" t="s">
        <v>79</v>
      </c>
      <c r="E137" s="16" t="s">
        <v>1357</v>
      </c>
      <c r="F137" s="90" t="s">
        <v>984</v>
      </c>
      <c r="G137" s="90" t="s">
        <v>985</v>
      </c>
      <c r="H137" s="90" t="s">
        <v>17</v>
      </c>
      <c r="I137" s="90" t="s">
        <v>986</v>
      </c>
      <c r="J137" s="90" t="s">
        <v>987</v>
      </c>
      <c r="K137" s="90" t="s">
        <v>1358</v>
      </c>
      <c r="L137" s="16" t="s">
        <v>1359</v>
      </c>
      <c r="M137" s="3">
        <v>209.42</v>
      </c>
      <c r="N137" s="3">
        <v>178.01</v>
      </c>
      <c r="O137" s="13"/>
      <c r="P137" s="13">
        <v>2</v>
      </c>
      <c r="Q137" s="14">
        <v>104.71</v>
      </c>
      <c r="R137" s="13">
        <v>0.15</v>
      </c>
      <c r="S137" s="14">
        <f t="shared" si="8"/>
        <v>209.42</v>
      </c>
      <c r="T137" s="14">
        <f t="shared" si="9"/>
        <v>178.00699999999998</v>
      </c>
      <c r="U137" s="14">
        <f t="shared" si="10"/>
        <v>0</v>
      </c>
      <c r="V137" s="14">
        <f t="shared" si="11"/>
        <v>3.0000000000143245E-3</v>
      </c>
      <c r="W137" s="13"/>
    </row>
    <row r="138" spans="1:23" x14ac:dyDescent="0.15">
      <c r="A138" s="90" t="s">
        <v>434</v>
      </c>
      <c r="B138" s="90" t="s">
        <v>28</v>
      </c>
      <c r="C138" s="90" t="s">
        <v>29</v>
      </c>
      <c r="D138" s="90" t="s">
        <v>79</v>
      </c>
      <c r="E138" s="16" t="s">
        <v>458</v>
      </c>
      <c r="F138" s="90" t="s">
        <v>15</v>
      </c>
      <c r="G138" s="90" t="s">
        <v>331</v>
      </c>
      <c r="H138" s="90" t="s">
        <v>17</v>
      </c>
      <c r="I138" s="90" t="s">
        <v>975</v>
      </c>
      <c r="J138" s="90" t="s">
        <v>891</v>
      </c>
      <c r="K138" s="90" t="s">
        <v>1360</v>
      </c>
      <c r="L138" s="16" t="s">
        <v>1361</v>
      </c>
      <c r="M138" s="3">
        <v>800</v>
      </c>
      <c r="N138" s="3">
        <v>800</v>
      </c>
      <c r="O138" s="13"/>
      <c r="P138" s="13">
        <v>4</v>
      </c>
      <c r="Q138" s="14">
        <v>200</v>
      </c>
      <c r="R138" s="13">
        <v>0</v>
      </c>
      <c r="S138" s="14">
        <f t="shared" si="8"/>
        <v>800</v>
      </c>
      <c r="T138" s="14">
        <f t="shared" si="9"/>
        <v>800</v>
      </c>
      <c r="U138" s="14">
        <f t="shared" si="10"/>
        <v>0</v>
      </c>
      <c r="V138" s="14">
        <f t="shared" si="11"/>
        <v>0</v>
      </c>
      <c r="W138" s="13"/>
    </row>
    <row r="139" spans="1:23" x14ac:dyDescent="0.15">
      <c r="A139" s="90" t="s">
        <v>434</v>
      </c>
      <c r="B139" s="90" t="s">
        <v>28</v>
      </c>
      <c r="C139" s="90" t="s">
        <v>29</v>
      </c>
      <c r="D139" s="90" t="s">
        <v>79</v>
      </c>
      <c r="E139" s="16" t="s">
        <v>1362</v>
      </c>
      <c r="F139" s="90" t="s">
        <v>15</v>
      </c>
      <c r="G139" s="90" t="s">
        <v>992</v>
      </c>
      <c r="H139" s="90" t="s">
        <v>17</v>
      </c>
      <c r="I139" s="90" t="s">
        <v>975</v>
      </c>
      <c r="J139" s="90" t="s">
        <v>891</v>
      </c>
      <c r="K139" s="90" t="s">
        <v>993</v>
      </c>
      <c r="L139" s="16" t="s">
        <v>1363</v>
      </c>
      <c r="M139" s="3">
        <v>800</v>
      </c>
      <c r="N139" s="3">
        <v>800</v>
      </c>
      <c r="O139" s="13"/>
      <c r="P139" s="13">
        <v>8</v>
      </c>
      <c r="Q139" s="14">
        <v>100</v>
      </c>
      <c r="R139" s="13">
        <v>0</v>
      </c>
      <c r="S139" s="14">
        <f t="shared" si="8"/>
        <v>800</v>
      </c>
      <c r="T139" s="14">
        <f t="shared" si="9"/>
        <v>800</v>
      </c>
      <c r="U139" s="14">
        <f t="shared" si="10"/>
        <v>0</v>
      </c>
      <c r="V139" s="14">
        <f t="shared" si="11"/>
        <v>0</v>
      </c>
      <c r="W139" s="13"/>
    </row>
    <row r="140" spans="1:23" x14ac:dyDescent="0.15">
      <c r="A140" s="90" t="s">
        <v>434</v>
      </c>
      <c r="B140" s="90" t="s">
        <v>995</v>
      </c>
      <c r="C140" s="90" t="s">
        <v>995</v>
      </c>
      <c r="D140" s="90" t="s">
        <v>79</v>
      </c>
      <c r="E140" s="16" t="s">
        <v>1364</v>
      </c>
      <c r="F140" s="90" t="s">
        <v>15</v>
      </c>
      <c r="G140" s="90" t="s">
        <v>992</v>
      </c>
      <c r="H140" s="90" t="s">
        <v>17</v>
      </c>
      <c r="I140" s="90" t="s">
        <v>975</v>
      </c>
      <c r="J140" s="90" t="s">
        <v>891</v>
      </c>
      <c r="K140" s="90" t="s">
        <v>993</v>
      </c>
      <c r="L140" s="16" t="s">
        <v>1365</v>
      </c>
      <c r="M140" s="3">
        <v>475</v>
      </c>
      <c r="N140" s="3">
        <v>475</v>
      </c>
      <c r="O140" s="13"/>
      <c r="P140" s="13">
        <v>3</v>
      </c>
      <c r="Q140" s="14">
        <v>25</v>
      </c>
      <c r="R140" s="13">
        <v>0</v>
      </c>
      <c r="S140" s="14">
        <f>Q140*P140+(2*200)</f>
        <v>475</v>
      </c>
      <c r="T140" s="14">
        <f t="shared" si="9"/>
        <v>475</v>
      </c>
      <c r="U140" s="14">
        <f t="shared" si="10"/>
        <v>0</v>
      </c>
      <c r="V140" s="14">
        <f t="shared" si="11"/>
        <v>0</v>
      </c>
      <c r="W140" s="94" t="s">
        <v>1550</v>
      </c>
    </row>
    <row r="141" spans="1:23" x14ac:dyDescent="0.15">
      <c r="A141" s="90" t="s">
        <v>434</v>
      </c>
      <c r="B141" s="90" t="s">
        <v>460</v>
      </c>
      <c r="C141" s="90" t="s">
        <v>461</v>
      </c>
      <c r="D141" s="90" t="s">
        <v>79</v>
      </c>
      <c r="E141" s="16" t="s">
        <v>462</v>
      </c>
      <c r="F141" s="90" t="s">
        <v>463</v>
      </c>
      <c r="G141" s="90" t="s">
        <v>464</v>
      </c>
      <c r="H141" s="90" t="s">
        <v>17</v>
      </c>
      <c r="I141" s="90" t="s">
        <v>1366</v>
      </c>
      <c r="J141" s="90" t="s">
        <v>913</v>
      </c>
      <c r="K141" s="90" t="s">
        <v>988</v>
      </c>
      <c r="L141" s="16" t="s">
        <v>1367</v>
      </c>
      <c r="M141" s="3">
        <v>264.72000000000003</v>
      </c>
      <c r="N141" s="3">
        <v>225.01</v>
      </c>
      <c r="O141" s="13"/>
      <c r="P141" s="13">
        <v>3</v>
      </c>
      <c r="Q141" s="14">
        <v>88.24</v>
      </c>
      <c r="R141" s="13">
        <v>0.15</v>
      </c>
      <c r="S141" s="14">
        <f t="shared" si="8"/>
        <v>264.71999999999997</v>
      </c>
      <c r="T141" s="14">
        <f t="shared" si="9"/>
        <v>225.01199999999997</v>
      </c>
      <c r="U141" s="14">
        <f t="shared" si="10"/>
        <v>5.6843418860808015E-14</v>
      </c>
      <c r="V141" s="14">
        <f t="shared" si="11"/>
        <v>1.999999999981128E-3</v>
      </c>
      <c r="W141" s="13"/>
    </row>
    <row r="142" spans="1:23" x14ac:dyDescent="0.15">
      <c r="A142" s="90" t="s">
        <v>434</v>
      </c>
      <c r="B142" s="90" t="s">
        <v>1368</v>
      </c>
      <c r="C142" s="90" t="s">
        <v>1368</v>
      </c>
      <c r="D142" s="90" t="s">
        <v>79</v>
      </c>
      <c r="E142" s="16" t="s">
        <v>1369</v>
      </c>
      <c r="F142" s="90" t="s">
        <v>1370</v>
      </c>
      <c r="G142" s="90" t="s">
        <v>1371</v>
      </c>
      <c r="H142" s="90" t="s">
        <v>17</v>
      </c>
      <c r="I142" s="90" t="s">
        <v>1095</v>
      </c>
      <c r="J142" s="90" t="s">
        <v>889</v>
      </c>
      <c r="K142" s="90" t="s">
        <v>1360</v>
      </c>
      <c r="L142" s="16" t="s">
        <v>1372</v>
      </c>
      <c r="M142" s="3">
        <v>100</v>
      </c>
      <c r="N142" s="3">
        <v>100</v>
      </c>
      <c r="O142" s="17" t="s">
        <v>922</v>
      </c>
      <c r="P142" s="13">
        <v>1</v>
      </c>
      <c r="Q142" s="14">
        <v>100</v>
      </c>
      <c r="R142" s="13">
        <v>0</v>
      </c>
      <c r="S142" s="14">
        <f t="shared" si="8"/>
        <v>100</v>
      </c>
      <c r="T142" s="14">
        <f t="shared" si="9"/>
        <v>100</v>
      </c>
      <c r="U142" s="14">
        <f t="shared" si="10"/>
        <v>0</v>
      </c>
      <c r="V142" s="14">
        <f t="shared" si="11"/>
        <v>0</v>
      </c>
      <c r="W142" s="13"/>
    </row>
    <row r="143" spans="1:23" x14ac:dyDescent="0.15">
      <c r="A143" s="90" t="s">
        <v>434</v>
      </c>
      <c r="B143" s="90" t="s">
        <v>473</v>
      </c>
      <c r="C143" s="90" t="s">
        <v>474</v>
      </c>
      <c r="D143" s="90" t="s">
        <v>79</v>
      </c>
      <c r="E143" s="16" t="s">
        <v>1373</v>
      </c>
      <c r="F143" s="90" t="s">
        <v>15</v>
      </c>
      <c r="G143" s="90" t="s">
        <v>476</v>
      </c>
      <c r="H143" s="90" t="s">
        <v>17</v>
      </c>
      <c r="I143" s="90" t="s">
        <v>1005</v>
      </c>
      <c r="J143" s="90" t="s">
        <v>886</v>
      </c>
      <c r="K143" s="90" t="s">
        <v>988</v>
      </c>
      <c r="L143" s="16" t="s">
        <v>1374</v>
      </c>
      <c r="M143" s="3">
        <v>250</v>
      </c>
      <c r="N143" s="3">
        <v>250</v>
      </c>
      <c r="O143" s="13"/>
      <c r="P143" s="13">
        <v>2</v>
      </c>
      <c r="Q143" s="14">
        <v>100</v>
      </c>
      <c r="R143" s="13">
        <v>0</v>
      </c>
      <c r="S143" s="14">
        <f>Q143*P143+(50)</f>
        <v>250</v>
      </c>
      <c r="T143" s="14">
        <f t="shared" si="9"/>
        <v>250</v>
      </c>
      <c r="U143" s="14">
        <f t="shared" si="10"/>
        <v>0</v>
      </c>
      <c r="V143" s="14">
        <f t="shared" si="11"/>
        <v>0</v>
      </c>
      <c r="W143" s="94" t="s">
        <v>1551</v>
      </c>
    </row>
    <row r="144" spans="1:23" x14ac:dyDescent="0.15">
      <c r="A144" s="90" t="s">
        <v>434</v>
      </c>
      <c r="B144" s="90" t="s">
        <v>40</v>
      </c>
      <c r="C144" s="90" t="s">
        <v>41</v>
      </c>
      <c r="D144" s="90" t="s">
        <v>79</v>
      </c>
      <c r="E144" s="16" t="s">
        <v>488</v>
      </c>
      <c r="F144" s="90" t="s">
        <v>43</v>
      </c>
      <c r="G144" s="90" t="s">
        <v>44</v>
      </c>
      <c r="H144" s="90" t="s">
        <v>17</v>
      </c>
      <c r="I144" s="90" t="s">
        <v>1001</v>
      </c>
      <c r="J144" s="90" t="s">
        <v>890</v>
      </c>
      <c r="K144" s="90" t="s">
        <v>1353</v>
      </c>
      <c r="L144" s="16" t="s">
        <v>1375</v>
      </c>
      <c r="M144" s="3">
        <v>352.95</v>
      </c>
      <c r="N144" s="3">
        <v>300.01</v>
      </c>
      <c r="O144" s="13"/>
      <c r="P144" s="13">
        <v>3</v>
      </c>
      <c r="Q144" s="14">
        <v>117.65</v>
      </c>
      <c r="R144" s="13">
        <v>0.15</v>
      </c>
      <c r="S144" s="14">
        <f t="shared" si="8"/>
        <v>352.95000000000005</v>
      </c>
      <c r="T144" s="14">
        <f t="shared" si="9"/>
        <v>300.00750000000005</v>
      </c>
      <c r="U144" s="14">
        <f t="shared" si="10"/>
        <v>5.6843418860808015E-14</v>
      </c>
      <c r="V144" s="14">
        <f t="shared" si="11"/>
        <v>2.4999999999408828E-3</v>
      </c>
      <c r="W144" s="13"/>
    </row>
    <row r="145" spans="1:24" x14ac:dyDescent="0.15">
      <c r="A145" s="90" t="s">
        <v>434</v>
      </c>
      <c r="B145" s="90" t="s">
        <v>382</v>
      </c>
      <c r="C145" s="90" t="s">
        <v>382</v>
      </c>
      <c r="D145" s="90" t="s">
        <v>79</v>
      </c>
      <c r="E145" s="16" t="s">
        <v>489</v>
      </c>
      <c r="F145" s="90" t="s">
        <v>15</v>
      </c>
      <c r="G145" s="90" t="s">
        <v>490</v>
      </c>
      <c r="H145" s="90" t="s">
        <v>17</v>
      </c>
      <c r="I145" s="90" t="s">
        <v>1241</v>
      </c>
      <c r="J145" s="90" t="s">
        <v>905</v>
      </c>
      <c r="K145" s="90" t="s">
        <v>988</v>
      </c>
      <c r="L145" s="16" t="s">
        <v>1376</v>
      </c>
      <c r="M145" s="3">
        <v>90</v>
      </c>
      <c r="N145" s="3">
        <v>90</v>
      </c>
      <c r="O145" s="13"/>
      <c r="P145" s="13">
        <v>6</v>
      </c>
      <c r="Q145" s="14">
        <v>15</v>
      </c>
      <c r="R145" s="13">
        <v>0</v>
      </c>
      <c r="S145" s="14">
        <f t="shared" si="8"/>
        <v>90</v>
      </c>
      <c r="T145" s="14">
        <f t="shared" si="9"/>
        <v>90</v>
      </c>
      <c r="U145" s="14">
        <f t="shared" si="10"/>
        <v>0</v>
      </c>
      <c r="V145" s="14">
        <f t="shared" si="11"/>
        <v>0</v>
      </c>
      <c r="W145" s="13"/>
    </row>
    <row r="146" spans="1:24" x14ac:dyDescent="0.15">
      <c r="A146" s="90" t="s">
        <v>434</v>
      </c>
      <c r="B146" s="90" t="s">
        <v>120</v>
      </c>
      <c r="C146" s="90" t="s">
        <v>120</v>
      </c>
      <c r="D146" s="90" t="s">
        <v>79</v>
      </c>
      <c r="E146" s="16" t="s">
        <v>1377</v>
      </c>
      <c r="F146" s="90" t="s">
        <v>15</v>
      </c>
      <c r="G146" s="90" t="s">
        <v>492</v>
      </c>
      <c r="H146" s="90" t="s">
        <v>17</v>
      </c>
      <c r="I146" s="90" t="s">
        <v>1027</v>
      </c>
      <c r="J146" s="90" t="s">
        <v>622</v>
      </c>
      <c r="K146" s="90" t="s">
        <v>988</v>
      </c>
      <c r="L146" s="16" t="s">
        <v>1378</v>
      </c>
      <c r="M146" s="3">
        <v>200</v>
      </c>
      <c r="N146" s="3">
        <v>200</v>
      </c>
      <c r="O146" s="13"/>
      <c r="P146" s="13">
        <v>4</v>
      </c>
      <c r="Q146" s="14">
        <v>50</v>
      </c>
      <c r="R146" s="13">
        <v>0</v>
      </c>
      <c r="S146" s="14">
        <f t="shared" si="8"/>
        <v>200</v>
      </c>
      <c r="T146" s="14">
        <f t="shared" si="9"/>
        <v>200</v>
      </c>
      <c r="U146" s="14">
        <f t="shared" si="10"/>
        <v>0</v>
      </c>
      <c r="V146" s="14">
        <f t="shared" si="11"/>
        <v>0</v>
      </c>
      <c r="W146" s="13"/>
    </row>
    <row r="147" spans="1:24" x14ac:dyDescent="0.15">
      <c r="A147" s="90" t="s">
        <v>434</v>
      </c>
      <c r="B147" s="90" t="s">
        <v>351</v>
      </c>
      <c r="C147" s="90" t="s">
        <v>351</v>
      </c>
      <c r="D147" s="90" t="s">
        <v>79</v>
      </c>
      <c r="E147" s="16" t="s">
        <v>1379</v>
      </c>
      <c r="F147" s="90" t="s">
        <v>15</v>
      </c>
      <c r="G147" s="90" t="s">
        <v>1380</v>
      </c>
      <c r="H147" s="90" t="s">
        <v>17</v>
      </c>
      <c r="I147" s="90" t="s">
        <v>1005</v>
      </c>
      <c r="J147" s="90" t="s">
        <v>886</v>
      </c>
      <c r="K147" s="90" t="s">
        <v>988</v>
      </c>
      <c r="L147" s="16" t="s">
        <v>1381</v>
      </c>
      <c r="M147" s="3">
        <v>300</v>
      </c>
      <c r="N147" s="3">
        <v>300</v>
      </c>
      <c r="O147" s="13"/>
      <c r="P147" s="13">
        <v>4</v>
      </c>
      <c r="Q147" s="14">
        <v>75</v>
      </c>
      <c r="R147" s="13">
        <v>0</v>
      </c>
      <c r="S147" s="14">
        <f t="shared" si="8"/>
        <v>300</v>
      </c>
      <c r="T147" s="14">
        <f t="shared" si="9"/>
        <v>300</v>
      </c>
      <c r="U147" s="14">
        <f t="shared" si="10"/>
        <v>0</v>
      </c>
      <c r="V147" s="14">
        <f t="shared" si="11"/>
        <v>0</v>
      </c>
      <c r="W147" s="13"/>
    </row>
    <row r="148" spans="1:24" x14ac:dyDescent="0.15">
      <c r="A148" s="90" t="s">
        <v>434</v>
      </c>
      <c r="B148" s="90" t="s">
        <v>354</v>
      </c>
      <c r="C148" s="90" t="s">
        <v>355</v>
      </c>
      <c r="D148" s="90" t="s">
        <v>79</v>
      </c>
      <c r="E148" s="16" t="s">
        <v>1382</v>
      </c>
      <c r="F148" s="90" t="s">
        <v>15</v>
      </c>
      <c r="G148" s="90" t="s">
        <v>1383</v>
      </c>
      <c r="H148" s="90" t="s">
        <v>17</v>
      </c>
      <c r="I148" s="90" t="s">
        <v>1070</v>
      </c>
      <c r="J148" s="90" t="s">
        <v>885</v>
      </c>
      <c r="K148" s="90" t="s">
        <v>988</v>
      </c>
      <c r="L148" s="16" t="s">
        <v>1384</v>
      </c>
      <c r="M148" s="3">
        <v>400</v>
      </c>
      <c r="N148" s="3">
        <v>400</v>
      </c>
      <c r="O148" s="13"/>
      <c r="P148" s="13">
        <v>2</v>
      </c>
      <c r="Q148" s="14">
        <v>200</v>
      </c>
      <c r="R148" s="13">
        <v>0</v>
      </c>
      <c r="S148" s="14">
        <f t="shared" si="8"/>
        <v>400</v>
      </c>
      <c r="T148" s="14">
        <f t="shared" si="9"/>
        <v>400</v>
      </c>
      <c r="U148" s="14">
        <f t="shared" si="10"/>
        <v>0</v>
      </c>
      <c r="V148" s="14">
        <f t="shared" si="11"/>
        <v>0</v>
      </c>
      <c r="W148" s="13"/>
    </row>
    <row r="149" spans="1:24" x14ac:dyDescent="0.15">
      <c r="A149" s="90" t="s">
        <v>434</v>
      </c>
      <c r="B149" s="90" t="s">
        <v>45</v>
      </c>
      <c r="C149" s="90" t="s">
        <v>46</v>
      </c>
      <c r="D149" s="90" t="s">
        <v>79</v>
      </c>
      <c r="E149" s="16" t="s">
        <v>1385</v>
      </c>
      <c r="F149" s="90" t="s">
        <v>15</v>
      </c>
      <c r="G149" s="90" t="s">
        <v>1386</v>
      </c>
      <c r="H149" s="90" t="s">
        <v>17</v>
      </c>
      <c r="I149" s="90" t="s">
        <v>1005</v>
      </c>
      <c r="J149" s="90" t="s">
        <v>886</v>
      </c>
      <c r="K149" s="90" t="s">
        <v>988</v>
      </c>
      <c r="L149" s="16" t="s">
        <v>1387</v>
      </c>
      <c r="M149" s="3">
        <v>323.52</v>
      </c>
      <c r="N149" s="3">
        <v>274.99</v>
      </c>
      <c r="O149" s="13"/>
      <c r="P149" s="13">
        <v>6</v>
      </c>
      <c r="Q149" s="14">
        <v>17.649999999999999</v>
      </c>
      <c r="R149" s="13">
        <v>0.15</v>
      </c>
      <c r="S149" s="14">
        <f>Q149*P149+(323.52)</f>
        <v>429.41999999999996</v>
      </c>
      <c r="T149" s="14">
        <f t="shared" si="9"/>
        <v>365.00699999999995</v>
      </c>
      <c r="U149" s="14">
        <f>ABS(S149-M149)</f>
        <v>105.89999999999998</v>
      </c>
      <c r="V149" s="14">
        <f t="shared" si="11"/>
        <v>90.016999999999939</v>
      </c>
      <c r="W149" s="94" t="s">
        <v>1552</v>
      </c>
    </row>
    <row r="150" spans="1:24" x14ac:dyDescent="0.15">
      <c r="A150" s="90" t="s">
        <v>434</v>
      </c>
      <c r="B150" s="90" t="s">
        <v>49</v>
      </c>
      <c r="C150" s="90" t="s">
        <v>49</v>
      </c>
      <c r="D150" s="90" t="s">
        <v>79</v>
      </c>
      <c r="E150" s="16" t="s">
        <v>1388</v>
      </c>
      <c r="F150" s="90" t="s">
        <v>1117</v>
      </c>
      <c r="G150" s="90" t="s">
        <v>1389</v>
      </c>
      <c r="H150" s="90" t="s">
        <v>17</v>
      </c>
      <c r="I150" s="90" t="s">
        <v>1095</v>
      </c>
      <c r="J150" s="90" t="s">
        <v>889</v>
      </c>
      <c r="K150" s="90" t="s">
        <v>1390</v>
      </c>
      <c r="L150" s="16" t="s">
        <v>1391</v>
      </c>
      <c r="M150" s="3">
        <v>655</v>
      </c>
      <c r="N150" s="3">
        <v>655</v>
      </c>
      <c r="O150" s="17" t="s">
        <v>1553</v>
      </c>
      <c r="P150" s="13">
        <v>27</v>
      </c>
      <c r="Q150" s="14">
        <v>15</v>
      </c>
      <c r="R150" s="13">
        <v>0</v>
      </c>
      <c r="S150" s="14">
        <f>Q150*P150+100+(3*50)</f>
        <v>655</v>
      </c>
      <c r="T150" s="14">
        <f t="shared" si="9"/>
        <v>655</v>
      </c>
      <c r="U150" s="14">
        <f t="shared" si="10"/>
        <v>0</v>
      </c>
      <c r="V150" s="14">
        <f t="shared" si="11"/>
        <v>0</v>
      </c>
      <c r="W150" s="94" t="s">
        <v>1561</v>
      </c>
      <c r="X150" s="24"/>
    </row>
    <row r="151" spans="1:24" x14ac:dyDescent="0.15">
      <c r="A151" s="90" t="s">
        <v>434</v>
      </c>
      <c r="B151" s="90" t="s">
        <v>49</v>
      </c>
      <c r="C151" s="90" t="s">
        <v>49</v>
      </c>
      <c r="D151" s="90" t="s">
        <v>79</v>
      </c>
      <c r="E151" s="16" t="s">
        <v>1388</v>
      </c>
      <c r="F151" s="90" t="s">
        <v>1117</v>
      </c>
      <c r="G151" s="90" t="s">
        <v>1389</v>
      </c>
      <c r="H151" s="90" t="s">
        <v>17</v>
      </c>
      <c r="I151" s="90" t="s">
        <v>1095</v>
      </c>
      <c r="J151" s="90" t="s">
        <v>889</v>
      </c>
      <c r="K151" s="90" t="s">
        <v>1353</v>
      </c>
      <c r="L151" s="16" t="s">
        <v>1391</v>
      </c>
      <c r="M151" s="3">
        <v>195</v>
      </c>
      <c r="N151" s="3">
        <v>195</v>
      </c>
      <c r="O151" s="17" t="s">
        <v>929</v>
      </c>
      <c r="P151" s="13">
        <v>13</v>
      </c>
      <c r="Q151" s="14">
        <v>15</v>
      </c>
      <c r="R151" s="13">
        <v>0</v>
      </c>
      <c r="S151" s="14">
        <f t="shared" si="8"/>
        <v>195</v>
      </c>
      <c r="T151" s="14">
        <f t="shared" si="9"/>
        <v>195</v>
      </c>
      <c r="U151" s="14">
        <f t="shared" si="10"/>
        <v>0</v>
      </c>
      <c r="V151" s="14">
        <f t="shared" si="11"/>
        <v>0</v>
      </c>
      <c r="W151" s="13"/>
      <c r="X151" s="24"/>
    </row>
    <row r="152" spans="1:24" x14ac:dyDescent="0.15">
      <c r="A152" s="90" t="s">
        <v>434</v>
      </c>
      <c r="B152" s="90" t="s">
        <v>49</v>
      </c>
      <c r="C152" s="90" t="s">
        <v>49</v>
      </c>
      <c r="D152" s="90" t="s">
        <v>79</v>
      </c>
      <c r="E152" s="16" t="s">
        <v>1388</v>
      </c>
      <c r="F152" s="90" t="s">
        <v>1117</v>
      </c>
      <c r="G152" s="90" t="s">
        <v>1389</v>
      </c>
      <c r="H152" s="90" t="s">
        <v>17</v>
      </c>
      <c r="I152" s="90" t="s">
        <v>1095</v>
      </c>
      <c r="J152" s="90" t="s">
        <v>889</v>
      </c>
      <c r="K152" s="90" t="s">
        <v>1309</v>
      </c>
      <c r="L152" s="16" t="s">
        <v>1391</v>
      </c>
      <c r="M152" s="3">
        <v>15</v>
      </c>
      <c r="N152" s="3">
        <v>15</v>
      </c>
      <c r="O152" s="17" t="s">
        <v>925</v>
      </c>
      <c r="P152" s="13">
        <v>1</v>
      </c>
      <c r="Q152" s="14">
        <v>15</v>
      </c>
      <c r="R152" s="13">
        <v>0</v>
      </c>
      <c r="S152" s="14">
        <f t="shared" si="8"/>
        <v>15</v>
      </c>
      <c r="T152" s="14">
        <f t="shared" si="9"/>
        <v>15</v>
      </c>
      <c r="U152" s="14">
        <f t="shared" si="10"/>
        <v>0</v>
      </c>
      <c r="V152" s="14">
        <f t="shared" si="11"/>
        <v>0</v>
      </c>
      <c r="W152" s="13"/>
      <c r="X152" s="24"/>
    </row>
    <row r="153" spans="1:24" x14ac:dyDescent="0.15">
      <c r="A153" s="90" t="s">
        <v>434</v>
      </c>
      <c r="B153" s="90" t="s">
        <v>49</v>
      </c>
      <c r="C153" s="90" t="s">
        <v>49</v>
      </c>
      <c r="D153" s="90" t="s">
        <v>79</v>
      </c>
      <c r="E153" s="16" t="s">
        <v>1388</v>
      </c>
      <c r="F153" s="90" t="s">
        <v>1117</v>
      </c>
      <c r="G153" s="90" t="s">
        <v>1389</v>
      </c>
      <c r="H153" s="90" t="s">
        <v>17</v>
      </c>
      <c r="I153" s="90" t="s">
        <v>1095</v>
      </c>
      <c r="J153" s="90" t="s">
        <v>889</v>
      </c>
      <c r="K153" s="90" t="s">
        <v>1360</v>
      </c>
      <c r="L153" s="16" t="s">
        <v>1391</v>
      </c>
      <c r="M153" s="3">
        <v>635</v>
      </c>
      <c r="N153" s="3">
        <v>635</v>
      </c>
      <c r="O153" s="17" t="s">
        <v>922</v>
      </c>
      <c r="P153" s="13">
        <v>29</v>
      </c>
      <c r="Q153" s="14">
        <v>15</v>
      </c>
      <c r="R153" s="13">
        <v>0</v>
      </c>
      <c r="S153" s="14">
        <f>Q153*P153+200</f>
        <v>635</v>
      </c>
      <c r="T153" s="14">
        <f t="shared" si="9"/>
        <v>635</v>
      </c>
      <c r="U153" s="14">
        <f t="shared" si="10"/>
        <v>0</v>
      </c>
      <c r="V153" s="14">
        <f t="shared" si="11"/>
        <v>0</v>
      </c>
      <c r="W153" s="94" t="s">
        <v>1560</v>
      </c>
      <c r="X153" s="24"/>
    </row>
    <row r="154" spans="1:24" x14ac:dyDescent="0.15">
      <c r="A154" s="90" t="s">
        <v>434</v>
      </c>
      <c r="B154" s="90" t="s">
        <v>49</v>
      </c>
      <c r="C154" s="90" t="s">
        <v>49</v>
      </c>
      <c r="D154" s="90" t="s">
        <v>79</v>
      </c>
      <c r="E154" s="16" t="s">
        <v>1388</v>
      </c>
      <c r="F154" s="90" t="s">
        <v>1117</v>
      </c>
      <c r="G154" s="90" t="s">
        <v>1389</v>
      </c>
      <c r="H154" s="90" t="s">
        <v>17</v>
      </c>
      <c r="I154" s="90" t="s">
        <v>1095</v>
      </c>
      <c r="J154" s="90" t="s">
        <v>889</v>
      </c>
      <c r="K154" s="90" t="s">
        <v>988</v>
      </c>
      <c r="L154" s="16" t="s">
        <v>1391</v>
      </c>
      <c r="M154" s="3">
        <v>330</v>
      </c>
      <c r="N154" s="3">
        <v>330</v>
      </c>
      <c r="O154" s="17">
        <v>2</v>
      </c>
      <c r="P154" s="13">
        <v>22</v>
      </c>
      <c r="Q154" s="14">
        <v>15</v>
      </c>
      <c r="R154" s="13">
        <v>0</v>
      </c>
      <c r="S154" s="14">
        <f t="shared" si="8"/>
        <v>330</v>
      </c>
      <c r="T154" s="14">
        <f t="shared" si="9"/>
        <v>330</v>
      </c>
      <c r="U154" s="14">
        <f t="shared" si="10"/>
        <v>0</v>
      </c>
      <c r="V154" s="14">
        <f t="shared" si="11"/>
        <v>0</v>
      </c>
      <c r="W154" s="17" t="s">
        <v>1562</v>
      </c>
      <c r="X154" s="24"/>
    </row>
    <row r="155" spans="1:24" x14ac:dyDescent="0.15">
      <c r="A155" s="90" t="s">
        <v>434</v>
      </c>
      <c r="B155" s="90" t="s">
        <v>49</v>
      </c>
      <c r="C155" s="90" t="s">
        <v>49</v>
      </c>
      <c r="D155" s="90" t="s">
        <v>79</v>
      </c>
      <c r="E155" s="16" t="s">
        <v>1392</v>
      </c>
      <c r="F155" s="90" t="s">
        <v>1393</v>
      </c>
      <c r="G155" s="90" t="s">
        <v>1394</v>
      </c>
      <c r="H155" s="90" t="s">
        <v>17</v>
      </c>
      <c r="I155" s="90" t="s">
        <v>1095</v>
      </c>
      <c r="J155" s="90" t="s">
        <v>889</v>
      </c>
      <c r="K155" s="90" t="s">
        <v>1353</v>
      </c>
      <c r="L155" s="16" t="s">
        <v>1395</v>
      </c>
      <c r="M155" s="3">
        <v>100</v>
      </c>
      <c r="N155" s="3">
        <v>100</v>
      </c>
      <c r="O155" s="13"/>
      <c r="P155" s="13">
        <v>1</v>
      </c>
      <c r="Q155" s="14">
        <v>100</v>
      </c>
      <c r="R155" s="13">
        <v>0</v>
      </c>
      <c r="S155" s="14">
        <f t="shared" si="8"/>
        <v>100</v>
      </c>
      <c r="T155" s="14">
        <f t="shared" si="9"/>
        <v>100</v>
      </c>
      <c r="U155" s="14">
        <f t="shared" si="10"/>
        <v>0</v>
      </c>
      <c r="V155" s="14">
        <f t="shared" si="11"/>
        <v>0</v>
      </c>
      <c r="W155" s="13"/>
      <c r="X155" s="24"/>
    </row>
    <row r="156" spans="1:24" x14ac:dyDescent="0.15">
      <c r="A156" s="90" t="s">
        <v>434</v>
      </c>
      <c r="B156" s="90" t="s">
        <v>49</v>
      </c>
      <c r="C156" s="90" t="s">
        <v>49</v>
      </c>
      <c r="D156" s="90" t="s">
        <v>79</v>
      </c>
      <c r="E156" s="16" t="s">
        <v>1396</v>
      </c>
      <c r="F156" s="90" t="s">
        <v>1397</v>
      </c>
      <c r="G156" s="90" t="s">
        <v>1398</v>
      </c>
      <c r="H156" s="90" t="s">
        <v>17</v>
      </c>
      <c r="I156" s="90" t="s">
        <v>1095</v>
      </c>
      <c r="J156" s="90" t="s">
        <v>889</v>
      </c>
      <c r="K156" s="90" t="s">
        <v>1360</v>
      </c>
      <c r="L156" s="16" t="s">
        <v>1399</v>
      </c>
      <c r="M156" s="3">
        <v>200</v>
      </c>
      <c r="N156" s="3">
        <v>200</v>
      </c>
      <c r="O156" s="13"/>
      <c r="P156" s="13">
        <v>1</v>
      </c>
      <c r="Q156" s="14">
        <v>200</v>
      </c>
      <c r="R156" s="13">
        <v>0</v>
      </c>
      <c r="S156" s="14">
        <f t="shared" si="8"/>
        <v>200</v>
      </c>
      <c r="T156" s="14">
        <f t="shared" si="9"/>
        <v>200</v>
      </c>
      <c r="U156" s="14">
        <f t="shared" si="10"/>
        <v>0</v>
      </c>
      <c r="V156" s="14">
        <f t="shared" si="11"/>
        <v>0</v>
      </c>
      <c r="W156" s="13"/>
    </row>
    <row r="157" spans="1:24" x14ac:dyDescent="0.15">
      <c r="A157" s="90" t="s">
        <v>434</v>
      </c>
      <c r="B157" s="90" t="s">
        <v>49</v>
      </c>
      <c r="C157" s="90" t="s">
        <v>49</v>
      </c>
      <c r="D157" s="90" t="s">
        <v>79</v>
      </c>
      <c r="E157" s="16" t="s">
        <v>1400</v>
      </c>
      <c r="F157" s="90" t="s">
        <v>1401</v>
      </c>
      <c r="G157" s="90" t="s">
        <v>514</v>
      </c>
      <c r="H157" s="90" t="s">
        <v>17</v>
      </c>
      <c r="I157" s="90" t="s">
        <v>1095</v>
      </c>
      <c r="J157" s="90" t="s">
        <v>889</v>
      </c>
      <c r="K157" s="90" t="s">
        <v>1402</v>
      </c>
      <c r="L157" s="16" t="s">
        <v>1403</v>
      </c>
      <c r="M157" s="3">
        <v>125</v>
      </c>
      <c r="N157" s="3">
        <v>125</v>
      </c>
      <c r="O157" s="17" t="s">
        <v>922</v>
      </c>
      <c r="P157" s="13">
        <v>1</v>
      </c>
      <c r="Q157" s="14">
        <v>125</v>
      </c>
      <c r="R157" s="13">
        <v>0</v>
      </c>
      <c r="S157" s="14">
        <f t="shared" si="8"/>
        <v>125</v>
      </c>
      <c r="T157" s="14">
        <f t="shared" si="9"/>
        <v>125</v>
      </c>
      <c r="U157" s="14">
        <f t="shared" si="10"/>
        <v>0</v>
      </c>
      <c r="V157" s="14">
        <f t="shared" si="11"/>
        <v>0</v>
      </c>
      <c r="W157" s="13"/>
    </row>
    <row r="158" spans="1:24" x14ac:dyDescent="0.15">
      <c r="A158" s="90" t="s">
        <v>434</v>
      </c>
      <c r="B158" s="90" t="s">
        <v>49</v>
      </c>
      <c r="C158" s="90" t="s">
        <v>49</v>
      </c>
      <c r="D158" s="90" t="s">
        <v>79</v>
      </c>
      <c r="E158" s="16" t="s">
        <v>1400</v>
      </c>
      <c r="F158" s="90" t="s">
        <v>1401</v>
      </c>
      <c r="G158" s="90" t="s">
        <v>514</v>
      </c>
      <c r="H158" s="90" t="s">
        <v>17</v>
      </c>
      <c r="I158" s="90" t="s">
        <v>1095</v>
      </c>
      <c r="J158" s="90" t="s">
        <v>889</v>
      </c>
      <c r="K158" s="90" t="s">
        <v>1360</v>
      </c>
      <c r="L158" s="16" t="s">
        <v>1403</v>
      </c>
      <c r="M158" s="3">
        <v>125</v>
      </c>
      <c r="N158" s="3">
        <v>125</v>
      </c>
      <c r="O158" s="17" t="s">
        <v>1554</v>
      </c>
      <c r="P158" s="13">
        <v>1</v>
      </c>
      <c r="Q158" s="14">
        <v>125</v>
      </c>
      <c r="R158" s="13">
        <v>0</v>
      </c>
      <c r="S158" s="14">
        <f t="shared" si="8"/>
        <v>125</v>
      </c>
      <c r="T158" s="14">
        <f t="shared" si="9"/>
        <v>125</v>
      </c>
      <c r="U158" s="14">
        <f t="shared" si="10"/>
        <v>0</v>
      </c>
      <c r="V158" s="14">
        <f t="shared" si="11"/>
        <v>0</v>
      </c>
      <c r="W158" s="13"/>
    </row>
    <row r="159" spans="1:24" x14ac:dyDescent="0.15">
      <c r="A159" s="90" t="s">
        <v>434</v>
      </c>
      <c r="B159" s="90" t="s">
        <v>49</v>
      </c>
      <c r="C159" s="90" t="s">
        <v>49</v>
      </c>
      <c r="D159" s="90" t="s">
        <v>79</v>
      </c>
      <c r="E159" s="16" t="s">
        <v>1400</v>
      </c>
      <c r="F159" s="90" t="s">
        <v>1401</v>
      </c>
      <c r="G159" s="90" t="s">
        <v>514</v>
      </c>
      <c r="H159" s="90" t="s">
        <v>17</v>
      </c>
      <c r="I159" s="90" t="s">
        <v>1095</v>
      </c>
      <c r="J159" s="90" t="s">
        <v>889</v>
      </c>
      <c r="K159" s="90" t="s">
        <v>988</v>
      </c>
      <c r="L159" s="16" t="s">
        <v>1403</v>
      </c>
      <c r="M159" s="3">
        <v>125</v>
      </c>
      <c r="N159" s="3">
        <v>125</v>
      </c>
      <c r="O159" s="17" t="s">
        <v>1555</v>
      </c>
      <c r="P159" s="13">
        <v>1</v>
      </c>
      <c r="Q159" s="14">
        <v>125</v>
      </c>
      <c r="R159" s="13">
        <v>0</v>
      </c>
      <c r="S159" s="14">
        <f t="shared" si="8"/>
        <v>125</v>
      </c>
      <c r="T159" s="14">
        <f t="shared" si="9"/>
        <v>125</v>
      </c>
      <c r="U159" s="14">
        <f t="shared" si="10"/>
        <v>0</v>
      </c>
      <c r="V159" s="14">
        <f t="shared" si="11"/>
        <v>0</v>
      </c>
      <c r="W159" s="13"/>
    </row>
    <row r="160" spans="1:24" x14ac:dyDescent="0.15">
      <c r="A160" s="90" t="s">
        <v>434</v>
      </c>
      <c r="B160" s="90" t="s">
        <v>49</v>
      </c>
      <c r="C160" s="90" t="s">
        <v>49</v>
      </c>
      <c r="D160" s="90" t="s">
        <v>79</v>
      </c>
      <c r="E160" s="16" t="s">
        <v>1404</v>
      </c>
      <c r="F160" s="90" t="s">
        <v>1405</v>
      </c>
      <c r="G160" s="90" t="s">
        <v>1406</v>
      </c>
      <c r="H160" s="90" t="s">
        <v>17</v>
      </c>
      <c r="I160" s="90" t="s">
        <v>1095</v>
      </c>
      <c r="J160" s="90" t="s">
        <v>889</v>
      </c>
      <c r="K160" s="90" t="s">
        <v>1390</v>
      </c>
      <c r="L160" s="16" t="s">
        <v>1407</v>
      </c>
      <c r="M160" s="3">
        <v>50</v>
      </c>
      <c r="N160" s="3">
        <v>50</v>
      </c>
      <c r="O160" s="17" t="s">
        <v>1553</v>
      </c>
      <c r="P160" s="13">
        <v>1</v>
      </c>
      <c r="Q160" s="14">
        <v>50</v>
      </c>
      <c r="R160" s="13">
        <v>0</v>
      </c>
      <c r="S160" s="14">
        <f t="shared" si="8"/>
        <v>50</v>
      </c>
      <c r="T160" s="14">
        <f t="shared" si="9"/>
        <v>50</v>
      </c>
      <c r="U160" s="14">
        <f t="shared" si="10"/>
        <v>0</v>
      </c>
      <c r="V160" s="14">
        <f t="shared" si="11"/>
        <v>0</v>
      </c>
      <c r="W160" s="13"/>
    </row>
    <row r="161" spans="1:23" x14ac:dyDescent="0.15">
      <c r="A161" s="90" t="s">
        <v>434</v>
      </c>
      <c r="B161" s="90" t="s">
        <v>515</v>
      </c>
      <c r="C161" s="90" t="s">
        <v>516</v>
      </c>
      <c r="D161" s="90" t="s">
        <v>79</v>
      </c>
      <c r="E161" s="16" t="s">
        <v>1408</v>
      </c>
      <c r="F161" s="90" t="s">
        <v>1409</v>
      </c>
      <c r="G161" s="90" t="s">
        <v>1410</v>
      </c>
      <c r="H161" s="90" t="s">
        <v>17</v>
      </c>
      <c r="I161" s="90" t="s">
        <v>1241</v>
      </c>
      <c r="J161" s="90" t="s">
        <v>905</v>
      </c>
      <c r="K161" s="90" t="s">
        <v>988</v>
      </c>
      <c r="L161" s="16" t="s">
        <v>1411</v>
      </c>
      <c r="M161" s="3">
        <v>75</v>
      </c>
      <c r="N161" s="3">
        <v>63.75</v>
      </c>
      <c r="O161" s="13"/>
      <c r="P161" s="13">
        <v>3</v>
      </c>
      <c r="Q161" s="14">
        <v>25</v>
      </c>
      <c r="R161" s="13">
        <v>0.15</v>
      </c>
      <c r="S161" s="14">
        <f t="shared" si="8"/>
        <v>75</v>
      </c>
      <c r="T161" s="14">
        <f t="shared" si="9"/>
        <v>63.75</v>
      </c>
      <c r="U161" s="14">
        <f t="shared" si="10"/>
        <v>0</v>
      </c>
      <c r="V161" s="14">
        <f t="shared" si="11"/>
        <v>0</v>
      </c>
      <c r="W161" s="17" t="s">
        <v>1542</v>
      </c>
    </row>
    <row r="162" spans="1:23" x14ac:dyDescent="0.15">
      <c r="A162" s="90" t="s">
        <v>434</v>
      </c>
      <c r="B162" s="90" t="s">
        <v>515</v>
      </c>
      <c r="C162" s="90" t="s">
        <v>516</v>
      </c>
      <c r="D162" s="90" t="s">
        <v>79</v>
      </c>
      <c r="E162" s="16" t="s">
        <v>1412</v>
      </c>
      <c r="F162" s="90" t="s">
        <v>15</v>
      </c>
      <c r="G162" s="90" t="s">
        <v>1413</v>
      </c>
      <c r="H162" s="90" t="s">
        <v>17</v>
      </c>
      <c r="I162" s="90" t="s">
        <v>1241</v>
      </c>
      <c r="J162" s="90" t="s">
        <v>905</v>
      </c>
      <c r="K162" s="90" t="s">
        <v>1360</v>
      </c>
      <c r="L162" s="16" t="s">
        <v>1414</v>
      </c>
      <c r="M162" s="3">
        <v>315</v>
      </c>
      <c r="N162" s="3">
        <v>315</v>
      </c>
      <c r="O162" s="17" t="s">
        <v>1554</v>
      </c>
      <c r="P162" s="13">
        <v>21</v>
      </c>
      <c r="Q162" s="14">
        <v>15</v>
      </c>
      <c r="R162" s="13">
        <v>0</v>
      </c>
      <c r="S162" s="14">
        <f t="shared" si="8"/>
        <v>315</v>
      </c>
      <c r="T162" s="14">
        <f t="shared" si="9"/>
        <v>315</v>
      </c>
      <c r="U162" s="14">
        <f t="shared" si="10"/>
        <v>0</v>
      </c>
      <c r="V162" s="14">
        <f t="shared" si="11"/>
        <v>0</v>
      </c>
      <c r="W162" s="17" t="s">
        <v>1542</v>
      </c>
    </row>
    <row r="163" spans="1:23" x14ac:dyDescent="0.15">
      <c r="A163" s="90" t="s">
        <v>434</v>
      </c>
      <c r="B163" s="90" t="s">
        <v>515</v>
      </c>
      <c r="C163" s="90" t="s">
        <v>516</v>
      </c>
      <c r="D163" s="90" t="s">
        <v>79</v>
      </c>
      <c r="E163" s="16" t="s">
        <v>1415</v>
      </c>
      <c r="F163" s="90" t="s">
        <v>15</v>
      </c>
      <c r="G163" s="90" t="s">
        <v>1416</v>
      </c>
      <c r="H163" s="90" t="s">
        <v>17</v>
      </c>
      <c r="I163" s="90" t="s">
        <v>1241</v>
      </c>
      <c r="J163" s="90" t="s">
        <v>905</v>
      </c>
      <c r="K163" s="90" t="s">
        <v>1360</v>
      </c>
      <c r="L163" s="16" t="s">
        <v>1417</v>
      </c>
      <c r="M163" s="3">
        <v>200</v>
      </c>
      <c r="N163" s="3">
        <v>200</v>
      </c>
      <c r="O163" s="95" t="s">
        <v>922</v>
      </c>
      <c r="P163" s="13">
        <v>4</v>
      </c>
      <c r="Q163" s="14">
        <v>50</v>
      </c>
      <c r="R163" s="13">
        <v>0</v>
      </c>
      <c r="S163" s="14">
        <f t="shared" si="8"/>
        <v>200</v>
      </c>
      <c r="T163" s="14">
        <f t="shared" si="9"/>
        <v>200</v>
      </c>
      <c r="U163" s="14">
        <f t="shared" si="10"/>
        <v>0</v>
      </c>
      <c r="V163" s="14">
        <f t="shared" si="11"/>
        <v>0</v>
      </c>
      <c r="W163" s="17" t="s">
        <v>1542</v>
      </c>
    </row>
    <row r="164" spans="1:23" x14ac:dyDescent="0.15">
      <c r="A164" s="90" t="s">
        <v>434</v>
      </c>
      <c r="B164" s="90" t="s">
        <v>515</v>
      </c>
      <c r="C164" s="90" t="s">
        <v>516</v>
      </c>
      <c r="D164" s="90" t="s">
        <v>79</v>
      </c>
      <c r="E164" s="16" t="s">
        <v>1418</v>
      </c>
      <c r="F164" s="90" t="s">
        <v>15</v>
      </c>
      <c r="G164" s="90" t="s">
        <v>1419</v>
      </c>
      <c r="H164" s="90" t="s">
        <v>17</v>
      </c>
      <c r="I164" s="90" t="s">
        <v>1241</v>
      </c>
      <c r="J164" s="90" t="s">
        <v>905</v>
      </c>
      <c r="K164" s="90" t="s">
        <v>1309</v>
      </c>
      <c r="L164" s="16" t="s">
        <v>1420</v>
      </c>
      <c r="M164" s="3">
        <v>200</v>
      </c>
      <c r="N164" s="3">
        <v>200</v>
      </c>
      <c r="O164" s="95" t="s">
        <v>925</v>
      </c>
      <c r="P164" s="13">
        <v>4</v>
      </c>
      <c r="Q164" s="14">
        <v>50</v>
      </c>
      <c r="R164" s="13">
        <v>0</v>
      </c>
      <c r="S164" s="14">
        <f t="shared" si="8"/>
        <v>200</v>
      </c>
      <c r="T164" s="14">
        <f t="shared" si="9"/>
        <v>200</v>
      </c>
      <c r="U164" s="14">
        <f t="shared" si="10"/>
        <v>0</v>
      </c>
      <c r="V164" s="14">
        <f t="shared" si="11"/>
        <v>0</v>
      </c>
      <c r="W164" s="17" t="s">
        <v>1542</v>
      </c>
    </row>
    <row r="165" spans="1:23" x14ac:dyDescent="0.15">
      <c r="A165" s="90" t="s">
        <v>434</v>
      </c>
      <c r="B165" s="90" t="s">
        <v>515</v>
      </c>
      <c r="C165" s="90" t="s">
        <v>516</v>
      </c>
      <c r="D165" s="90" t="s">
        <v>79</v>
      </c>
      <c r="E165" s="16" t="s">
        <v>1421</v>
      </c>
      <c r="F165" s="90" t="s">
        <v>15</v>
      </c>
      <c r="G165" s="90" t="s">
        <v>1422</v>
      </c>
      <c r="H165" s="90" t="s">
        <v>17</v>
      </c>
      <c r="I165" s="90" t="s">
        <v>1241</v>
      </c>
      <c r="J165" s="90" t="s">
        <v>905</v>
      </c>
      <c r="K165" s="90" t="s">
        <v>1309</v>
      </c>
      <c r="L165" s="16" t="s">
        <v>1423</v>
      </c>
      <c r="M165" s="3">
        <v>250</v>
      </c>
      <c r="N165" s="3">
        <v>250</v>
      </c>
      <c r="O165" s="17" t="s">
        <v>1554</v>
      </c>
      <c r="P165" s="13">
        <v>5</v>
      </c>
      <c r="Q165" s="14">
        <v>50</v>
      </c>
      <c r="R165" s="13">
        <v>0</v>
      </c>
      <c r="S165" s="14">
        <f t="shared" si="8"/>
        <v>250</v>
      </c>
      <c r="T165" s="14">
        <f t="shared" si="9"/>
        <v>250</v>
      </c>
      <c r="U165" s="14">
        <f t="shared" si="10"/>
        <v>0</v>
      </c>
      <c r="V165" s="14">
        <f t="shared" si="11"/>
        <v>0</v>
      </c>
      <c r="W165" s="17" t="s">
        <v>1542</v>
      </c>
    </row>
    <row r="166" spans="1:23" x14ac:dyDescent="0.15">
      <c r="A166" s="90" t="s">
        <v>434</v>
      </c>
      <c r="B166" s="90" t="s">
        <v>515</v>
      </c>
      <c r="C166" s="90" t="s">
        <v>516</v>
      </c>
      <c r="D166" s="90" t="s">
        <v>79</v>
      </c>
      <c r="E166" s="16" t="s">
        <v>1424</v>
      </c>
      <c r="F166" s="90" t="s">
        <v>15</v>
      </c>
      <c r="G166" s="90" t="s">
        <v>1425</v>
      </c>
      <c r="H166" s="90" t="s">
        <v>17</v>
      </c>
      <c r="I166" s="90" t="s">
        <v>1241</v>
      </c>
      <c r="J166" s="90" t="s">
        <v>905</v>
      </c>
      <c r="K166" s="90" t="s">
        <v>1360</v>
      </c>
      <c r="L166" s="16" t="s">
        <v>1426</v>
      </c>
      <c r="M166" s="3">
        <v>315</v>
      </c>
      <c r="N166" s="3">
        <v>315</v>
      </c>
      <c r="O166" s="17" t="s">
        <v>922</v>
      </c>
      <c r="P166" s="13">
        <v>21</v>
      </c>
      <c r="Q166" s="14">
        <v>15</v>
      </c>
      <c r="R166" s="13">
        <v>0</v>
      </c>
      <c r="S166" s="14">
        <f t="shared" si="8"/>
        <v>315</v>
      </c>
      <c r="T166" s="14">
        <f t="shared" si="9"/>
        <v>315</v>
      </c>
      <c r="U166" s="14">
        <f t="shared" si="10"/>
        <v>0</v>
      </c>
      <c r="V166" s="14">
        <f t="shared" si="11"/>
        <v>0</v>
      </c>
      <c r="W166" s="13"/>
    </row>
    <row r="167" spans="1:23" x14ac:dyDescent="0.15">
      <c r="A167" s="90" t="s">
        <v>434</v>
      </c>
      <c r="B167" s="90" t="s">
        <v>527</v>
      </c>
      <c r="C167" s="90" t="s">
        <v>528</v>
      </c>
      <c r="D167" s="90" t="s">
        <v>79</v>
      </c>
      <c r="E167" s="16" t="s">
        <v>1427</v>
      </c>
      <c r="F167" s="90" t="s">
        <v>15</v>
      </c>
      <c r="G167" s="90" t="s">
        <v>1428</v>
      </c>
      <c r="H167" s="90" t="s">
        <v>17</v>
      </c>
      <c r="I167" s="90" t="s">
        <v>1070</v>
      </c>
      <c r="J167" s="90" t="s">
        <v>885</v>
      </c>
      <c r="K167" s="90" t="s">
        <v>988</v>
      </c>
      <c r="L167" s="16" t="s">
        <v>1429</v>
      </c>
      <c r="M167" s="3">
        <v>200</v>
      </c>
      <c r="N167" s="3">
        <v>200</v>
      </c>
      <c r="O167" s="17"/>
      <c r="P167" s="13">
        <v>1</v>
      </c>
      <c r="Q167" s="14">
        <v>175</v>
      </c>
      <c r="R167" s="13">
        <v>0</v>
      </c>
      <c r="S167" s="14">
        <f>Q167*P167+25</f>
        <v>200</v>
      </c>
      <c r="T167" s="14">
        <f t="shared" si="9"/>
        <v>200</v>
      </c>
      <c r="U167" s="14">
        <f t="shared" si="10"/>
        <v>0</v>
      </c>
      <c r="V167" s="14">
        <f t="shared" si="11"/>
        <v>0</v>
      </c>
      <c r="W167" s="94" t="s">
        <v>1557</v>
      </c>
    </row>
    <row r="168" spans="1:23" x14ac:dyDescent="0.15">
      <c r="A168" s="90" t="s">
        <v>434</v>
      </c>
      <c r="B168" s="90" t="s">
        <v>527</v>
      </c>
      <c r="C168" s="90" t="s">
        <v>528</v>
      </c>
      <c r="D168" s="90" t="s">
        <v>79</v>
      </c>
      <c r="E168" s="16" t="s">
        <v>1430</v>
      </c>
      <c r="F168" s="90" t="s">
        <v>15</v>
      </c>
      <c r="G168" s="90" t="s">
        <v>1431</v>
      </c>
      <c r="H168" s="90" t="s">
        <v>17</v>
      </c>
      <c r="I168" s="90" t="s">
        <v>1070</v>
      </c>
      <c r="J168" s="90" t="s">
        <v>885</v>
      </c>
      <c r="K168" s="90" t="s">
        <v>988</v>
      </c>
      <c r="L168" s="16" t="s">
        <v>1432</v>
      </c>
      <c r="M168" s="3">
        <v>200</v>
      </c>
      <c r="N168" s="3">
        <v>200</v>
      </c>
      <c r="O168" s="13"/>
      <c r="P168" s="13">
        <v>1</v>
      </c>
      <c r="Q168" s="14">
        <v>175</v>
      </c>
      <c r="R168" s="13">
        <v>0</v>
      </c>
      <c r="S168" s="14">
        <f>Q168*P168+25</f>
        <v>200</v>
      </c>
      <c r="T168" s="14">
        <f t="shared" si="9"/>
        <v>200</v>
      </c>
      <c r="U168" s="14">
        <f t="shared" si="10"/>
        <v>0</v>
      </c>
      <c r="V168" s="14">
        <f t="shared" si="11"/>
        <v>0</v>
      </c>
      <c r="W168" s="94" t="s">
        <v>1557</v>
      </c>
    </row>
    <row r="169" spans="1:23" x14ac:dyDescent="0.15">
      <c r="A169" s="90" t="s">
        <v>434</v>
      </c>
      <c r="B169" s="90" t="s">
        <v>527</v>
      </c>
      <c r="C169" s="90" t="s">
        <v>528</v>
      </c>
      <c r="D169" s="90" t="s">
        <v>79</v>
      </c>
      <c r="E169" s="16" t="s">
        <v>1433</v>
      </c>
      <c r="F169" s="90" t="s">
        <v>15</v>
      </c>
      <c r="G169" s="90" t="s">
        <v>1434</v>
      </c>
      <c r="H169" s="90" t="s">
        <v>17</v>
      </c>
      <c r="I169" s="90" t="s">
        <v>1070</v>
      </c>
      <c r="J169" s="90" t="s">
        <v>885</v>
      </c>
      <c r="K169" s="90" t="s">
        <v>988</v>
      </c>
      <c r="L169" s="16" t="s">
        <v>1435</v>
      </c>
      <c r="M169" s="3">
        <v>200</v>
      </c>
      <c r="N169" s="3">
        <v>200</v>
      </c>
      <c r="O169" s="13"/>
      <c r="P169" s="13">
        <v>1</v>
      </c>
      <c r="Q169" s="14">
        <v>175</v>
      </c>
      <c r="R169" s="13">
        <v>0</v>
      </c>
      <c r="S169" s="14">
        <f>Q169*P169+25</f>
        <v>200</v>
      </c>
      <c r="T169" s="14">
        <f t="shared" si="9"/>
        <v>200</v>
      </c>
      <c r="U169" s="14">
        <f t="shared" si="10"/>
        <v>0</v>
      </c>
      <c r="V169" s="14">
        <f t="shared" si="11"/>
        <v>0</v>
      </c>
      <c r="W169" s="94" t="s">
        <v>1557</v>
      </c>
    </row>
    <row r="170" spans="1:23" x14ac:dyDescent="0.15">
      <c r="A170" s="90" t="s">
        <v>434</v>
      </c>
      <c r="B170" s="90" t="s">
        <v>527</v>
      </c>
      <c r="C170" s="90" t="s">
        <v>528</v>
      </c>
      <c r="D170" s="90" t="s">
        <v>79</v>
      </c>
      <c r="E170" s="16" t="s">
        <v>1436</v>
      </c>
      <c r="F170" s="90" t="s">
        <v>15</v>
      </c>
      <c r="G170" s="90" t="s">
        <v>1437</v>
      </c>
      <c r="H170" s="90" t="s">
        <v>17</v>
      </c>
      <c r="I170" s="90" t="s">
        <v>1070</v>
      </c>
      <c r="J170" s="90" t="s">
        <v>885</v>
      </c>
      <c r="K170" s="90" t="s">
        <v>988</v>
      </c>
      <c r="L170" s="16" t="s">
        <v>1438</v>
      </c>
      <c r="M170" s="3">
        <v>200</v>
      </c>
      <c r="N170" s="3">
        <v>200</v>
      </c>
      <c r="O170" s="13"/>
      <c r="P170" s="13">
        <v>1</v>
      </c>
      <c r="Q170" s="14">
        <v>175</v>
      </c>
      <c r="R170" s="13">
        <v>0</v>
      </c>
      <c r="S170" s="14">
        <f>Q170*P170+25</f>
        <v>200</v>
      </c>
      <c r="T170" s="14">
        <f t="shared" si="9"/>
        <v>200</v>
      </c>
      <c r="U170" s="14">
        <f t="shared" si="10"/>
        <v>0</v>
      </c>
      <c r="V170" s="14">
        <f t="shared" si="11"/>
        <v>0</v>
      </c>
      <c r="W170" s="94" t="s">
        <v>1557</v>
      </c>
    </row>
    <row r="171" spans="1:23" x14ac:dyDescent="0.15">
      <c r="A171" s="90" t="s">
        <v>434</v>
      </c>
      <c r="B171" s="90" t="s">
        <v>537</v>
      </c>
      <c r="C171" s="90" t="s">
        <v>537</v>
      </c>
      <c r="D171" s="90" t="s">
        <v>79</v>
      </c>
      <c r="E171" s="16" t="s">
        <v>538</v>
      </c>
      <c r="F171" s="90" t="s">
        <v>539</v>
      </c>
      <c r="G171" s="90" t="s">
        <v>540</v>
      </c>
      <c r="H171" s="90" t="s">
        <v>17</v>
      </c>
      <c r="I171" s="90" t="s">
        <v>1095</v>
      </c>
      <c r="J171" s="90" t="s">
        <v>889</v>
      </c>
      <c r="K171" s="90" t="s">
        <v>1353</v>
      </c>
      <c r="L171" s="16" t="s">
        <v>1439</v>
      </c>
      <c r="M171" s="3">
        <v>200</v>
      </c>
      <c r="N171" s="3">
        <v>200</v>
      </c>
      <c r="O171" s="17" t="s">
        <v>929</v>
      </c>
      <c r="P171" s="13">
        <v>1</v>
      </c>
      <c r="Q171" s="14">
        <v>200</v>
      </c>
      <c r="R171" s="13">
        <v>0</v>
      </c>
      <c r="S171" s="14">
        <f t="shared" si="8"/>
        <v>200</v>
      </c>
      <c r="T171" s="14">
        <f t="shared" si="9"/>
        <v>200</v>
      </c>
      <c r="U171" s="14">
        <f t="shared" si="10"/>
        <v>0</v>
      </c>
      <c r="V171" s="14">
        <f t="shared" si="11"/>
        <v>0</v>
      </c>
      <c r="W171" s="13"/>
    </row>
    <row r="172" spans="1:23" x14ac:dyDescent="0.15">
      <c r="A172" s="90" t="s">
        <v>434</v>
      </c>
      <c r="B172" s="90" t="s">
        <v>537</v>
      </c>
      <c r="C172" s="90" t="s">
        <v>537</v>
      </c>
      <c r="D172" s="90" t="s">
        <v>79</v>
      </c>
      <c r="E172" s="16" t="s">
        <v>1440</v>
      </c>
      <c r="F172" s="90" t="s">
        <v>1441</v>
      </c>
      <c r="G172" s="90" t="s">
        <v>1442</v>
      </c>
      <c r="H172" s="90" t="s">
        <v>17</v>
      </c>
      <c r="I172" s="90" t="s">
        <v>1095</v>
      </c>
      <c r="J172" s="90" t="s">
        <v>889</v>
      </c>
      <c r="K172" s="90" t="s">
        <v>1402</v>
      </c>
      <c r="L172" s="16" t="s">
        <v>1443</v>
      </c>
      <c r="M172" s="3">
        <v>175</v>
      </c>
      <c r="N172" s="3">
        <v>175</v>
      </c>
      <c r="O172" s="17" t="s">
        <v>1554</v>
      </c>
      <c r="P172" s="13">
        <v>1</v>
      </c>
      <c r="Q172" s="14">
        <v>125</v>
      </c>
      <c r="R172" s="13">
        <v>0</v>
      </c>
      <c r="S172" s="14">
        <f>Q172*P172+50</f>
        <v>175</v>
      </c>
      <c r="T172" s="14">
        <f t="shared" si="9"/>
        <v>175</v>
      </c>
      <c r="U172" s="14">
        <f t="shared" si="10"/>
        <v>0</v>
      </c>
      <c r="V172" s="14">
        <f t="shared" si="11"/>
        <v>0</v>
      </c>
      <c r="W172" s="94" t="s">
        <v>1558</v>
      </c>
    </row>
    <row r="173" spans="1:23" x14ac:dyDescent="0.15">
      <c r="A173" s="90" t="s">
        <v>434</v>
      </c>
      <c r="B173" s="90" t="s">
        <v>537</v>
      </c>
      <c r="C173" s="90" t="s">
        <v>537</v>
      </c>
      <c r="D173" s="90" t="s">
        <v>79</v>
      </c>
      <c r="E173" s="16" t="s">
        <v>1440</v>
      </c>
      <c r="F173" s="90" t="s">
        <v>1441</v>
      </c>
      <c r="G173" s="90" t="s">
        <v>1442</v>
      </c>
      <c r="H173" s="90" t="s">
        <v>17</v>
      </c>
      <c r="I173" s="90" t="s">
        <v>1095</v>
      </c>
      <c r="J173" s="90" t="s">
        <v>889</v>
      </c>
      <c r="K173" s="90" t="s">
        <v>1360</v>
      </c>
      <c r="L173" s="16" t="s">
        <v>1443</v>
      </c>
      <c r="M173" s="3">
        <v>125</v>
      </c>
      <c r="N173" s="3">
        <v>125</v>
      </c>
      <c r="O173" s="17" t="s">
        <v>922</v>
      </c>
      <c r="P173" s="13">
        <v>1</v>
      </c>
      <c r="Q173" s="14">
        <v>125</v>
      </c>
      <c r="R173" s="13"/>
      <c r="S173" s="14">
        <f t="shared" si="8"/>
        <v>125</v>
      </c>
      <c r="T173" s="14">
        <f t="shared" si="9"/>
        <v>125</v>
      </c>
      <c r="U173" s="14">
        <f t="shared" si="10"/>
        <v>0</v>
      </c>
      <c r="V173" s="14">
        <f t="shared" si="11"/>
        <v>0</v>
      </c>
      <c r="W173" s="13"/>
    </row>
    <row r="174" spans="1:23" x14ac:dyDescent="0.15">
      <c r="A174" s="90" t="s">
        <v>434</v>
      </c>
      <c r="B174" s="90" t="s">
        <v>537</v>
      </c>
      <c r="C174" s="90" t="s">
        <v>537</v>
      </c>
      <c r="D174" s="90" t="s">
        <v>79</v>
      </c>
      <c r="E174" s="16" t="s">
        <v>1440</v>
      </c>
      <c r="F174" s="90" t="s">
        <v>1441</v>
      </c>
      <c r="G174" s="90" t="s">
        <v>1442</v>
      </c>
      <c r="H174" s="90" t="s">
        <v>17</v>
      </c>
      <c r="I174" s="90" t="s">
        <v>1095</v>
      </c>
      <c r="J174" s="90" t="s">
        <v>889</v>
      </c>
      <c r="K174" s="90" t="s">
        <v>988</v>
      </c>
      <c r="L174" s="16" t="s">
        <v>1443</v>
      </c>
      <c r="M174" s="3">
        <v>125</v>
      </c>
      <c r="N174" s="3">
        <v>125</v>
      </c>
      <c r="O174" s="17" t="s">
        <v>929</v>
      </c>
      <c r="P174" s="13">
        <v>1</v>
      </c>
      <c r="Q174" s="14">
        <v>125</v>
      </c>
      <c r="R174" s="13">
        <v>0</v>
      </c>
      <c r="S174" s="14">
        <f t="shared" si="8"/>
        <v>125</v>
      </c>
      <c r="T174" s="14">
        <f t="shared" si="9"/>
        <v>125</v>
      </c>
      <c r="U174" s="14">
        <f t="shared" si="10"/>
        <v>0</v>
      </c>
      <c r="V174" s="14">
        <f t="shared" si="11"/>
        <v>0</v>
      </c>
      <c r="W174" s="13"/>
    </row>
    <row r="175" spans="1:23" x14ac:dyDescent="0.15">
      <c r="A175" s="90" t="s">
        <v>434</v>
      </c>
      <c r="B175" s="90" t="s">
        <v>1444</v>
      </c>
      <c r="C175" s="90" t="s">
        <v>41</v>
      </c>
      <c r="D175" s="90" t="s">
        <v>79</v>
      </c>
      <c r="E175" s="16" t="s">
        <v>1445</v>
      </c>
      <c r="F175" s="90" t="s">
        <v>1446</v>
      </c>
      <c r="G175" s="90" t="s">
        <v>1447</v>
      </c>
      <c r="H175" s="90" t="s">
        <v>17</v>
      </c>
      <c r="I175" s="90" t="s">
        <v>1001</v>
      </c>
      <c r="J175" s="90" t="s">
        <v>890</v>
      </c>
      <c r="K175" s="90" t="s">
        <v>1360</v>
      </c>
      <c r="L175" s="16" t="s">
        <v>1448</v>
      </c>
      <c r="M175" s="3">
        <v>236</v>
      </c>
      <c r="N175" s="3">
        <v>200.6</v>
      </c>
      <c r="O175" s="13"/>
      <c r="P175" s="13">
        <v>2</v>
      </c>
      <c r="Q175" s="14">
        <v>118</v>
      </c>
      <c r="R175" s="13">
        <v>0.15</v>
      </c>
      <c r="S175" s="14">
        <f t="shared" si="8"/>
        <v>236</v>
      </c>
      <c r="T175" s="14">
        <f t="shared" si="9"/>
        <v>200.6</v>
      </c>
      <c r="U175" s="14">
        <f t="shared" si="10"/>
        <v>0</v>
      </c>
      <c r="V175" s="14">
        <f t="shared" si="11"/>
        <v>0</v>
      </c>
      <c r="W175" s="13"/>
    </row>
    <row r="176" spans="1:23" x14ac:dyDescent="0.15">
      <c r="A176" s="90" t="s">
        <v>434</v>
      </c>
      <c r="B176" s="90" t="s">
        <v>1075</v>
      </c>
      <c r="C176" s="90" t="s">
        <v>1076</v>
      </c>
      <c r="D176" s="90" t="s">
        <v>79</v>
      </c>
      <c r="E176" s="16" t="s">
        <v>1449</v>
      </c>
      <c r="F176" s="90" t="s">
        <v>1450</v>
      </c>
      <c r="G176" s="90" t="s">
        <v>1451</v>
      </c>
      <c r="H176" s="90" t="s">
        <v>17</v>
      </c>
      <c r="I176" s="90" t="s">
        <v>1079</v>
      </c>
      <c r="J176" s="90" t="s">
        <v>888</v>
      </c>
      <c r="K176" s="90" t="s">
        <v>993</v>
      </c>
      <c r="L176" s="16" t="s">
        <v>1452</v>
      </c>
      <c r="M176" s="3">
        <v>200</v>
      </c>
      <c r="N176" s="3">
        <v>200</v>
      </c>
      <c r="O176" s="13"/>
      <c r="P176" s="13">
        <v>1</v>
      </c>
      <c r="Q176" s="14">
        <v>200</v>
      </c>
      <c r="R176" s="13">
        <v>0</v>
      </c>
      <c r="S176" s="14">
        <f t="shared" si="8"/>
        <v>200</v>
      </c>
      <c r="T176" s="14">
        <f t="shared" si="9"/>
        <v>200</v>
      </c>
      <c r="U176" s="14">
        <f t="shared" si="10"/>
        <v>0</v>
      </c>
      <c r="V176" s="14">
        <f t="shared" si="11"/>
        <v>0</v>
      </c>
      <c r="W176" s="17" t="s">
        <v>1542</v>
      </c>
    </row>
    <row r="177" spans="1:23" x14ac:dyDescent="0.15">
      <c r="A177" s="90" t="s">
        <v>434</v>
      </c>
      <c r="B177" s="90" t="s">
        <v>427</v>
      </c>
      <c r="C177" s="90" t="s">
        <v>427</v>
      </c>
      <c r="D177" s="90" t="s">
        <v>79</v>
      </c>
      <c r="E177" s="16" t="s">
        <v>1453</v>
      </c>
      <c r="F177" s="90" t="s">
        <v>546</v>
      </c>
      <c r="G177" s="90" t="s">
        <v>1454</v>
      </c>
      <c r="H177" s="90" t="s">
        <v>17</v>
      </c>
      <c r="I177" s="90" t="s">
        <v>980</v>
      </c>
      <c r="J177" s="90" t="s">
        <v>894</v>
      </c>
      <c r="K177" s="90" t="s">
        <v>1309</v>
      </c>
      <c r="L177" s="16" t="s">
        <v>1455</v>
      </c>
      <c r="M177" s="3">
        <v>200</v>
      </c>
      <c r="N177" s="3">
        <v>200</v>
      </c>
      <c r="O177" s="17" t="s">
        <v>925</v>
      </c>
      <c r="P177" s="13">
        <v>1</v>
      </c>
      <c r="Q177" s="14">
        <v>200</v>
      </c>
      <c r="R177" s="13">
        <v>0</v>
      </c>
      <c r="S177" s="14">
        <f t="shared" si="8"/>
        <v>200</v>
      </c>
      <c r="T177" s="14">
        <f t="shared" si="9"/>
        <v>200</v>
      </c>
      <c r="U177" s="14">
        <f t="shared" si="10"/>
        <v>0</v>
      </c>
      <c r="V177" s="14">
        <f t="shared" si="11"/>
        <v>0</v>
      </c>
      <c r="W177" s="17" t="s">
        <v>1542</v>
      </c>
    </row>
    <row r="178" spans="1:23" x14ac:dyDescent="0.15">
      <c r="A178" s="90" t="s">
        <v>434</v>
      </c>
      <c r="B178" s="90" t="s">
        <v>427</v>
      </c>
      <c r="C178" s="90" t="s">
        <v>427</v>
      </c>
      <c r="D178" s="90" t="s">
        <v>79</v>
      </c>
      <c r="E178" s="16" t="s">
        <v>1456</v>
      </c>
      <c r="F178" s="90" t="s">
        <v>1457</v>
      </c>
      <c r="G178" s="90" t="s">
        <v>1458</v>
      </c>
      <c r="H178" s="90" t="s">
        <v>17</v>
      </c>
      <c r="I178" s="90" t="s">
        <v>980</v>
      </c>
      <c r="J178" s="90" t="s">
        <v>894</v>
      </c>
      <c r="K178" s="90" t="s">
        <v>988</v>
      </c>
      <c r="L178" s="16" t="s">
        <v>1459</v>
      </c>
      <c r="M178" s="3">
        <v>250</v>
      </c>
      <c r="N178" s="3">
        <v>250</v>
      </c>
      <c r="O178" s="13"/>
      <c r="P178" s="13">
        <v>1</v>
      </c>
      <c r="Q178" s="14">
        <v>250</v>
      </c>
      <c r="R178" s="13">
        <v>0</v>
      </c>
      <c r="S178" s="14">
        <f t="shared" si="8"/>
        <v>250</v>
      </c>
      <c r="T178" s="14">
        <f t="shared" si="9"/>
        <v>250</v>
      </c>
      <c r="U178" s="14">
        <f t="shared" si="10"/>
        <v>0</v>
      </c>
      <c r="V178" s="14">
        <f t="shared" si="11"/>
        <v>0</v>
      </c>
      <c r="W178" s="17" t="s">
        <v>1542</v>
      </c>
    </row>
    <row r="179" spans="1:23" x14ac:dyDescent="0.15">
      <c r="A179" s="90" t="s">
        <v>434</v>
      </c>
      <c r="B179" s="90" t="s">
        <v>1460</v>
      </c>
      <c r="C179" s="90" t="s">
        <v>1460</v>
      </c>
      <c r="D179" s="90" t="s">
        <v>79</v>
      </c>
      <c r="E179" s="16" t="s">
        <v>1461</v>
      </c>
      <c r="F179" s="90" t="s">
        <v>15</v>
      </c>
      <c r="G179" s="90" t="s">
        <v>1462</v>
      </c>
      <c r="H179" s="90" t="s">
        <v>17</v>
      </c>
      <c r="I179" s="90" t="s">
        <v>1241</v>
      </c>
      <c r="J179" s="90" t="s">
        <v>905</v>
      </c>
      <c r="K179" s="90" t="s">
        <v>988</v>
      </c>
      <c r="L179" s="16" t="s">
        <v>1463</v>
      </c>
      <c r="M179" s="3">
        <v>250</v>
      </c>
      <c r="N179" s="3">
        <v>250</v>
      </c>
      <c r="O179" s="17" t="s">
        <v>1554</v>
      </c>
      <c r="P179" s="13">
        <v>1</v>
      </c>
      <c r="Q179" s="14">
        <v>250</v>
      </c>
      <c r="R179" s="13">
        <v>0</v>
      </c>
      <c r="S179" s="14">
        <f t="shared" si="8"/>
        <v>250</v>
      </c>
      <c r="T179" s="14">
        <f t="shared" si="9"/>
        <v>250</v>
      </c>
      <c r="U179" s="14">
        <f t="shared" si="10"/>
        <v>0</v>
      </c>
      <c r="V179" s="14">
        <f t="shared" si="11"/>
        <v>0</v>
      </c>
      <c r="W179" s="17" t="s">
        <v>1542</v>
      </c>
    </row>
    <row r="180" spans="1:23" x14ac:dyDescent="0.15">
      <c r="A180" s="90" t="s">
        <v>434</v>
      </c>
      <c r="B180" s="90" t="s">
        <v>175</v>
      </c>
      <c r="C180" s="90" t="s">
        <v>176</v>
      </c>
      <c r="D180" s="90" t="s">
        <v>79</v>
      </c>
      <c r="E180" s="16" t="s">
        <v>552</v>
      </c>
      <c r="F180" s="90" t="s">
        <v>178</v>
      </c>
      <c r="G180" s="90" t="s">
        <v>553</v>
      </c>
      <c r="H180" s="90" t="s">
        <v>17</v>
      </c>
      <c r="I180" s="90" t="s">
        <v>975</v>
      </c>
      <c r="J180" s="90" t="s">
        <v>891</v>
      </c>
      <c r="K180" s="90" t="s">
        <v>1309</v>
      </c>
      <c r="L180" s="16" t="s">
        <v>1464</v>
      </c>
      <c r="M180" s="3">
        <v>235.3</v>
      </c>
      <c r="N180" s="3">
        <v>200</v>
      </c>
      <c r="O180" s="13"/>
      <c r="P180" s="13">
        <v>10</v>
      </c>
      <c r="Q180" s="14">
        <v>23.53</v>
      </c>
      <c r="R180" s="13">
        <v>0.15</v>
      </c>
      <c r="S180" s="14">
        <f t="shared" si="8"/>
        <v>235.3</v>
      </c>
      <c r="T180" s="14">
        <f t="shared" si="9"/>
        <v>200.005</v>
      </c>
      <c r="U180" s="14">
        <f t="shared" si="10"/>
        <v>0</v>
      </c>
      <c r="V180" s="14">
        <f t="shared" si="11"/>
        <v>4.9999999999954525E-3</v>
      </c>
      <c r="W180" s="13"/>
    </row>
    <row r="181" spans="1:23" x14ac:dyDescent="0.15">
      <c r="A181" s="90" t="s">
        <v>434</v>
      </c>
      <c r="B181" s="90" t="s">
        <v>175</v>
      </c>
      <c r="C181" s="90" t="s">
        <v>176</v>
      </c>
      <c r="D181" s="90" t="s">
        <v>79</v>
      </c>
      <c r="E181" s="16" t="s">
        <v>1465</v>
      </c>
      <c r="F181" s="90" t="s">
        <v>15</v>
      </c>
      <c r="G181" s="90" t="s">
        <v>1466</v>
      </c>
      <c r="H181" s="90" t="s">
        <v>17</v>
      </c>
      <c r="I181" s="90" t="s">
        <v>975</v>
      </c>
      <c r="J181" s="90" t="s">
        <v>891</v>
      </c>
      <c r="K181" s="90" t="s">
        <v>993</v>
      </c>
      <c r="L181" s="16" t="s">
        <v>1467</v>
      </c>
      <c r="M181" s="3">
        <v>100</v>
      </c>
      <c r="N181" s="3">
        <v>100</v>
      </c>
      <c r="O181" s="13"/>
      <c r="P181" s="13">
        <v>1</v>
      </c>
      <c r="Q181" s="14">
        <v>100</v>
      </c>
      <c r="R181" s="13">
        <v>0</v>
      </c>
      <c r="S181" s="14">
        <f t="shared" si="8"/>
        <v>100</v>
      </c>
      <c r="T181" s="14">
        <f t="shared" si="9"/>
        <v>100</v>
      </c>
      <c r="U181" s="14">
        <f t="shared" si="10"/>
        <v>0</v>
      </c>
      <c r="V181" s="14">
        <f t="shared" si="11"/>
        <v>0</v>
      </c>
      <c r="W181" s="13"/>
    </row>
    <row r="182" spans="1:23" x14ac:dyDescent="0.15">
      <c r="A182" s="90" t="s">
        <v>434</v>
      </c>
      <c r="B182" s="90" t="s">
        <v>554</v>
      </c>
      <c r="C182" s="90" t="s">
        <v>554</v>
      </c>
      <c r="D182" s="90" t="s">
        <v>79</v>
      </c>
      <c r="E182" s="16" t="s">
        <v>1468</v>
      </c>
      <c r="F182" s="90" t="s">
        <v>15</v>
      </c>
      <c r="G182" s="90" t="s">
        <v>1469</v>
      </c>
      <c r="H182" s="90" t="s">
        <v>17</v>
      </c>
      <c r="I182" s="90" t="s">
        <v>1241</v>
      </c>
      <c r="J182" s="90" t="s">
        <v>905</v>
      </c>
      <c r="K182" s="90" t="s">
        <v>1309</v>
      </c>
      <c r="L182" s="16" t="s">
        <v>1470</v>
      </c>
      <c r="M182" s="3">
        <v>150</v>
      </c>
      <c r="N182" s="3">
        <v>150</v>
      </c>
      <c r="O182" s="17" t="s">
        <v>925</v>
      </c>
      <c r="P182" s="13">
        <v>10</v>
      </c>
      <c r="Q182" s="14">
        <v>15</v>
      </c>
      <c r="R182" s="13">
        <v>0</v>
      </c>
      <c r="S182" s="14">
        <f t="shared" si="8"/>
        <v>150</v>
      </c>
      <c r="T182" s="14">
        <f t="shared" si="9"/>
        <v>150</v>
      </c>
      <c r="U182" s="14">
        <f t="shared" si="10"/>
        <v>0</v>
      </c>
      <c r="V182" s="14">
        <f t="shared" si="11"/>
        <v>0</v>
      </c>
      <c r="W182" s="17" t="s">
        <v>1542</v>
      </c>
    </row>
    <row r="183" spans="1:23" x14ac:dyDescent="0.15">
      <c r="A183" s="90" t="s">
        <v>434</v>
      </c>
      <c r="B183" s="90" t="s">
        <v>556</v>
      </c>
      <c r="C183" s="90" t="s">
        <v>528</v>
      </c>
      <c r="D183" s="90" t="s">
        <v>79</v>
      </c>
      <c r="E183" s="16" t="s">
        <v>1471</v>
      </c>
      <c r="F183" s="90" t="s">
        <v>1472</v>
      </c>
      <c r="G183" s="90" t="s">
        <v>1473</v>
      </c>
      <c r="H183" s="90" t="s">
        <v>17</v>
      </c>
      <c r="I183" s="90" t="s">
        <v>1095</v>
      </c>
      <c r="J183" s="90" t="s">
        <v>889</v>
      </c>
      <c r="K183" s="90" t="s">
        <v>1360</v>
      </c>
      <c r="L183" s="16" t="s">
        <v>1474</v>
      </c>
      <c r="M183" s="3">
        <v>50</v>
      </c>
      <c r="N183" s="3">
        <v>50</v>
      </c>
      <c r="O183" s="17" t="s">
        <v>922</v>
      </c>
      <c r="P183" s="13">
        <v>1</v>
      </c>
      <c r="Q183" s="14">
        <v>50</v>
      </c>
      <c r="R183" s="13">
        <v>0</v>
      </c>
      <c r="S183" s="14">
        <f t="shared" si="8"/>
        <v>50</v>
      </c>
      <c r="T183" s="14">
        <f t="shared" si="9"/>
        <v>50</v>
      </c>
      <c r="U183" s="14">
        <f t="shared" si="10"/>
        <v>0</v>
      </c>
      <c r="V183" s="14">
        <f t="shared" si="11"/>
        <v>0</v>
      </c>
      <c r="W183" s="13"/>
    </row>
    <row r="184" spans="1:23" x14ac:dyDescent="0.15">
      <c r="A184" s="90" t="s">
        <v>434</v>
      </c>
      <c r="B184" s="90" t="s">
        <v>556</v>
      </c>
      <c r="C184" s="90" t="s">
        <v>528</v>
      </c>
      <c r="D184" s="90" t="s">
        <v>79</v>
      </c>
      <c r="E184" s="16" t="s">
        <v>1475</v>
      </c>
      <c r="F184" s="90" t="s">
        <v>1476</v>
      </c>
      <c r="G184" s="90" t="s">
        <v>1477</v>
      </c>
      <c r="H184" s="90" t="s">
        <v>17</v>
      </c>
      <c r="I184" s="90" t="s">
        <v>1095</v>
      </c>
      <c r="J184" s="90" t="s">
        <v>889</v>
      </c>
      <c r="K184" s="90" t="s">
        <v>1360</v>
      </c>
      <c r="L184" s="16" t="s">
        <v>1478</v>
      </c>
      <c r="M184" s="3">
        <v>300</v>
      </c>
      <c r="N184" s="3">
        <v>300</v>
      </c>
      <c r="O184" s="17" t="s">
        <v>922</v>
      </c>
      <c r="P184" s="13">
        <v>1</v>
      </c>
      <c r="Q184" s="14">
        <v>300</v>
      </c>
      <c r="R184" s="13">
        <v>0</v>
      </c>
      <c r="S184" s="14">
        <f t="shared" si="8"/>
        <v>300</v>
      </c>
      <c r="T184" s="14">
        <f t="shared" si="9"/>
        <v>300</v>
      </c>
      <c r="U184" s="14">
        <f t="shared" si="10"/>
        <v>0</v>
      </c>
      <c r="V184" s="14">
        <f t="shared" si="11"/>
        <v>0</v>
      </c>
      <c r="W184" s="13"/>
    </row>
    <row r="185" spans="1:23" x14ac:dyDescent="0.15">
      <c r="A185" s="90" t="s">
        <v>434</v>
      </c>
      <c r="B185" s="90" t="s">
        <v>556</v>
      </c>
      <c r="C185" s="90" t="s">
        <v>528</v>
      </c>
      <c r="D185" s="90" t="s">
        <v>79</v>
      </c>
      <c r="E185" s="16" t="s">
        <v>1479</v>
      </c>
      <c r="F185" s="90" t="s">
        <v>1480</v>
      </c>
      <c r="G185" s="90" t="s">
        <v>1481</v>
      </c>
      <c r="H185" s="90" t="s">
        <v>17</v>
      </c>
      <c r="I185" s="90" t="s">
        <v>1095</v>
      </c>
      <c r="J185" s="90" t="s">
        <v>889</v>
      </c>
      <c r="K185" s="90" t="s">
        <v>1360</v>
      </c>
      <c r="L185" s="16" t="s">
        <v>1482</v>
      </c>
      <c r="M185" s="3">
        <v>50</v>
      </c>
      <c r="N185" s="3">
        <v>50</v>
      </c>
      <c r="O185" s="17" t="s">
        <v>922</v>
      </c>
      <c r="P185" s="13">
        <v>1</v>
      </c>
      <c r="Q185" s="14">
        <v>50</v>
      </c>
      <c r="R185" s="13">
        <v>0</v>
      </c>
      <c r="S185" s="14">
        <f t="shared" si="8"/>
        <v>50</v>
      </c>
      <c r="T185" s="14">
        <f t="shared" si="9"/>
        <v>50</v>
      </c>
      <c r="U185" s="14">
        <f t="shared" si="10"/>
        <v>0</v>
      </c>
      <c r="V185" s="14">
        <f t="shared" si="11"/>
        <v>0</v>
      </c>
      <c r="W185" s="13"/>
    </row>
    <row r="186" spans="1:23" x14ac:dyDescent="0.15">
      <c r="A186" s="90" t="s">
        <v>434</v>
      </c>
      <c r="B186" s="90" t="s">
        <v>556</v>
      </c>
      <c r="C186" s="90" t="s">
        <v>528</v>
      </c>
      <c r="D186" s="90" t="s">
        <v>79</v>
      </c>
      <c r="E186" s="16" t="s">
        <v>1483</v>
      </c>
      <c r="F186" s="90" t="s">
        <v>1484</v>
      </c>
      <c r="G186" s="90" t="s">
        <v>1485</v>
      </c>
      <c r="H186" s="90" t="s">
        <v>17</v>
      </c>
      <c r="I186" s="90" t="s">
        <v>1095</v>
      </c>
      <c r="J186" s="90" t="s">
        <v>889</v>
      </c>
      <c r="K186" s="90" t="s">
        <v>1360</v>
      </c>
      <c r="L186" s="16" t="s">
        <v>1486</v>
      </c>
      <c r="M186" s="3">
        <v>300</v>
      </c>
      <c r="N186" s="3">
        <v>300</v>
      </c>
      <c r="O186" s="17" t="s">
        <v>922</v>
      </c>
      <c r="P186" s="13">
        <v>1</v>
      </c>
      <c r="Q186" s="14">
        <v>300</v>
      </c>
      <c r="R186" s="13">
        <v>0</v>
      </c>
      <c r="S186" s="14">
        <f t="shared" si="8"/>
        <v>300</v>
      </c>
      <c r="T186" s="14">
        <f t="shared" si="9"/>
        <v>300</v>
      </c>
      <c r="U186" s="14">
        <f t="shared" si="10"/>
        <v>0</v>
      </c>
      <c r="V186" s="14">
        <f t="shared" si="11"/>
        <v>0</v>
      </c>
      <c r="W186" s="13"/>
    </row>
    <row r="187" spans="1:23" x14ac:dyDescent="0.15">
      <c r="A187" s="90" t="s">
        <v>434</v>
      </c>
      <c r="B187" s="90" t="s">
        <v>556</v>
      </c>
      <c r="C187" s="90" t="s">
        <v>528</v>
      </c>
      <c r="D187" s="90" t="s">
        <v>79</v>
      </c>
      <c r="E187" s="16" t="s">
        <v>1487</v>
      </c>
      <c r="F187" s="90" t="s">
        <v>1488</v>
      </c>
      <c r="G187" s="90" t="s">
        <v>1489</v>
      </c>
      <c r="H187" s="90" t="s">
        <v>17</v>
      </c>
      <c r="I187" s="90" t="s">
        <v>1095</v>
      </c>
      <c r="J187" s="90" t="s">
        <v>889</v>
      </c>
      <c r="K187" s="90" t="s">
        <v>1360</v>
      </c>
      <c r="L187" s="16" t="s">
        <v>1490</v>
      </c>
      <c r="M187" s="3">
        <v>300</v>
      </c>
      <c r="N187" s="3">
        <v>300</v>
      </c>
      <c r="O187" s="17" t="s">
        <v>922</v>
      </c>
      <c r="P187" s="13">
        <v>1</v>
      </c>
      <c r="Q187" s="14">
        <v>300</v>
      </c>
      <c r="R187" s="13">
        <v>0</v>
      </c>
      <c r="S187" s="14">
        <f t="shared" si="8"/>
        <v>300</v>
      </c>
      <c r="T187" s="14">
        <f t="shared" si="9"/>
        <v>300</v>
      </c>
      <c r="U187" s="14">
        <f t="shared" si="10"/>
        <v>0</v>
      </c>
      <c r="V187" s="14">
        <f t="shared" si="11"/>
        <v>0</v>
      </c>
      <c r="W187" s="13"/>
    </row>
    <row r="188" spans="1:23" x14ac:dyDescent="0.15">
      <c r="A188" s="90" t="s">
        <v>434</v>
      </c>
      <c r="B188" s="90" t="s">
        <v>556</v>
      </c>
      <c r="C188" s="90" t="s">
        <v>528</v>
      </c>
      <c r="D188" s="90" t="s">
        <v>79</v>
      </c>
      <c r="E188" s="16" t="s">
        <v>1491</v>
      </c>
      <c r="F188" s="90" t="s">
        <v>1492</v>
      </c>
      <c r="G188" s="90" t="s">
        <v>1493</v>
      </c>
      <c r="H188" s="90" t="s">
        <v>17</v>
      </c>
      <c r="I188" s="90" t="s">
        <v>1095</v>
      </c>
      <c r="J188" s="90" t="s">
        <v>889</v>
      </c>
      <c r="K188" s="90" t="s">
        <v>1360</v>
      </c>
      <c r="L188" s="16" t="s">
        <v>1494</v>
      </c>
      <c r="M188" s="3">
        <v>300</v>
      </c>
      <c r="N188" s="3">
        <v>300</v>
      </c>
      <c r="O188" s="17" t="s">
        <v>922</v>
      </c>
      <c r="P188" s="13">
        <v>1</v>
      </c>
      <c r="Q188" s="14">
        <v>300</v>
      </c>
      <c r="R188" s="13">
        <v>0</v>
      </c>
      <c r="S188" s="14">
        <f t="shared" si="8"/>
        <v>300</v>
      </c>
      <c r="T188" s="14">
        <f t="shared" si="9"/>
        <v>300</v>
      </c>
      <c r="U188" s="14">
        <f t="shared" si="10"/>
        <v>0</v>
      </c>
      <c r="V188" s="14">
        <f t="shared" si="11"/>
        <v>0</v>
      </c>
      <c r="W188" s="13"/>
    </row>
    <row r="189" spans="1:23" x14ac:dyDescent="0.15">
      <c r="A189" s="90" t="s">
        <v>434</v>
      </c>
      <c r="B189" s="90" t="s">
        <v>556</v>
      </c>
      <c r="C189" s="90" t="s">
        <v>528</v>
      </c>
      <c r="D189" s="90" t="s">
        <v>79</v>
      </c>
      <c r="E189" s="16" t="s">
        <v>1495</v>
      </c>
      <c r="F189" s="90" t="s">
        <v>1480</v>
      </c>
      <c r="G189" s="90" t="s">
        <v>1496</v>
      </c>
      <c r="H189" s="90" t="s">
        <v>17</v>
      </c>
      <c r="I189" s="90" t="s">
        <v>1095</v>
      </c>
      <c r="J189" s="90" t="s">
        <v>889</v>
      </c>
      <c r="K189" s="90" t="s">
        <v>1360</v>
      </c>
      <c r="L189" s="16" t="s">
        <v>1497</v>
      </c>
      <c r="M189" s="3">
        <v>50</v>
      </c>
      <c r="N189" s="3">
        <v>50</v>
      </c>
      <c r="O189" s="17" t="s">
        <v>922</v>
      </c>
      <c r="P189" s="13">
        <v>1</v>
      </c>
      <c r="Q189" s="14">
        <v>50</v>
      </c>
      <c r="R189" s="13">
        <v>0</v>
      </c>
      <c r="S189" s="14">
        <f t="shared" si="8"/>
        <v>50</v>
      </c>
      <c r="T189" s="14">
        <f t="shared" si="9"/>
        <v>50</v>
      </c>
      <c r="U189" s="14">
        <f t="shared" si="10"/>
        <v>0</v>
      </c>
      <c r="V189" s="14">
        <f t="shared" si="11"/>
        <v>0</v>
      </c>
      <c r="W189" s="13"/>
    </row>
    <row r="190" spans="1:23" x14ac:dyDescent="0.15">
      <c r="A190" s="90" t="s">
        <v>434</v>
      </c>
      <c r="B190" s="90" t="s">
        <v>556</v>
      </c>
      <c r="C190" s="90" t="s">
        <v>528</v>
      </c>
      <c r="D190" s="90" t="s">
        <v>79</v>
      </c>
      <c r="E190" s="16" t="s">
        <v>1498</v>
      </c>
      <c r="F190" s="90" t="s">
        <v>1499</v>
      </c>
      <c r="G190" s="90" t="s">
        <v>1500</v>
      </c>
      <c r="H190" s="90" t="s">
        <v>17</v>
      </c>
      <c r="I190" s="90" t="s">
        <v>1095</v>
      </c>
      <c r="J190" s="90" t="s">
        <v>889</v>
      </c>
      <c r="K190" s="90" t="s">
        <v>988</v>
      </c>
      <c r="L190" s="16" t="s">
        <v>1501</v>
      </c>
      <c r="M190" s="3">
        <v>300</v>
      </c>
      <c r="N190" s="3">
        <v>300</v>
      </c>
      <c r="O190" s="17" t="s">
        <v>1559</v>
      </c>
      <c r="P190" s="13">
        <v>1</v>
      </c>
      <c r="Q190" s="14">
        <v>300</v>
      </c>
      <c r="R190" s="13">
        <v>0</v>
      </c>
      <c r="S190" s="14">
        <f t="shared" si="8"/>
        <v>300</v>
      </c>
      <c r="T190" s="14">
        <f t="shared" si="9"/>
        <v>300</v>
      </c>
      <c r="U190" s="14">
        <f t="shared" si="10"/>
        <v>0</v>
      </c>
      <c r="V190" s="14">
        <f t="shared" si="11"/>
        <v>0</v>
      </c>
      <c r="W190" s="13"/>
    </row>
    <row r="191" spans="1:23" x14ac:dyDescent="0.15">
      <c r="A191" s="90" t="s">
        <v>434</v>
      </c>
      <c r="B191" s="90" t="s">
        <v>556</v>
      </c>
      <c r="C191" s="90" t="s">
        <v>528</v>
      </c>
      <c r="D191" s="90" t="s">
        <v>79</v>
      </c>
      <c r="E191" s="16" t="s">
        <v>1502</v>
      </c>
      <c r="F191" s="90" t="s">
        <v>1503</v>
      </c>
      <c r="G191" s="90" t="s">
        <v>1504</v>
      </c>
      <c r="H191" s="90" t="s">
        <v>17</v>
      </c>
      <c r="I191" s="90" t="s">
        <v>1095</v>
      </c>
      <c r="J191" s="90" t="s">
        <v>889</v>
      </c>
      <c r="K191" s="90" t="s">
        <v>988</v>
      </c>
      <c r="L191" s="16" t="s">
        <v>1505</v>
      </c>
      <c r="M191" s="3">
        <v>300</v>
      </c>
      <c r="N191" s="3">
        <v>300</v>
      </c>
      <c r="O191" s="17" t="s">
        <v>1559</v>
      </c>
      <c r="P191" s="13">
        <v>1</v>
      </c>
      <c r="Q191" s="14">
        <v>300</v>
      </c>
      <c r="R191" s="13">
        <v>0</v>
      </c>
      <c r="S191" s="14">
        <f t="shared" si="8"/>
        <v>300</v>
      </c>
      <c r="T191" s="14">
        <f t="shared" si="9"/>
        <v>300</v>
      </c>
      <c r="U191" s="14">
        <f t="shared" si="10"/>
        <v>0</v>
      </c>
      <c r="V191" s="14">
        <f t="shared" si="11"/>
        <v>0</v>
      </c>
      <c r="W191" s="13"/>
    </row>
    <row r="192" spans="1:23" x14ac:dyDescent="0.15">
      <c r="A192" s="90" t="s">
        <v>434</v>
      </c>
      <c r="B192" s="90" t="s">
        <v>556</v>
      </c>
      <c r="C192" s="90" t="s">
        <v>528</v>
      </c>
      <c r="D192" s="90" t="s">
        <v>79</v>
      </c>
      <c r="E192" s="16" t="s">
        <v>1506</v>
      </c>
      <c r="F192" s="90" t="s">
        <v>1507</v>
      </c>
      <c r="G192" s="90" t="s">
        <v>1508</v>
      </c>
      <c r="H192" s="90" t="s">
        <v>17</v>
      </c>
      <c r="I192" s="90" t="s">
        <v>1095</v>
      </c>
      <c r="J192" s="90" t="s">
        <v>889</v>
      </c>
      <c r="K192" s="90" t="s">
        <v>988</v>
      </c>
      <c r="L192" s="16" t="s">
        <v>1509</v>
      </c>
      <c r="M192" s="3">
        <v>300</v>
      </c>
      <c r="N192" s="3">
        <v>300</v>
      </c>
      <c r="O192" s="17" t="s">
        <v>1559</v>
      </c>
      <c r="P192" s="13">
        <v>1</v>
      </c>
      <c r="Q192" s="14">
        <v>300</v>
      </c>
      <c r="R192" s="13">
        <v>0</v>
      </c>
      <c r="S192" s="14">
        <f t="shared" si="8"/>
        <v>300</v>
      </c>
      <c r="T192" s="14">
        <f t="shared" si="9"/>
        <v>300</v>
      </c>
      <c r="U192" s="14">
        <f t="shared" si="10"/>
        <v>0</v>
      </c>
      <c r="V192" s="14">
        <f t="shared" si="11"/>
        <v>0</v>
      </c>
      <c r="W192" s="13"/>
    </row>
    <row r="193" spans="1:23" x14ac:dyDescent="0.15">
      <c r="A193" s="90" t="s">
        <v>434</v>
      </c>
      <c r="B193" s="90" t="s">
        <v>1291</v>
      </c>
      <c r="C193" s="90" t="s">
        <v>1291</v>
      </c>
      <c r="D193" s="90" t="s">
        <v>79</v>
      </c>
      <c r="E193" s="16" t="s">
        <v>1510</v>
      </c>
      <c r="F193" s="90" t="s">
        <v>1293</v>
      </c>
      <c r="G193" s="90" t="s">
        <v>1511</v>
      </c>
      <c r="H193" s="90" t="s">
        <v>17</v>
      </c>
      <c r="I193" s="90" t="s">
        <v>980</v>
      </c>
      <c r="J193" s="90" t="s">
        <v>894</v>
      </c>
      <c r="K193" s="90" t="s">
        <v>1360</v>
      </c>
      <c r="L193" s="16" t="s">
        <v>1512</v>
      </c>
      <c r="M193" s="3">
        <v>50</v>
      </c>
      <c r="N193" s="3">
        <v>50</v>
      </c>
      <c r="O193" s="13"/>
      <c r="P193" s="13">
        <v>1</v>
      </c>
      <c r="Q193" s="14">
        <v>50</v>
      </c>
      <c r="R193" s="13">
        <v>0</v>
      </c>
      <c r="S193" s="14">
        <f t="shared" si="8"/>
        <v>50</v>
      </c>
      <c r="T193" s="14">
        <f t="shared" si="9"/>
        <v>50</v>
      </c>
      <c r="U193" s="14">
        <f t="shared" si="10"/>
        <v>0</v>
      </c>
      <c r="V193" s="14">
        <f t="shared" si="11"/>
        <v>0</v>
      </c>
      <c r="W193" s="13"/>
    </row>
    <row r="194" spans="1:23" x14ac:dyDescent="0.15">
      <c r="A194" s="90" t="s">
        <v>434</v>
      </c>
      <c r="B194" s="90" t="s">
        <v>317</v>
      </c>
      <c r="C194" s="90" t="s">
        <v>318</v>
      </c>
      <c r="D194" s="90" t="s">
        <v>79</v>
      </c>
      <c r="E194" s="16" t="s">
        <v>1513</v>
      </c>
      <c r="F194" s="90" t="s">
        <v>1209</v>
      </c>
      <c r="G194" s="90" t="s">
        <v>580</v>
      </c>
      <c r="H194" s="90" t="s">
        <v>17</v>
      </c>
      <c r="I194" s="90" t="s">
        <v>1241</v>
      </c>
      <c r="J194" s="90" t="s">
        <v>905</v>
      </c>
      <c r="K194" s="90" t="s">
        <v>988</v>
      </c>
      <c r="L194" s="16" t="s">
        <v>1514</v>
      </c>
      <c r="M194" s="3">
        <v>400</v>
      </c>
      <c r="N194" s="3">
        <v>400</v>
      </c>
      <c r="O194" s="13"/>
      <c r="P194" s="13">
        <v>2</v>
      </c>
      <c r="Q194" s="14">
        <v>200</v>
      </c>
      <c r="R194" s="13">
        <v>0</v>
      </c>
      <c r="S194" s="14">
        <f t="shared" si="8"/>
        <v>400</v>
      </c>
      <c r="T194" s="14">
        <f t="shared" si="9"/>
        <v>400</v>
      </c>
      <c r="U194" s="14">
        <f t="shared" si="10"/>
        <v>0</v>
      </c>
      <c r="V194" s="14">
        <f t="shared" si="11"/>
        <v>0</v>
      </c>
      <c r="W194" s="13"/>
    </row>
    <row r="195" spans="1:23" x14ac:dyDescent="0.15">
      <c r="A195" s="90" t="s">
        <v>434</v>
      </c>
      <c r="B195" s="90" t="s">
        <v>1515</v>
      </c>
      <c r="C195" s="90" t="s">
        <v>1515</v>
      </c>
      <c r="D195" s="90" t="s">
        <v>79</v>
      </c>
      <c r="E195" s="16" t="s">
        <v>1516</v>
      </c>
      <c r="F195" s="90" t="s">
        <v>1517</v>
      </c>
      <c r="G195" s="90" t="s">
        <v>1518</v>
      </c>
      <c r="H195" s="90" t="s">
        <v>17</v>
      </c>
      <c r="I195" s="90" t="s">
        <v>980</v>
      </c>
      <c r="J195" s="90" t="s">
        <v>894</v>
      </c>
      <c r="K195" s="90" t="s">
        <v>1360</v>
      </c>
      <c r="L195" s="16" t="s">
        <v>1519</v>
      </c>
      <c r="M195" s="3">
        <v>225</v>
      </c>
      <c r="N195" s="3">
        <v>225</v>
      </c>
      <c r="O195" s="13"/>
      <c r="P195" s="13">
        <v>1</v>
      </c>
      <c r="Q195" s="14">
        <v>225</v>
      </c>
      <c r="R195" s="13">
        <v>0</v>
      </c>
      <c r="S195" s="14">
        <f t="shared" si="8"/>
        <v>225</v>
      </c>
      <c r="T195" s="14">
        <f t="shared" si="9"/>
        <v>225</v>
      </c>
      <c r="U195" s="14">
        <f t="shared" si="10"/>
        <v>0</v>
      </c>
      <c r="V195" s="14">
        <f t="shared" si="11"/>
        <v>0</v>
      </c>
      <c r="W195" s="13"/>
    </row>
    <row r="196" spans="1:23" x14ac:dyDescent="0.15">
      <c r="A196" s="90" t="s">
        <v>434</v>
      </c>
      <c r="B196" s="90" t="s">
        <v>581</v>
      </c>
      <c r="C196" s="90" t="s">
        <v>581</v>
      </c>
      <c r="D196" s="90" t="s">
        <v>79</v>
      </c>
      <c r="E196" s="16" t="s">
        <v>1520</v>
      </c>
      <c r="F196" s="90" t="s">
        <v>1521</v>
      </c>
      <c r="G196" s="90" t="s">
        <v>584</v>
      </c>
      <c r="H196" s="90" t="s">
        <v>17</v>
      </c>
      <c r="I196" s="90" t="s">
        <v>980</v>
      </c>
      <c r="J196" s="90" t="s">
        <v>894</v>
      </c>
      <c r="K196" s="90" t="s">
        <v>988</v>
      </c>
      <c r="L196" s="16" t="s">
        <v>1522</v>
      </c>
      <c r="M196" s="3">
        <v>200</v>
      </c>
      <c r="N196" s="3">
        <v>200</v>
      </c>
      <c r="O196" s="13"/>
      <c r="P196" s="13">
        <v>1</v>
      </c>
      <c r="Q196" s="14">
        <v>200</v>
      </c>
      <c r="R196" s="13">
        <v>0</v>
      </c>
      <c r="S196" s="14">
        <f t="shared" ref="S196:S203" si="12">Q196*P196</f>
        <v>200</v>
      </c>
      <c r="T196" s="14">
        <f t="shared" ref="T196:T203" si="13">S196*(1-R196)</f>
        <v>200</v>
      </c>
      <c r="U196" s="14">
        <f t="shared" ref="U196:U203" si="14">ABS(S196-M196)</f>
        <v>0</v>
      </c>
      <c r="V196" s="14">
        <f t="shared" ref="V196:V203" si="15">ABS(T196-N196)</f>
        <v>0</v>
      </c>
      <c r="W196" s="13"/>
    </row>
    <row r="197" spans="1:23" x14ac:dyDescent="0.15">
      <c r="A197" s="90" t="s">
        <v>434</v>
      </c>
      <c r="B197" s="90" t="s">
        <v>581</v>
      </c>
      <c r="C197" s="90" t="s">
        <v>581</v>
      </c>
      <c r="D197" s="90" t="s">
        <v>79</v>
      </c>
      <c r="E197" s="16" t="s">
        <v>1523</v>
      </c>
      <c r="F197" s="90" t="s">
        <v>1524</v>
      </c>
      <c r="G197" s="90" t="s">
        <v>584</v>
      </c>
      <c r="H197" s="90" t="s">
        <v>17</v>
      </c>
      <c r="I197" s="90" t="s">
        <v>980</v>
      </c>
      <c r="J197" s="90" t="s">
        <v>894</v>
      </c>
      <c r="K197" s="90" t="s">
        <v>988</v>
      </c>
      <c r="L197" s="16" t="s">
        <v>1525</v>
      </c>
      <c r="M197" s="3">
        <v>200</v>
      </c>
      <c r="N197" s="3">
        <v>200</v>
      </c>
      <c r="O197" s="13"/>
      <c r="P197" s="13">
        <v>1</v>
      </c>
      <c r="Q197" s="14">
        <v>200</v>
      </c>
      <c r="R197" s="13">
        <v>0</v>
      </c>
      <c r="S197" s="14">
        <f t="shared" si="12"/>
        <v>200</v>
      </c>
      <c r="T197" s="14">
        <f t="shared" si="13"/>
        <v>200</v>
      </c>
      <c r="U197" s="14">
        <f t="shared" si="14"/>
        <v>0</v>
      </c>
      <c r="V197" s="14">
        <f t="shared" si="15"/>
        <v>0</v>
      </c>
      <c r="W197" s="13"/>
    </row>
    <row r="198" spans="1:23" x14ac:dyDescent="0.15">
      <c r="A198" s="90" t="s">
        <v>434</v>
      </c>
      <c r="B198" s="90" t="s">
        <v>585</v>
      </c>
      <c r="C198" s="90" t="s">
        <v>585</v>
      </c>
      <c r="D198" s="90" t="s">
        <v>79</v>
      </c>
      <c r="E198" s="16" t="s">
        <v>596</v>
      </c>
      <c r="F198" s="90" t="s">
        <v>15</v>
      </c>
      <c r="G198" s="90" t="s">
        <v>597</v>
      </c>
      <c r="H198" s="90" t="s">
        <v>17</v>
      </c>
      <c r="I198" s="90" t="s">
        <v>1005</v>
      </c>
      <c r="J198" s="90" t="s">
        <v>886</v>
      </c>
      <c r="K198" s="90" t="s">
        <v>988</v>
      </c>
      <c r="L198" s="16" t="s">
        <v>1526</v>
      </c>
      <c r="M198" s="3">
        <v>15</v>
      </c>
      <c r="N198" s="3">
        <v>15</v>
      </c>
      <c r="O198" s="13"/>
      <c r="P198" s="13">
        <v>1</v>
      </c>
      <c r="Q198" s="14">
        <v>15</v>
      </c>
      <c r="R198" s="13">
        <v>0</v>
      </c>
      <c r="S198" s="14">
        <f t="shared" si="12"/>
        <v>15</v>
      </c>
      <c r="T198" s="14">
        <f t="shared" si="13"/>
        <v>15</v>
      </c>
      <c r="U198" s="14">
        <f t="shared" si="14"/>
        <v>0</v>
      </c>
      <c r="V198" s="14">
        <f t="shared" si="15"/>
        <v>0</v>
      </c>
      <c r="W198" s="13"/>
    </row>
    <row r="199" spans="1:23" x14ac:dyDescent="0.15">
      <c r="A199" s="90" t="s">
        <v>434</v>
      </c>
      <c r="B199" s="90" t="s">
        <v>585</v>
      </c>
      <c r="C199" s="90" t="s">
        <v>585</v>
      </c>
      <c r="D199" s="90" t="s">
        <v>79</v>
      </c>
      <c r="E199" s="16" t="s">
        <v>1527</v>
      </c>
      <c r="F199" s="90" t="s">
        <v>15</v>
      </c>
      <c r="G199" s="90" t="s">
        <v>1528</v>
      </c>
      <c r="H199" s="90" t="s">
        <v>17</v>
      </c>
      <c r="I199" s="90" t="s">
        <v>1005</v>
      </c>
      <c r="J199" s="90" t="s">
        <v>886</v>
      </c>
      <c r="K199" s="90" t="s">
        <v>988</v>
      </c>
      <c r="L199" s="16" t="s">
        <v>1529</v>
      </c>
      <c r="M199" s="3">
        <v>60</v>
      </c>
      <c r="N199" s="3">
        <v>60</v>
      </c>
      <c r="O199" s="13"/>
      <c r="P199" s="13">
        <v>4</v>
      </c>
      <c r="Q199" s="14">
        <v>15</v>
      </c>
      <c r="R199" s="13">
        <v>0</v>
      </c>
      <c r="S199" s="14">
        <f t="shared" si="12"/>
        <v>60</v>
      </c>
      <c r="T199" s="14">
        <f t="shared" si="13"/>
        <v>60</v>
      </c>
      <c r="U199" s="14">
        <f t="shared" si="14"/>
        <v>0</v>
      </c>
      <c r="V199" s="14">
        <f t="shared" si="15"/>
        <v>0</v>
      </c>
      <c r="W199" s="13"/>
    </row>
    <row r="200" spans="1:23" x14ac:dyDescent="0.15">
      <c r="A200" s="90" t="s">
        <v>434</v>
      </c>
      <c r="B200" s="90" t="s">
        <v>585</v>
      </c>
      <c r="C200" s="90" t="s">
        <v>585</v>
      </c>
      <c r="D200" s="90" t="s">
        <v>79</v>
      </c>
      <c r="E200" s="16" t="s">
        <v>1530</v>
      </c>
      <c r="F200" s="90" t="s">
        <v>15</v>
      </c>
      <c r="G200" s="90" t="s">
        <v>1531</v>
      </c>
      <c r="H200" s="90" t="s">
        <v>17</v>
      </c>
      <c r="I200" s="90" t="s">
        <v>1005</v>
      </c>
      <c r="J200" s="90" t="s">
        <v>886</v>
      </c>
      <c r="K200" s="90" t="s">
        <v>988</v>
      </c>
      <c r="L200" s="16" t="s">
        <v>1532</v>
      </c>
      <c r="M200" s="3">
        <v>60</v>
      </c>
      <c r="N200" s="3">
        <v>60</v>
      </c>
      <c r="O200" s="13"/>
      <c r="P200" s="13">
        <v>4</v>
      </c>
      <c r="Q200" s="14">
        <v>15</v>
      </c>
      <c r="R200" s="13">
        <v>0</v>
      </c>
      <c r="S200" s="14">
        <f t="shared" si="12"/>
        <v>60</v>
      </c>
      <c r="T200" s="14">
        <f t="shared" si="13"/>
        <v>60</v>
      </c>
      <c r="U200" s="14">
        <f t="shared" si="14"/>
        <v>0</v>
      </c>
      <c r="V200" s="14">
        <f t="shared" si="15"/>
        <v>0</v>
      </c>
      <c r="W200" s="13"/>
    </row>
    <row r="201" spans="1:23" x14ac:dyDescent="0.15">
      <c r="A201" s="90" t="s">
        <v>434</v>
      </c>
      <c r="B201" s="90" t="s">
        <v>585</v>
      </c>
      <c r="C201" s="90" t="s">
        <v>585</v>
      </c>
      <c r="D201" s="90" t="s">
        <v>79</v>
      </c>
      <c r="E201" s="16" t="s">
        <v>1533</v>
      </c>
      <c r="F201" s="90" t="s">
        <v>15</v>
      </c>
      <c r="G201" s="90" t="s">
        <v>1534</v>
      </c>
      <c r="H201" s="90" t="s">
        <v>17</v>
      </c>
      <c r="I201" s="90" t="s">
        <v>1005</v>
      </c>
      <c r="J201" s="90" t="s">
        <v>886</v>
      </c>
      <c r="K201" s="90" t="s">
        <v>988</v>
      </c>
      <c r="L201" s="16" t="s">
        <v>1535</v>
      </c>
      <c r="M201" s="3">
        <v>60</v>
      </c>
      <c r="N201" s="3">
        <v>60</v>
      </c>
      <c r="O201" s="13"/>
      <c r="P201" s="13">
        <v>4</v>
      </c>
      <c r="Q201" s="14">
        <v>15</v>
      </c>
      <c r="R201" s="13">
        <v>0</v>
      </c>
      <c r="S201" s="14">
        <f t="shared" si="12"/>
        <v>60</v>
      </c>
      <c r="T201" s="14">
        <f t="shared" si="13"/>
        <v>60</v>
      </c>
      <c r="U201" s="14">
        <f t="shared" si="14"/>
        <v>0</v>
      </c>
      <c r="V201" s="14">
        <f t="shared" si="15"/>
        <v>0</v>
      </c>
      <c r="W201" s="13"/>
    </row>
    <row r="202" spans="1:23" x14ac:dyDescent="0.15">
      <c r="A202" s="90" t="s">
        <v>434</v>
      </c>
      <c r="B202" s="90" t="s">
        <v>585</v>
      </c>
      <c r="C202" s="90" t="s">
        <v>585</v>
      </c>
      <c r="D202" s="90" t="s">
        <v>79</v>
      </c>
      <c r="E202" s="16" t="s">
        <v>1536</v>
      </c>
      <c r="F202" s="90" t="s">
        <v>15</v>
      </c>
      <c r="G202" s="90" t="s">
        <v>1537</v>
      </c>
      <c r="H202" s="90" t="s">
        <v>17</v>
      </c>
      <c r="I202" s="90" t="s">
        <v>1005</v>
      </c>
      <c r="J202" s="90" t="s">
        <v>886</v>
      </c>
      <c r="K202" s="90" t="s">
        <v>988</v>
      </c>
      <c r="L202" s="16" t="s">
        <v>1538</v>
      </c>
      <c r="M202" s="3">
        <v>60</v>
      </c>
      <c r="N202" s="3">
        <v>60</v>
      </c>
      <c r="O202" s="13"/>
      <c r="P202" s="13">
        <v>4</v>
      </c>
      <c r="Q202" s="14">
        <v>15</v>
      </c>
      <c r="R202" s="13">
        <v>0</v>
      </c>
      <c r="S202" s="14">
        <f t="shared" si="12"/>
        <v>60</v>
      </c>
      <c r="T202" s="14">
        <f t="shared" si="13"/>
        <v>60</v>
      </c>
      <c r="U202" s="14">
        <f t="shared" si="14"/>
        <v>0</v>
      </c>
      <c r="V202" s="14">
        <f t="shared" si="15"/>
        <v>0</v>
      </c>
      <c r="W202" s="13"/>
    </row>
    <row r="203" spans="1:23" x14ac:dyDescent="0.15">
      <c r="A203" s="90" t="s">
        <v>434</v>
      </c>
      <c r="B203" s="90" t="s">
        <v>245</v>
      </c>
      <c r="C203" s="90" t="s">
        <v>246</v>
      </c>
      <c r="D203" s="90" t="s">
        <v>79</v>
      </c>
      <c r="E203" s="16" t="s">
        <v>608</v>
      </c>
      <c r="F203" s="90" t="s">
        <v>248</v>
      </c>
      <c r="G203" s="90" t="s">
        <v>249</v>
      </c>
      <c r="H203" s="90" t="s">
        <v>17</v>
      </c>
      <c r="I203" s="90" t="s">
        <v>1159</v>
      </c>
      <c r="J203" s="90" t="s">
        <v>904</v>
      </c>
      <c r="K203" s="90" t="s">
        <v>1353</v>
      </c>
      <c r="L203" s="16" t="s">
        <v>1539</v>
      </c>
      <c r="M203" s="3">
        <v>192</v>
      </c>
      <c r="N203" s="3">
        <v>163.19999999999999</v>
      </c>
      <c r="O203" s="13"/>
      <c r="P203" s="13">
        <v>8</v>
      </c>
      <c r="Q203" s="14">
        <v>24</v>
      </c>
      <c r="R203" s="13">
        <v>0.15</v>
      </c>
      <c r="S203" s="14">
        <f t="shared" si="12"/>
        <v>192</v>
      </c>
      <c r="T203" s="14">
        <f t="shared" si="13"/>
        <v>163.19999999999999</v>
      </c>
      <c r="U203" s="14">
        <f t="shared" si="14"/>
        <v>0</v>
      </c>
      <c r="V203" s="14">
        <f t="shared" si="15"/>
        <v>0</v>
      </c>
      <c r="W203" s="13"/>
    </row>
    <row r="204" spans="1:23" x14ac:dyDescent="0.15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2">
        <v>40740.03</v>
      </c>
      <c r="N204" s="92">
        <v>39755.269999999997</v>
      </c>
      <c r="O204" s="92"/>
      <c r="P204" s="92"/>
      <c r="Q204" s="93"/>
      <c r="R204" s="92"/>
      <c r="S204" s="92">
        <f>SUM(S3:S203)</f>
        <v>40800.930000000008</v>
      </c>
      <c r="T204" s="92">
        <f>SUM(T3:T203)</f>
        <v>39800.290499999988</v>
      </c>
      <c r="U204" s="92">
        <f t="shared" ref="U204:V204" si="16">SUM(U3:U203)</f>
        <v>150.90000000000015</v>
      </c>
      <c r="V204" s="92">
        <f t="shared" si="16"/>
        <v>135.05149999999981</v>
      </c>
      <c r="W204" s="92"/>
    </row>
  </sheetData>
  <mergeCells count="2">
    <mergeCell ref="A1:N1"/>
    <mergeCell ref="O1:V1"/>
  </mergeCells>
  <conditionalFormatting sqref="U1:V203 U205:V1048576">
    <cfRule type="cellIs" dxfId="8" priority="2" operator="notBetween">
      <formula>-0.3</formula>
      <formula>0.3</formula>
    </cfRule>
  </conditionalFormatting>
  <conditionalFormatting sqref="U1:V1048576">
    <cfRule type="cellIs" dxfId="7" priority="1" operator="notBetween">
      <formula>0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B5CD-CCAC-A44A-A5ED-02BE1D4C8669}">
  <dimension ref="A1:W238"/>
  <sheetViews>
    <sheetView topLeftCell="A135" workbookViewId="0">
      <selection activeCell="P34" sqref="P34"/>
    </sheetView>
  </sheetViews>
  <sheetFormatPr baseColWidth="10" defaultColWidth="8.83203125" defaultRowHeight="13" x14ac:dyDescent="0.15"/>
  <cols>
    <col min="1" max="1" width="8" style="156" customWidth="1"/>
    <col min="2" max="3" width="17" style="156" customWidth="1"/>
    <col min="4" max="4" width="11.5" style="156" customWidth="1"/>
    <col min="5" max="5" width="20.6640625" style="156" bestFit="1" customWidth="1"/>
    <col min="6" max="6" width="15.5" style="179" customWidth="1"/>
    <col min="7" max="7" width="9" style="156" customWidth="1"/>
    <col min="8" max="8" width="22.33203125" style="156" customWidth="1"/>
    <col min="9" max="9" width="16.5" style="156" customWidth="1"/>
    <col min="10" max="10" width="56.1640625" style="182" bestFit="1" customWidth="1"/>
    <col min="11" max="11" width="12.33203125" style="181" customWidth="1"/>
    <col min="12" max="12" width="12" style="156" customWidth="1"/>
    <col min="13" max="13" width="9.1640625" style="156" bestFit="1" customWidth="1"/>
    <col min="14" max="14" width="22.1640625" style="156" bestFit="1" customWidth="1"/>
    <col min="15" max="15" width="10.1640625" style="156" bestFit="1" customWidth="1"/>
    <col min="16" max="23" width="8.83203125" style="156"/>
  </cols>
  <sheetData>
    <row r="1" spans="1:15" ht="14" x14ac:dyDescent="0.15">
      <c r="A1" s="190" t="s">
        <v>625</v>
      </c>
      <c r="B1" s="191" t="s">
        <v>626</v>
      </c>
      <c r="C1" s="191" t="s">
        <v>627</v>
      </c>
      <c r="D1" s="192" t="s">
        <v>635</v>
      </c>
      <c r="E1" s="192" t="s">
        <v>629</v>
      </c>
      <c r="F1" s="192" t="s">
        <v>630</v>
      </c>
      <c r="G1" s="192" t="s">
        <v>631</v>
      </c>
      <c r="H1" s="192" t="s">
        <v>632</v>
      </c>
      <c r="I1" s="193" t="s">
        <v>1735</v>
      </c>
      <c r="J1" s="194" t="s">
        <v>634</v>
      </c>
      <c r="K1" s="195" t="s">
        <v>1737</v>
      </c>
      <c r="L1" s="196" t="s">
        <v>617</v>
      </c>
    </row>
    <row r="2" spans="1:15" x14ac:dyDescent="0.15">
      <c r="A2" s="187">
        <v>1577</v>
      </c>
      <c r="B2" s="168">
        <v>45280.511435185188</v>
      </c>
      <c r="C2" s="168">
        <v>45280.513726851852</v>
      </c>
      <c r="D2" s="164" t="s">
        <v>1564</v>
      </c>
      <c r="E2" s="164" t="s">
        <v>662</v>
      </c>
      <c r="F2" s="170" t="s">
        <v>1602</v>
      </c>
      <c r="G2" s="164" t="s">
        <v>664</v>
      </c>
      <c r="H2" s="164" t="s">
        <v>1566</v>
      </c>
      <c r="I2" s="164" t="s">
        <v>1565</v>
      </c>
      <c r="J2" s="171">
        <v>300.89999999999998</v>
      </c>
      <c r="K2" s="172">
        <f>J2</f>
        <v>300.89999999999998</v>
      </c>
      <c r="L2" s="188"/>
      <c r="N2" s="164" t="s">
        <v>662</v>
      </c>
      <c r="O2" s="171">
        <f>SUMIF(E:E,N2,K:K)</f>
        <v>4080.9</v>
      </c>
    </row>
    <row r="3" spans="1:15" x14ac:dyDescent="0.15">
      <c r="A3" s="187">
        <v>1580</v>
      </c>
      <c r="B3" s="168">
        <v>45280.518993055557</v>
      </c>
      <c r="C3" s="168">
        <v>45280.519733796296</v>
      </c>
      <c r="D3" s="164" t="s">
        <v>1564</v>
      </c>
      <c r="E3" s="164" t="s">
        <v>662</v>
      </c>
      <c r="F3" s="170" t="s">
        <v>1602</v>
      </c>
      <c r="G3" s="164" t="s">
        <v>664</v>
      </c>
      <c r="H3" s="164" t="s">
        <v>22</v>
      </c>
      <c r="I3" s="164" t="s">
        <v>1568</v>
      </c>
      <c r="J3" s="171">
        <v>400</v>
      </c>
      <c r="K3" s="172">
        <f t="shared" ref="K3:K35" si="0">J3</f>
        <v>400</v>
      </c>
      <c r="L3" s="188"/>
      <c r="N3" s="164" t="s">
        <v>1579</v>
      </c>
      <c r="O3" s="171">
        <f t="shared" ref="O3:O22" si="1">SUMIF(E:E,N3,K:K)</f>
        <v>790</v>
      </c>
    </row>
    <row r="4" spans="1:15" x14ac:dyDescent="0.15">
      <c r="A4" s="187">
        <v>1585</v>
      </c>
      <c r="B4" s="168">
        <v>45280.534745370373</v>
      </c>
      <c r="C4" s="168">
        <v>45280.535185185188</v>
      </c>
      <c r="D4" s="164" t="s">
        <v>1564</v>
      </c>
      <c r="E4" s="164" t="s">
        <v>662</v>
      </c>
      <c r="F4" s="170" t="s">
        <v>1602</v>
      </c>
      <c r="G4" s="164" t="s">
        <v>664</v>
      </c>
      <c r="H4" s="164" t="s">
        <v>1569</v>
      </c>
      <c r="I4" s="165">
        <v>45268</v>
      </c>
      <c r="J4" s="171">
        <v>50</v>
      </c>
      <c r="K4" s="172">
        <f t="shared" si="0"/>
        <v>50</v>
      </c>
      <c r="L4" s="188"/>
      <c r="N4" s="164" t="s">
        <v>1583</v>
      </c>
      <c r="O4" s="171">
        <f t="shared" si="1"/>
        <v>2025</v>
      </c>
    </row>
    <row r="5" spans="1:15" x14ac:dyDescent="0.15">
      <c r="A5" s="187">
        <v>1579</v>
      </c>
      <c r="B5" s="168">
        <v>45280.515115740738</v>
      </c>
      <c r="C5" s="168">
        <v>45280.518680555557</v>
      </c>
      <c r="D5" s="164" t="s">
        <v>1564</v>
      </c>
      <c r="E5" s="164" t="s">
        <v>662</v>
      </c>
      <c r="F5" s="170" t="s">
        <v>1602</v>
      </c>
      <c r="G5" s="164" t="s">
        <v>664</v>
      </c>
      <c r="H5" s="164" t="s">
        <v>1570</v>
      </c>
      <c r="I5" s="164" t="s">
        <v>1565</v>
      </c>
      <c r="J5" s="169">
        <v>800</v>
      </c>
      <c r="K5" s="172">
        <f t="shared" si="0"/>
        <v>800</v>
      </c>
      <c r="L5" s="188"/>
      <c r="N5" s="164" t="s">
        <v>1600</v>
      </c>
      <c r="O5" s="171">
        <f t="shared" si="1"/>
        <v>400</v>
      </c>
    </row>
    <row r="6" spans="1:15" x14ac:dyDescent="0.15">
      <c r="A6" s="187">
        <v>1582</v>
      </c>
      <c r="B6" s="168">
        <v>45280.532534722224</v>
      </c>
      <c r="C6" s="168">
        <v>45280.532997685186</v>
      </c>
      <c r="D6" s="164" t="s">
        <v>1564</v>
      </c>
      <c r="E6" s="164" t="s">
        <v>662</v>
      </c>
      <c r="F6" s="170" t="s">
        <v>1602</v>
      </c>
      <c r="G6" s="164" t="s">
        <v>664</v>
      </c>
      <c r="H6" s="164" t="s">
        <v>1570</v>
      </c>
      <c r="I6" s="165">
        <v>45266</v>
      </c>
      <c r="J6" s="171">
        <v>100</v>
      </c>
      <c r="K6" s="172">
        <f t="shared" si="0"/>
        <v>100</v>
      </c>
      <c r="L6" s="188"/>
      <c r="N6" s="164" t="s">
        <v>649</v>
      </c>
      <c r="O6" s="171">
        <f t="shared" si="1"/>
        <v>1620</v>
      </c>
    </row>
    <row r="7" spans="1:15" x14ac:dyDescent="0.15">
      <c r="A7" s="187">
        <v>1583</v>
      </c>
      <c r="B7" s="168">
        <v>45280.53328703704</v>
      </c>
      <c r="C7" s="168">
        <v>45280.533634259256</v>
      </c>
      <c r="D7" s="164" t="s">
        <v>1564</v>
      </c>
      <c r="E7" s="164" t="s">
        <v>662</v>
      </c>
      <c r="F7" s="170" t="s">
        <v>1602</v>
      </c>
      <c r="G7" s="164" t="s">
        <v>664</v>
      </c>
      <c r="H7" s="164" t="s">
        <v>1570</v>
      </c>
      <c r="I7" s="165">
        <v>45267</v>
      </c>
      <c r="J7" s="171">
        <v>100</v>
      </c>
      <c r="K7" s="172">
        <f t="shared" si="0"/>
        <v>100</v>
      </c>
      <c r="L7" s="188"/>
      <c r="N7" s="164" t="s">
        <v>1604</v>
      </c>
      <c r="O7" s="171">
        <f t="shared" si="1"/>
        <v>2225</v>
      </c>
    </row>
    <row r="8" spans="1:15" x14ac:dyDescent="0.15">
      <c r="A8" s="187">
        <v>1584</v>
      </c>
      <c r="B8" s="168">
        <v>45280.533958333333</v>
      </c>
      <c r="C8" s="168">
        <v>45280.534409722219</v>
      </c>
      <c r="D8" s="164" t="s">
        <v>1564</v>
      </c>
      <c r="E8" s="164" t="s">
        <v>662</v>
      </c>
      <c r="F8" s="170" t="s">
        <v>1602</v>
      </c>
      <c r="G8" s="164" t="s">
        <v>664</v>
      </c>
      <c r="H8" s="164" t="s">
        <v>1570</v>
      </c>
      <c r="I8" s="165">
        <v>45268</v>
      </c>
      <c r="J8" s="171">
        <v>100</v>
      </c>
      <c r="K8" s="172">
        <f t="shared" si="0"/>
        <v>100</v>
      </c>
      <c r="L8" s="188"/>
      <c r="N8" s="164" t="s">
        <v>654</v>
      </c>
      <c r="O8" s="171">
        <f t="shared" si="1"/>
        <v>2275.9</v>
      </c>
    </row>
    <row r="9" spans="1:15" x14ac:dyDescent="0.15">
      <c r="A9" s="187">
        <v>1587</v>
      </c>
      <c r="B9" s="168">
        <v>45280.538935185185</v>
      </c>
      <c r="C9" s="168">
        <v>45280.539004629631</v>
      </c>
      <c r="D9" s="164" t="s">
        <v>1564</v>
      </c>
      <c r="E9" s="164" t="s">
        <v>662</v>
      </c>
      <c r="F9" s="170" t="s">
        <v>1602</v>
      </c>
      <c r="G9" s="164" t="s">
        <v>664</v>
      </c>
      <c r="H9" s="164" t="s">
        <v>1570</v>
      </c>
      <c r="I9" s="165">
        <v>45273</v>
      </c>
      <c r="J9" s="171">
        <v>100</v>
      </c>
      <c r="K9" s="172">
        <f t="shared" si="0"/>
        <v>100</v>
      </c>
      <c r="L9" s="188"/>
      <c r="N9" s="164" t="s">
        <v>1617</v>
      </c>
      <c r="O9" s="171">
        <f t="shared" si="1"/>
        <v>450</v>
      </c>
    </row>
    <row r="10" spans="1:15" x14ac:dyDescent="0.15">
      <c r="A10" s="187">
        <v>1588</v>
      </c>
      <c r="B10" s="168">
        <v>45280.539178240739</v>
      </c>
      <c r="C10" s="168">
        <v>45280.539571759262</v>
      </c>
      <c r="D10" s="164" t="s">
        <v>1564</v>
      </c>
      <c r="E10" s="164" t="s">
        <v>662</v>
      </c>
      <c r="F10" s="170" t="s">
        <v>1602</v>
      </c>
      <c r="G10" s="164" t="s">
        <v>664</v>
      </c>
      <c r="H10" s="164" t="s">
        <v>1570</v>
      </c>
      <c r="I10" s="165">
        <v>45274</v>
      </c>
      <c r="J10" s="171">
        <v>100</v>
      </c>
      <c r="K10" s="172">
        <f t="shared" si="0"/>
        <v>100</v>
      </c>
      <c r="L10" s="188"/>
      <c r="N10" s="164" t="s">
        <v>677</v>
      </c>
      <c r="O10" s="171">
        <f t="shared" si="1"/>
        <v>3798.88</v>
      </c>
    </row>
    <row r="11" spans="1:15" x14ac:dyDescent="0.15">
      <c r="A11" s="187">
        <v>1589</v>
      </c>
      <c r="B11" s="168">
        <v>45280.539803240739</v>
      </c>
      <c r="C11" s="168">
        <v>45280.540300925924</v>
      </c>
      <c r="D11" s="164" t="s">
        <v>1564</v>
      </c>
      <c r="E11" s="164" t="s">
        <v>662</v>
      </c>
      <c r="F11" s="170" t="s">
        <v>1602</v>
      </c>
      <c r="G11" s="164" t="s">
        <v>664</v>
      </c>
      <c r="H11" s="164" t="s">
        <v>1570</v>
      </c>
      <c r="I11" s="165">
        <v>45275</v>
      </c>
      <c r="J11" s="171">
        <v>100</v>
      </c>
      <c r="K11" s="172">
        <f t="shared" si="0"/>
        <v>100</v>
      </c>
      <c r="L11" s="188"/>
      <c r="N11" s="170" t="s">
        <v>657</v>
      </c>
      <c r="O11" s="171">
        <f t="shared" si="1"/>
        <v>700</v>
      </c>
    </row>
    <row r="12" spans="1:15" x14ac:dyDescent="0.15">
      <c r="A12" s="187">
        <v>1591</v>
      </c>
      <c r="B12" s="168">
        <v>45280.542002314818</v>
      </c>
      <c r="C12" s="168">
        <v>45280.542071759257</v>
      </c>
      <c r="D12" s="164" t="s">
        <v>1564</v>
      </c>
      <c r="E12" s="164" t="s">
        <v>662</v>
      </c>
      <c r="F12" s="170" t="s">
        <v>1602</v>
      </c>
      <c r="G12" s="164" t="s">
        <v>664</v>
      </c>
      <c r="H12" s="164" t="s">
        <v>1570</v>
      </c>
      <c r="I12" s="165">
        <v>45280</v>
      </c>
      <c r="J12" s="171">
        <v>100</v>
      </c>
      <c r="K12" s="172">
        <f t="shared" si="0"/>
        <v>100</v>
      </c>
      <c r="L12" s="188"/>
      <c r="N12" s="204" t="s">
        <v>652</v>
      </c>
      <c r="O12" s="171">
        <f t="shared" si="1"/>
        <v>4600</v>
      </c>
    </row>
    <row r="13" spans="1:15" x14ac:dyDescent="0.15">
      <c r="A13" s="187">
        <v>1592</v>
      </c>
      <c r="B13" s="168">
        <v>45280.542337962965</v>
      </c>
      <c r="C13" s="168">
        <v>45280.542708333334</v>
      </c>
      <c r="D13" s="164" t="s">
        <v>1564</v>
      </c>
      <c r="E13" s="164" t="s">
        <v>662</v>
      </c>
      <c r="F13" s="170" t="s">
        <v>1602</v>
      </c>
      <c r="G13" s="164" t="s">
        <v>664</v>
      </c>
      <c r="H13" s="164" t="s">
        <v>1570</v>
      </c>
      <c r="I13" s="165">
        <v>45281</v>
      </c>
      <c r="J13" s="171">
        <v>100</v>
      </c>
      <c r="K13" s="172">
        <f t="shared" si="0"/>
        <v>100</v>
      </c>
      <c r="L13" s="188"/>
      <c r="N13" s="204" t="s">
        <v>1659</v>
      </c>
      <c r="O13" s="171">
        <f t="shared" si="1"/>
        <v>400</v>
      </c>
    </row>
    <row r="14" spans="1:15" x14ac:dyDescent="0.15">
      <c r="A14" s="187">
        <v>1593</v>
      </c>
      <c r="B14" s="168">
        <v>45280.544224537036</v>
      </c>
      <c r="C14" s="168">
        <v>45280.544629629629</v>
      </c>
      <c r="D14" s="164" t="s">
        <v>1564</v>
      </c>
      <c r="E14" s="164" t="s">
        <v>662</v>
      </c>
      <c r="F14" s="170" t="s">
        <v>1602</v>
      </c>
      <c r="G14" s="164" t="s">
        <v>664</v>
      </c>
      <c r="H14" s="164" t="s">
        <v>1570</v>
      </c>
      <c r="I14" s="165">
        <v>45281</v>
      </c>
      <c r="J14" s="171">
        <v>100</v>
      </c>
      <c r="K14" s="172">
        <f t="shared" si="0"/>
        <v>100</v>
      </c>
      <c r="L14" s="188"/>
      <c r="N14" s="204" t="s">
        <v>929</v>
      </c>
      <c r="O14" s="171">
        <f t="shared" si="1"/>
        <v>120</v>
      </c>
    </row>
    <row r="15" spans="1:15" x14ac:dyDescent="0.15">
      <c r="A15" s="187">
        <v>1586</v>
      </c>
      <c r="B15" s="168">
        <v>45280.536215277774</v>
      </c>
      <c r="C15" s="168">
        <v>45280.53638888889</v>
      </c>
      <c r="D15" s="164" t="s">
        <v>1564</v>
      </c>
      <c r="E15" s="164" t="s">
        <v>662</v>
      </c>
      <c r="F15" s="170" t="s">
        <v>1602</v>
      </c>
      <c r="G15" s="164" t="s">
        <v>664</v>
      </c>
      <c r="H15" s="164" t="s">
        <v>1572</v>
      </c>
      <c r="I15" s="165">
        <v>45269</v>
      </c>
      <c r="J15" s="171">
        <v>200</v>
      </c>
      <c r="K15" s="172">
        <f t="shared" si="0"/>
        <v>200</v>
      </c>
      <c r="L15" s="188"/>
      <c r="N15" s="204" t="s">
        <v>1663</v>
      </c>
      <c r="O15" s="171">
        <f t="shared" si="1"/>
        <v>1365</v>
      </c>
    </row>
    <row r="16" spans="1:15" x14ac:dyDescent="0.15">
      <c r="A16" s="187">
        <v>1581</v>
      </c>
      <c r="B16" s="168">
        <v>45280.519895833335</v>
      </c>
      <c r="C16" s="168">
        <v>45280.520289351851</v>
      </c>
      <c r="D16" s="164" t="s">
        <v>1564</v>
      </c>
      <c r="E16" s="164" t="s">
        <v>662</v>
      </c>
      <c r="F16" s="170" t="s">
        <v>1602</v>
      </c>
      <c r="G16" s="164" t="s">
        <v>664</v>
      </c>
      <c r="H16" s="164" t="s">
        <v>1573</v>
      </c>
      <c r="I16" s="164" t="s">
        <v>1565</v>
      </c>
      <c r="J16" s="171">
        <v>400</v>
      </c>
      <c r="K16" s="172">
        <f t="shared" si="0"/>
        <v>400</v>
      </c>
      <c r="L16" s="188"/>
      <c r="N16" s="204" t="s">
        <v>1721</v>
      </c>
      <c r="O16" s="171">
        <f>SUMIF(E:E,N16,K:K)</f>
        <v>2655.9</v>
      </c>
    </row>
    <row r="17" spans="1:15" x14ac:dyDescent="0.15">
      <c r="A17" s="187">
        <v>1578</v>
      </c>
      <c r="B17" s="168">
        <v>45280.515451388892</v>
      </c>
      <c r="C17" s="168">
        <v>45280.516122685185</v>
      </c>
      <c r="D17" s="164" t="s">
        <v>1564</v>
      </c>
      <c r="E17" s="164" t="s">
        <v>662</v>
      </c>
      <c r="F17" s="170" t="s">
        <v>1602</v>
      </c>
      <c r="G17" s="164" t="s">
        <v>664</v>
      </c>
      <c r="H17" s="164" t="s">
        <v>1575</v>
      </c>
      <c r="I17" s="164" t="s">
        <v>1565</v>
      </c>
      <c r="J17" s="171">
        <v>90</v>
      </c>
      <c r="K17" s="172">
        <f t="shared" si="0"/>
        <v>90</v>
      </c>
      <c r="L17" s="188"/>
      <c r="N17" s="204" t="s">
        <v>1674</v>
      </c>
      <c r="O17" s="171">
        <f t="shared" si="1"/>
        <v>6548.75</v>
      </c>
    </row>
    <row r="18" spans="1:15" x14ac:dyDescent="0.15">
      <c r="A18" s="187">
        <v>1590</v>
      </c>
      <c r="B18" s="168">
        <v>45280.540601851855</v>
      </c>
      <c r="C18" s="168">
        <v>45280.541180555556</v>
      </c>
      <c r="D18" s="164" t="s">
        <v>1564</v>
      </c>
      <c r="E18" s="164" t="s">
        <v>662</v>
      </c>
      <c r="F18" s="170" t="s">
        <v>1602</v>
      </c>
      <c r="G18" s="164" t="s">
        <v>664</v>
      </c>
      <c r="H18" s="164" t="s">
        <v>1575</v>
      </c>
      <c r="I18" s="164" t="s">
        <v>1736</v>
      </c>
      <c r="J18" s="171">
        <v>200</v>
      </c>
      <c r="K18" s="172">
        <f t="shared" si="0"/>
        <v>200</v>
      </c>
      <c r="L18" s="188"/>
      <c r="N18" s="204" t="s">
        <v>1708</v>
      </c>
      <c r="O18" s="171">
        <f t="shared" si="1"/>
        <v>2243</v>
      </c>
    </row>
    <row r="19" spans="1:15" x14ac:dyDescent="0.15">
      <c r="A19" s="187">
        <v>1594</v>
      </c>
      <c r="B19" s="168">
        <v>45280.544768518521</v>
      </c>
      <c r="C19" s="168">
        <v>45280.545277777775</v>
      </c>
      <c r="D19" s="164" t="s">
        <v>1564</v>
      </c>
      <c r="E19" s="164" t="s">
        <v>662</v>
      </c>
      <c r="F19" s="170" t="s">
        <v>1602</v>
      </c>
      <c r="G19" s="164" t="s">
        <v>664</v>
      </c>
      <c r="H19" s="164" t="s">
        <v>1575</v>
      </c>
      <c r="I19" s="165">
        <v>45283</v>
      </c>
      <c r="J19" s="171">
        <v>200</v>
      </c>
      <c r="K19" s="172">
        <f t="shared" si="0"/>
        <v>200</v>
      </c>
      <c r="L19" s="188"/>
      <c r="N19" s="204" t="s">
        <v>1717</v>
      </c>
      <c r="O19" s="171">
        <f t="shared" si="1"/>
        <v>600</v>
      </c>
    </row>
    <row r="20" spans="1:15" x14ac:dyDescent="0.15">
      <c r="A20" s="187">
        <v>1596</v>
      </c>
      <c r="B20" s="168">
        <v>45281.5078587963</v>
      </c>
      <c r="C20" s="168">
        <v>45281.508831018517</v>
      </c>
      <c r="D20" s="164" t="s">
        <v>1564</v>
      </c>
      <c r="E20" s="164" t="s">
        <v>662</v>
      </c>
      <c r="F20" s="170" t="s">
        <v>1602</v>
      </c>
      <c r="G20" s="164" t="s">
        <v>664</v>
      </c>
      <c r="H20" s="164" t="s">
        <v>1576</v>
      </c>
      <c r="I20" s="165">
        <v>45266</v>
      </c>
      <c r="J20" s="171">
        <v>60</v>
      </c>
      <c r="K20" s="172">
        <f t="shared" si="0"/>
        <v>60</v>
      </c>
      <c r="L20" s="188"/>
      <c r="N20" s="204" t="s">
        <v>1553</v>
      </c>
      <c r="O20" s="171">
        <f t="shared" si="1"/>
        <v>705</v>
      </c>
    </row>
    <row r="21" spans="1:15" x14ac:dyDescent="0.15">
      <c r="A21" s="187">
        <v>1598</v>
      </c>
      <c r="B21" s="168">
        <v>45281.50984953704</v>
      </c>
      <c r="C21" s="168">
        <v>45281.510335648149</v>
      </c>
      <c r="D21" s="164" t="s">
        <v>1564</v>
      </c>
      <c r="E21" s="164" t="s">
        <v>662</v>
      </c>
      <c r="F21" s="170" t="s">
        <v>1602</v>
      </c>
      <c r="G21" s="164" t="s">
        <v>664</v>
      </c>
      <c r="H21" s="164" t="s">
        <v>1576</v>
      </c>
      <c r="I21" s="165">
        <v>45272</v>
      </c>
      <c r="J21" s="171">
        <v>60</v>
      </c>
      <c r="K21" s="172">
        <f t="shared" si="0"/>
        <v>60</v>
      </c>
      <c r="L21" s="188"/>
      <c r="N21" s="204" t="s">
        <v>923</v>
      </c>
      <c r="O21" s="171">
        <f t="shared" si="1"/>
        <v>615</v>
      </c>
    </row>
    <row r="22" spans="1:15" x14ac:dyDescent="0.15">
      <c r="A22" s="187">
        <v>1595</v>
      </c>
      <c r="B22" s="168">
        <v>45281.506898148145</v>
      </c>
      <c r="C22" s="168">
        <v>45281.507719907408</v>
      </c>
      <c r="D22" s="164" t="s">
        <v>1564</v>
      </c>
      <c r="E22" s="164" t="s">
        <v>662</v>
      </c>
      <c r="F22" s="170" t="s">
        <v>1602</v>
      </c>
      <c r="G22" s="164" t="s">
        <v>664</v>
      </c>
      <c r="H22" s="164" t="s">
        <v>1577</v>
      </c>
      <c r="I22" s="165">
        <v>45265</v>
      </c>
      <c r="J22" s="171">
        <v>60</v>
      </c>
      <c r="K22" s="172">
        <f t="shared" si="0"/>
        <v>60</v>
      </c>
      <c r="L22" s="188"/>
      <c r="N22" s="204" t="s">
        <v>1733</v>
      </c>
      <c r="O22" s="171">
        <f t="shared" si="1"/>
        <v>2433.2199999999998</v>
      </c>
    </row>
    <row r="23" spans="1:15" x14ac:dyDescent="0.15">
      <c r="A23" s="187">
        <v>1597</v>
      </c>
      <c r="B23" s="168">
        <v>45281.509143518517</v>
      </c>
      <c r="C23" s="168">
        <v>45281.509618055556</v>
      </c>
      <c r="D23" s="164" t="s">
        <v>1564</v>
      </c>
      <c r="E23" s="164" t="s">
        <v>662</v>
      </c>
      <c r="F23" s="170" t="s">
        <v>1602</v>
      </c>
      <c r="G23" s="164" t="s">
        <v>664</v>
      </c>
      <c r="H23" s="164" t="s">
        <v>1577</v>
      </c>
      <c r="I23" s="165">
        <v>45267</v>
      </c>
      <c r="J23" s="171">
        <v>60</v>
      </c>
      <c r="K23" s="172">
        <f t="shared" si="0"/>
        <v>60</v>
      </c>
      <c r="L23" s="188"/>
    </row>
    <row r="24" spans="1:15" x14ac:dyDescent="0.15">
      <c r="A24" s="187">
        <v>1599</v>
      </c>
      <c r="B24" s="168">
        <v>45281.510439814818</v>
      </c>
      <c r="C24" s="168">
        <v>45281.510925925926</v>
      </c>
      <c r="D24" s="164" t="s">
        <v>1564</v>
      </c>
      <c r="E24" s="164" t="s">
        <v>662</v>
      </c>
      <c r="F24" s="170" t="s">
        <v>1602</v>
      </c>
      <c r="G24" s="164" t="s">
        <v>664</v>
      </c>
      <c r="H24" s="164" t="s">
        <v>1577</v>
      </c>
      <c r="I24" s="165">
        <v>45273</v>
      </c>
      <c r="J24" s="169">
        <v>60</v>
      </c>
      <c r="K24" s="172">
        <f t="shared" si="0"/>
        <v>60</v>
      </c>
      <c r="L24" s="188"/>
    </row>
    <row r="25" spans="1:15" x14ac:dyDescent="0.15">
      <c r="A25" s="187">
        <v>1600</v>
      </c>
      <c r="B25" s="168">
        <v>45281.511041666665</v>
      </c>
      <c r="C25" s="168">
        <v>45281.51153935185</v>
      </c>
      <c r="D25" s="164" t="s">
        <v>1564</v>
      </c>
      <c r="E25" s="164" t="s">
        <v>662</v>
      </c>
      <c r="F25" s="170" t="s">
        <v>1602</v>
      </c>
      <c r="G25" s="164" t="s">
        <v>664</v>
      </c>
      <c r="H25" s="164" t="s">
        <v>1577</v>
      </c>
      <c r="I25" s="165">
        <v>45274</v>
      </c>
      <c r="J25" s="169">
        <v>60</v>
      </c>
      <c r="K25" s="172">
        <f t="shared" si="0"/>
        <v>60</v>
      </c>
      <c r="L25" s="188"/>
    </row>
    <row r="26" spans="1:15" x14ac:dyDescent="0.15">
      <c r="A26" s="187">
        <v>1601</v>
      </c>
      <c r="B26" s="168">
        <v>45281.511643518519</v>
      </c>
      <c r="C26" s="168">
        <v>45281.512164351851</v>
      </c>
      <c r="D26" s="164" t="s">
        <v>1564</v>
      </c>
      <c r="E26" s="164" t="s">
        <v>662</v>
      </c>
      <c r="F26" s="170" t="s">
        <v>1602</v>
      </c>
      <c r="G26" s="164" t="s">
        <v>664</v>
      </c>
      <c r="H26" s="164" t="s">
        <v>1577</v>
      </c>
      <c r="I26" s="165">
        <v>45278</v>
      </c>
      <c r="J26" s="169">
        <v>60</v>
      </c>
      <c r="K26" s="172">
        <f t="shared" si="0"/>
        <v>60</v>
      </c>
      <c r="L26" s="188"/>
    </row>
    <row r="27" spans="1:15" x14ac:dyDescent="0.15">
      <c r="A27" s="187">
        <v>1602</v>
      </c>
      <c r="B27" s="168">
        <v>45281.512256944443</v>
      </c>
      <c r="C27" s="168">
        <v>45281.512789351851</v>
      </c>
      <c r="D27" s="164" t="s">
        <v>1564</v>
      </c>
      <c r="E27" s="164" t="s">
        <v>662</v>
      </c>
      <c r="F27" s="170" t="s">
        <v>1602</v>
      </c>
      <c r="G27" s="164" t="s">
        <v>664</v>
      </c>
      <c r="H27" s="164" t="s">
        <v>1577</v>
      </c>
      <c r="I27" s="165">
        <v>45279</v>
      </c>
      <c r="J27" s="169">
        <v>60</v>
      </c>
      <c r="K27" s="172">
        <f t="shared" si="0"/>
        <v>60</v>
      </c>
      <c r="L27" s="188"/>
    </row>
    <row r="28" spans="1:15" x14ac:dyDescent="0.15">
      <c r="A28" s="187">
        <v>1603</v>
      </c>
      <c r="B28" s="168">
        <v>45281.512870370374</v>
      </c>
      <c r="C28" s="168">
        <v>45281.513310185182</v>
      </c>
      <c r="D28" s="164" t="s">
        <v>1564</v>
      </c>
      <c r="E28" s="164" t="s">
        <v>662</v>
      </c>
      <c r="F28" s="170" t="s">
        <v>1602</v>
      </c>
      <c r="G28" s="164" t="s">
        <v>664</v>
      </c>
      <c r="H28" s="164" t="s">
        <v>1577</v>
      </c>
      <c r="I28" s="165">
        <v>45280</v>
      </c>
      <c r="J28" s="169">
        <v>60</v>
      </c>
      <c r="K28" s="172">
        <f t="shared" si="0"/>
        <v>60</v>
      </c>
      <c r="L28" s="188"/>
    </row>
    <row r="29" spans="1:15" x14ac:dyDescent="0.15">
      <c r="A29" s="187">
        <v>1568</v>
      </c>
      <c r="B29" s="168">
        <v>45274.553090277775</v>
      </c>
      <c r="C29" s="168">
        <v>45274.553460648145</v>
      </c>
      <c r="D29" s="164" t="s">
        <v>1578</v>
      </c>
      <c r="E29" s="164" t="s">
        <v>1579</v>
      </c>
      <c r="F29" s="170" t="s">
        <v>1602</v>
      </c>
      <c r="G29" s="164" t="s">
        <v>664</v>
      </c>
      <c r="H29" s="164" t="s">
        <v>1580</v>
      </c>
      <c r="I29" s="165">
        <v>45269</v>
      </c>
      <c r="J29" s="169">
        <v>200</v>
      </c>
      <c r="K29" s="172">
        <f t="shared" si="0"/>
        <v>200</v>
      </c>
      <c r="L29" s="188"/>
    </row>
    <row r="30" spans="1:15" x14ac:dyDescent="0.15">
      <c r="A30" s="187">
        <v>1569</v>
      </c>
      <c r="B30" s="168">
        <v>45274.553483796299</v>
      </c>
      <c r="C30" s="168">
        <v>45274.553865740738</v>
      </c>
      <c r="D30" s="164" t="s">
        <v>1578</v>
      </c>
      <c r="E30" s="164" t="s">
        <v>1579</v>
      </c>
      <c r="F30" s="170" t="s">
        <v>1602</v>
      </c>
      <c r="G30" s="164" t="s">
        <v>664</v>
      </c>
      <c r="H30" s="164" t="s">
        <v>1580</v>
      </c>
      <c r="I30" s="165">
        <v>45272</v>
      </c>
      <c r="J30" s="171">
        <v>25</v>
      </c>
      <c r="K30" s="172">
        <f t="shared" si="0"/>
        <v>25</v>
      </c>
      <c r="L30" s="188"/>
    </row>
    <row r="31" spans="1:15" x14ac:dyDescent="0.15">
      <c r="A31" s="187">
        <v>1570</v>
      </c>
      <c r="B31" s="168">
        <v>45274.553888888891</v>
      </c>
      <c r="C31" s="168">
        <v>45274.554143518515</v>
      </c>
      <c r="D31" s="164" t="s">
        <v>1578</v>
      </c>
      <c r="E31" s="164" t="s">
        <v>1579</v>
      </c>
      <c r="F31" s="170" t="s">
        <v>1602</v>
      </c>
      <c r="G31" s="164" t="s">
        <v>664</v>
      </c>
      <c r="H31" s="164" t="s">
        <v>1580</v>
      </c>
      <c r="I31" s="165">
        <v>45274</v>
      </c>
      <c r="J31" s="169">
        <v>25</v>
      </c>
      <c r="K31" s="172">
        <f t="shared" si="0"/>
        <v>25</v>
      </c>
      <c r="L31" s="188"/>
    </row>
    <row r="32" spans="1:15" x14ac:dyDescent="0.15">
      <c r="A32" s="187">
        <v>1616</v>
      </c>
      <c r="B32" s="168">
        <v>45288.589513888888</v>
      </c>
      <c r="C32" s="168">
        <v>45288.590578703705</v>
      </c>
      <c r="D32" s="164" t="s">
        <v>1578</v>
      </c>
      <c r="E32" s="164" t="s">
        <v>1579</v>
      </c>
      <c r="F32" s="170" t="s">
        <v>1602</v>
      </c>
      <c r="G32" s="164" t="s">
        <v>664</v>
      </c>
      <c r="H32" s="164" t="s">
        <v>1580</v>
      </c>
      <c r="I32" s="165">
        <v>45279</v>
      </c>
      <c r="J32" s="169">
        <v>25</v>
      </c>
      <c r="K32" s="172">
        <f t="shared" si="0"/>
        <v>25</v>
      </c>
      <c r="L32" s="188"/>
    </row>
    <row r="33" spans="1:12" x14ac:dyDescent="0.15">
      <c r="A33" s="187">
        <v>1617</v>
      </c>
      <c r="B33" s="168">
        <v>45288.590729166666</v>
      </c>
      <c r="C33" s="168">
        <v>45288.591770833336</v>
      </c>
      <c r="D33" s="164" t="s">
        <v>1578</v>
      </c>
      <c r="E33" s="164" t="s">
        <v>1579</v>
      </c>
      <c r="F33" s="170" t="s">
        <v>1602</v>
      </c>
      <c r="G33" s="164" t="s">
        <v>664</v>
      </c>
      <c r="H33" s="164" t="s">
        <v>1580</v>
      </c>
      <c r="I33" s="165">
        <v>45286</v>
      </c>
      <c r="J33" s="169">
        <v>200</v>
      </c>
      <c r="K33" s="172">
        <f t="shared" si="0"/>
        <v>200</v>
      </c>
      <c r="L33" s="188"/>
    </row>
    <row r="34" spans="1:12" x14ac:dyDescent="0.15">
      <c r="A34" s="187">
        <v>1618</v>
      </c>
      <c r="B34" s="168">
        <v>45288.591817129629</v>
      </c>
      <c r="C34" s="168">
        <v>45288.592442129629</v>
      </c>
      <c r="D34" s="164" t="s">
        <v>1578</v>
      </c>
      <c r="E34" s="164" t="s">
        <v>1579</v>
      </c>
      <c r="F34" s="170" t="s">
        <v>1602</v>
      </c>
      <c r="G34" s="164" t="s">
        <v>664</v>
      </c>
      <c r="H34" s="164" t="s">
        <v>982</v>
      </c>
      <c r="I34" s="164" t="s">
        <v>1209</v>
      </c>
      <c r="J34" s="169">
        <v>300</v>
      </c>
      <c r="K34" s="172">
        <f t="shared" si="0"/>
        <v>300</v>
      </c>
      <c r="L34" s="188"/>
    </row>
    <row r="35" spans="1:12" x14ac:dyDescent="0.15">
      <c r="A35" s="187">
        <v>1567</v>
      </c>
      <c r="B35" s="168">
        <v>45274.552256944444</v>
      </c>
      <c r="C35" s="168">
        <v>45274.552951388891</v>
      </c>
      <c r="D35" s="164" t="s">
        <v>1578</v>
      </c>
      <c r="E35" s="164" t="s">
        <v>1579</v>
      </c>
      <c r="F35" s="170" t="s">
        <v>1602</v>
      </c>
      <c r="G35" s="164" t="s">
        <v>664</v>
      </c>
      <c r="H35" s="164" t="s">
        <v>1581</v>
      </c>
      <c r="I35" s="165">
        <v>45261</v>
      </c>
      <c r="J35" s="171">
        <v>15</v>
      </c>
      <c r="K35" s="172">
        <f t="shared" si="0"/>
        <v>15</v>
      </c>
      <c r="L35" s="188"/>
    </row>
    <row r="36" spans="1:12" x14ac:dyDescent="0.15">
      <c r="A36" s="187">
        <v>1653</v>
      </c>
      <c r="B36" s="168">
        <v>45290.734490740739</v>
      </c>
      <c r="C36" s="168">
        <v>45290.735821759263</v>
      </c>
      <c r="D36" s="164" t="s">
        <v>1582</v>
      </c>
      <c r="E36" s="164" t="s">
        <v>1583</v>
      </c>
      <c r="F36" s="170" t="s">
        <v>1602</v>
      </c>
      <c r="G36" s="164" t="s">
        <v>742</v>
      </c>
      <c r="H36" s="164" t="s">
        <v>1584</v>
      </c>
      <c r="I36" s="164" t="s">
        <v>1585</v>
      </c>
      <c r="J36" s="169">
        <v>600</v>
      </c>
      <c r="K36" s="172">
        <v>650</v>
      </c>
      <c r="L36" s="188"/>
    </row>
    <row r="37" spans="1:12" x14ac:dyDescent="0.15">
      <c r="A37" s="187">
        <v>1654</v>
      </c>
      <c r="B37" s="168">
        <v>45290.738969907405</v>
      </c>
      <c r="C37" s="168">
        <v>45290.739988425928</v>
      </c>
      <c r="D37" s="164" t="s">
        <v>1582</v>
      </c>
      <c r="E37" s="164" t="s">
        <v>1583</v>
      </c>
      <c r="F37" s="170" t="s">
        <v>1602</v>
      </c>
      <c r="G37" s="164" t="s">
        <v>742</v>
      </c>
      <c r="H37" s="164" t="s">
        <v>1586</v>
      </c>
      <c r="I37" s="164" t="s">
        <v>1587</v>
      </c>
      <c r="J37" s="169">
        <v>300</v>
      </c>
      <c r="K37" s="172">
        <v>300</v>
      </c>
      <c r="L37" s="188"/>
    </row>
    <row r="38" spans="1:12" x14ac:dyDescent="0.15">
      <c r="A38" s="187">
        <v>1652</v>
      </c>
      <c r="B38" s="168">
        <v>45290.733055555553</v>
      </c>
      <c r="C38" s="168">
        <v>45290.734432870369</v>
      </c>
      <c r="D38" s="164" t="s">
        <v>1582</v>
      </c>
      <c r="E38" s="164" t="s">
        <v>1583</v>
      </c>
      <c r="F38" s="170" t="s">
        <v>1602</v>
      </c>
      <c r="G38" s="164" t="s">
        <v>742</v>
      </c>
      <c r="H38" s="164" t="s">
        <v>1588</v>
      </c>
      <c r="I38" s="164" t="s">
        <v>1585</v>
      </c>
      <c r="J38" s="169">
        <v>200</v>
      </c>
      <c r="K38" s="172">
        <v>200</v>
      </c>
      <c r="L38" s="188"/>
    </row>
    <row r="39" spans="1:12" x14ac:dyDescent="0.15">
      <c r="A39" s="187">
        <v>1658</v>
      </c>
      <c r="B39" s="168">
        <v>45290.747893518521</v>
      </c>
      <c r="C39" s="168">
        <v>45290.749907407408</v>
      </c>
      <c r="D39" s="164" t="s">
        <v>1582</v>
      </c>
      <c r="E39" s="164" t="s">
        <v>1583</v>
      </c>
      <c r="F39" s="170" t="s">
        <v>1602</v>
      </c>
      <c r="G39" s="164" t="s">
        <v>742</v>
      </c>
      <c r="H39" s="164" t="s">
        <v>1589</v>
      </c>
      <c r="I39" s="164" t="s">
        <v>1590</v>
      </c>
      <c r="J39" s="169">
        <v>200</v>
      </c>
      <c r="K39" s="172">
        <v>200</v>
      </c>
      <c r="L39" s="188"/>
    </row>
    <row r="40" spans="1:12" x14ac:dyDescent="0.15">
      <c r="A40" s="187">
        <v>1657</v>
      </c>
      <c r="B40" s="168">
        <v>45290.745717592596</v>
      </c>
      <c r="C40" s="168">
        <v>45290.74763888889</v>
      </c>
      <c r="D40" s="164" t="s">
        <v>1582</v>
      </c>
      <c r="E40" s="164" t="s">
        <v>1583</v>
      </c>
      <c r="F40" s="170" t="s">
        <v>1602</v>
      </c>
      <c r="G40" s="164" t="s">
        <v>742</v>
      </c>
      <c r="H40" s="164" t="s">
        <v>1591</v>
      </c>
      <c r="I40" s="164" t="s">
        <v>1592</v>
      </c>
      <c r="J40" s="169">
        <v>200</v>
      </c>
      <c r="K40" s="172">
        <v>200</v>
      </c>
      <c r="L40" s="188"/>
    </row>
    <row r="41" spans="1:12" x14ac:dyDescent="0.15">
      <c r="A41" s="187">
        <v>1655</v>
      </c>
      <c r="B41" s="168">
        <v>45290.740081018521</v>
      </c>
      <c r="C41" s="168">
        <v>45290.74150462963</v>
      </c>
      <c r="D41" s="164" t="s">
        <v>1582</v>
      </c>
      <c r="E41" s="164" t="s">
        <v>1583</v>
      </c>
      <c r="F41" s="170" t="s">
        <v>1602</v>
      </c>
      <c r="G41" s="164" t="s">
        <v>742</v>
      </c>
      <c r="H41" s="164" t="s">
        <v>1593</v>
      </c>
      <c r="I41" s="164" t="s">
        <v>1594</v>
      </c>
      <c r="J41" s="169">
        <v>180</v>
      </c>
      <c r="K41" s="172">
        <v>45</v>
      </c>
      <c r="L41" s="188"/>
    </row>
    <row r="42" spans="1:12" x14ac:dyDescent="0.15">
      <c r="A42" s="187">
        <v>1651</v>
      </c>
      <c r="B42" s="168">
        <v>45290.72865740741</v>
      </c>
      <c r="C42" s="168">
        <v>45290.732951388891</v>
      </c>
      <c r="D42" s="164" t="s">
        <v>1582</v>
      </c>
      <c r="E42" s="164" t="s">
        <v>1583</v>
      </c>
      <c r="F42" s="170" t="s">
        <v>1602</v>
      </c>
      <c r="G42" s="164" t="s">
        <v>742</v>
      </c>
      <c r="H42" s="164" t="s">
        <v>1595</v>
      </c>
      <c r="I42" s="164" t="s">
        <v>1596</v>
      </c>
      <c r="J42" s="169">
        <v>180</v>
      </c>
      <c r="K42" s="172">
        <v>180</v>
      </c>
      <c r="L42" s="188"/>
    </row>
    <row r="43" spans="1:12" x14ac:dyDescent="0.15">
      <c r="A43" s="187">
        <v>1656</v>
      </c>
      <c r="B43" s="168">
        <v>45290.7421412037</v>
      </c>
      <c r="C43" s="168">
        <v>45290.745682870373</v>
      </c>
      <c r="D43" s="164" t="s">
        <v>1582</v>
      </c>
      <c r="E43" s="164" t="s">
        <v>1583</v>
      </c>
      <c r="F43" s="170" t="s">
        <v>1602</v>
      </c>
      <c r="G43" s="164" t="s">
        <v>742</v>
      </c>
      <c r="H43" s="164" t="s">
        <v>1597</v>
      </c>
      <c r="I43" s="164" t="s">
        <v>1598</v>
      </c>
      <c r="J43" s="169">
        <v>200</v>
      </c>
      <c r="K43" s="172">
        <v>200</v>
      </c>
      <c r="L43" s="188"/>
    </row>
    <row r="44" spans="1:12" x14ac:dyDescent="0.15">
      <c r="A44" s="187" t="s">
        <v>1736</v>
      </c>
      <c r="B44" s="168" t="s">
        <v>1736</v>
      </c>
      <c r="C44" s="168" t="s">
        <v>1736</v>
      </c>
      <c r="D44" s="164" t="s">
        <v>1582</v>
      </c>
      <c r="E44" s="164" t="s">
        <v>1583</v>
      </c>
      <c r="F44" s="170" t="s">
        <v>1602</v>
      </c>
      <c r="G44" s="164" t="s">
        <v>742</v>
      </c>
      <c r="H44" s="164" t="s">
        <v>1599</v>
      </c>
      <c r="I44" s="164" t="s">
        <v>1736</v>
      </c>
      <c r="J44" s="169">
        <v>0</v>
      </c>
      <c r="K44" s="172">
        <v>50</v>
      </c>
      <c r="L44" s="188"/>
    </row>
    <row r="45" spans="1:12" x14ac:dyDescent="0.15">
      <c r="A45" s="187" t="s">
        <v>1736</v>
      </c>
      <c r="B45" s="168" t="s">
        <v>1736</v>
      </c>
      <c r="C45" s="168" t="s">
        <v>1736</v>
      </c>
      <c r="D45" s="164" t="s">
        <v>1736</v>
      </c>
      <c r="E45" s="164" t="s">
        <v>1600</v>
      </c>
      <c r="F45" s="170" t="s">
        <v>1602</v>
      </c>
      <c r="G45" s="164" t="s">
        <v>742</v>
      </c>
      <c r="H45" s="164" t="s">
        <v>1601</v>
      </c>
      <c r="I45" s="164" t="s">
        <v>1736</v>
      </c>
      <c r="J45" s="169">
        <v>0</v>
      </c>
      <c r="K45" s="172">
        <v>400</v>
      </c>
      <c r="L45" s="188"/>
    </row>
    <row r="46" spans="1:12" x14ac:dyDescent="0.15">
      <c r="A46" s="187">
        <v>1574</v>
      </c>
      <c r="B46" s="168">
        <v>45280.4137962963</v>
      </c>
      <c r="C46" s="168">
        <v>45280.414513888885</v>
      </c>
      <c r="D46" s="164" t="s">
        <v>649</v>
      </c>
      <c r="E46" s="164" t="s">
        <v>649</v>
      </c>
      <c r="F46" s="170" t="s">
        <v>1602</v>
      </c>
      <c r="G46" s="164" t="s">
        <v>659</v>
      </c>
      <c r="H46" s="164" t="s">
        <v>1603</v>
      </c>
      <c r="I46" s="164" t="s">
        <v>1602</v>
      </c>
      <c r="J46" s="169">
        <v>300</v>
      </c>
      <c r="K46" s="172">
        <f>J46</f>
        <v>300</v>
      </c>
      <c r="L46" s="188"/>
    </row>
    <row r="47" spans="1:12" x14ac:dyDescent="0.15">
      <c r="A47" s="187">
        <v>1575</v>
      </c>
      <c r="B47" s="168">
        <v>45280.414571759262</v>
      </c>
      <c r="C47" s="168">
        <v>45280.415335648147</v>
      </c>
      <c r="D47" s="164" t="s">
        <v>649</v>
      </c>
      <c r="E47" s="164" t="s">
        <v>649</v>
      </c>
      <c r="F47" s="170" t="s">
        <v>1602</v>
      </c>
      <c r="G47" s="164" t="s">
        <v>659</v>
      </c>
      <c r="H47" s="164" t="s">
        <v>22</v>
      </c>
      <c r="I47" s="164" t="s">
        <v>1602</v>
      </c>
      <c r="J47" s="171">
        <v>300</v>
      </c>
      <c r="K47" s="172">
        <f t="shared" ref="K47:K65" si="2">J47</f>
        <v>300</v>
      </c>
      <c r="L47" s="188"/>
    </row>
    <row r="48" spans="1:12" x14ac:dyDescent="0.15">
      <c r="A48" s="187">
        <v>1571</v>
      </c>
      <c r="B48" s="168">
        <v>45280.411319444444</v>
      </c>
      <c r="C48" s="168">
        <v>45280.412083333336</v>
      </c>
      <c r="D48" s="164" t="s">
        <v>649</v>
      </c>
      <c r="E48" s="164" t="s">
        <v>649</v>
      </c>
      <c r="F48" s="170" t="s">
        <v>1602</v>
      </c>
      <c r="G48" s="164" t="s">
        <v>659</v>
      </c>
      <c r="H48" s="164" t="s">
        <v>152</v>
      </c>
      <c r="I48" s="165">
        <v>45267</v>
      </c>
      <c r="J48" s="171">
        <v>200</v>
      </c>
      <c r="K48" s="172">
        <f t="shared" si="2"/>
        <v>200</v>
      </c>
      <c r="L48" s="188"/>
    </row>
    <row r="49" spans="1:12" x14ac:dyDescent="0.15">
      <c r="A49" s="187">
        <v>1573</v>
      </c>
      <c r="B49" s="168">
        <v>45280.412754629629</v>
      </c>
      <c r="C49" s="168">
        <v>45280.413738425923</v>
      </c>
      <c r="D49" s="164" t="s">
        <v>649</v>
      </c>
      <c r="E49" s="164" t="s">
        <v>649</v>
      </c>
      <c r="F49" s="170" t="s">
        <v>1602</v>
      </c>
      <c r="G49" s="164" t="s">
        <v>659</v>
      </c>
      <c r="H49" s="164" t="s">
        <v>175</v>
      </c>
      <c r="I49" s="164" t="s">
        <v>1602</v>
      </c>
      <c r="J49" s="169">
        <v>220</v>
      </c>
      <c r="K49" s="172">
        <f t="shared" si="2"/>
        <v>220</v>
      </c>
      <c r="L49" s="188"/>
    </row>
    <row r="50" spans="1:12" x14ac:dyDescent="0.15">
      <c r="A50" s="187">
        <v>1572</v>
      </c>
      <c r="B50" s="168">
        <v>45280.412187499998</v>
      </c>
      <c r="C50" s="168">
        <v>45280.412685185183</v>
      </c>
      <c r="D50" s="164" t="s">
        <v>649</v>
      </c>
      <c r="E50" s="164" t="s">
        <v>649</v>
      </c>
      <c r="F50" s="170" t="s">
        <v>1602</v>
      </c>
      <c r="G50" s="164" t="s">
        <v>659</v>
      </c>
      <c r="H50" s="164" t="s">
        <v>1007</v>
      </c>
      <c r="I50" s="165">
        <v>45268</v>
      </c>
      <c r="J50" s="171">
        <v>200</v>
      </c>
      <c r="K50" s="172">
        <f t="shared" si="2"/>
        <v>200</v>
      </c>
      <c r="L50" s="188"/>
    </row>
    <row r="51" spans="1:12" x14ac:dyDescent="0.15">
      <c r="A51" s="187">
        <v>1576</v>
      </c>
      <c r="B51" s="168">
        <v>45280.415381944447</v>
      </c>
      <c r="C51" s="168">
        <v>45280.415891203702</v>
      </c>
      <c r="D51" s="164" t="s">
        <v>649</v>
      </c>
      <c r="E51" s="164" t="s">
        <v>649</v>
      </c>
      <c r="F51" s="170" t="s">
        <v>1602</v>
      </c>
      <c r="G51" s="164" t="s">
        <v>659</v>
      </c>
      <c r="H51" s="164" t="s">
        <v>751</v>
      </c>
      <c r="I51" s="164" t="s">
        <v>1602</v>
      </c>
      <c r="J51" s="171">
        <v>400</v>
      </c>
      <c r="K51" s="172">
        <f t="shared" si="2"/>
        <v>400</v>
      </c>
      <c r="L51" s="188"/>
    </row>
    <row r="52" spans="1:12" x14ac:dyDescent="0.15">
      <c r="A52" s="187">
        <v>1622</v>
      </c>
      <c r="B52" s="168">
        <v>45288.666342592594</v>
      </c>
      <c r="C52" s="168">
        <v>45288.66684027778</v>
      </c>
      <c r="D52" s="164" t="s">
        <v>1604</v>
      </c>
      <c r="E52" s="164" t="s">
        <v>1604</v>
      </c>
      <c r="F52" s="170" t="s">
        <v>1602</v>
      </c>
      <c r="G52" s="164" t="s">
        <v>656</v>
      </c>
      <c r="H52" s="164" t="s">
        <v>22</v>
      </c>
      <c r="I52" s="164" t="s">
        <v>1602</v>
      </c>
      <c r="J52" s="169">
        <v>400</v>
      </c>
      <c r="K52" s="172">
        <f t="shared" si="2"/>
        <v>400</v>
      </c>
      <c r="L52" s="188"/>
    </row>
    <row r="53" spans="1:12" x14ac:dyDescent="0.15">
      <c r="A53" s="187">
        <v>1621</v>
      </c>
      <c r="B53" s="168">
        <v>45288.665671296294</v>
      </c>
      <c r="C53" s="168">
        <v>45288.666226851848</v>
      </c>
      <c r="D53" s="164" t="s">
        <v>1604</v>
      </c>
      <c r="E53" s="164" t="s">
        <v>1604</v>
      </c>
      <c r="F53" s="170" t="s">
        <v>1602</v>
      </c>
      <c r="G53" s="164" t="s">
        <v>656</v>
      </c>
      <c r="H53" s="164" t="s">
        <v>1605</v>
      </c>
      <c r="I53" s="164" t="s">
        <v>1602</v>
      </c>
      <c r="J53" s="169">
        <v>300</v>
      </c>
      <c r="K53" s="172">
        <f t="shared" si="2"/>
        <v>300</v>
      </c>
      <c r="L53" s="188"/>
    </row>
    <row r="54" spans="1:12" x14ac:dyDescent="0.15">
      <c r="A54" s="187">
        <v>1619</v>
      </c>
      <c r="B54" s="168">
        <v>45288.660937499997</v>
      </c>
      <c r="C54" s="168">
        <v>45288.663148148145</v>
      </c>
      <c r="D54" s="164" t="s">
        <v>1604</v>
      </c>
      <c r="E54" s="164" t="s">
        <v>1604</v>
      </c>
      <c r="F54" s="170" t="s">
        <v>1602</v>
      </c>
      <c r="G54" s="164" t="s">
        <v>656</v>
      </c>
      <c r="H54" s="164" t="s">
        <v>1606</v>
      </c>
      <c r="I54" s="164" t="s">
        <v>1602</v>
      </c>
      <c r="J54" s="169">
        <v>400</v>
      </c>
      <c r="K54" s="172">
        <f t="shared" si="2"/>
        <v>400</v>
      </c>
      <c r="L54" s="188"/>
    </row>
    <row r="55" spans="1:12" x14ac:dyDescent="0.15">
      <c r="A55" s="187">
        <v>1625</v>
      </c>
      <c r="B55" s="168">
        <v>45288.678923611114</v>
      </c>
      <c r="C55" s="168">
        <v>45288.681284722225</v>
      </c>
      <c r="D55" s="164" t="s">
        <v>1604</v>
      </c>
      <c r="E55" s="164" t="s">
        <v>1604</v>
      </c>
      <c r="F55" s="170" t="s">
        <v>1602</v>
      </c>
      <c r="G55" s="164" t="s">
        <v>656</v>
      </c>
      <c r="H55" s="164" t="s">
        <v>1007</v>
      </c>
      <c r="I55" s="166">
        <v>45634</v>
      </c>
      <c r="J55" s="169">
        <v>25</v>
      </c>
      <c r="K55" s="172">
        <f t="shared" si="2"/>
        <v>25</v>
      </c>
      <c r="L55" s="188"/>
    </row>
    <row r="56" spans="1:12" x14ac:dyDescent="0.15">
      <c r="A56" s="187">
        <v>1624</v>
      </c>
      <c r="B56" s="168">
        <v>45288.678425925929</v>
      </c>
      <c r="C56" s="168">
        <v>45288.678877314815</v>
      </c>
      <c r="D56" s="164" t="s">
        <v>1604</v>
      </c>
      <c r="E56" s="164" t="s">
        <v>1604</v>
      </c>
      <c r="F56" s="170" t="s">
        <v>1602</v>
      </c>
      <c r="G56" s="164" t="s">
        <v>656</v>
      </c>
      <c r="H56" s="164" t="s">
        <v>1607</v>
      </c>
      <c r="I56" s="164" t="s">
        <v>1602</v>
      </c>
      <c r="J56" s="169">
        <v>300</v>
      </c>
      <c r="K56" s="172">
        <f t="shared" si="2"/>
        <v>300</v>
      </c>
      <c r="L56" s="188"/>
    </row>
    <row r="57" spans="1:12" x14ac:dyDescent="0.15">
      <c r="A57" s="187">
        <v>1623</v>
      </c>
      <c r="B57" s="168">
        <v>45288.666932870372</v>
      </c>
      <c r="C57" s="168">
        <v>45288.667534722219</v>
      </c>
      <c r="D57" s="164" t="s">
        <v>1604</v>
      </c>
      <c r="E57" s="164" t="s">
        <v>1604</v>
      </c>
      <c r="F57" s="170" t="s">
        <v>1602</v>
      </c>
      <c r="G57" s="164" t="s">
        <v>656</v>
      </c>
      <c r="H57" s="164" t="s">
        <v>1608</v>
      </c>
      <c r="I57" s="164" t="s">
        <v>1602</v>
      </c>
      <c r="J57" s="169">
        <v>400</v>
      </c>
      <c r="K57" s="172">
        <f t="shared" si="2"/>
        <v>400</v>
      </c>
      <c r="L57" s="188"/>
    </row>
    <row r="58" spans="1:12" x14ac:dyDescent="0.15">
      <c r="A58" s="187">
        <v>1620</v>
      </c>
      <c r="B58" s="168">
        <v>45288.664178240739</v>
      </c>
      <c r="C58" s="168">
        <v>45288.665636574071</v>
      </c>
      <c r="D58" s="164" t="s">
        <v>1604</v>
      </c>
      <c r="E58" s="164" t="s">
        <v>1604</v>
      </c>
      <c r="F58" s="170" t="s">
        <v>1602</v>
      </c>
      <c r="G58" s="164" t="s">
        <v>656</v>
      </c>
      <c r="H58" s="164" t="s">
        <v>1609</v>
      </c>
      <c r="I58" s="164" t="s">
        <v>1602</v>
      </c>
      <c r="J58" s="169">
        <v>400</v>
      </c>
      <c r="K58" s="172">
        <f t="shared" si="2"/>
        <v>400</v>
      </c>
      <c r="L58" s="188"/>
    </row>
    <row r="59" spans="1:12" x14ac:dyDescent="0.15">
      <c r="A59" s="187">
        <v>1614</v>
      </c>
      <c r="B59" s="168">
        <v>45288.493796296294</v>
      </c>
      <c r="C59" s="168">
        <v>45288.494212962964</v>
      </c>
      <c r="D59" s="164" t="s">
        <v>654</v>
      </c>
      <c r="E59" s="164" t="s">
        <v>654</v>
      </c>
      <c r="F59" s="170" t="s">
        <v>1602</v>
      </c>
      <c r="G59" s="164" t="s">
        <v>1610</v>
      </c>
      <c r="H59" s="164" t="s">
        <v>1611</v>
      </c>
      <c r="I59" s="164" t="s">
        <v>1612</v>
      </c>
      <c r="J59" s="169">
        <v>300.89999999999998</v>
      </c>
      <c r="K59" s="172">
        <f t="shared" si="2"/>
        <v>300.89999999999998</v>
      </c>
      <c r="L59" s="188"/>
    </row>
    <row r="60" spans="1:12" x14ac:dyDescent="0.15">
      <c r="A60" s="187">
        <v>1611</v>
      </c>
      <c r="B60" s="168">
        <v>45288.492164351854</v>
      </c>
      <c r="C60" s="168">
        <v>45288.492569444446</v>
      </c>
      <c r="D60" s="164" t="s">
        <v>654</v>
      </c>
      <c r="E60" s="164" t="s">
        <v>654</v>
      </c>
      <c r="F60" s="170" t="s">
        <v>1602</v>
      </c>
      <c r="G60" s="164" t="s">
        <v>1610</v>
      </c>
      <c r="H60" s="164" t="s">
        <v>1613</v>
      </c>
      <c r="I60" s="164" t="s">
        <v>1602</v>
      </c>
      <c r="J60" s="169">
        <v>800</v>
      </c>
      <c r="K60" s="172">
        <f t="shared" si="2"/>
        <v>800</v>
      </c>
      <c r="L60" s="188"/>
    </row>
    <row r="61" spans="1:12" x14ac:dyDescent="0.15">
      <c r="A61" s="187">
        <v>1648</v>
      </c>
      <c r="B61" s="168">
        <v>45289.901875000003</v>
      </c>
      <c r="C61" s="168">
        <v>45289.904224537036</v>
      </c>
      <c r="D61" s="164" t="s">
        <v>654</v>
      </c>
      <c r="E61" s="164" t="s">
        <v>654</v>
      </c>
      <c r="F61" s="170" t="s">
        <v>1602</v>
      </c>
      <c r="G61" s="164" t="s">
        <v>755</v>
      </c>
      <c r="H61" s="164" t="s">
        <v>152</v>
      </c>
      <c r="I61" s="165">
        <v>45267</v>
      </c>
      <c r="J61" s="171">
        <v>245</v>
      </c>
      <c r="K61" s="172">
        <f t="shared" si="2"/>
        <v>245</v>
      </c>
      <c r="L61" s="188"/>
    </row>
    <row r="62" spans="1:12" x14ac:dyDescent="0.15">
      <c r="A62" s="187">
        <v>1612</v>
      </c>
      <c r="B62" s="168">
        <v>45288.492696759262</v>
      </c>
      <c r="C62" s="168">
        <v>45288.493125000001</v>
      </c>
      <c r="D62" s="164" t="s">
        <v>654</v>
      </c>
      <c r="E62" s="164" t="s">
        <v>654</v>
      </c>
      <c r="F62" s="170" t="s">
        <v>1602</v>
      </c>
      <c r="G62" s="164" t="s">
        <v>1610</v>
      </c>
      <c r="H62" s="164" t="s">
        <v>1615</v>
      </c>
      <c r="I62" s="165">
        <v>45267</v>
      </c>
      <c r="J62" s="169">
        <v>200</v>
      </c>
      <c r="K62" s="172">
        <f t="shared" si="2"/>
        <v>200</v>
      </c>
      <c r="L62" s="188"/>
    </row>
    <row r="63" spans="1:12" x14ac:dyDescent="0.15">
      <c r="A63" s="187">
        <v>1610</v>
      </c>
      <c r="B63" s="168">
        <v>45288.490277777775</v>
      </c>
      <c r="C63" s="168">
        <v>45288.492129629631</v>
      </c>
      <c r="D63" s="164" t="s">
        <v>654</v>
      </c>
      <c r="E63" s="164" t="s">
        <v>654</v>
      </c>
      <c r="F63" s="170" t="s">
        <v>1602</v>
      </c>
      <c r="G63" s="164" t="s">
        <v>1610</v>
      </c>
      <c r="H63" s="164" t="s">
        <v>1007</v>
      </c>
      <c r="I63" s="165">
        <v>45280</v>
      </c>
      <c r="J63" s="169">
        <v>200</v>
      </c>
      <c r="K63" s="172">
        <f t="shared" si="2"/>
        <v>200</v>
      </c>
      <c r="L63" s="188"/>
    </row>
    <row r="64" spans="1:12" x14ac:dyDescent="0.15">
      <c r="A64" s="187">
        <v>1613</v>
      </c>
      <c r="B64" s="168">
        <v>45288.493217592593</v>
      </c>
      <c r="C64" s="168">
        <v>45288.493668981479</v>
      </c>
      <c r="D64" s="164" t="s">
        <v>654</v>
      </c>
      <c r="E64" s="164" t="s">
        <v>654</v>
      </c>
      <c r="F64" s="170" t="s">
        <v>1602</v>
      </c>
      <c r="G64" s="164" t="s">
        <v>1610</v>
      </c>
      <c r="H64" s="164" t="s">
        <v>234</v>
      </c>
      <c r="I64" s="165">
        <v>45268</v>
      </c>
      <c r="J64" s="169">
        <v>200</v>
      </c>
      <c r="K64" s="172">
        <f t="shared" si="2"/>
        <v>200</v>
      </c>
      <c r="L64" s="188"/>
    </row>
    <row r="65" spans="1:12" x14ac:dyDescent="0.15">
      <c r="A65" s="187">
        <v>1649</v>
      </c>
      <c r="B65" s="168">
        <v>45289.965543981481</v>
      </c>
      <c r="C65" s="168">
        <v>45289.96607638889</v>
      </c>
      <c r="D65" s="164" t="s">
        <v>654</v>
      </c>
      <c r="E65" s="164" t="s">
        <v>654</v>
      </c>
      <c r="F65" s="170" t="s">
        <v>1602</v>
      </c>
      <c r="G65" s="164" t="s">
        <v>1610</v>
      </c>
      <c r="H65" s="164" t="s">
        <v>1607</v>
      </c>
      <c r="I65" s="164" t="s">
        <v>1602</v>
      </c>
      <c r="J65" s="171">
        <v>330</v>
      </c>
      <c r="K65" s="172">
        <f t="shared" si="2"/>
        <v>330</v>
      </c>
      <c r="L65" s="188"/>
    </row>
    <row r="66" spans="1:12" x14ac:dyDescent="0.15">
      <c r="A66" s="187">
        <v>1627</v>
      </c>
      <c r="B66" s="168">
        <v>45289.092523148145</v>
      </c>
      <c r="C66" s="168">
        <v>45289.092812499999</v>
      </c>
      <c r="D66" s="164" t="s">
        <v>1616</v>
      </c>
      <c r="E66" s="164" t="s">
        <v>1617</v>
      </c>
      <c r="F66" s="170" t="s">
        <v>1602</v>
      </c>
      <c r="G66" s="164" t="s">
        <v>678</v>
      </c>
      <c r="H66" s="164" t="s">
        <v>1618</v>
      </c>
      <c r="I66" s="164" t="s">
        <v>1602</v>
      </c>
      <c r="J66" s="169">
        <v>200</v>
      </c>
      <c r="K66" s="172">
        <v>250</v>
      </c>
      <c r="L66" s="188"/>
    </row>
    <row r="67" spans="1:12" x14ac:dyDescent="0.15">
      <c r="A67" s="187">
        <v>1650</v>
      </c>
      <c r="B67" s="168">
        <v>45290.383761574078</v>
      </c>
      <c r="C67" s="168">
        <v>45290.384641203702</v>
      </c>
      <c r="D67" s="164" t="s">
        <v>1616</v>
      </c>
      <c r="E67" s="164" t="s">
        <v>1617</v>
      </c>
      <c r="F67" s="170" t="s">
        <v>1602</v>
      </c>
      <c r="G67" s="164" t="s">
        <v>678</v>
      </c>
      <c r="H67" s="164" t="s">
        <v>1619</v>
      </c>
      <c r="I67" s="166">
        <v>45656</v>
      </c>
      <c r="J67" s="171">
        <v>200</v>
      </c>
      <c r="K67" s="172">
        <v>200</v>
      </c>
      <c r="L67" s="188"/>
    </row>
    <row r="68" spans="1:12" x14ac:dyDescent="0.15">
      <c r="A68" s="187">
        <v>1674</v>
      </c>
      <c r="B68" s="168">
        <v>45291.671840277777</v>
      </c>
      <c r="C68" s="168">
        <v>45291.672418981485</v>
      </c>
      <c r="D68" s="164" t="s">
        <v>677</v>
      </c>
      <c r="E68" s="164" t="s">
        <v>677</v>
      </c>
      <c r="F68" s="170" t="s">
        <v>1602</v>
      </c>
      <c r="G68" s="164" t="s">
        <v>739</v>
      </c>
      <c r="H68" s="164" t="s">
        <v>1620</v>
      </c>
      <c r="I68" s="164" t="s">
        <v>1612</v>
      </c>
      <c r="J68" s="169">
        <v>200</v>
      </c>
      <c r="K68" s="172">
        <v>150</v>
      </c>
      <c r="L68" s="188"/>
    </row>
    <row r="69" spans="1:12" x14ac:dyDescent="0.15">
      <c r="A69" s="187">
        <v>1676</v>
      </c>
      <c r="B69" s="168">
        <v>45291.673831018517</v>
      </c>
      <c r="C69" s="168" t="s">
        <v>1736</v>
      </c>
      <c r="D69" s="164" t="s">
        <v>677</v>
      </c>
      <c r="E69" s="164" t="s">
        <v>677</v>
      </c>
      <c r="F69" s="170" t="s">
        <v>1602</v>
      </c>
      <c r="G69" s="164" t="s">
        <v>739</v>
      </c>
      <c r="H69" s="167" t="s">
        <v>254</v>
      </c>
      <c r="I69" s="164" t="s">
        <v>1736</v>
      </c>
      <c r="J69" s="169">
        <v>200</v>
      </c>
      <c r="K69" s="173">
        <v>200</v>
      </c>
      <c r="L69" s="188"/>
    </row>
    <row r="70" spans="1:12" x14ac:dyDescent="0.15">
      <c r="A70" s="187">
        <v>1677</v>
      </c>
      <c r="B70" s="168">
        <v>45291.687951388885</v>
      </c>
      <c r="C70" s="168" t="s">
        <v>1736</v>
      </c>
      <c r="D70" s="164" t="s">
        <v>677</v>
      </c>
      <c r="E70" s="164" t="s">
        <v>677</v>
      </c>
      <c r="F70" s="170" t="s">
        <v>1602</v>
      </c>
      <c r="G70" s="164" t="s">
        <v>739</v>
      </c>
      <c r="H70" s="167" t="s">
        <v>258</v>
      </c>
      <c r="I70" s="164" t="s">
        <v>1736</v>
      </c>
      <c r="J70" s="169">
        <v>300</v>
      </c>
      <c r="K70" s="173">
        <v>300</v>
      </c>
      <c r="L70" s="188"/>
    </row>
    <row r="71" spans="1:12" x14ac:dyDescent="0.15">
      <c r="A71" s="187">
        <v>1675</v>
      </c>
      <c r="B71" s="168">
        <v>45291.672500000001</v>
      </c>
      <c r="C71" s="168" t="s">
        <v>1736</v>
      </c>
      <c r="D71" s="164" t="s">
        <v>677</v>
      </c>
      <c r="E71" s="164" t="s">
        <v>677</v>
      </c>
      <c r="F71" s="170" t="s">
        <v>1602</v>
      </c>
      <c r="G71" s="164" t="s">
        <v>739</v>
      </c>
      <c r="H71" s="167" t="s">
        <v>262</v>
      </c>
      <c r="I71" s="164" t="s">
        <v>1736</v>
      </c>
      <c r="J71" s="169">
        <v>150</v>
      </c>
      <c r="K71" s="173">
        <v>150</v>
      </c>
      <c r="L71" s="188"/>
    </row>
    <row r="72" spans="1:12" x14ac:dyDescent="0.15">
      <c r="A72" s="187" t="s">
        <v>1736</v>
      </c>
      <c r="B72" s="168" t="s">
        <v>1736</v>
      </c>
      <c r="C72" s="168">
        <v>45291.674733796295</v>
      </c>
      <c r="D72" s="164" t="s">
        <v>677</v>
      </c>
      <c r="E72" s="164" t="s">
        <v>677</v>
      </c>
      <c r="F72" s="170" t="s">
        <v>1602</v>
      </c>
      <c r="G72" s="164" t="s">
        <v>739</v>
      </c>
      <c r="H72" s="164" t="s">
        <v>1621</v>
      </c>
      <c r="I72" s="164" t="s">
        <v>1622</v>
      </c>
      <c r="J72" s="169">
        <v>200</v>
      </c>
      <c r="K72" s="172">
        <v>200</v>
      </c>
      <c r="L72" s="188"/>
    </row>
    <row r="73" spans="1:12" x14ac:dyDescent="0.15">
      <c r="A73" s="187" t="s">
        <v>1736</v>
      </c>
      <c r="B73" s="168" t="s">
        <v>1736</v>
      </c>
      <c r="C73" s="168">
        <v>45291.692384259259</v>
      </c>
      <c r="D73" s="164" t="s">
        <v>677</v>
      </c>
      <c r="E73" s="164" t="s">
        <v>677</v>
      </c>
      <c r="F73" s="170" t="s">
        <v>1602</v>
      </c>
      <c r="G73" s="164" t="s">
        <v>739</v>
      </c>
      <c r="H73" s="164" t="s">
        <v>1623</v>
      </c>
      <c r="I73" s="164" t="s">
        <v>1622</v>
      </c>
      <c r="J73" s="169">
        <v>200</v>
      </c>
      <c r="K73" s="172">
        <v>200</v>
      </c>
      <c r="L73" s="188"/>
    </row>
    <row r="74" spans="1:12" x14ac:dyDescent="0.15">
      <c r="A74" s="187" t="s">
        <v>1736</v>
      </c>
      <c r="B74" s="168" t="s">
        <v>1736</v>
      </c>
      <c r="C74" s="168" t="s">
        <v>1736</v>
      </c>
      <c r="D74" s="164" t="s">
        <v>677</v>
      </c>
      <c r="E74" s="164" t="s">
        <v>677</v>
      </c>
      <c r="F74" s="170" t="s">
        <v>1602</v>
      </c>
      <c r="G74" s="164" t="s">
        <v>739</v>
      </c>
      <c r="H74" s="167" t="s">
        <v>1624</v>
      </c>
      <c r="I74" s="164" t="s">
        <v>1736</v>
      </c>
      <c r="J74" s="169">
        <v>0</v>
      </c>
      <c r="K74" s="172">
        <v>200</v>
      </c>
      <c r="L74" s="188"/>
    </row>
    <row r="75" spans="1:12" x14ac:dyDescent="0.15">
      <c r="A75" s="187" t="s">
        <v>1736</v>
      </c>
      <c r="B75" s="168" t="s">
        <v>1736</v>
      </c>
      <c r="C75" s="168" t="s">
        <v>1736</v>
      </c>
      <c r="D75" s="164" t="s">
        <v>677</v>
      </c>
      <c r="E75" s="164" t="s">
        <v>677</v>
      </c>
      <c r="F75" s="170" t="s">
        <v>1602</v>
      </c>
      <c r="G75" s="164" t="s">
        <v>739</v>
      </c>
      <c r="H75" s="164" t="s">
        <v>1625</v>
      </c>
      <c r="I75" s="164" t="s">
        <v>1736</v>
      </c>
      <c r="J75" s="169">
        <v>150</v>
      </c>
      <c r="K75" s="173">
        <v>150</v>
      </c>
      <c r="L75" s="188"/>
    </row>
    <row r="76" spans="1:12" x14ac:dyDescent="0.15">
      <c r="A76" s="187" t="s">
        <v>1736</v>
      </c>
      <c r="B76" s="168" t="s">
        <v>1736</v>
      </c>
      <c r="C76" s="168" t="s">
        <v>1736</v>
      </c>
      <c r="D76" s="164" t="s">
        <v>677</v>
      </c>
      <c r="E76" s="164" t="s">
        <v>677</v>
      </c>
      <c r="F76" s="170" t="s">
        <v>1602</v>
      </c>
      <c r="G76" s="164" t="s">
        <v>739</v>
      </c>
      <c r="H76" s="164" t="s">
        <v>1626</v>
      </c>
      <c r="I76" s="164" t="s">
        <v>1736</v>
      </c>
      <c r="J76" s="169">
        <v>100</v>
      </c>
      <c r="K76" s="173">
        <v>100</v>
      </c>
      <c r="L76" s="188"/>
    </row>
    <row r="77" spans="1:12" x14ac:dyDescent="0.15">
      <c r="A77" s="187" t="s">
        <v>1736</v>
      </c>
      <c r="B77" s="168" t="s">
        <v>1736</v>
      </c>
      <c r="C77" s="168">
        <v>45291.673668981479</v>
      </c>
      <c r="D77" s="164" t="s">
        <v>677</v>
      </c>
      <c r="E77" s="164" t="s">
        <v>677</v>
      </c>
      <c r="F77" s="170" t="s">
        <v>1602</v>
      </c>
      <c r="G77" s="164" t="s">
        <v>739</v>
      </c>
      <c r="H77" s="164" t="s">
        <v>287</v>
      </c>
      <c r="I77" s="164" t="s">
        <v>1629</v>
      </c>
      <c r="J77" s="169">
        <v>200</v>
      </c>
      <c r="K77" s="172">
        <v>200</v>
      </c>
      <c r="L77" s="188"/>
    </row>
    <row r="78" spans="1:12" x14ac:dyDescent="0.15">
      <c r="A78" s="187" t="s">
        <v>1736</v>
      </c>
      <c r="B78" s="168" t="s">
        <v>1736</v>
      </c>
      <c r="C78" s="168" t="s">
        <v>1736</v>
      </c>
      <c r="D78" s="164" t="s">
        <v>677</v>
      </c>
      <c r="E78" s="164" t="s">
        <v>677</v>
      </c>
      <c r="F78" s="170" t="s">
        <v>1602</v>
      </c>
      <c r="G78" s="164" t="s">
        <v>739</v>
      </c>
      <c r="H78" s="167" t="s">
        <v>120</v>
      </c>
      <c r="I78" s="164" t="s">
        <v>1736</v>
      </c>
      <c r="J78" s="169">
        <v>250</v>
      </c>
      <c r="K78" s="173">
        <v>250</v>
      </c>
      <c r="L78" s="188"/>
    </row>
    <row r="79" spans="1:12" x14ac:dyDescent="0.15">
      <c r="A79" s="187" t="s">
        <v>1736</v>
      </c>
      <c r="B79" s="168" t="s">
        <v>1736</v>
      </c>
      <c r="C79" s="168" t="s">
        <v>1736</v>
      </c>
      <c r="D79" s="164" t="s">
        <v>677</v>
      </c>
      <c r="E79" s="164" t="s">
        <v>677</v>
      </c>
      <c r="F79" s="170" t="s">
        <v>1602</v>
      </c>
      <c r="G79" s="164" t="s">
        <v>739</v>
      </c>
      <c r="H79" s="167" t="s">
        <v>296</v>
      </c>
      <c r="I79" s="164" t="s">
        <v>1736</v>
      </c>
      <c r="J79" s="169">
        <v>200</v>
      </c>
      <c r="K79" s="173">
        <v>200</v>
      </c>
      <c r="L79" s="188"/>
    </row>
    <row r="80" spans="1:12" x14ac:dyDescent="0.15">
      <c r="A80" s="187" t="s">
        <v>1736</v>
      </c>
      <c r="B80" s="168" t="s">
        <v>1736</v>
      </c>
      <c r="C80" s="168" t="s">
        <v>1736</v>
      </c>
      <c r="D80" s="164" t="s">
        <v>677</v>
      </c>
      <c r="E80" s="164" t="s">
        <v>677</v>
      </c>
      <c r="F80" s="170" t="s">
        <v>1602</v>
      </c>
      <c r="G80" s="164" t="s">
        <v>739</v>
      </c>
      <c r="H80" s="167" t="s">
        <v>301</v>
      </c>
      <c r="I80" s="164" t="s">
        <v>1736</v>
      </c>
      <c r="J80" s="169">
        <v>300</v>
      </c>
      <c r="K80" s="173">
        <v>300</v>
      </c>
      <c r="L80" s="188"/>
    </row>
    <row r="81" spans="1:12" x14ac:dyDescent="0.15">
      <c r="A81" s="187" t="s">
        <v>1736</v>
      </c>
      <c r="B81" s="168" t="s">
        <v>1736</v>
      </c>
      <c r="C81" s="168" t="s">
        <v>1736</v>
      </c>
      <c r="D81" s="164" t="s">
        <v>677</v>
      </c>
      <c r="E81" s="164" t="s">
        <v>677</v>
      </c>
      <c r="F81" s="170" t="s">
        <v>1602</v>
      </c>
      <c r="G81" s="164" t="s">
        <v>739</v>
      </c>
      <c r="H81" s="167" t="s">
        <v>305</v>
      </c>
      <c r="I81" s="164" t="s">
        <v>1736</v>
      </c>
      <c r="J81" s="169">
        <v>250</v>
      </c>
      <c r="K81" s="173">
        <v>250</v>
      </c>
      <c r="L81" s="188"/>
    </row>
    <row r="82" spans="1:12" x14ac:dyDescent="0.15">
      <c r="A82" s="187" t="s">
        <v>1736</v>
      </c>
      <c r="B82" s="168" t="s">
        <v>1736</v>
      </c>
      <c r="C82" s="168" t="s">
        <v>1736</v>
      </c>
      <c r="D82" s="164" t="s">
        <v>677</v>
      </c>
      <c r="E82" s="164" t="s">
        <v>677</v>
      </c>
      <c r="F82" s="170" t="s">
        <v>1602</v>
      </c>
      <c r="G82" s="164" t="s">
        <v>739</v>
      </c>
      <c r="H82" s="167" t="s">
        <v>308</v>
      </c>
      <c r="I82" s="164" t="s">
        <v>1736</v>
      </c>
      <c r="J82" s="169">
        <v>200</v>
      </c>
      <c r="K82" s="173">
        <v>200</v>
      </c>
      <c r="L82" s="188"/>
    </row>
    <row r="83" spans="1:12" x14ac:dyDescent="0.15">
      <c r="A83" s="187" t="s">
        <v>1736</v>
      </c>
      <c r="B83" s="168" t="s">
        <v>1736</v>
      </c>
      <c r="C83" s="168" t="s">
        <v>1736</v>
      </c>
      <c r="D83" s="164" t="s">
        <v>677</v>
      </c>
      <c r="E83" s="164" t="s">
        <v>677</v>
      </c>
      <c r="F83" s="170" t="s">
        <v>1602</v>
      </c>
      <c r="G83" s="164" t="s">
        <v>739</v>
      </c>
      <c r="H83" s="167" t="s">
        <v>311</v>
      </c>
      <c r="I83" s="164" t="s">
        <v>1736</v>
      </c>
      <c r="J83" s="169">
        <v>100</v>
      </c>
      <c r="K83" s="173">
        <v>100</v>
      </c>
      <c r="L83" s="188"/>
    </row>
    <row r="84" spans="1:12" x14ac:dyDescent="0.15">
      <c r="A84" s="187" t="s">
        <v>1736</v>
      </c>
      <c r="B84" s="168" t="s">
        <v>1736</v>
      </c>
      <c r="C84" s="168" t="s">
        <v>1736</v>
      </c>
      <c r="D84" s="164" t="s">
        <v>677</v>
      </c>
      <c r="E84" s="164" t="s">
        <v>677</v>
      </c>
      <c r="F84" s="170" t="s">
        <v>1602</v>
      </c>
      <c r="G84" s="164" t="s">
        <v>739</v>
      </c>
      <c r="H84" s="167" t="s">
        <v>1225</v>
      </c>
      <c r="I84" s="164" t="s">
        <v>1736</v>
      </c>
      <c r="J84" s="169">
        <v>48.88</v>
      </c>
      <c r="K84" s="173">
        <v>48.88</v>
      </c>
      <c r="L84" s="188"/>
    </row>
    <row r="85" spans="1:12" x14ac:dyDescent="0.15">
      <c r="A85" s="187" t="s">
        <v>1736</v>
      </c>
      <c r="B85" s="168" t="s">
        <v>1736</v>
      </c>
      <c r="C85" s="168" t="s">
        <v>1736</v>
      </c>
      <c r="D85" s="164" t="s">
        <v>677</v>
      </c>
      <c r="E85" s="164" t="s">
        <v>677</v>
      </c>
      <c r="F85" s="170" t="s">
        <v>1602</v>
      </c>
      <c r="G85" s="164" t="s">
        <v>739</v>
      </c>
      <c r="H85" s="167" t="s">
        <v>1231</v>
      </c>
      <c r="I85" s="164" t="s">
        <v>1736</v>
      </c>
      <c r="J85" s="169">
        <v>200</v>
      </c>
      <c r="K85" s="173">
        <v>200</v>
      </c>
      <c r="L85" s="188"/>
    </row>
    <row r="86" spans="1:12" x14ac:dyDescent="0.15">
      <c r="A86" s="187" t="s">
        <v>1736</v>
      </c>
      <c r="B86" s="168" t="s">
        <v>1736</v>
      </c>
      <c r="C86" s="168" t="s">
        <v>1736</v>
      </c>
      <c r="D86" s="164" t="s">
        <v>677</v>
      </c>
      <c r="E86" s="164" t="s">
        <v>677</v>
      </c>
      <c r="F86" s="170" t="s">
        <v>1602</v>
      </c>
      <c r="G86" s="164" t="s">
        <v>739</v>
      </c>
      <c r="H86" s="167" t="s">
        <v>317</v>
      </c>
      <c r="I86" s="164" t="s">
        <v>1736</v>
      </c>
      <c r="J86" s="169">
        <v>200</v>
      </c>
      <c r="K86" s="173">
        <v>200</v>
      </c>
      <c r="L86" s="188"/>
    </row>
    <row r="87" spans="1:12" x14ac:dyDescent="0.15">
      <c r="A87" s="187" t="s">
        <v>1736</v>
      </c>
      <c r="B87" s="168" t="s">
        <v>1736</v>
      </c>
      <c r="C87" s="168" t="s">
        <v>1736</v>
      </c>
      <c r="D87" s="164" t="s">
        <v>677</v>
      </c>
      <c r="E87" s="164" t="s">
        <v>677</v>
      </c>
      <c r="F87" s="170" t="s">
        <v>1602</v>
      </c>
      <c r="G87" s="164" t="s">
        <v>739</v>
      </c>
      <c r="H87" s="167" t="s">
        <v>321</v>
      </c>
      <c r="I87" s="164" t="s">
        <v>1736</v>
      </c>
      <c r="J87" s="169">
        <v>200</v>
      </c>
      <c r="K87" s="173">
        <v>200</v>
      </c>
      <c r="L87" s="188"/>
    </row>
    <row r="88" spans="1:12" x14ac:dyDescent="0.15">
      <c r="A88" s="187" t="s">
        <v>1736</v>
      </c>
      <c r="B88" s="168" t="s">
        <v>1736</v>
      </c>
      <c r="C88" s="168" t="s">
        <v>1736</v>
      </c>
      <c r="D88" s="164" t="s">
        <v>1736</v>
      </c>
      <c r="E88" s="170" t="s">
        <v>657</v>
      </c>
      <c r="F88" s="170" t="s">
        <v>1602</v>
      </c>
      <c r="G88" s="164" t="s">
        <v>739</v>
      </c>
      <c r="H88" s="164" t="s">
        <v>134</v>
      </c>
      <c r="I88" s="164" t="s">
        <v>1736</v>
      </c>
      <c r="J88" s="169">
        <v>180</v>
      </c>
      <c r="K88" s="172">
        <v>200</v>
      </c>
      <c r="L88" s="188"/>
    </row>
    <row r="89" spans="1:12" x14ac:dyDescent="0.15">
      <c r="A89" s="187" t="s">
        <v>1736</v>
      </c>
      <c r="B89" s="168" t="s">
        <v>1736</v>
      </c>
      <c r="C89" s="168" t="s">
        <v>1736</v>
      </c>
      <c r="D89" s="164" t="s">
        <v>1736</v>
      </c>
      <c r="E89" s="170" t="s">
        <v>657</v>
      </c>
      <c r="F89" s="170" t="s">
        <v>1602</v>
      </c>
      <c r="G89" s="164" t="s">
        <v>739</v>
      </c>
      <c r="H89" s="164" t="s">
        <v>311</v>
      </c>
      <c r="I89" s="164" t="s">
        <v>1736</v>
      </c>
      <c r="J89" s="171">
        <v>200</v>
      </c>
      <c r="K89" s="172">
        <v>100</v>
      </c>
      <c r="L89" s="188"/>
    </row>
    <row r="90" spans="1:12" x14ac:dyDescent="0.15">
      <c r="A90" s="187" t="s">
        <v>1736</v>
      </c>
      <c r="B90" s="168" t="s">
        <v>1736</v>
      </c>
      <c r="C90" s="168" t="s">
        <v>1736</v>
      </c>
      <c r="D90" s="164" t="s">
        <v>1736</v>
      </c>
      <c r="E90" s="170" t="s">
        <v>657</v>
      </c>
      <c r="F90" s="170" t="s">
        <v>1602</v>
      </c>
      <c r="G90" s="164" t="s">
        <v>739</v>
      </c>
      <c r="H90" s="164" t="s">
        <v>315</v>
      </c>
      <c r="I90" s="164" t="s">
        <v>1736</v>
      </c>
      <c r="J90" s="171">
        <v>200</v>
      </c>
      <c r="K90" s="172">
        <v>200</v>
      </c>
      <c r="L90" s="188"/>
    </row>
    <row r="91" spans="1:12" x14ac:dyDescent="0.15">
      <c r="A91" s="187" t="s">
        <v>1736</v>
      </c>
      <c r="B91" s="168" t="s">
        <v>1736</v>
      </c>
      <c r="C91" s="168" t="s">
        <v>1736</v>
      </c>
      <c r="D91" s="164" t="s">
        <v>1736</v>
      </c>
      <c r="E91" s="170" t="s">
        <v>657</v>
      </c>
      <c r="F91" s="170" t="s">
        <v>1602</v>
      </c>
      <c r="G91" s="164" t="s">
        <v>739</v>
      </c>
      <c r="H91" s="164" t="s">
        <v>698</v>
      </c>
      <c r="I91" s="164" t="s">
        <v>1736</v>
      </c>
      <c r="J91" s="169">
        <v>200</v>
      </c>
      <c r="K91" s="172">
        <v>200</v>
      </c>
      <c r="L91" s="188"/>
    </row>
    <row r="92" spans="1:12" ht="15" x14ac:dyDescent="0.2">
      <c r="A92" s="187">
        <v>1636</v>
      </c>
      <c r="B92" s="168">
        <v>45289.491828703707</v>
      </c>
      <c r="C92" s="168">
        <v>45289.492303240739</v>
      </c>
      <c r="D92" s="164" t="s">
        <v>1630</v>
      </c>
      <c r="E92" s="164" t="s">
        <v>652</v>
      </c>
      <c r="F92" s="170" t="s">
        <v>1602</v>
      </c>
      <c r="G92" s="164" t="s">
        <v>774</v>
      </c>
      <c r="H92" s="164" t="s">
        <v>1632</v>
      </c>
      <c r="I92" s="164" t="s">
        <v>1633</v>
      </c>
      <c r="J92" s="169">
        <v>200</v>
      </c>
      <c r="K92" s="174">
        <v>400</v>
      </c>
      <c r="L92" s="188"/>
    </row>
    <row r="93" spans="1:12" x14ac:dyDescent="0.15">
      <c r="A93" s="187">
        <v>1644</v>
      </c>
      <c r="B93" s="168">
        <v>45289.494502314818</v>
      </c>
      <c r="C93" s="168">
        <v>45289.494953703703</v>
      </c>
      <c r="D93" s="164" t="s">
        <v>1630</v>
      </c>
      <c r="E93" s="164" t="s">
        <v>652</v>
      </c>
      <c r="F93" s="170" t="s">
        <v>1602</v>
      </c>
      <c r="G93" s="164" t="s">
        <v>774</v>
      </c>
      <c r="H93" s="164" t="s">
        <v>1634</v>
      </c>
      <c r="I93" s="164" t="s">
        <v>1635</v>
      </c>
      <c r="J93" s="169">
        <v>200</v>
      </c>
      <c r="K93" s="172">
        <v>0</v>
      </c>
      <c r="L93" s="188"/>
    </row>
    <row r="94" spans="1:12" ht="15" x14ac:dyDescent="0.2">
      <c r="A94" s="187">
        <v>1633</v>
      </c>
      <c r="B94" s="168">
        <v>45289.490486111114</v>
      </c>
      <c r="C94" s="168">
        <v>45289.490995370368</v>
      </c>
      <c r="D94" s="164" t="s">
        <v>1630</v>
      </c>
      <c r="E94" s="164" t="s">
        <v>652</v>
      </c>
      <c r="F94" s="170" t="s">
        <v>1602</v>
      </c>
      <c r="G94" s="164" t="s">
        <v>774</v>
      </c>
      <c r="H94" s="164" t="s">
        <v>1636</v>
      </c>
      <c r="I94" s="164" t="s">
        <v>1631</v>
      </c>
      <c r="J94" s="171">
        <v>200</v>
      </c>
      <c r="K94" s="174">
        <v>800</v>
      </c>
      <c r="L94" s="188"/>
    </row>
    <row r="95" spans="1:12" ht="15" x14ac:dyDescent="0.2">
      <c r="A95" s="187">
        <v>1631</v>
      </c>
      <c r="B95" s="168">
        <v>45289.489571759259</v>
      </c>
      <c r="C95" s="168">
        <v>45289.490057870367</v>
      </c>
      <c r="D95" s="164" t="s">
        <v>1630</v>
      </c>
      <c r="E95" s="164" t="s">
        <v>652</v>
      </c>
      <c r="F95" s="170" t="s">
        <v>1602</v>
      </c>
      <c r="G95" s="164" t="s">
        <v>774</v>
      </c>
      <c r="H95" s="164" t="s">
        <v>1637</v>
      </c>
      <c r="I95" s="164" t="s">
        <v>1631</v>
      </c>
      <c r="J95" s="171">
        <v>200</v>
      </c>
      <c r="K95" s="174">
        <v>200</v>
      </c>
      <c r="L95" s="188"/>
    </row>
    <row r="96" spans="1:12" ht="15" x14ac:dyDescent="0.2">
      <c r="A96" s="187">
        <v>1630</v>
      </c>
      <c r="B96" s="168">
        <v>45289.489027777781</v>
      </c>
      <c r="C96" s="168">
        <v>45289.489537037036</v>
      </c>
      <c r="D96" s="164" t="s">
        <v>1630</v>
      </c>
      <c r="E96" s="164" t="s">
        <v>652</v>
      </c>
      <c r="F96" s="170" t="s">
        <v>1602</v>
      </c>
      <c r="G96" s="164" t="s">
        <v>774</v>
      </c>
      <c r="H96" s="164" t="s">
        <v>1638</v>
      </c>
      <c r="I96" s="164" t="s">
        <v>1631</v>
      </c>
      <c r="J96" s="171">
        <v>800</v>
      </c>
      <c r="K96" s="174">
        <v>400</v>
      </c>
      <c r="L96" s="188"/>
    </row>
    <row r="97" spans="1:12" ht="15" x14ac:dyDescent="0.2">
      <c r="A97" s="187">
        <v>1635</v>
      </c>
      <c r="B97" s="168">
        <v>45289.491481481484</v>
      </c>
      <c r="C97" s="168">
        <v>45289.491759259261</v>
      </c>
      <c r="D97" s="164" t="s">
        <v>1630</v>
      </c>
      <c r="E97" s="164" t="s">
        <v>652</v>
      </c>
      <c r="F97" s="170" t="s">
        <v>1602</v>
      </c>
      <c r="G97" s="164" t="s">
        <v>774</v>
      </c>
      <c r="H97" s="164" t="s">
        <v>729</v>
      </c>
      <c r="I97" s="164" t="s">
        <v>1631</v>
      </c>
      <c r="J97" s="169">
        <v>200</v>
      </c>
      <c r="K97" s="174">
        <v>400</v>
      </c>
      <c r="L97" s="188"/>
    </row>
    <row r="98" spans="1:12" x14ac:dyDescent="0.15">
      <c r="A98" s="187">
        <v>1640</v>
      </c>
      <c r="B98" s="168">
        <v>45289.493391203701</v>
      </c>
      <c r="C98" s="168">
        <v>45289.493576388886</v>
      </c>
      <c r="D98" s="164" t="s">
        <v>1630</v>
      </c>
      <c r="E98" s="164" t="s">
        <v>652</v>
      </c>
      <c r="F98" s="170" t="s">
        <v>1602</v>
      </c>
      <c r="G98" s="164" t="s">
        <v>774</v>
      </c>
      <c r="H98" s="164" t="s">
        <v>729</v>
      </c>
      <c r="I98" s="164" t="s">
        <v>1639</v>
      </c>
      <c r="J98" s="169">
        <v>400</v>
      </c>
      <c r="K98" s="172">
        <v>0</v>
      </c>
      <c r="L98" s="188"/>
    </row>
    <row r="99" spans="1:12" x14ac:dyDescent="0.15">
      <c r="A99" s="187">
        <v>1647</v>
      </c>
      <c r="B99" s="168">
        <v>45289.495532407411</v>
      </c>
      <c r="C99" s="168">
        <v>45289.496006944442</v>
      </c>
      <c r="D99" s="164" t="s">
        <v>1630</v>
      </c>
      <c r="E99" s="164" t="s">
        <v>652</v>
      </c>
      <c r="F99" s="170" t="s">
        <v>1602</v>
      </c>
      <c r="G99" s="164" t="s">
        <v>774</v>
      </c>
      <c r="H99" s="164" t="s">
        <v>729</v>
      </c>
      <c r="I99" s="164" t="s">
        <v>1640</v>
      </c>
      <c r="J99" s="171">
        <v>200</v>
      </c>
      <c r="K99" s="172">
        <v>0</v>
      </c>
      <c r="L99" s="188"/>
    </row>
    <row r="100" spans="1:12" x14ac:dyDescent="0.15">
      <c r="A100" s="187">
        <v>1629</v>
      </c>
      <c r="B100" s="168">
        <v>45287.530787037038</v>
      </c>
      <c r="C100" s="168">
        <v>45289.488958333335</v>
      </c>
      <c r="D100" s="164" t="s">
        <v>1630</v>
      </c>
      <c r="E100" s="164" t="s">
        <v>652</v>
      </c>
      <c r="F100" s="170" t="s">
        <v>1602</v>
      </c>
      <c r="G100" s="164" t="s">
        <v>774</v>
      </c>
      <c r="H100" s="164" t="s">
        <v>731</v>
      </c>
      <c r="I100" s="164" t="s">
        <v>1631</v>
      </c>
      <c r="J100" s="171">
        <v>200</v>
      </c>
      <c r="K100" s="172">
        <v>0</v>
      </c>
      <c r="L100" s="188"/>
    </row>
    <row r="101" spans="1:12" ht="15" x14ac:dyDescent="0.2">
      <c r="A101" s="187">
        <v>1639</v>
      </c>
      <c r="B101" s="168">
        <v>45289.492997685185</v>
      </c>
      <c r="C101" s="168">
        <v>45289.493333333332</v>
      </c>
      <c r="D101" s="164" t="s">
        <v>1630</v>
      </c>
      <c r="E101" s="164" t="s">
        <v>652</v>
      </c>
      <c r="F101" s="170" t="s">
        <v>1602</v>
      </c>
      <c r="G101" s="164" t="s">
        <v>774</v>
      </c>
      <c r="H101" s="164" t="s">
        <v>1641</v>
      </c>
      <c r="I101" s="164" t="s">
        <v>1642</v>
      </c>
      <c r="J101" s="171">
        <v>200</v>
      </c>
      <c r="K101" s="174">
        <v>225</v>
      </c>
      <c r="L101" s="188"/>
    </row>
    <row r="102" spans="1:12" ht="15" x14ac:dyDescent="0.2">
      <c r="A102" s="187">
        <v>1641</v>
      </c>
      <c r="B102" s="168">
        <v>45289.493645833332</v>
      </c>
      <c r="C102" s="168">
        <v>45289.493854166663</v>
      </c>
      <c r="D102" s="164" t="s">
        <v>1630</v>
      </c>
      <c r="E102" s="164" t="s">
        <v>652</v>
      </c>
      <c r="F102" s="170" t="s">
        <v>1602</v>
      </c>
      <c r="G102" s="164" t="s">
        <v>774</v>
      </c>
      <c r="H102" s="164" t="s">
        <v>1641</v>
      </c>
      <c r="I102" s="164" t="s">
        <v>1639</v>
      </c>
      <c r="J102" s="169">
        <v>350</v>
      </c>
      <c r="K102" s="174">
        <v>675</v>
      </c>
      <c r="L102" s="188"/>
    </row>
    <row r="103" spans="1:12" x14ac:dyDescent="0.15">
      <c r="A103" s="187">
        <v>1645</v>
      </c>
      <c r="B103" s="168">
        <v>45289.495000000003</v>
      </c>
      <c r="C103" s="168">
        <v>45289.495266203703</v>
      </c>
      <c r="D103" s="164" t="s">
        <v>1630</v>
      </c>
      <c r="E103" s="164" t="s">
        <v>652</v>
      </c>
      <c r="F103" s="170" t="s">
        <v>1602</v>
      </c>
      <c r="G103" s="164" t="s">
        <v>774</v>
      </c>
      <c r="H103" s="164" t="s">
        <v>1641</v>
      </c>
      <c r="I103" s="164" t="s">
        <v>1643</v>
      </c>
      <c r="J103" s="171">
        <v>200</v>
      </c>
      <c r="K103" s="172">
        <v>0</v>
      </c>
      <c r="L103" s="188"/>
    </row>
    <row r="104" spans="1:12" x14ac:dyDescent="0.15">
      <c r="A104" s="187">
        <v>1643</v>
      </c>
      <c r="B104" s="168">
        <v>45289.49422453704</v>
      </c>
      <c r="C104" s="168">
        <v>45289.494421296295</v>
      </c>
      <c r="D104" s="164" t="s">
        <v>1630</v>
      </c>
      <c r="E104" s="164" t="s">
        <v>652</v>
      </c>
      <c r="F104" s="170" t="s">
        <v>1602</v>
      </c>
      <c r="G104" s="164" t="s">
        <v>774</v>
      </c>
      <c r="H104" s="164" t="s">
        <v>1644</v>
      </c>
      <c r="I104" s="164" t="s">
        <v>1645</v>
      </c>
      <c r="J104" s="171">
        <v>200</v>
      </c>
      <c r="K104" s="172">
        <v>0</v>
      </c>
      <c r="L104" s="188"/>
    </row>
    <row r="105" spans="1:12" x14ac:dyDescent="0.15">
      <c r="A105" s="187">
        <v>1634</v>
      </c>
      <c r="B105" s="168">
        <v>45289.491030092591</v>
      </c>
      <c r="C105" s="168">
        <v>45289.491446759261</v>
      </c>
      <c r="D105" s="164" t="s">
        <v>1630</v>
      </c>
      <c r="E105" s="164" t="s">
        <v>652</v>
      </c>
      <c r="F105" s="170" t="s">
        <v>1602</v>
      </c>
      <c r="G105" s="164" t="s">
        <v>774</v>
      </c>
      <c r="H105" s="164" t="s">
        <v>1646</v>
      </c>
      <c r="I105" s="164" t="s">
        <v>1647</v>
      </c>
      <c r="J105" s="171">
        <v>200</v>
      </c>
      <c r="K105" s="172">
        <v>0</v>
      </c>
      <c r="L105" s="188"/>
    </row>
    <row r="106" spans="1:12" ht="15" x14ac:dyDescent="0.2">
      <c r="A106" s="187">
        <v>1632</v>
      </c>
      <c r="B106" s="168">
        <v>45289.490081018521</v>
      </c>
      <c r="C106" s="168">
        <v>45289.49046296296</v>
      </c>
      <c r="D106" s="164" t="s">
        <v>1630</v>
      </c>
      <c r="E106" s="164" t="s">
        <v>652</v>
      </c>
      <c r="F106" s="170" t="s">
        <v>1602</v>
      </c>
      <c r="G106" s="164" t="s">
        <v>774</v>
      </c>
      <c r="H106" s="164" t="s">
        <v>1648</v>
      </c>
      <c r="I106" s="164" t="s">
        <v>1631</v>
      </c>
      <c r="J106" s="171">
        <v>200</v>
      </c>
      <c r="K106" s="174">
        <v>200</v>
      </c>
      <c r="L106" s="188"/>
    </row>
    <row r="107" spans="1:12" ht="15" x14ac:dyDescent="0.2">
      <c r="A107" s="187">
        <v>1642</v>
      </c>
      <c r="B107" s="168">
        <v>45289.493946759256</v>
      </c>
      <c r="C107" s="168">
        <v>45289.494155092594</v>
      </c>
      <c r="D107" s="164" t="s">
        <v>1630</v>
      </c>
      <c r="E107" s="164" t="s">
        <v>652</v>
      </c>
      <c r="F107" s="170" t="s">
        <v>1602</v>
      </c>
      <c r="G107" s="164" t="s">
        <v>774</v>
      </c>
      <c r="H107" s="164" t="s">
        <v>1649</v>
      </c>
      <c r="I107" s="164" t="s">
        <v>1650</v>
      </c>
      <c r="J107" s="171">
        <v>200</v>
      </c>
      <c r="K107" s="174">
        <v>200</v>
      </c>
      <c r="L107" s="188"/>
    </row>
    <row r="108" spans="1:12" ht="15" x14ac:dyDescent="0.2">
      <c r="A108" s="187">
        <v>1646</v>
      </c>
      <c r="B108" s="168">
        <v>45289.495289351849</v>
      </c>
      <c r="C108" s="168">
        <v>45289.495497685188</v>
      </c>
      <c r="D108" s="164" t="s">
        <v>1630</v>
      </c>
      <c r="E108" s="164" t="s">
        <v>652</v>
      </c>
      <c r="F108" s="170" t="s">
        <v>1602</v>
      </c>
      <c r="G108" s="164" t="s">
        <v>774</v>
      </c>
      <c r="H108" s="164" t="s">
        <v>1649</v>
      </c>
      <c r="I108" s="164" t="s">
        <v>1651</v>
      </c>
      <c r="J108" s="169">
        <v>200</v>
      </c>
      <c r="K108" s="174">
        <v>200</v>
      </c>
      <c r="L108" s="188"/>
    </row>
    <row r="109" spans="1:12" ht="15" x14ac:dyDescent="0.2">
      <c r="A109" s="187">
        <v>1638</v>
      </c>
      <c r="B109" s="168">
        <v>45289.492650462962</v>
      </c>
      <c r="C109" s="168">
        <v>45289.492951388886</v>
      </c>
      <c r="D109" s="164" t="s">
        <v>1630</v>
      </c>
      <c r="E109" s="164" t="s">
        <v>652</v>
      </c>
      <c r="F109" s="170" t="s">
        <v>1602</v>
      </c>
      <c r="G109" s="164" t="s">
        <v>774</v>
      </c>
      <c r="H109" s="164" t="s">
        <v>1652</v>
      </c>
      <c r="I109" s="164" t="s">
        <v>1653</v>
      </c>
      <c r="J109" s="171">
        <v>200</v>
      </c>
      <c r="K109" s="174">
        <v>600</v>
      </c>
      <c r="L109" s="188"/>
    </row>
    <row r="110" spans="1:12" x14ac:dyDescent="0.15">
      <c r="A110" s="187">
        <v>1637</v>
      </c>
      <c r="B110" s="168">
        <v>45289.492326388892</v>
      </c>
      <c r="C110" s="168">
        <v>45289.492615740739</v>
      </c>
      <c r="D110" s="164" t="s">
        <v>1630</v>
      </c>
      <c r="E110" s="164" t="s">
        <v>652</v>
      </c>
      <c r="F110" s="170" t="s">
        <v>1602</v>
      </c>
      <c r="G110" s="164" t="s">
        <v>774</v>
      </c>
      <c r="H110" s="164" t="s">
        <v>1654</v>
      </c>
      <c r="I110" s="164" t="s">
        <v>1655</v>
      </c>
      <c r="J110" s="171">
        <v>200</v>
      </c>
      <c r="K110" s="172">
        <v>0</v>
      </c>
      <c r="L110" s="188"/>
    </row>
    <row r="111" spans="1:12" ht="15" x14ac:dyDescent="0.2">
      <c r="A111" s="187" t="s">
        <v>1736</v>
      </c>
      <c r="B111" s="168" t="s">
        <v>1736</v>
      </c>
      <c r="C111" s="168" t="s">
        <v>1736</v>
      </c>
      <c r="D111" s="164" t="s">
        <v>1630</v>
      </c>
      <c r="E111" s="164" t="s">
        <v>652</v>
      </c>
      <c r="F111" s="170" t="s">
        <v>1602</v>
      </c>
      <c r="G111" s="164" t="s">
        <v>774</v>
      </c>
      <c r="H111" s="164" t="s">
        <v>1656</v>
      </c>
      <c r="I111" s="164" t="s">
        <v>1736</v>
      </c>
      <c r="J111" s="171">
        <v>0</v>
      </c>
      <c r="K111" s="174">
        <v>200</v>
      </c>
      <c r="L111" s="188"/>
    </row>
    <row r="112" spans="1:12" ht="15" x14ac:dyDescent="0.2">
      <c r="A112" s="187" t="s">
        <v>1736</v>
      </c>
      <c r="B112" s="168" t="s">
        <v>1736</v>
      </c>
      <c r="C112" s="168" t="s">
        <v>1736</v>
      </c>
      <c r="D112" s="164" t="s">
        <v>1630</v>
      </c>
      <c r="E112" s="164" t="s">
        <v>652</v>
      </c>
      <c r="F112" s="170" t="s">
        <v>1602</v>
      </c>
      <c r="G112" s="164" t="s">
        <v>774</v>
      </c>
      <c r="H112" s="164" t="s">
        <v>1657</v>
      </c>
      <c r="I112" s="164" t="s">
        <v>1736</v>
      </c>
      <c r="J112" s="171">
        <v>0</v>
      </c>
      <c r="K112" s="174">
        <v>50</v>
      </c>
      <c r="L112" s="188"/>
    </row>
    <row r="113" spans="1:12" ht="15" x14ac:dyDescent="0.2">
      <c r="A113" s="187" t="s">
        <v>1736</v>
      </c>
      <c r="B113" s="168" t="s">
        <v>1736</v>
      </c>
      <c r="C113" s="168" t="s">
        <v>1736</v>
      </c>
      <c r="D113" s="164" t="s">
        <v>1630</v>
      </c>
      <c r="E113" s="164" t="s">
        <v>652</v>
      </c>
      <c r="F113" s="170" t="s">
        <v>1602</v>
      </c>
      <c r="G113" s="164" t="s">
        <v>774</v>
      </c>
      <c r="H113" s="164" t="s">
        <v>1291</v>
      </c>
      <c r="I113" s="164" t="s">
        <v>1736</v>
      </c>
      <c r="J113" s="171">
        <v>0</v>
      </c>
      <c r="K113" s="174">
        <v>50</v>
      </c>
      <c r="L113" s="188"/>
    </row>
    <row r="114" spans="1:12" ht="18" customHeight="1" x14ac:dyDescent="0.15">
      <c r="A114" s="187">
        <v>1687</v>
      </c>
      <c r="B114" s="168">
        <v>45292.755509259259</v>
      </c>
      <c r="C114" s="168">
        <v>45292.756006944444</v>
      </c>
      <c r="D114" s="164" t="s">
        <v>1658</v>
      </c>
      <c r="E114" s="164" t="s">
        <v>1659</v>
      </c>
      <c r="F114" s="170" t="s">
        <v>1602</v>
      </c>
      <c r="G114" s="164" t="s">
        <v>774</v>
      </c>
      <c r="H114" s="164" t="s">
        <v>1660</v>
      </c>
      <c r="I114" s="165">
        <v>45276</v>
      </c>
      <c r="J114" s="169">
        <v>200</v>
      </c>
      <c r="K114" s="172">
        <v>200</v>
      </c>
      <c r="L114" s="188"/>
    </row>
    <row r="115" spans="1:12" x14ac:dyDescent="0.15">
      <c r="A115" s="187">
        <v>1686</v>
      </c>
      <c r="B115" s="168">
        <v>45292.754699074074</v>
      </c>
      <c r="C115" s="168">
        <v>45292.755486111113</v>
      </c>
      <c r="D115" s="164" t="s">
        <v>1658</v>
      </c>
      <c r="E115" s="164" t="s">
        <v>1659</v>
      </c>
      <c r="F115" s="170" t="s">
        <v>1602</v>
      </c>
      <c r="G115" s="164" t="s">
        <v>774</v>
      </c>
      <c r="H115" s="164" t="s">
        <v>1661</v>
      </c>
      <c r="I115" s="165">
        <v>45269</v>
      </c>
      <c r="J115" s="171">
        <v>200</v>
      </c>
      <c r="K115" s="172">
        <v>200</v>
      </c>
      <c r="L115" s="188"/>
    </row>
    <row r="116" spans="1:12" x14ac:dyDescent="0.15">
      <c r="A116" s="187" t="s">
        <v>1736</v>
      </c>
      <c r="B116" s="168" t="s">
        <v>1736</v>
      </c>
      <c r="C116" s="168" t="s">
        <v>1736</v>
      </c>
      <c r="D116" s="164" t="s">
        <v>1736</v>
      </c>
      <c r="E116" s="164" t="s">
        <v>929</v>
      </c>
      <c r="F116" s="170" t="s">
        <v>1602</v>
      </c>
      <c r="G116" s="164" t="s">
        <v>774</v>
      </c>
      <c r="H116" s="164" t="s">
        <v>1662</v>
      </c>
      <c r="I116" s="165" t="s">
        <v>1736</v>
      </c>
      <c r="J116" s="171">
        <v>0</v>
      </c>
      <c r="K116" s="172">
        <v>120</v>
      </c>
      <c r="L116" s="189"/>
    </row>
    <row r="117" spans="1:12" x14ac:dyDescent="0.15">
      <c r="A117" s="187">
        <v>1608</v>
      </c>
      <c r="B117" s="168">
        <v>45287.716145833336</v>
      </c>
      <c r="C117" s="168">
        <v>45287.717824074076</v>
      </c>
      <c r="D117" s="164" t="s">
        <v>667</v>
      </c>
      <c r="E117" s="164" t="s">
        <v>1663</v>
      </c>
      <c r="F117" s="170" t="s">
        <v>1602</v>
      </c>
      <c r="G117" s="164" t="s">
        <v>1664</v>
      </c>
      <c r="H117" s="164" t="s">
        <v>421</v>
      </c>
      <c r="I117" s="164" t="s">
        <v>1602</v>
      </c>
      <c r="J117" s="169">
        <f>SUM(J116:J116)</f>
        <v>0</v>
      </c>
      <c r="K117" s="172">
        <v>150</v>
      </c>
      <c r="L117" s="188"/>
    </row>
    <row r="118" spans="1:12" x14ac:dyDescent="0.15">
      <c r="A118" s="187" t="s">
        <v>1736</v>
      </c>
      <c r="B118" s="168" t="s">
        <v>1736</v>
      </c>
      <c r="C118" s="168" t="s">
        <v>1736</v>
      </c>
      <c r="D118" s="164" t="s">
        <v>1736</v>
      </c>
      <c r="E118" s="164" t="s">
        <v>1721</v>
      </c>
      <c r="F118" s="170" t="s">
        <v>1602</v>
      </c>
      <c r="G118" s="164" t="s">
        <v>1664</v>
      </c>
      <c r="H118" s="164" t="s">
        <v>1665</v>
      </c>
      <c r="I118" s="164" t="s">
        <v>1736</v>
      </c>
      <c r="J118" s="169">
        <v>0</v>
      </c>
      <c r="K118" s="172">
        <v>100</v>
      </c>
      <c r="L118" s="188"/>
    </row>
    <row r="119" spans="1:12" x14ac:dyDescent="0.15">
      <c r="A119" s="187" t="s">
        <v>1736</v>
      </c>
      <c r="B119" s="168" t="s">
        <v>1736</v>
      </c>
      <c r="C119" s="168" t="s">
        <v>1736</v>
      </c>
      <c r="D119" s="164" t="s">
        <v>1736</v>
      </c>
      <c r="E119" s="164" t="s">
        <v>1721</v>
      </c>
      <c r="F119" s="170" t="s">
        <v>1602</v>
      </c>
      <c r="G119" s="164" t="s">
        <v>1664</v>
      </c>
      <c r="H119" s="164" t="s">
        <v>1666</v>
      </c>
      <c r="I119" s="164" t="s">
        <v>1736</v>
      </c>
      <c r="J119" s="169">
        <v>0</v>
      </c>
      <c r="K119" s="172">
        <v>600</v>
      </c>
      <c r="L119" s="188"/>
    </row>
    <row r="120" spans="1:12" x14ac:dyDescent="0.15">
      <c r="A120" s="187" t="s">
        <v>1736</v>
      </c>
      <c r="B120" s="168" t="s">
        <v>1736</v>
      </c>
      <c r="C120" s="168" t="s">
        <v>1736</v>
      </c>
      <c r="D120" s="164" t="s">
        <v>1736</v>
      </c>
      <c r="E120" s="164" t="s">
        <v>1721</v>
      </c>
      <c r="F120" s="170" t="s">
        <v>1602</v>
      </c>
      <c r="G120" s="164" t="s">
        <v>1664</v>
      </c>
      <c r="H120" s="164" t="s">
        <v>1667</v>
      </c>
      <c r="I120" s="164" t="s">
        <v>1736</v>
      </c>
      <c r="J120" s="169">
        <v>0</v>
      </c>
      <c r="K120" s="172">
        <v>100</v>
      </c>
      <c r="L120" s="188"/>
    </row>
    <row r="121" spans="1:12" x14ac:dyDescent="0.15">
      <c r="A121" s="187">
        <v>1607</v>
      </c>
      <c r="B121" s="168">
        <v>45286.737337962964</v>
      </c>
      <c r="C121" s="168">
        <v>45286.738506944443</v>
      </c>
      <c r="D121" s="164" t="s">
        <v>667</v>
      </c>
      <c r="E121" s="164" t="s">
        <v>1663</v>
      </c>
      <c r="F121" s="170" t="s">
        <v>1602</v>
      </c>
      <c r="G121" s="164" t="s">
        <v>745</v>
      </c>
      <c r="H121" s="164" t="s">
        <v>1668</v>
      </c>
      <c r="I121" s="165">
        <v>45279</v>
      </c>
      <c r="J121" s="169">
        <v>200</v>
      </c>
      <c r="K121" s="172">
        <v>200</v>
      </c>
      <c r="L121" s="188"/>
    </row>
    <row r="122" spans="1:12" x14ac:dyDescent="0.15">
      <c r="A122" s="187">
        <v>1605</v>
      </c>
      <c r="B122" s="168">
        <v>45286.730671296296</v>
      </c>
      <c r="C122" s="168">
        <v>45286.735497685186</v>
      </c>
      <c r="D122" s="164" t="s">
        <v>667</v>
      </c>
      <c r="E122" s="164" t="s">
        <v>1663</v>
      </c>
      <c r="F122" s="170" t="s">
        <v>1602</v>
      </c>
      <c r="G122" s="164" t="s">
        <v>745</v>
      </c>
      <c r="H122" s="164" t="s">
        <v>1669</v>
      </c>
      <c r="I122" s="165">
        <v>45273</v>
      </c>
      <c r="J122" s="169">
        <v>200</v>
      </c>
      <c r="K122" s="172">
        <v>315</v>
      </c>
      <c r="L122" s="188"/>
    </row>
    <row r="123" spans="1:12" x14ac:dyDescent="0.15">
      <c r="A123" s="187">
        <v>1628</v>
      </c>
      <c r="B123" s="168">
        <v>45289.328518518516</v>
      </c>
      <c r="C123" s="168">
        <v>45289.335532407407</v>
      </c>
      <c r="D123" s="164" t="s">
        <v>667</v>
      </c>
      <c r="E123" s="164" t="s">
        <v>1663</v>
      </c>
      <c r="F123" s="170" t="s">
        <v>1602</v>
      </c>
      <c r="G123" s="164" t="s">
        <v>745</v>
      </c>
      <c r="H123" s="164" t="s">
        <v>1669</v>
      </c>
      <c r="I123" s="164" t="s">
        <v>927</v>
      </c>
      <c r="J123" s="169">
        <v>200</v>
      </c>
      <c r="K123" s="172">
        <v>125</v>
      </c>
      <c r="L123" s="188"/>
    </row>
    <row r="124" spans="1:12" x14ac:dyDescent="0.15">
      <c r="A124" s="187">
        <v>1606</v>
      </c>
      <c r="B124" s="168">
        <v>45286.735648148147</v>
      </c>
      <c r="C124" s="168">
        <v>45286.737256944441</v>
      </c>
      <c r="D124" s="164" t="s">
        <v>667</v>
      </c>
      <c r="E124" s="164" t="s">
        <v>1663</v>
      </c>
      <c r="F124" s="170" t="s">
        <v>1602</v>
      </c>
      <c r="G124" s="164" t="s">
        <v>745</v>
      </c>
      <c r="H124" s="164" t="s">
        <v>1670</v>
      </c>
      <c r="I124" s="165">
        <v>45275</v>
      </c>
      <c r="J124" s="169">
        <v>100</v>
      </c>
      <c r="K124" s="172">
        <v>125</v>
      </c>
      <c r="L124" s="188"/>
    </row>
    <row r="125" spans="1:12" x14ac:dyDescent="0.15">
      <c r="A125" s="187">
        <v>1688</v>
      </c>
      <c r="B125" s="168">
        <v>45293.304490740738</v>
      </c>
      <c r="C125" s="168">
        <v>45293.306203703702</v>
      </c>
      <c r="D125" s="164" t="s">
        <v>667</v>
      </c>
      <c r="E125" s="164" t="s">
        <v>1663</v>
      </c>
      <c r="F125" s="170" t="s">
        <v>1602</v>
      </c>
      <c r="G125" s="164" t="s">
        <v>745</v>
      </c>
      <c r="H125" s="164" t="s">
        <v>1671</v>
      </c>
      <c r="I125" s="165">
        <v>45290</v>
      </c>
      <c r="J125" s="169">
        <v>270</v>
      </c>
      <c r="K125" s="172">
        <v>200</v>
      </c>
      <c r="L125" s="188"/>
    </row>
    <row r="126" spans="1:12" x14ac:dyDescent="0.15">
      <c r="A126" s="187">
        <v>1604</v>
      </c>
      <c r="B126" s="168">
        <v>45286.726400462961</v>
      </c>
      <c r="C126" s="168">
        <v>45286.73060185185</v>
      </c>
      <c r="D126" s="164" t="s">
        <v>667</v>
      </c>
      <c r="E126" s="164" t="s">
        <v>1663</v>
      </c>
      <c r="F126" s="170" t="s">
        <v>1602</v>
      </c>
      <c r="G126" s="164" t="s">
        <v>745</v>
      </c>
      <c r="H126" s="164" t="s">
        <v>1672</v>
      </c>
      <c r="I126" s="165">
        <v>45261</v>
      </c>
      <c r="J126" s="169">
        <v>200</v>
      </c>
      <c r="K126" s="172">
        <v>250</v>
      </c>
      <c r="L126" s="188"/>
    </row>
    <row r="127" spans="1:12" x14ac:dyDescent="0.15">
      <c r="A127" s="187">
        <v>1685</v>
      </c>
      <c r="B127" s="168">
        <v>45292.682650462964</v>
      </c>
      <c r="C127" s="168">
        <v>45292.683599537035</v>
      </c>
      <c r="D127" s="164" t="s">
        <v>1673</v>
      </c>
      <c r="E127" s="164" t="s">
        <v>1674</v>
      </c>
      <c r="F127" s="170" t="s">
        <v>1602</v>
      </c>
      <c r="G127" s="164" t="s">
        <v>745</v>
      </c>
      <c r="H127" s="164" t="s">
        <v>1676</v>
      </c>
      <c r="I127" s="164" t="s">
        <v>1675</v>
      </c>
      <c r="J127" s="169">
        <v>105</v>
      </c>
      <c r="K127" s="172">
        <v>355</v>
      </c>
      <c r="L127" s="188"/>
    </row>
    <row r="128" spans="1:12" x14ac:dyDescent="0.15">
      <c r="A128" s="187">
        <v>1661</v>
      </c>
      <c r="B128" s="168">
        <v>45291.477997685186</v>
      </c>
      <c r="C128" s="168">
        <v>45291.479224537034</v>
      </c>
      <c r="D128" s="164" t="s">
        <v>1673</v>
      </c>
      <c r="E128" s="164" t="s">
        <v>1674</v>
      </c>
      <c r="F128" s="170" t="s">
        <v>1602</v>
      </c>
      <c r="G128" s="164" t="s">
        <v>745</v>
      </c>
      <c r="H128" s="164" t="s">
        <v>1677</v>
      </c>
      <c r="I128" s="164" t="s">
        <v>1678</v>
      </c>
      <c r="J128" s="169">
        <v>800</v>
      </c>
      <c r="K128" s="172">
        <v>800</v>
      </c>
      <c r="L128" s="188"/>
    </row>
    <row r="129" spans="1:12" x14ac:dyDescent="0.15">
      <c r="A129" s="187">
        <v>1673</v>
      </c>
      <c r="B129" s="168">
        <v>45291.491782407407</v>
      </c>
      <c r="C129" s="168">
        <v>45291.492372685185</v>
      </c>
      <c r="D129" s="164" t="s">
        <v>1673</v>
      </c>
      <c r="E129" s="164" t="s">
        <v>1674</v>
      </c>
      <c r="F129" s="170" t="s">
        <v>1602</v>
      </c>
      <c r="G129" s="164" t="s">
        <v>745</v>
      </c>
      <c r="H129" s="164" t="s">
        <v>1679</v>
      </c>
      <c r="I129" s="164" t="s">
        <v>1680</v>
      </c>
      <c r="J129" s="169">
        <v>800</v>
      </c>
      <c r="K129" s="172">
        <v>800</v>
      </c>
      <c r="L129" s="188"/>
    </row>
    <row r="130" spans="1:12" x14ac:dyDescent="0.15">
      <c r="A130" s="187">
        <v>1663</v>
      </c>
      <c r="B130" s="168">
        <v>45291.480185185188</v>
      </c>
      <c r="C130" s="168">
        <v>45291.480914351851</v>
      </c>
      <c r="D130" s="164" t="s">
        <v>1673</v>
      </c>
      <c r="E130" s="164" t="s">
        <v>1674</v>
      </c>
      <c r="F130" s="170" t="s">
        <v>1602</v>
      </c>
      <c r="G130" s="164" t="s">
        <v>745</v>
      </c>
      <c r="H130" s="164" t="s">
        <v>1681</v>
      </c>
      <c r="I130" s="164" t="s">
        <v>1682</v>
      </c>
      <c r="J130" s="169">
        <v>250</v>
      </c>
      <c r="K130" s="172">
        <v>475</v>
      </c>
      <c r="L130" s="188"/>
    </row>
    <row r="131" spans="1:12" x14ac:dyDescent="0.15">
      <c r="A131" s="187">
        <v>1669</v>
      </c>
      <c r="B131" s="168">
        <v>45291.483981481484</v>
      </c>
      <c r="C131" s="168">
        <v>45291.484398148146</v>
      </c>
      <c r="D131" s="164" t="s">
        <v>1673</v>
      </c>
      <c r="E131" s="164" t="s">
        <v>1674</v>
      </c>
      <c r="F131" s="170" t="s">
        <v>1602</v>
      </c>
      <c r="G131" s="164" t="s">
        <v>745</v>
      </c>
      <c r="H131" s="164" t="s">
        <v>1681</v>
      </c>
      <c r="I131" s="164" t="s">
        <v>1683</v>
      </c>
      <c r="J131" s="169">
        <v>250</v>
      </c>
      <c r="K131" s="172">
        <v>0</v>
      </c>
      <c r="L131" s="188"/>
    </row>
    <row r="132" spans="1:12" x14ac:dyDescent="0.15">
      <c r="A132" s="187">
        <v>1660</v>
      </c>
      <c r="B132" s="168">
        <v>45291.477164351854</v>
      </c>
      <c r="C132" s="168">
        <v>45291.477789351855</v>
      </c>
      <c r="D132" s="164" t="s">
        <v>1673</v>
      </c>
      <c r="E132" s="164" t="s">
        <v>1674</v>
      </c>
      <c r="F132" s="170" t="s">
        <v>1602</v>
      </c>
      <c r="G132" s="164" t="s">
        <v>745</v>
      </c>
      <c r="H132" s="164" t="s">
        <v>1684</v>
      </c>
      <c r="I132" s="164" t="s">
        <v>1685</v>
      </c>
      <c r="J132" s="169">
        <v>125</v>
      </c>
      <c r="K132" s="172">
        <v>100</v>
      </c>
      <c r="L132" s="188"/>
    </row>
    <row r="133" spans="1:12" x14ac:dyDescent="0.15">
      <c r="A133" s="187">
        <v>1667</v>
      </c>
      <c r="B133" s="168">
        <v>45291.48296296296</v>
      </c>
      <c r="C133" s="168">
        <v>45291.483402777776</v>
      </c>
      <c r="D133" s="164" t="s">
        <v>1673</v>
      </c>
      <c r="E133" s="164" t="s">
        <v>1674</v>
      </c>
      <c r="F133" s="170" t="s">
        <v>1602</v>
      </c>
      <c r="G133" s="164" t="s">
        <v>745</v>
      </c>
      <c r="H133" s="164" t="s">
        <v>1686</v>
      </c>
      <c r="I133" s="164" t="s">
        <v>1687</v>
      </c>
      <c r="J133" s="169">
        <v>250</v>
      </c>
      <c r="K133" s="172">
        <v>275</v>
      </c>
      <c r="L133" s="188"/>
    </row>
    <row r="134" spans="1:12" x14ac:dyDescent="0.15">
      <c r="A134" s="187">
        <v>1684</v>
      </c>
      <c r="B134" s="168">
        <v>45292.682083333333</v>
      </c>
      <c r="C134" s="168">
        <v>45292.682476851849</v>
      </c>
      <c r="D134" s="164" t="s">
        <v>1673</v>
      </c>
      <c r="E134" s="164" t="s">
        <v>1674</v>
      </c>
      <c r="F134" s="170" t="s">
        <v>1602</v>
      </c>
      <c r="G134" s="164" t="s">
        <v>745</v>
      </c>
      <c r="H134" s="164" t="s">
        <v>1689</v>
      </c>
      <c r="I134" s="164" t="s">
        <v>1675</v>
      </c>
      <c r="J134" s="169">
        <v>460</v>
      </c>
      <c r="K134" s="172">
        <v>200</v>
      </c>
      <c r="L134" s="188"/>
    </row>
    <row r="135" spans="1:12" x14ac:dyDescent="0.15">
      <c r="A135" s="187">
        <v>1668</v>
      </c>
      <c r="B135" s="168">
        <v>45291.483460648145</v>
      </c>
      <c r="C135" s="168">
        <v>45291.483877314815</v>
      </c>
      <c r="D135" s="164" t="s">
        <v>1673</v>
      </c>
      <c r="E135" s="164" t="s">
        <v>1674</v>
      </c>
      <c r="F135" s="170" t="s">
        <v>1602</v>
      </c>
      <c r="G135" s="164" t="s">
        <v>745</v>
      </c>
      <c r="H135" s="164" t="s">
        <v>1690</v>
      </c>
      <c r="I135" s="164" t="s">
        <v>1687</v>
      </c>
      <c r="J135" s="169">
        <v>250</v>
      </c>
      <c r="K135" s="172">
        <v>635</v>
      </c>
      <c r="L135" s="188"/>
    </row>
    <row r="136" spans="1:12" x14ac:dyDescent="0.15">
      <c r="A136" s="187">
        <v>1664</v>
      </c>
      <c r="B136" s="168">
        <v>45291.481134259258</v>
      </c>
      <c r="C136" s="168">
        <v>45291.481863425928</v>
      </c>
      <c r="D136" s="164" t="s">
        <v>1673</v>
      </c>
      <c r="E136" s="164" t="s">
        <v>1674</v>
      </c>
      <c r="F136" s="170" t="s">
        <v>1602</v>
      </c>
      <c r="G136" s="164" t="s">
        <v>745</v>
      </c>
      <c r="H136" s="164" t="s">
        <v>1691</v>
      </c>
      <c r="I136" s="164" t="s">
        <v>1692</v>
      </c>
      <c r="J136" s="169">
        <v>250</v>
      </c>
      <c r="K136" s="172">
        <v>125</v>
      </c>
      <c r="L136" s="188"/>
    </row>
    <row r="137" spans="1:12" x14ac:dyDescent="0.15">
      <c r="A137" s="187">
        <v>1671</v>
      </c>
      <c r="B137" s="168">
        <v>45291.490972222222</v>
      </c>
      <c r="C137" s="168">
        <v>45291.491342592592</v>
      </c>
      <c r="D137" s="164" t="s">
        <v>1673</v>
      </c>
      <c r="E137" s="164" t="s">
        <v>1674</v>
      </c>
      <c r="F137" s="170" t="s">
        <v>1602</v>
      </c>
      <c r="G137" s="164" t="s">
        <v>745</v>
      </c>
      <c r="H137" s="164" t="s">
        <v>1693</v>
      </c>
      <c r="I137" s="164" t="s">
        <v>1675</v>
      </c>
      <c r="J137" s="171">
        <v>315</v>
      </c>
      <c r="K137" s="172">
        <v>315</v>
      </c>
      <c r="L137" s="188"/>
    </row>
    <row r="138" spans="1:12" x14ac:dyDescent="0.15">
      <c r="A138" s="187">
        <v>1670</v>
      </c>
      <c r="B138" s="168">
        <v>45291.490416666667</v>
      </c>
      <c r="C138" s="168">
        <v>45291.490914351853</v>
      </c>
      <c r="D138" s="164" t="s">
        <v>1673</v>
      </c>
      <c r="E138" s="164" t="s">
        <v>1674</v>
      </c>
      <c r="F138" s="170" t="s">
        <v>1602</v>
      </c>
      <c r="G138" s="164" t="s">
        <v>745</v>
      </c>
      <c r="H138" s="164" t="s">
        <v>1694</v>
      </c>
      <c r="I138" s="164" t="s">
        <v>1675</v>
      </c>
      <c r="J138" s="169">
        <v>150</v>
      </c>
      <c r="K138" s="172">
        <v>263.75</v>
      </c>
      <c r="L138" s="188"/>
    </row>
    <row r="139" spans="1:12" ht="15" x14ac:dyDescent="0.2">
      <c r="A139" s="187">
        <v>1683</v>
      </c>
      <c r="B139" s="168">
        <v>45292.681388888886</v>
      </c>
      <c r="C139" s="168">
        <v>45292.682025462964</v>
      </c>
      <c r="D139" s="164" t="s">
        <v>1673</v>
      </c>
      <c r="E139" s="164" t="s">
        <v>1674</v>
      </c>
      <c r="F139" s="170" t="s">
        <v>1602</v>
      </c>
      <c r="G139" s="164" t="s">
        <v>745</v>
      </c>
      <c r="H139" s="164" t="s">
        <v>1695</v>
      </c>
      <c r="I139" s="164" t="s">
        <v>1675</v>
      </c>
      <c r="J139" s="171">
        <v>150</v>
      </c>
      <c r="K139" s="175">
        <v>350</v>
      </c>
      <c r="L139" s="188"/>
    </row>
    <row r="140" spans="1:12" ht="15" x14ac:dyDescent="0.2">
      <c r="A140" s="187">
        <v>1662</v>
      </c>
      <c r="B140" s="168">
        <v>45291.479571759257</v>
      </c>
      <c r="C140" s="168">
        <v>45291.480138888888</v>
      </c>
      <c r="D140" s="164" t="s">
        <v>1673</v>
      </c>
      <c r="E140" s="164" t="s">
        <v>1674</v>
      </c>
      <c r="F140" s="170" t="s">
        <v>1602</v>
      </c>
      <c r="G140" s="164" t="s">
        <v>745</v>
      </c>
      <c r="H140" s="164" t="s">
        <v>843</v>
      </c>
      <c r="I140" s="164" t="s">
        <v>1696</v>
      </c>
      <c r="J140" s="169">
        <v>300</v>
      </c>
      <c r="K140" s="175">
        <v>350</v>
      </c>
      <c r="L140" s="188" t="s">
        <v>1697</v>
      </c>
    </row>
    <row r="141" spans="1:12" ht="15" x14ac:dyDescent="0.2">
      <c r="A141" s="187">
        <v>1659</v>
      </c>
      <c r="B141" s="168">
        <v>45291.476018518515</v>
      </c>
      <c r="C141" s="168">
        <v>45291.477025462962</v>
      </c>
      <c r="D141" s="164" t="s">
        <v>1673</v>
      </c>
      <c r="E141" s="164" t="s">
        <v>1674</v>
      </c>
      <c r="F141" s="170" t="s">
        <v>1602</v>
      </c>
      <c r="G141" s="164" t="s">
        <v>745</v>
      </c>
      <c r="H141" s="164" t="s">
        <v>1698</v>
      </c>
      <c r="I141" s="164" t="s">
        <v>1699</v>
      </c>
      <c r="J141" s="169">
        <v>300</v>
      </c>
      <c r="K141" s="175">
        <v>300</v>
      </c>
      <c r="L141" s="188" t="s">
        <v>1700</v>
      </c>
    </row>
    <row r="142" spans="1:12" ht="15" x14ac:dyDescent="0.2">
      <c r="A142" s="187">
        <v>1665</v>
      </c>
      <c r="B142" s="168">
        <v>45291.481979166667</v>
      </c>
      <c r="C142" s="168">
        <v>45291.482442129629</v>
      </c>
      <c r="D142" s="164" t="s">
        <v>1673</v>
      </c>
      <c r="E142" s="164" t="s">
        <v>1674</v>
      </c>
      <c r="F142" s="170" t="s">
        <v>1602</v>
      </c>
      <c r="G142" s="164" t="s">
        <v>745</v>
      </c>
      <c r="H142" s="164" t="s">
        <v>846</v>
      </c>
      <c r="I142" s="164" t="s">
        <v>1701</v>
      </c>
      <c r="J142" s="169">
        <v>300</v>
      </c>
      <c r="K142" s="175">
        <v>300</v>
      </c>
      <c r="L142" s="188" t="s">
        <v>1702</v>
      </c>
    </row>
    <row r="143" spans="1:12" ht="15" x14ac:dyDescent="0.2">
      <c r="A143" s="187">
        <v>1666</v>
      </c>
      <c r="B143" s="168">
        <v>45291.482499999998</v>
      </c>
      <c r="C143" s="168">
        <v>45291.482893518521</v>
      </c>
      <c r="D143" s="164" t="s">
        <v>1673</v>
      </c>
      <c r="E143" s="164" t="s">
        <v>1674</v>
      </c>
      <c r="F143" s="170" t="s">
        <v>1602</v>
      </c>
      <c r="G143" s="164" t="s">
        <v>745</v>
      </c>
      <c r="H143" s="164" t="s">
        <v>849</v>
      </c>
      <c r="I143" s="164" t="s">
        <v>1701</v>
      </c>
      <c r="J143" s="169">
        <v>300</v>
      </c>
      <c r="K143" s="175">
        <v>50</v>
      </c>
      <c r="L143" s="188" t="s">
        <v>1703</v>
      </c>
    </row>
    <row r="144" spans="1:12" x14ac:dyDescent="0.15">
      <c r="A144" s="187">
        <v>1672</v>
      </c>
      <c r="B144" s="168">
        <v>45291.491400462961</v>
      </c>
      <c r="C144" s="168">
        <v>45291.491736111115</v>
      </c>
      <c r="D144" s="164" t="s">
        <v>1673</v>
      </c>
      <c r="E144" s="164" t="s">
        <v>1674</v>
      </c>
      <c r="F144" s="170" t="s">
        <v>1602</v>
      </c>
      <c r="G144" s="164" t="s">
        <v>745</v>
      </c>
      <c r="H144" s="164" t="s">
        <v>868</v>
      </c>
      <c r="I144" s="164" t="s">
        <v>1675</v>
      </c>
      <c r="J144" s="169">
        <v>255</v>
      </c>
      <c r="K144" s="172">
        <v>255</v>
      </c>
      <c r="L144" s="188"/>
    </row>
    <row r="145" spans="1:19" x14ac:dyDescent="0.15">
      <c r="A145" s="187" t="s">
        <v>1736</v>
      </c>
      <c r="B145" s="168" t="s">
        <v>1736</v>
      </c>
      <c r="C145" s="168" t="s">
        <v>1736</v>
      </c>
      <c r="D145" s="164" t="s">
        <v>1673</v>
      </c>
      <c r="E145" s="164" t="s">
        <v>1674</v>
      </c>
      <c r="F145" s="170" t="s">
        <v>1602</v>
      </c>
      <c r="G145" s="164" t="s">
        <v>745</v>
      </c>
      <c r="H145" s="164" t="s">
        <v>1704</v>
      </c>
      <c r="I145" s="164" t="s">
        <v>1736</v>
      </c>
      <c r="J145" s="169">
        <v>0</v>
      </c>
      <c r="K145" s="172">
        <v>125</v>
      </c>
      <c r="L145" s="188"/>
    </row>
    <row r="146" spans="1:19" x14ac:dyDescent="0.15">
      <c r="A146" s="187" t="s">
        <v>1736</v>
      </c>
      <c r="B146" s="168" t="s">
        <v>1736</v>
      </c>
      <c r="C146" s="168" t="s">
        <v>1736</v>
      </c>
      <c r="D146" s="164" t="s">
        <v>1673</v>
      </c>
      <c r="E146" s="164" t="s">
        <v>1674</v>
      </c>
      <c r="F146" s="170" t="s">
        <v>1602</v>
      </c>
      <c r="G146" s="164" t="s">
        <v>745</v>
      </c>
      <c r="H146" s="164" t="s">
        <v>1705</v>
      </c>
      <c r="I146" s="164" t="s">
        <v>1736</v>
      </c>
      <c r="J146" s="169">
        <v>0</v>
      </c>
      <c r="K146" s="172">
        <v>200</v>
      </c>
      <c r="L146" s="188"/>
    </row>
    <row r="147" spans="1:19" x14ac:dyDescent="0.15">
      <c r="A147" s="187" t="s">
        <v>1736</v>
      </c>
      <c r="B147" s="168" t="s">
        <v>1736</v>
      </c>
      <c r="C147" s="168" t="s">
        <v>1736</v>
      </c>
      <c r="D147" s="164" t="s">
        <v>1673</v>
      </c>
      <c r="E147" s="164" t="s">
        <v>1674</v>
      </c>
      <c r="F147" s="170" t="s">
        <v>1602</v>
      </c>
      <c r="G147" s="164" t="s">
        <v>745</v>
      </c>
      <c r="H147" s="164" t="s">
        <v>1706</v>
      </c>
      <c r="I147" s="164" t="s">
        <v>1736</v>
      </c>
      <c r="J147" s="169">
        <v>0</v>
      </c>
      <c r="K147" s="172">
        <v>50</v>
      </c>
      <c r="L147" s="188"/>
    </row>
    <row r="148" spans="1:19" x14ac:dyDescent="0.15">
      <c r="A148" s="187" t="s">
        <v>1736</v>
      </c>
      <c r="B148" s="168" t="s">
        <v>1736</v>
      </c>
      <c r="C148" s="168" t="s">
        <v>1736</v>
      </c>
      <c r="D148" s="164" t="s">
        <v>1673</v>
      </c>
      <c r="E148" s="164" t="s">
        <v>1674</v>
      </c>
      <c r="F148" s="170" t="s">
        <v>1602</v>
      </c>
      <c r="G148" s="164" t="s">
        <v>745</v>
      </c>
      <c r="H148" s="164" t="s">
        <v>1515</v>
      </c>
      <c r="I148" s="164" t="s">
        <v>1736</v>
      </c>
      <c r="J148" s="169">
        <v>0</v>
      </c>
      <c r="K148" s="172">
        <v>225</v>
      </c>
      <c r="L148" s="188"/>
    </row>
    <row r="149" spans="1:19" x14ac:dyDescent="0.15">
      <c r="A149" s="187">
        <v>1679</v>
      </c>
      <c r="B149" s="168">
        <v>45292.592141203706</v>
      </c>
      <c r="C149" s="168">
        <v>45292.592881944445</v>
      </c>
      <c r="D149" s="164" t="s">
        <v>1707</v>
      </c>
      <c r="E149" s="164" t="s">
        <v>1708</v>
      </c>
      <c r="F149" s="170" t="s">
        <v>1602</v>
      </c>
      <c r="G149" s="164" t="s">
        <v>745</v>
      </c>
      <c r="H149" s="164" t="s">
        <v>1709</v>
      </c>
      <c r="I149" s="164" t="s">
        <v>1710</v>
      </c>
      <c r="J149" s="169">
        <v>200</v>
      </c>
      <c r="K149" s="172">
        <v>250</v>
      </c>
      <c r="L149" s="188"/>
    </row>
    <row r="150" spans="1:19" x14ac:dyDescent="0.15">
      <c r="A150" s="187">
        <v>1681</v>
      </c>
      <c r="B150" s="168">
        <v>45292.593576388892</v>
      </c>
      <c r="C150" s="168">
        <v>45292.596342592595</v>
      </c>
      <c r="D150" s="164" t="s">
        <v>1707</v>
      </c>
      <c r="E150" s="164" t="s">
        <v>1711</v>
      </c>
      <c r="F150" s="170" t="s">
        <v>1602</v>
      </c>
      <c r="G150" s="164" t="s">
        <v>745</v>
      </c>
      <c r="H150" s="164" t="s">
        <v>1712</v>
      </c>
      <c r="I150" s="164" t="s">
        <v>927</v>
      </c>
      <c r="J150" s="171">
        <v>300</v>
      </c>
      <c r="K150" s="172">
        <v>315</v>
      </c>
      <c r="L150" s="188"/>
    </row>
    <row r="151" spans="1:19" x14ac:dyDescent="0.15">
      <c r="A151" s="187">
        <v>1682</v>
      </c>
      <c r="B151" s="168">
        <v>45292.596446759257</v>
      </c>
      <c r="C151" s="168">
        <v>45292.59783564815</v>
      </c>
      <c r="D151" s="164" t="s">
        <v>1707</v>
      </c>
      <c r="E151" s="164" t="s">
        <v>1708</v>
      </c>
      <c r="F151" s="170" t="s">
        <v>1602</v>
      </c>
      <c r="G151" s="164" t="s">
        <v>745</v>
      </c>
      <c r="H151" s="164" t="s">
        <v>1712</v>
      </c>
      <c r="I151" s="164" t="s">
        <v>1713</v>
      </c>
      <c r="J151" s="169">
        <v>200</v>
      </c>
      <c r="K151" s="172">
        <v>250</v>
      </c>
      <c r="L151" s="188"/>
    </row>
    <row r="152" spans="1:19" x14ac:dyDescent="0.15">
      <c r="A152" s="187">
        <v>1678</v>
      </c>
      <c r="B152" s="168">
        <v>45292.591134259259</v>
      </c>
      <c r="C152" s="168">
        <v>45292.592013888891</v>
      </c>
      <c r="D152" s="164" t="s">
        <v>1707</v>
      </c>
      <c r="E152" s="164" t="s">
        <v>1708</v>
      </c>
      <c r="F152" s="170" t="s">
        <v>1602</v>
      </c>
      <c r="G152" s="164" t="s">
        <v>745</v>
      </c>
      <c r="H152" s="164" t="s">
        <v>1714</v>
      </c>
      <c r="I152" s="164" t="s">
        <v>1715</v>
      </c>
      <c r="J152" s="169">
        <v>200</v>
      </c>
      <c r="K152" s="172">
        <v>200</v>
      </c>
      <c r="L152" s="188"/>
    </row>
    <row r="153" spans="1:19" x14ac:dyDescent="0.15">
      <c r="A153" s="187">
        <v>1680</v>
      </c>
      <c r="B153" s="168">
        <v>45292.592951388891</v>
      </c>
      <c r="C153" s="168">
        <v>45292.593506944446</v>
      </c>
      <c r="D153" s="164" t="s">
        <v>1707</v>
      </c>
      <c r="E153" s="164" t="s">
        <v>1708</v>
      </c>
      <c r="F153" s="170" t="s">
        <v>1602</v>
      </c>
      <c r="G153" s="164" t="s">
        <v>745</v>
      </c>
      <c r="H153" s="164" t="s">
        <v>1714</v>
      </c>
      <c r="I153" s="166" t="s">
        <v>1710</v>
      </c>
      <c r="J153" s="169">
        <v>200</v>
      </c>
      <c r="K153" s="172">
        <v>200</v>
      </c>
      <c r="L153" s="188"/>
    </row>
    <row r="154" spans="1:19" x14ac:dyDescent="0.15">
      <c r="A154" s="187" t="s">
        <v>1736</v>
      </c>
      <c r="B154" s="168" t="s">
        <v>1736</v>
      </c>
      <c r="C154" s="168" t="s">
        <v>1736</v>
      </c>
      <c r="D154" s="164" t="s">
        <v>1707</v>
      </c>
      <c r="E154" s="164" t="s">
        <v>1708</v>
      </c>
      <c r="F154" s="170" t="s">
        <v>1602</v>
      </c>
      <c r="G154" s="164" t="s">
        <v>745</v>
      </c>
      <c r="H154" s="164" t="s">
        <v>1716</v>
      </c>
      <c r="I154" s="166" t="s">
        <v>1736</v>
      </c>
      <c r="J154" s="169">
        <v>0</v>
      </c>
      <c r="K154" s="172">
        <v>300</v>
      </c>
      <c r="L154" s="188"/>
    </row>
    <row r="155" spans="1:19" x14ac:dyDescent="0.15">
      <c r="A155" s="187" t="s">
        <v>1736</v>
      </c>
      <c r="B155" s="168" t="s">
        <v>1736</v>
      </c>
      <c r="C155" s="168" t="s">
        <v>1736</v>
      </c>
      <c r="D155" s="164" t="s">
        <v>1707</v>
      </c>
      <c r="E155" s="164" t="s">
        <v>1708</v>
      </c>
      <c r="F155" s="170" t="s">
        <v>1602</v>
      </c>
      <c r="G155" s="164" t="s">
        <v>745</v>
      </c>
      <c r="H155" s="164" t="s">
        <v>1669</v>
      </c>
      <c r="I155" s="166" t="s">
        <v>1736</v>
      </c>
      <c r="J155" s="169">
        <v>0</v>
      </c>
      <c r="K155" s="172">
        <v>125</v>
      </c>
      <c r="L155" s="188"/>
    </row>
    <row r="156" spans="1:19" x14ac:dyDescent="0.15">
      <c r="A156" s="187" t="s">
        <v>1736</v>
      </c>
      <c r="B156" s="168" t="s">
        <v>1736</v>
      </c>
      <c r="C156" s="168" t="s">
        <v>1736</v>
      </c>
      <c r="D156" s="164" t="s">
        <v>1707</v>
      </c>
      <c r="E156" s="164" t="s">
        <v>1708</v>
      </c>
      <c r="F156" s="170" t="s">
        <v>1602</v>
      </c>
      <c r="G156" s="164" t="s">
        <v>745</v>
      </c>
      <c r="H156" s="164" t="s">
        <v>1704</v>
      </c>
      <c r="I156" s="166" t="s">
        <v>1736</v>
      </c>
      <c r="J156" s="169">
        <v>0</v>
      </c>
      <c r="K156" s="172">
        <v>175</v>
      </c>
      <c r="L156" s="188"/>
    </row>
    <row r="157" spans="1:19" x14ac:dyDescent="0.15">
      <c r="A157" s="187" t="s">
        <v>1736</v>
      </c>
      <c r="B157" s="168" t="s">
        <v>1736</v>
      </c>
      <c r="C157" s="168" t="s">
        <v>1736</v>
      </c>
      <c r="D157" s="164" t="s">
        <v>1707</v>
      </c>
      <c r="E157" s="164" t="s">
        <v>1708</v>
      </c>
      <c r="F157" s="170" t="s">
        <v>1602</v>
      </c>
      <c r="G157" s="164" t="s">
        <v>745</v>
      </c>
      <c r="H157" s="164" t="s">
        <v>1460</v>
      </c>
      <c r="I157" s="166" t="s">
        <v>1736</v>
      </c>
      <c r="J157" s="169">
        <v>0</v>
      </c>
      <c r="K157" s="172">
        <v>250</v>
      </c>
      <c r="L157" s="188"/>
    </row>
    <row r="158" spans="1:19" x14ac:dyDescent="0.15">
      <c r="A158" s="187" t="s">
        <v>1736</v>
      </c>
      <c r="B158" s="168" t="s">
        <v>1736</v>
      </c>
      <c r="C158" s="168" t="s">
        <v>1736</v>
      </c>
      <c r="D158" s="164" t="s">
        <v>1707</v>
      </c>
      <c r="E158" s="164" t="s">
        <v>1708</v>
      </c>
      <c r="F158" s="170" t="s">
        <v>1602</v>
      </c>
      <c r="G158" s="164" t="s">
        <v>745</v>
      </c>
      <c r="H158" s="164" t="s">
        <v>982</v>
      </c>
      <c r="I158" s="166" t="s">
        <v>1736</v>
      </c>
      <c r="J158" s="169">
        <v>0</v>
      </c>
      <c r="K158" s="172">
        <v>178</v>
      </c>
      <c r="L158" s="188"/>
    </row>
    <row r="159" spans="1:19" x14ac:dyDescent="0.15">
      <c r="A159" s="187">
        <v>1615</v>
      </c>
      <c r="B159" s="168">
        <v>45288.553078703706</v>
      </c>
      <c r="C159" s="168">
        <v>45288.554282407407</v>
      </c>
      <c r="D159" s="164" t="s">
        <v>1717</v>
      </c>
      <c r="E159" s="164" t="s">
        <v>1717</v>
      </c>
      <c r="F159" s="170" t="s">
        <v>1602</v>
      </c>
      <c r="G159" s="164" t="s">
        <v>745</v>
      </c>
      <c r="H159" s="164" t="s">
        <v>180</v>
      </c>
      <c r="I159" s="165">
        <v>45290</v>
      </c>
      <c r="J159" s="169">
        <v>300</v>
      </c>
      <c r="K159" s="172">
        <v>300</v>
      </c>
      <c r="L159" s="188" t="s">
        <v>1718</v>
      </c>
      <c r="S159" s="176" t="s">
        <v>1734</v>
      </c>
    </row>
    <row r="160" spans="1:19" x14ac:dyDescent="0.15">
      <c r="A160" s="187">
        <v>1626</v>
      </c>
      <c r="B160" s="168">
        <v>45288.739629629628</v>
      </c>
      <c r="C160" s="168">
        <v>45288.740972222222</v>
      </c>
      <c r="D160" s="164" t="s">
        <v>1717</v>
      </c>
      <c r="E160" s="164" t="s">
        <v>1719</v>
      </c>
      <c r="F160" s="170" t="s">
        <v>1602</v>
      </c>
      <c r="G160" s="164" t="s">
        <v>745</v>
      </c>
      <c r="H160" s="164" t="s">
        <v>180</v>
      </c>
      <c r="I160" s="165">
        <v>45290</v>
      </c>
      <c r="J160" s="169">
        <v>300</v>
      </c>
      <c r="K160" s="172">
        <f>J160</f>
        <v>300</v>
      </c>
      <c r="L160" s="188" t="s">
        <v>1506</v>
      </c>
    </row>
    <row r="161" spans="1:12" x14ac:dyDescent="0.15">
      <c r="A161" s="187">
        <v>1609</v>
      </c>
      <c r="B161" s="168">
        <v>45288.436666666668</v>
      </c>
      <c r="C161" s="168">
        <v>45288.43818287037</v>
      </c>
      <c r="D161" s="164" t="s">
        <v>1717</v>
      </c>
      <c r="E161" s="164" t="s">
        <v>1717</v>
      </c>
      <c r="F161" s="170" t="s">
        <v>1602</v>
      </c>
      <c r="G161" s="164" t="s">
        <v>745</v>
      </c>
      <c r="H161" s="164" t="s">
        <v>180</v>
      </c>
      <c r="I161" s="165">
        <v>45283</v>
      </c>
      <c r="J161" s="169">
        <v>300</v>
      </c>
      <c r="K161" s="172">
        <v>300</v>
      </c>
      <c r="L161" s="188" t="s">
        <v>1720</v>
      </c>
    </row>
    <row r="162" spans="1:12" x14ac:dyDescent="0.15">
      <c r="A162" s="187" t="s">
        <v>1736</v>
      </c>
      <c r="B162" s="168" t="s">
        <v>1736</v>
      </c>
      <c r="C162" s="168" t="s">
        <v>1736</v>
      </c>
      <c r="D162" s="164" t="s">
        <v>1736</v>
      </c>
      <c r="E162" s="164" t="s">
        <v>1721</v>
      </c>
      <c r="F162" s="170" t="s">
        <v>1602</v>
      </c>
      <c r="G162" s="164" t="s">
        <v>745</v>
      </c>
      <c r="H162" s="164" t="s">
        <v>1722</v>
      </c>
      <c r="I162" s="164">
        <v>500</v>
      </c>
      <c r="J162" s="171">
        <v>0</v>
      </c>
      <c r="K162" s="172">
        <v>300.89999999999998</v>
      </c>
      <c r="L162" s="188"/>
    </row>
    <row r="163" spans="1:12" x14ac:dyDescent="0.15">
      <c r="A163" s="187" t="s">
        <v>1736</v>
      </c>
      <c r="B163" s="168" t="s">
        <v>1736</v>
      </c>
      <c r="C163" s="168" t="s">
        <v>1736</v>
      </c>
      <c r="D163" s="164" t="s">
        <v>1736</v>
      </c>
      <c r="E163" s="164" t="s">
        <v>1721</v>
      </c>
      <c r="F163" s="170" t="s">
        <v>1602</v>
      </c>
      <c r="G163" s="164" t="s">
        <v>745</v>
      </c>
      <c r="H163" s="164" t="s">
        <v>1723</v>
      </c>
      <c r="I163" s="166">
        <v>45644</v>
      </c>
      <c r="J163" s="171">
        <v>20</v>
      </c>
      <c r="K163" s="172">
        <v>15</v>
      </c>
      <c r="L163" s="188"/>
    </row>
    <row r="164" spans="1:12" x14ac:dyDescent="0.15">
      <c r="A164" s="187" t="s">
        <v>1736</v>
      </c>
      <c r="B164" s="168" t="s">
        <v>1736</v>
      </c>
      <c r="C164" s="168" t="s">
        <v>1736</v>
      </c>
      <c r="D164" s="164" t="s">
        <v>1736</v>
      </c>
      <c r="E164" s="164" t="s">
        <v>1721</v>
      </c>
      <c r="F164" s="170" t="s">
        <v>1602</v>
      </c>
      <c r="G164" s="164" t="s">
        <v>745</v>
      </c>
      <c r="H164" s="164" t="s">
        <v>1724</v>
      </c>
      <c r="I164" s="164" t="s">
        <v>1675</v>
      </c>
      <c r="J164" s="169">
        <v>200</v>
      </c>
      <c r="K164" s="172">
        <v>200</v>
      </c>
      <c r="L164" s="188"/>
    </row>
    <row r="165" spans="1:12" x14ac:dyDescent="0.15">
      <c r="A165" s="187" t="s">
        <v>1736</v>
      </c>
      <c r="B165" s="168" t="s">
        <v>1736</v>
      </c>
      <c r="C165" s="168" t="s">
        <v>1736</v>
      </c>
      <c r="D165" s="164" t="s">
        <v>1736</v>
      </c>
      <c r="E165" s="164" t="s">
        <v>673</v>
      </c>
      <c r="F165" s="170" t="s">
        <v>1602</v>
      </c>
      <c r="G165" s="164" t="s">
        <v>745</v>
      </c>
      <c r="H165" s="164" t="s">
        <v>1724</v>
      </c>
      <c r="I165" s="164" t="s">
        <v>1675</v>
      </c>
      <c r="J165" s="171">
        <v>200</v>
      </c>
      <c r="K165" s="172">
        <v>0</v>
      </c>
      <c r="L165" s="188"/>
    </row>
    <row r="166" spans="1:12" x14ac:dyDescent="0.15">
      <c r="A166" s="187" t="s">
        <v>1736</v>
      </c>
      <c r="B166" s="168" t="s">
        <v>1736</v>
      </c>
      <c r="C166" s="168" t="s">
        <v>1736</v>
      </c>
      <c r="D166" s="164" t="s">
        <v>1736</v>
      </c>
      <c r="E166" s="164" t="s">
        <v>1721</v>
      </c>
      <c r="F166" s="170" t="s">
        <v>1602</v>
      </c>
      <c r="G166" s="164" t="s">
        <v>745</v>
      </c>
      <c r="H166" s="164" t="s">
        <v>1725</v>
      </c>
      <c r="I166" s="166">
        <v>45642</v>
      </c>
      <c r="J166" s="169">
        <v>200</v>
      </c>
      <c r="K166" s="172">
        <v>200</v>
      </c>
      <c r="L166" s="188"/>
    </row>
    <row r="167" spans="1:12" x14ac:dyDescent="0.15">
      <c r="A167" s="187" t="s">
        <v>1736</v>
      </c>
      <c r="B167" s="168" t="s">
        <v>1736</v>
      </c>
      <c r="C167" s="168" t="s">
        <v>1736</v>
      </c>
      <c r="D167" s="164" t="s">
        <v>1736</v>
      </c>
      <c r="E167" s="164" t="s">
        <v>1721</v>
      </c>
      <c r="F167" s="170" t="s">
        <v>1602</v>
      </c>
      <c r="G167" s="164" t="s">
        <v>745</v>
      </c>
      <c r="H167" s="164" t="s">
        <v>1726</v>
      </c>
      <c r="I167" s="166">
        <v>45632</v>
      </c>
      <c r="J167" s="171">
        <v>200</v>
      </c>
      <c r="K167" s="172">
        <v>200</v>
      </c>
      <c r="L167" s="188"/>
    </row>
    <row r="168" spans="1:12" x14ac:dyDescent="0.15">
      <c r="A168" s="187" t="s">
        <v>1736</v>
      </c>
      <c r="B168" s="168" t="s">
        <v>1736</v>
      </c>
      <c r="C168" s="168" t="s">
        <v>1736</v>
      </c>
      <c r="D168" s="164" t="s">
        <v>1736</v>
      </c>
      <c r="E168" s="164" t="s">
        <v>1721</v>
      </c>
      <c r="F168" s="170" t="s">
        <v>1602</v>
      </c>
      <c r="G168" s="164" t="s">
        <v>745</v>
      </c>
      <c r="H168" s="164" t="s">
        <v>1727</v>
      </c>
      <c r="I168" s="166">
        <v>45649</v>
      </c>
      <c r="J168" s="171">
        <v>400</v>
      </c>
      <c r="K168" s="172">
        <v>200</v>
      </c>
      <c r="L168" s="188"/>
    </row>
    <row r="169" spans="1:12" x14ac:dyDescent="0.15">
      <c r="A169" s="187" t="s">
        <v>1736</v>
      </c>
      <c r="B169" s="168" t="s">
        <v>1736</v>
      </c>
      <c r="C169" s="168" t="s">
        <v>1736</v>
      </c>
      <c r="D169" s="164" t="s">
        <v>1736</v>
      </c>
      <c r="E169" s="164" t="s">
        <v>1721</v>
      </c>
      <c r="F169" s="170" t="s">
        <v>1602</v>
      </c>
      <c r="G169" s="164" t="s">
        <v>745</v>
      </c>
      <c r="H169" s="164" t="s">
        <v>1728</v>
      </c>
      <c r="I169" s="166">
        <v>45644</v>
      </c>
      <c r="J169" s="171">
        <v>300</v>
      </c>
      <c r="K169" s="172">
        <v>100</v>
      </c>
      <c r="L169" s="188"/>
    </row>
    <row r="170" spans="1:12" x14ac:dyDescent="0.15">
      <c r="A170" s="187" t="s">
        <v>1736</v>
      </c>
      <c r="B170" s="168" t="s">
        <v>1736</v>
      </c>
      <c r="C170" s="168" t="s">
        <v>1736</v>
      </c>
      <c r="D170" s="164" t="s">
        <v>1736</v>
      </c>
      <c r="E170" s="164" t="s">
        <v>1721</v>
      </c>
      <c r="F170" s="170" t="s">
        <v>1602</v>
      </c>
      <c r="G170" s="164" t="s">
        <v>745</v>
      </c>
      <c r="H170" s="164" t="s">
        <v>1729</v>
      </c>
      <c r="I170" s="166">
        <v>45649</v>
      </c>
      <c r="J170" s="171">
        <v>200</v>
      </c>
      <c r="K170" s="172">
        <v>150</v>
      </c>
      <c r="L170" s="188"/>
    </row>
    <row r="171" spans="1:12" x14ac:dyDescent="0.15">
      <c r="A171" s="187" t="s">
        <v>1736</v>
      </c>
      <c r="B171" s="168" t="s">
        <v>1736</v>
      </c>
      <c r="C171" s="168" t="s">
        <v>1736</v>
      </c>
      <c r="D171" s="164" t="s">
        <v>1736</v>
      </c>
      <c r="E171" s="164" t="s">
        <v>1721</v>
      </c>
      <c r="F171" s="170" t="s">
        <v>1602</v>
      </c>
      <c r="G171" s="164" t="s">
        <v>745</v>
      </c>
      <c r="H171" s="164" t="s">
        <v>1730</v>
      </c>
      <c r="I171" s="164" t="s">
        <v>1675</v>
      </c>
      <c r="J171" s="171">
        <v>200</v>
      </c>
      <c r="K171" s="172">
        <v>200</v>
      </c>
      <c r="L171" s="188"/>
    </row>
    <row r="172" spans="1:12" x14ac:dyDescent="0.15">
      <c r="A172" s="187" t="s">
        <v>1736</v>
      </c>
      <c r="B172" s="168" t="s">
        <v>1736</v>
      </c>
      <c r="C172" s="168" t="s">
        <v>1736</v>
      </c>
      <c r="D172" s="164" t="s">
        <v>1736</v>
      </c>
      <c r="E172" s="164" t="s">
        <v>1721</v>
      </c>
      <c r="F172" s="170" t="s">
        <v>1602</v>
      </c>
      <c r="G172" s="164" t="s">
        <v>745</v>
      </c>
      <c r="H172" s="164" t="s">
        <v>1731</v>
      </c>
      <c r="I172" s="164" t="s">
        <v>1736</v>
      </c>
      <c r="J172" s="171">
        <v>0</v>
      </c>
      <c r="K172" s="172">
        <v>90</v>
      </c>
      <c r="L172" s="188"/>
    </row>
    <row r="173" spans="1:12" x14ac:dyDescent="0.15">
      <c r="A173" s="187" t="s">
        <v>1736</v>
      </c>
      <c r="B173" s="168" t="s">
        <v>1736</v>
      </c>
      <c r="C173" s="168" t="s">
        <v>1736</v>
      </c>
      <c r="D173" s="164" t="s">
        <v>1736</v>
      </c>
      <c r="E173" s="164" t="s">
        <v>1721</v>
      </c>
      <c r="F173" s="170" t="s">
        <v>1602</v>
      </c>
      <c r="G173" s="164" t="s">
        <v>745</v>
      </c>
      <c r="H173" s="164" t="s">
        <v>1730</v>
      </c>
      <c r="I173" s="164" t="s">
        <v>1736</v>
      </c>
      <c r="J173" s="171">
        <v>0</v>
      </c>
      <c r="K173" s="172">
        <v>200</v>
      </c>
      <c r="L173" s="188"/>
    </row>
    <row r="174" spans="1:12" x14ac:dyDescent="0.15">
      <c r="A174" s="187" t="s">
        <v>1736</v>
      </c>
      <c r="B174" s="168" t="s">
        <v>1736</v>
      </c>
      <c r="C174" s="168" t="s">
        <v>1736</v>
      </c>
      <c r="D174" s="164" t="s">
        <v>1736</v>
      </c>
      <c r="E174" s="164" t="s">
        <v>1553</v>
      </c>
      <c r="F174" s="170" t="s">
        <v>1602</v>
      </c>
      <c r="G174" s="164" t="s">
        <v>745</v>
      </c>
      <c r="H174" s="164" t="s">
        <v>1669</v>
      </c>
      <c r="I174" s="164" t="s">
        <v>1736</v>
      </c>
      <c r="J174" s="171">
        <v>0</v>
      </c>
      <c r="K174" s="172">
        <v>705</v>
      </c>
      <c r="L174" s="188"/>
    </row>
    <row r="175" spans="1:12" x14ac:dyDescent="0.15">
      <c r="A175" s="187" t="s">
        <v>1736</v>
      </c>
      <c r="B175" s="168" t="s">
        <v>1736</v>
      </c>
      <c r="C175" s="168" t="s">
        <v>1736</v>
      </c>
      <c r="D175" s="164" t="s">
        <v>1736</v>
      </c>
      <c r="E175" s="164" t="s">
        <v>923</v>
      </c>
      <c r="F175" s="170" t="s">
        <v>1602</v>
      </c>
      <c r="G175" s="164" t="s">
        <v>745</v>
      </c>
      <c r="H175" s="164" t="s">
        <v>1732</v>
      </c>
      <c r="I175" s="164" t="s">
        <v>1736</v>
      </c>
      <c r="J175" s="169">
        <v>0</v>
      </c>
      <c r="K175" s="172">
        <v>300</v>
      </c>
      <c r="L175" s="188"/>
    </row>
    <row r="176" spans="1:12" x14ac:dyDescent="0.15">
      <c r="A176" s="187" t="s">
        <v>1736</v>
      </c>
      <c r="B176" s="168" t="s">
        <v>1736</v>
      </c>
      <c r="C176" s="168" t="s">
        <v>1736</v>
      </c>
      <c r="D176" s="164" t="s">
        <v>1736</v>
      </c>
      <c r="E176" s="164" t="s">
        <v>923</v>
      </c>
      <c r="F176" s="170" t="s">
        <v>1602</v>
      </c>
      <c r="G176" s="164" t="s">
        <v>745</v>
      </c>
      <c r="H176" s="164" t="s">
        <v>1669</v>
      </c>
      <c r="I176" s="164" t="s">
        <v>1736</v>
      </c>
      <c r="J176" s="171">
        <v>0</v>
      </c>
      <c r="K176" s="172">
        <v>15</v>
      </c>
      <c r="L176" s="188"/>
    </row>
    <row r="177" spans="1:12" x14ac:dyDescent="0.15">
      <c r="A177" s="187" t="s">
        <v>1736</v>
      </c>
      <c r="B177" s="168" t="s">
        <v>1736</v>
      </c>
      <c r="C177" s="168" t="s">
        <v>1736</v>
      </c>
      <c r="D177" s="164" t="s">
        <v>1736</v>
      </c>
      <c r="E177" s="164" t="s">
        <v>923</v>
      </c>
      <c r="F177" s="170" t="s">
        <v>1602</v>
      </c>
      <c r="G177" s="164" t="s">
        <v>745</v>
      </c>
      <c r="H177" s="164" t="s">
        <v>556</v>
      </c>
      <c r="I177" s="164" t="s">
        <v>1736</v>
      </c>
      <c r="J177" s="171">
        <v>0</v>
      </c>
      <c r="K177" s="172">
        <v>300</v>
      </c>
      <c r="L177" s="188"/>
    </row>
    <row r="178" spans="1:12" x14ac:dyDescent="0.15">
      <c r="A178" s="187" t="s">
        <v>1736</v>
      </c>
      <c r="B178" s="168" t="s">
        <v>1736</v>
      </c>
      <c r="C178" s="168" t="s">
        <v>1736</v>
      </c>
      <c r="D178" s="164" t="s">
        <v>1736</v>
      </c>
      <c r="E178" s="164" t="s">
        <v>1733</v>
      </c>
      <c r="F178" s="170" t="s">
        <v>1602</v>
      </c>
      <c r="G178" s="164" t="s">
        <v>745</v>
      </c>
      <c r="H178" s="167" t="s">
        <v>460</v>
      </c>
      <c r="I178" s="164" t="s">
        <v>1736</v>
      </c>
      <c r="J178" s="171">
        <v>0</v>
      </c>
      <c r="K178" s="177">
        <v>225.01</v>
      </c>
      <c r="L178" s="188"/>
    </row>
    <row r="179" spans="1:12" x14ac:dyDescent="0.15">
      <c r="A179" s="187" t="s">
        <v>1736</v>
      </c>
      <c r="B179" s="168" t="s">
        <v>1736</v>
      </c>
      <c r="C179" s="168" t="s">
        <v>1736</v>
      </c>
      <c r="D179" s="164" t="s">
        <v>1736</v>
      </c>
      <c r="E179" s="164" t="s">
        <v>1733</v>
      </c>
      <c r="F179" s="170" t="s">
        <v>1602</v>
      </c>
      <c r="G179" s="164" t="s">
        <v>745</v>
      </c>
      <c r="H179" s="167" t="s">
        <v>473</v>
      </c>
      <c r="I179" s="164" t="s">
        <v>1736</v>
      </c>
      <c r="J179" s="171">
        <v>0</v>
      </c>
      <c r="K179" s="177">
        <v>250</v>
      </c>
      <c r="L179" s="188"/>
    </row>
    <row r="180" spans="1:12" x14ac:dyDescent="0.15">
      <c r="A180" s="187" t="s">
        <v>1736</v>
      </c>
      <c r="B180" s="168" t="s">
        <v>1736</v>
      </c>
      <c r="C180" s="168" t="s">
        <v>1736</v>
      </c>
      <c r="D180" s="164" t="s">
        <v>1736</v>
      </c>
      <c r="E180" s="164" t="s">
        <v>1733</v>
      </c>
      <c r="F180" s="170" t="s">
        <v>1602</v>
      </c>
      <c r="G180" s="164" t="s">
        <v>745</v>
      </c>
      <c r="H180" s="167" t="s">
        <v>40</v>
      </c>
      <c r="I180" s="164" t="s">
        <v>1736</v>
      </c>
      <c r="J180" s="171">
        <v>0</v>
      </c>
      <c r="K180" s="177">
        <v>300.01</v>
      </c>
      <c r="L180" s="188"/>
    </row>
    <row r="181" spans="1:12" x14ac:dyDescent="0.15">
      <c r="A181" s="187" t="s">
        <v>1736</v>
      </c>
      <c r="B181" s="168" t="s">
        <v>1736</v>
      </c>
      <c r="C181" s="168" t="s">
        <v>1736</v>
      </c>
      <c r="D181" s="164" t="s">
        <v>1736</v>
      </c>
      <c r="E181" s="164" t="s">
        <v>1733</v>
      </c>
      <c r="F181" s="170" t="s">
        <v>1602</v>
      </c>
      <c r="G181" s="164" t="s">
        <v>745</v>
      </c>
      <c r="H181" s="167" t="s">
        <v>120</v>
      </c>
      <c r="I181" s="164" t="s">
        <v>1736</v>
      </c>
      <c r="J181" s="171">
        <v>0</v>
      </c>
      <c r="K181" s="177">
        <v>200</v>
      </c>
      <c r="L181" s="188"/>
    </row>
    <row r="182" spans="1:12" x14ac:dyDescent="0.15">
      <c r="A182" s="187" t="s">
        <v>1736</v>
      </c>
      <c r="B182" s="168" t="s">
        <v>1736</v>
      </c>
      <c r="C182" s="168" t="s">
        <v>1736</v>
      </c>
      <c r="D182" s="164" t="s">
        <v>1736</v>
      </c>
      <c r="E182" s="164" t="s">
        <v>1733</v>
      </c>
      <c r="F182" s="170" t="s">
        <v>1602</v>
      </c>
      <c r="G182" s="164" t="s">
        <v>745</v>
      </c>
      <c r="H182" s="167" t="s">
        <v>49</v>
      </c>
      <c r="I182" s="164" t="s">
        <v>1736</v>
      </c>
      <c r="J182" s="171">
        <v>0</v>
      </c>
      <c r="K182" s="177">
        <v>195</v>
      </c>
      <c r="L182" s="188"/>
    </row>
    <row r="183" spans="1:12" x14ac:dyDescent="0.15">
      <c r="A183" s="187" t="s">
        <v>1736</v>
      </c>
      <c r="B183" s="168" t="s">
        <v>1736</v>
      </c>
      <c r="C183" s="168" t="s">
        <v>1736</v>
      </c>
      <c r="D183" s="164" t="s">
        <v>1736</v>
      </c>
      <c r="E183" s="164" t="s">
        <v>1733</v>
      </c>
      <c r="F183" s="170" t="s">
        <v>1602</v>
      </c>
      <c r="G183" s="164" t="s">
        <v>745</v>
      </c>
      <c r="H183" s="167" t="s">
        <v>49</v>
      </c>
      <c r="I183" s="164" t="s">
        <v>1736</v>
      </c>
      <c r="J183" s="171">
        <v>0</v>
      </c>
      <c r="K183" s="177">
        <v>100</v>
      </c>
      <c r="L183" s="188"/>
    </row>
    <row r="184" spans="1:12" x14ac:dyDescent="0.15">
      <c r="A184" s="187" t="s">
        <v>1736</v>
      </c>
      <c r="B184" s="168" t="s">
        <v>1736</v>
      </c>
      <c r="C184" s="168" t="s">
        <v>1736</v>
      </c>
      <c r="D184" s="164" t="s">
        <v>1736</v>
      </c>
      <c r="E184" s="164" t="s">
        <v>1733</v>
      </c>
      <c r="F184" s="170" t="s">
        <v>1602</v>
      </c>
      <c r="G184" s="164" t="s">
        <v>745</v>
      </c>
      <c r="H184" s="167" t="s">
        <v>527</v>
      </c>
      <c r="I184" s="164" t="s">
        <v>1736</v>
      </c>
      <c r="J184" s="171">
        <v>0</v>
      </c>
      <c r="K184" s="177">
        <v>200</v>
      </c>
      <c r="L184" s="188"/>
    </row>
    <row r="185" spans="1:12" x14ac:dyDescent="0.15">
      <c r="A185" s="187" t="s">
        <v>1736</v>
      </c>
      <c r="B185" s="168" t="s">
        <v>1736</v>
      </c>
      <c r="C185" s="168" t="s">
        <v>1736</v>
      </c>
      <c r="D185" s="164" t="s">
        <v>1736</v>
      </c>
      <c r="E185" s="164" t="s">
        <v>1733</v>
      </c>
      <c r="F185" s="170" t="s">
        <v>1602</v>
      </c>
      <c r="G185" s="164" t="s">
        <v>745</v>
      </c>
      <c r="H185" s="167" t="s">
        <v>527</v>
      </c>
      <c r="I185" s="164" t="s">
        <v>1736</v>
      </c>
      <c r="J185" s="171">
        <v>0</v>
      </c>
      <c r="K185" s="177">
        <v>200</v>
      </c>
      <c r="L185" s="188"/>
    </row>
    <row r="186" spans="1:12" x14ac:dyDescent="0.15">
      <c r="A186" s="187" t="s">
        <v>1736</v>
      </c>
      <c r="B186" s="168" t="s">
        <v>1736</v>
      </c>
      <c r="C186" s="168" t="s">
        <v>1736</v>
      </c>
      <c r="D186" s="164" t="s">
        <v>1736</v>
      </c>
      <c r="E186" s="164" t="s">
        <v>1733</v>
      </c>
      <c r="F186" s="170" t="s">
        <v>1602</v>
      </c>
      <c r="G186" s="164" t="s">
        <v>745</v>
      </c>
      <c r="H186" s="167" t="s">
        <v>527</v>
      </c>
      <c r="I186" s="164" t="s">
        <v>1736</v>
      </c>
      <c r="J186" s="171">
        <v>0</v>
      </c>
      <c r="K186" s="177">
        <v>200</v>
      </c>
      <c r="L186" s="188"/>
    </row>
    <row r="187" spans="1:12" x14ac:dyDescent="0.15">
      <c r="A187" s="187" t="s">
        <v>1736</v>
      </c>
      <c r="B187" s="168" t="s">
        <v>1736</v>
      </c>
      <c r="C187" s="168" t="s">
        <v>1736</v>
      </c>
      <c r="D187" s="164" t="s">
        <v>1736</v>
      </c>
      <c r="E187" s="164" t="s">
        <v>1733</v>
      </c>
      <c r="F187" s="170" t="s">
        <v>1602</v>
      </c>
      <c r="G187" s="164" t="s">
        <v>745</v>
      </c>
      <c r="H187" s="167" t="s">
        <v>537</v>
      </c>
      <c r="I187" s="164" t="s">
        <v>1736</v>
      </c>
      <c r="J187" s="171">
        <v>0</v>
      </c>
      <c r="K187" s="177">
        <v>200</v>
      </c>
      <c r="L187" s="188"/>
    </row>
    <row r="188" spans="1:12" x14ac:dyDescent="0.15">
      <c r="A188" s="187" t="s">
        <v>1736</v>
      </c>
      <c r="B188" s="168" t="s">
        <v>1736</v>
      </c>
      <c r="C188" s="168" t="s">
        <v>1736</v>
      </c>
      <c r="D188" s="164" t="s">
        <v>1736</v>
      </c>
      <c r="E188" s="164" t="s">
        <v>1733</v>
      </c>
      <c r="F188" s="170" t="s">
        <v>1602</v>
      </c>
      <c r="G188" s="164" t="s">
        <v>745</v>
      </c>
      <c r="H188" s="167" t="s">
        <v>245</v>
      </c>
      <c r="I188" s="164" t="s">
        <v>1736</v>
      </c>
      <c r="J188" s="171">
        <v>0</v>
      </c>
      <c r="K188" s="177">
        <v>163.19999999999999</v>
      </c>
      <c r="L188" s="188"/>
    </row>
    <row r="189" spans="1:12" x14ac:dyDescent="0.15">
      <c r="A189" s="197" t="s">
        <v>1736</v>
      </c>
      <c r="B189" s="198" t="s">
        <v>1736</v>
      </c>
      <c r="C189" s="198" t="s">
        <v>1736</v>
      </c>
      <c r="D189" s="199" t="s">
        <v>1736</v>
      </c>
      <c r="E189" s="199" t="s">
        <v>1733</v>
      </c>
      <c r="F189" s="200" t="s">
        <v>1602</v>
      </c>
      <c r="G189" s="199" t="s">
        <v>745</v>
      </c>
      <c r="H189" s="199" t="s">
        <v>1668</v>
      </c>
      <c r="I189" s="199" t="s">
        <v>1736</v>
      </c>
      <c r="J189" s="201">
        <v>0</v>
      </c>
      <c r="K189" s="202">
        <v>200</v>
      </c>
      <c r="L189" s="203"/>
    </row>
    <row r="190" spans="1:12" x14ac:dyDescent="0.15">
      <c r="B190" s="178"/>
      <c r="C190" s="178"/>
      <c r="J190" s="180"/>
    </row>
    <row r="191" spans="1:12" x14ac:dyDescent="0.15">
      <c r="B191" s="178"/>
      <c r="C191" s="178"/>
    </row>
    <row r="192" spans="1:12" x14ac:dyDescent="0.15">
      <c r="B192" s="178"/>
      <c r="C192" s="178"/>
      <c r="J192" s="180"/>
    </row>
    <row r="193" spans="2:10" x14ac:dyDescent="0.15">
      <c r="B193" s="178"/>
      <c r="C193" s="178"/>
      <c r="J193" s="180"/>
    </row>
    <row r="194" spans="2:10" x14ac:dyDescent="0.15">
      <c r="B194" s="178"/>
      <c r="C194" s="178"/>
      <c r="J194" s="180"/>
    </row>
    <row r="195" spans="2:10" x14ac:dyDescent="0.15">
      <c r="B195" s="178"/>
      <c r="C195" s="178"/>
      <c r="J195" s="180"/>
    </row>
    <row r="196" spans="2:10" x14ac:dyDescent="0.15">
      <c r="B196" s="178"/>
      <c r="C196" s="178"/>
      <c r="J196" s="180"/>
    </row>
    <row r="197" spans="2:10" x14ac:dyDescent="0.15">
      <c r="B197" s="178"/>
      <c r="C197" s="178"/>
      <c r="J197" s="180"/>
    </row>
    <row r="198" spans="2:10" x14ac:dyDescent="0.15">
      <c r="B198" s="178"/>
      <c r="C198" s="178"/>
      <c r="J198" s="180"/>
    </row>
    <row r="199" spans="2:10" x14ac:dyDescent="0.15">
      <c r="B199" s="178"/>
      <c r="C199" s="178"/>
      <c r="J199" s="180"/>
    </row>
    <row r="200" spans="2:10" x14ac:dyDescent="0.15">
      <c r="B200" s="178"/>
      <c r="C200" s="178"/>
      <c r="J200" s="180"/>
    </row>
    <row r="201" spans="2:10" x14ac:dyDescent="0.15">
      <c r="B201" s="178"/>
      <c r="C201" s="178"/>
      <c r="J201" s="180"/>
    </row>
    <row r="202" spans="2:10" x14ac:dyDescent="0.15">
      <c r="B202" s="178"/>
      <c r="C202" s="178"/>
      <c r="J202" s="180"/>
    </row>
    <row r="203" spans="2:10" x14ac:dyDescent="0.15">
      <c r="B203" s="178"/>
      <c r="C203" s="178"/>
      <c r="J203" s="180"/>
    </row>
    <row r="204" spans="2:10" x14ac:dyDescent="0.15">
      <c r="B204" s="178"/>
      <c r="C204" s="178"/>
    </row>
    <row r="205" spans="2:10" x14ac:dyDescent="0.15">
      <c r="B205" s="178"/>
      <c r="C205" s="178"/>
    </row>
    <row r="206" spans="2:10" x14ac:dyDescent="0.15">
      <c r="B206" s="178"/>
      <c r="C206" s="178"/>
    </row>
    <row r="207" spans="2:10" x14ac:dyDescent="0.15">
      <c r="B207" s="178"/>
      <c r="C207" s="178"/>
    </row>
    <row r="208" spans="2:10" x14ac:dyDescent="0.15">
      <c r="B208" s="178"/>
      <c r="C208" s="178"/>
    </row>
    <row r="209" spans="2:10" x14ac:dyDescent="0.15">
      <c r="B209" s="178"/>
      <c r="C209" s="178"/>
    </row>
    <row r="210" spans="2:10" x14ac:dyDescent="0.15">
      <c r="B210" s="178"/>
      <c r="C210" s="178"/>
    </row>
    <row r="211" spans="2:10" x14ac:dyDescent="0.15">
      <c r="B211" s="178"/>
      <c r="C211" s="178"/>
      <c r="J211" s="180"/>
    </row>
    <row r="212" spans="2:10" x14ac:dyDescent="0.15">
      <c r="B212" s="178"/>
      <c r="C212" s="178"/>
      <c r="J212" s="180"/>
    </row>
    <row r="213" spans="2:10" x14ac:dyDescent="0.15">
      <c r="B213" s="178"/>
      <c r="C213" s="178"/>
      <c r="J213" s="180"/>
    </row>
    <row r="214" spans="2:10" x14ac:dyDescent="0.15">
      <c r="B214" s="178"/>
      <c r="C214" s="178"/>
      <c r="J214" s="180"/>
    </row>
    <row r="215" spans="2:10" x14ac:dyDescent="0.15">
      <c r="B215" s="178"/>
      <c r="C215" s="178"/>
      <c r="J215" s="180"/>
    </row>
    <row r="216" spans="2:10" x14ac:dyDescent="0.15">
      <c r="B216" s="178"/>
      <c r="C216" s="178"/>
      <c r="J216" s="180"/>
    </row>
    <row r="217" spans="2:10" x14ac:dyDescent="0.15">
      <c r="B217" s="178"/>
      <c r="C217" s="178"/>
      <c r="J217" s="180"/>
    </row>
    <row r="218" spans="2:10" x14ac:dyDescent="0.15">
      <c r="B218" s="178"/>
      <c r="C218" s="178"/>
      <c r="J218" s="180"/>
    </row>
    <row r="219" spans="2:10" x14ac:dyDescent="0.15">
      <c r="B219" s="178"/>
      <c r="C219" s="178"/>
      <c r="J219" s="180"/>
    </row>
    <row r="220" spans="2:10" x14ac:dyDescent="0.15">
      <c r="B220" s="178"/>
      <c r="C220" s="178"/>
      <c r="J220" s="180"/>
    </row>
    <row r="221" spans="2:10" x14ac:dyDescent="0.15">
      <c r="B221" s="178"/>
      <c r="C221" s="178"/>
      <c r="J221" s="180"/>
    </row>
    <row r="222" spans="2:10" x14ac:dyDescent="0.15">
      <c r="B222" s="178"/>
      <c r="C222" s="178"/>
      <c r="J222" s="180"/>
    </row>
    <row r="223" spans="2:10" x14ac:dyDescent="0.15">
      <c r="B223" s="178"/>
      <c r="C223" s="178"/>
      <c r="J223" s="180"/>
    </row>
    <row r="224" spans="2:10" x14ac:dyDescent="0.15">
      <c r="B224" s="178"/>
      <c r="C224" s="178"/>
      <c r="J224" s="180"/>
    </row>
    <row r="225" spans="1:11" x14ac:dyDescent="0.15">
      <c r="B225" s="178"/>
      <c r="C225" s="178"/>
      <c r="J225" s="180"/>
    </row>
    <row r="226" spans="1:11" x14ac:dyDescent="0.15">
      <c r="B226" s="178"/>
      <c r="C226" s="178"/>
      <c r="J226" s="180"/>
    </row>
    <row r="227" spans="1:11" x14ac:dyDescent="0.15">
      <c r="B227" s="178"/>
      <c r="C227" s="178"/>
    </row>
    <row r="228" spans="1:11" x14ac:dyDescent="0.15">
      <c r="B228" s="178"/>
      <c r="C228" s="178"/>
    </row>
    <row r="229" spans="1:11" x14ac:dyDescent="0.15">
      <c r="B229" s="178"/>
      <c r="C229" s="178"/>
    </row>
    <row r="230" spans="1:11" x14ac:dyDescent="0.15">
      <c r="B230" s="178"/>
      <c r="C230" s="178"/>
    </row>
    <row r="231" spans="1:11" x14ac:dyDescent="0.15">
      <c r="B231" s="178"/>
      <c r="C231" s="178"/>
    </row>
    <row r="232" spans="1:11" x14ac:dyDescent="0.15">
      <c r="B232" s="178"/>
      <c r="C232" s="178"/>
    </row>
    <row r="233" spans="1:11" x14ac:dyDescent="0.15">
      <c r="B233" s="178"/>
      <c r="C233" s="178"/>
    </row>
    <row r="234" spans="1:11" x14ac:dyDescent="0.15">
      <c r="B234" s="178"/>
      <c r="C234" s="178"/>
    </row>
    <row r="235" spans="1:11" x14ac:dyDescent="0.15">
      <c r="B235" s="178"/>
      <c r="C235" s="178"/>
    </row>
    <row r="236" spans="1:11" ht="15" x14ac:dyDescent="0.2">
      <c r="A236" s="161"/>
      <c r="B236" s="183"/>
      <c r="C236" s="183"/>
      <c r="D236" s="161"/>
      <c r="E236" s="161"/>
      <c r="F236" s="184"/>
      <c r="G236" s="161"/>
      <c r="H236" s="161"/>
      <c r="I236" s="161"/>
      <c r="K236" s="185"/>
    </row>
    <row r="238" spans="1:11" ht="15" x14ac:dyDescent="0.2">
      <c r="J238" s="18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442F-8D88-304B-85CD-2FBF0193BB4C}">
  <dimension ref="A1:N332"/>
  <sheetViews>
    <sheetView workbookViewId="0">
      <selection activeCell="N258" sqref="N258"/>
    </sheetView>
  </sheetViews>
  <sheetFormatPr baseColWidth="10" defaultColWidth="8.83203125" defaultRowHeight="13" x14ac:dyDescent="0.15"/>
  <cols>
    <col min="1" max="1" width="8" customWidth="1"/>
    <col min="2" max="3" width="17" customWidth="1"/>
    <col min="4" max="4" width="11.5" customWidth="1"/>
    <col min="5" max="5" width="20.6640625" bestFit="1" customWidth="1"/>
    <col min="6" max="6" width="15.5" style="155" customWidth="1"/>
    <col min="7" max="7" width="6.5" customWidth="1"/>
    <col min="8" max="8" width="22.33203125" customWidth="1"/>
    <col min="9" max="9" width="16.5" style="156" customWidth="1"/>
    <col min="10" max="10" width="50.5" bestFit="1" customWidth="1"/>
    <col min="11" max="11" width="10.83203125" style="102" customWidth="1"/>
    <col min="12" max="12" width="12" customWidth="1"/>
    <col min="13" max="14" width="9.1640625" bestFit="1" customWidth="1"/>
  </cols>
  <sheetData>
    <row r="1" spans="1:10" ht="33" customHeight="1" x14ac:dyDescent="0.15">
      <c r="A1" s="96" t="s">
        <v>625</v>
      </c>
      <c r="B1" s="97" t="s">
        <v>626</v>
      </c>
      <c r="C1" s="97" t="s">
        <v>627</v>
      </c>
      <c r="D1" s="98" t="s">
        <v>635</v>
      </c>
      <c r="E1" s="98" t="s">
        <v>629</v>
      </c>
      <c r="F1" s="99" t="s">
        <v>630</v>
      </c>
      <c r="G1" s="98" t="s">
        <v>631</v>
      </c>
      <c r="H1" s="98" t="s">
        <v>632</v>
      </c>
      <c r="I1" s="100" t="s">
        <v>1563</v>
      </c>
      <c r="J1" s="101" t="s">
        <v>634</v>
      </c>
    </row>
    <row r="2" spans="1:10" x14ac:dyDescent="0.15">
      <c r="A2" s="103">
        <v>1577</v>
      </c>
      <c r="B2" s="104">
        <v>45280.511435185188</v>
      </c>
      <c r="C2" s="104">
        <v>45280.513726851852</v>
      </c>
      <c r="D2" s="105" t="s">
        <v>1564</v>
      </c>
      <c r="E2" s="105" t="s">
        <v>662</v>
      </c>
      <c r="F2" s="106" t="s">
        <v>1565</v>
      </c>
      <c r="G2" s="105" t="s">
        <v>664</v>
      </c>
      <c r="H2" s="105" t="s">
        <v>1566</v>
      </c>
      <c r="I2" s="107" t="s">
        <v>1565</v>
      </c>
      <c r="J2" s="108">
        <v>300.89999999999998</v>
      </c>
    </row>
    <row r="3" spans="1:10" x14ac:dyDescent="0.15">
      <c r="A3" s="96">
        <v>1580</v>
      </c>
      <c r="B3" s="97">
        <v>45280.518993055557</v>
      </c>
      <c r="C3" s="97">
        <v>45280.519733796296</v>
      </c>
      <c r="D3" s="98" t="s">
        <v>1564</v>
      </c>
      <c r="E3" s="98" t="s">
        <v>662</v>
      </c>
      <c r="F3" s="99" t="s">
        <v>1567</v>
      </c>
      <c r="G3" s="98" t="s">
        <v>664</v>
      </c>
      <c r="H3" s="98" t="s">
        <v>22</v>
      </c>
      <c r="I3" s="109" t="s">
        <v>1568</v>
      </c>
      <c r="J3" s="110">
        <v>400</v>
      </c>
    </row>
    <row r="4" spans="1:10" x14ac:dyDescent="0.15">
      <c r="A4" s="103">
        <v>1585</v>
      </c>
      <c r="B4" s="104">
        <v>45280.534745370373</v>
      </c>
      <c r="C4" s="104">
        <v>45280.535185185188</v>
      </c>
      <c r="D4" s="105" t="s">
        <v>1564</v>
      </c>
      <c r="E4" s="105" t="s">
        <v>662</v>
      </c>
      <c r="F4" s="106" t="s">
        <v>1568</v>
      </c>
      <c r="G4" s="105" t="s">
        <v>664</v>
      </c>
      <c r="H4" s="105" t="s">
        <v>1569</v>
      </c>
      <c r="I4" s="111">
        <v>45268</v>
      </c>
      <c r="J4" s="108">
        <v>50</v>
      </c>
    </row>
    <row r="5" spans="1:10" x14ac:dyDescent="0.15">
      <c r="A5" s="103">
        <v>1579</v>
      </c>
      <c r="B5" s="104">
        <v>45280.515115740738</v>
      </c>
      <c r="C5" s="104">
        <v>45280.518680555557</v>
      </c>
      <c r="D5" s="105" t="s">
        <v>1564</v>
      </c>
      <c r="E5" s="105" t="s">
        <v>662</v>
      </c>
      <c r="F5" s="106" t="s">
        <v>1565</v>
      </c>
      <c r="G5" s="105" t="s">
        <v>664</v>
      </c>
      <c r="H5" s="105" t="s">
        <v>1570</v>
      </c>
      <c r="I5" s="107" t="s">
        <v>1565</v>
      </c>
      <c r="J5" s="112">
        <v>800</v>
      </c>
    </row>
    <row r="6" spans="1:10" x14ac:dyDescent="0.15">
      <c r="A6" s="96">
        <v>1582</v>
      </c>
      <c r="B6" s="97">
        <v>45280.532534722224</v>
      </c>
      <c r="C6" s="97">
        <v>45280.532997685186</v>
      </c>
      <c r="D6" s="98" t="s">
        <v>1564</v>
      </c>
      <c r="E6" s="98" t="s">
        <v>662</v>
      </c>
      <c r="F6" s="99" t="s">
        <v>1565</v>
      </c>
      <c r="G6" s="98" t="s">
        <v>664</v>
      </c>
      <c r="H6" s="98" t="s">
        <v>1570</v>
      </c>
      <c r="I6" s="113">
        <v>45266</v>
      </c>
      <c r="J6" s="110">
        <v>100</v>
      </c>
    </row>
    <row r="7" spans="1:10" x14ac:dyDescent="0.15">
      <c r="A7" s="103">
        <v>1583</v>
      </c>
      <c r="B7" s="104">
        <v>45280.53328703704</v>
      </c>
      <c r="C7" s="104">
        <v>45280.533634259256</v>
      </c>
      <c r="D7" s="105" t="s">
        <v>1564</v>
      </c>
      <c r="E7" s="105" t="s">
        <v>662</v>
      </c>
      <c r="F7" s="106" t="s">
        <v>1565</v>
      </c>
      <c r="G7" s="105" t="s">
        <v>664</v>
      </c>
      <c r="H7" s="105" t="s">
        <v>1570</v>
      </c>
      <c r="I7" s="111">
        <v>45267</v>
      </c>
      <c r="J7" s="108">
        <v>100</v>
      </c>
    </row>
    <row r="8" spans="1:10" x14ac:dyDescent="0.15">
      <c r="A8" s="96">
        <v>1584</v>
      </c>
      <c r="B8" s="97">
        <v>45280.533958333333</v>
      </c>
      <c r="C8" s="97">
        <v>45280.534409722219</v>
      </c>
      <c r="D8" s="98" t="s">
        <v>1564</v>
      </c>
      <c r="E8" s="98" t="s">
        <v>662</v>
      </c>
      <c r="F8" s="99" t="s">
        <v>1565</v>
      </c>
      <c r="G8" s="98" t="s">
        <v>664</v>
      </c>
      <c r="H8" s="98" t="s">
        <v>1570</v>
      </c>
      <c r="I8" s="113">
        <v>45268</v>
      </c>
      <c r="J8" s="110">
        <v>100</v>
      </c>
    </row>
    <row r="9" spans="1:10" x14ac:dyDescent="0.15">
      <c r="A9" s="103">
        <v>1587</v>
      </c>
      <c r="B9" s="104">
        <v>45280.538935185185</v>
      </c>
      <c r="C9" s="104">
        <v>45280.539004629631</v>
      </c>
      <c r="D9" s="105" t="s">
        <v>1564</v>
      </c>
      <c r="E9" s="105" t="s">
        <v>662</v>
      </c>
      <c r="F9" s="106" t="s">
        <v>1571</v>
      </c>
      <c r="G9" s="105" t="s">
        <v>664</v>
      </c>
      <c r="H9" s="105" t="s">
        <v>1570</v>
      </c>
      <c r="I9" s="111">
        <v>45273</v>
      </c>
      <c r="J9" s="108">
        <v>100</v>
      </c>
    </row>
    <row r="10" spans="1:10" x14ac:dyDescent="0.15">
      <c r="A10" s="96">
        <v>1588</v>
      </c>
      <c r="B10" s="97">
        <v>45280.539178240739</v>
      </c>
      <c r="C10" s="97">
        <v>45280.539571759262</v>
      </c>
      <c r="D10" s="98" t="s">
        <v>1564</v>
      </c>
      <c r="E10" s="98" t="s">
        <v>662</v>
      </c>
      <c r="F10" s="99" t="s">
        <v>1565</v>
      </c>
      <c r="G10" s="98" t="s">
        <v>664</v>
      </c>
      <c r="H10" s="98" t="s">
        <v>1570</v>
      </c>
      <c r="I10" s="113">
        <v>45274</v>
      </c>
      <c r="J10" s="110">
        <v>100</v>
      </c>
    </row>
    <row r="11" spans="1:10" x14ac:dyDescent="0.15">
      <c r="A11" s="103">
        <v>1589</v>
      </c>
      <c r="B11" s="104">
        <v>45280.539803240739</v>
      </c>
      <c r="C11" s="104">
        <v>45280.540300925924</v>
      </c>
      <c r="D11" s="105" t="s">
        <v>1564</v>
      </c>
      <c r="E11" s="105" t="s">
        <v>662</v>
      </c>
      <c r="F11" s="106" t="s">
        <v>1565</v>
      </c>
      <c r="G11" s="105" t="s">
        <v>664</v>
      </c>
      <c r="H11" s="105" t="s">
        <v>1570</v>
      </c>
      <c r="I11" s="111">
        <v>45275</v>
      </c>
      <c r="J11" s="108">
        <v>100</v>
      </c>
    </row>
    <row r="12" spans="1:10" x14ac:dyDescent="0.15">
      <c r="A12" s="103">
        <v>1591</v>
      </c>
      <c r="B12" s="104">
        <v>45280.542002314818</v>
      </c>
      <c r="C12" s="104">
        <v>45280.542071759257</v>
      </c>
      <c r="D12" s="105" t="s">
        <v>1564</v>
      </c>
      <c r="E12" s="105" t="s">
        <v>662</v>
      </c>
      <c r="F12" s="106" t="s">
        <v>1565</v>
      </c>
      <c r="G12" s="105" t="s">
        <v>664</v>
      </c>
      <c r="H12" s="105" t="s">
        <v>1570</v>
      </c>
      <c r="I12" s="111">
        <v>45280</v>
      </c>
      <c r="J12" s="108">
        <v>100</v>
      </c>
    </row>
    <row r="13" spans="1:10" x14ac:dyDescent="0.15">
      <c r="A13" s="96">
        <v>1592</v>
      </c>
      <c r="B13" s="97">
        <v>45280.542337962965</v>
      </c>
      <c r="C13" s="97">
        <v>45280.542708333334</v>
      </c>
      <c r="D13" s="98" t="s">
        <v>1564</v>
      </c>
      <c r="E13" s="98" t="s">
        <v>662</v>
      </c>
      <c r="F13" s="99" t="s">
        <v>1565</v>
      </c>
      <c r="G13" s="98" t="s">
        <v>664</v>
      </c>
      <c r="H13" s="98" t="s">
        <v>1570</v>
      </c>
      <c r="I13" s="113">
        <v>45281</v>
      </c>
      <c r="J13" s="110">
        <v>100</v>
      </c>
    </row>
    <row r="14" spans="1:10" x14ac:dyDescent="0.15">
      <c r="A14" s="103">
        <v>1593</v>
      </c>
      <c r="B14" s="104">
        <v>45280.544224537036</v>
      </c>
      <c r="C14" s="104">
        <v>45280.544629629629</v>
      </c>
      <c r="D14" s="105" t="s">
        <v>1564</v>
      </c>
      <c r="E14" s="105" t="s">
        <v>662</v>
      </c>
      <c r="F14" s="106" t="s">
        <v>1565</v>
      </c>
      <c r="G14" s="105" t="s">
        <v>664</v>
      </c>
      <c r="H14" s="105" t="s">
        <v>1570</v>
      </c>
      <c r="I14" s="111">
        <v>45281</v>
      </c>
      <c r="J14" s="108">
        <v>100</v>
      </c>
    </row>
    <row r="15" spans="1:10" x14ac:dyDescent="0.15">
      <c r="A15" s="96">
        <v>1586</v>
      </c>
      <c r="B15" s="97">
        <v>45280.536215277774</v>
      </c>
      <c r="C15" s="97">
        <v>45280.53638888889</v>
      </c>
      <c r="D15" s="98" t="s">
        <v>1564</v>
      </c>
      <c r="E15" s="98" t="s">
        <v>662</v>
      </c>
      <c r="F15" s="99" t="s">
        <v>1565</v>
      </c>
      <c r="G15" s="98" t="s">
        <v>664</v>
      </c>
      <c r="H15" s="98" t="s">
        <v>1572</v>
      </c>
      <c r="I15" s="113">
        <v>45269</v>
      </c>
      <c r="J15" s="110">
        <v>200</v>
      </c>
    </row>
    <row r="16" spans="1:10" x14ac:dyDescent="0.15">
      <c r="A16" s="103">
        <v>1581</v>
      </c>
      <c r="B16" s="104">
        <v>45280.519895833335</v>
      </c>
      <c r="C16" s="104">
        <v>45280.520289351851</v>
      </c>
      <c r="D16" s="105" t="s">
        <v>1564</v>
      </c>
      <c r="E16" s="105" t="s">
        <v>662</v>
      </c>
      <c r="F16" s="106" t="s">
        <v>1565</v>
      </c>
      <c r="G16" s="105" t="s">
        <v>664</v>
      </c>
      <c r="H16" s="105" t="s">
        <v>1573</v>
      </c>
      <c r="I16" s="107" t="s">
        <v>1565</v>
      </c>
      <c r="J16" s="108">
        <v>400</v>
      </c>
    </row>
    <row r="17" spans="1:10" x14ac:dyDescent="0.15">
      <c r="A17" s="96">
        <v>1578</v>
      </c>
      <c r="B17" s="97">
        <v>45280.515451388892</v>
      </c>
      <c r="C17" s="97">
        <v>45280.516122685185</v>
      </c>
      <c r="D17" s="98" t="s">
        <v>1564</v>
      </c>
      <c r="E17" s="98" t="s">
        <v>1574</v>
      </c>
      <c r="F17" s="99" t="s">
        <v>1565</v>
      </c>
      <c r="G17" s="98" t="s">
        <v>664</v>
      </c>
      <c r="H17" s="98" t="s">
        <v>1575</v>
      </c>
      <c r="I17" s="109" t="s">
        <v>1565</v>
      </c>
      <c r="J17" s="110">
        <v>90</v>
      </c>
    </row>
    <row r="18" spans="1:10" x14ac:dyDescent="0.15">
      <c r="A18" s="96">
        <v>1590</v>
      </c>
      <c r="B18" s="97">
        <v>45280.540601851855</v>
      </c>
      <c r="C18" s="97">
        <v>45280.541180555556</v>
      </c>
      <c r="D18" s="98" t="s">
        <v>1564</v>
      </c>
      <c r="E18" s="98" t="s">
        <v>662</v>
      </c>
      <c r="F18" s="99" t="s">
        <v>1565</v>
      </c>
      <c r="G18" s="98" t="s">
        <v>664</v>
      </c>
      <c r="H18" s="98" t="s">
        <v>1575</v>
      </c>
      <c r="I18" s="109"/>
      <c r="J18" s="110">
        <v>200</v>
      </c>
    </row>
    <row r="19" spans="1:10" x14ac:dyDescent="0.15">
      <c r="A19" s="96">
        <v>1594</v>
      </c>
      <c r="B19" s="97">
        <v>45280.544768518521</v>
      </c>
      <c r="C19" s="97">
        <v>45280.545277777775</v>
      </c>
      <c r="D19" s="98" t="s">
        <v>1564</v>
      </c>
      <c r="E19" s="98" t="s">
        <v>662</v>
      </c>
      <c r="F19" s="99" t="s">
        <v>1565</v>
      </c>
      <c r="G19" s="98" t="s">
        <v>664</v>
      </c>
      <c r="H19" s="98" t="s">
        <v>1575</v>
      </c>
      <c r="I19" s="113">
        <v>45283</v>
      </c>
      <c r="J19" s="110">
        <v>200</v>
      </c>
    </row>
    <row r="20" spans="1:10" x14ac:dyDescent="0.15">
      <c r="A20" s="96">
        <v>1596</v>
      </c>
      <c r="B20" s="97">
        <v>45281.5078587963</v>
      </c>
      <c r="C20" s="97">
        <v>45281.508831018517</v>
      </c>
      <c r="D20" s="98" t="s">
        <v>1564</v>
      </c>
      <c r="E20" s="98" t="s">
        <v>662</v>
      </c>
      <c r="F20" s="99" t="s">
        <v>1565</v>
      </c>
      <c r="G20" s="98" t="s">
        <v>664</v>
      </c>
      <c r="H20" s="98" t="s">
        <v>1576</v>
      </c>
      <c r="I20" s="113">
        <v>45266</v>
      </c>
      <c r="J20" s="110">
        <v>60</v>
      </c>
    </row>
    <row r="21" spans="1:10" x14ac:dyDescent="0.15">
      <c r="A21" s="96">
        <v>1598</v>
      </c>
      <c r="B21" s="97">
        <v>45281.50984953704</v>
      </c>
      <c r="C21" s="97">
        <v>45281.510335648149</v>
      </c>
      <c r="D21" s="98" t="s">
        <v>1564</v>
      </c>
      <c r="E21" s="98" t="s">
        <v>662</v>
      </c>
      <c r="F21" s="99" t="s">
        <v>1565</v>
      </c>
      <c r="G21" s="98" t="s">
        <v>664</v>
      </c>
      <c r="H21" s="98" t="s">
        <v>1576</v>
      </c>
      <c r="I21" s="113">
        <v>45272</v>
      </c>
      <c r="J21" s="110">
        <v>60</v>
      </c>
    </row>
    <row r="22" spans="1:10" x14ac:dyDescent="0.15">
      <c r="A22" s="103">
        <v>1595</v>
      </c>
      <c r="B22" s="104">
        <v>45281.506898148145</v>
      </c>
      <c r="C22" s="104">
        <v>45281.507719907408</v>
      </c>
      <c r="D22" s="105" t="s">
        <v>1564</v>
      </c>
      <c r="E22" s="105" t="s">
        <v>662</v>
      </c>
      <c r="F22" s="106" t="s">
        <v>1565</v>
      </c>
      <c r="G22" s="105" t="s">
        <v>664</v>
      </c>
      <c r="H22" s="105" t="s">
        <v>1577</v>
      </c>
      <c r="I22" s="111">
        <v>45265</v>
      </c>
      <c r="J22" s="108">
        <v>60</v>
      </c>
    </row>
    <row r="23" spans="1:10" x14ac:dyDescent="0.15">
      <c r="A23" s="103">
        <v>1597</v>
      </c>
      <c r="B23" s="104">
        <v>45281.509143518517</v>
      </c>
      <c r="C23" s="104">
        <v>45281.509618055556</v>
      </c>
      <c r="D23" s="105" t="s">
        <v>1564</v>
      </c>
      <c r="E23" s="105" t="s">
        <v>662</v>
      </c>
      <c r="F23" s="106" t="s">
        <v>1565</v>
      </c>
      <c r="G23" s="105" t="s">
        <v>664</v>
      </c>
      <c r="H23" s="105" t="s">
        <v>1577</v>
      </c>
      <c r="I23" s="111">
        <v>45267</v>
      </c>
      <c r="J23" s="108">
        <v>60</v>
      </c>
    </row>
    <row r="24" spans="1:10" x14ac:dyDescent="0.15">
      <c r="A24" s="103">
        <v>1599</v>
      </c>
      <c r="B24" s="104">
        <v>45281.510439814818</v>
      </c>
      <c r="C24" s="104">
        <v>45281.510925925926</v>
      </c>
      <c r="D24" s="105" t="s">
        <v>1564</v>
      </c>
      <c r="E24" s="105" t="s">
        <v>662</v>
      </c>
      <c r="F24" s="106" t="s">
        <v>1565</v>
      </c>
      <c r="G24" s="105" t="s">
        <v>664</v>
      </c>
      <c r="H24" s="105" t="s">
        <v>1577</v>
      </c>
      <c r="I24" s="111">
        <v>45273</v>
      </c>
      <c r="J24" s="112">
        <v>60</v>
      </c>
    </row>
    <row r="25" spans="1:10" x14ac:dyDescent="0.15">
      <c r="A25" s="96">
        <v>1600</v>
      </c>
      <c r="B25" s="97">
        <v>45281.511041666665</v>
      </c>
      <c r="C25" s="97">
        <v>45281.51153935185</v>
      </c>
      <c r="D25" s="98" t="s">
        <v>1564</v>
      </c>
      <c r="E25" s="98" t="s">
        <v>662</v>
      </c>
      <c r="F25" s="99" t="s">
        <v>1565</v>
      </c>
      <c r="G25" s="98" t="s">
        <v>664</v>
      </c>
      <c r="H25" s="98" t="s">
        <v>1577</v>
      </c>
      <c r="I25" s="113">
        <v>45274</v>
      </c>
      <c r="J25" s="101">
        <v>60</v>
      </c>
    </row>
    <row r="26" spans="1:10" x14ac:dyDescent="0.15">
      <c r="A26" s="103">
        <v>1601</v>
      </c>
      <c r="B26" s="104">
        <v>45281.511643518519</v>
      </c>
      <c r="C26" s="104">
        <v>45281.512164351851</v>
      </c>
      <c r="D26" s="105" t="s">
        <v>1564</v>
      </c>
      <c r="E26" s="105" t="s">
        <v>662</v>
      </c>
      <c r="F26" s="106" t="s">
        <v>1565</v>
      </c>
      <c r="G26" s="105" t="s">
        <v>664</v>
      </c>
      <c r="H26" s="105" t="s">
        <v>1577</v>
      </c>
      <c r="I26" s="111">
        <v>45278</v>
      </c>
      <c r="J26" s="112">
        <v>60</v>
      </c>
    </row>
    <row r="27" spans="1:10" x14ac:dyDescent="0.15">
      <c r="A27" s="96">
        <v>1602</v>
      </c>
      <c r="B27" s="97">
        <v>45281.512256944443</v>
      </c>
      <c r="C27" s="97">
        <v>45281.512789351851</v>
      </c>
      <c r="D27" s="98" t="s">
        <v>1564</v>
      </c>
      <c r="E27" s="98" t="s">
        <v>662</v>
      </c>
      <c r="F27" s="99" t="s">
        <v>1565</v>
      </c>
      <c r="G27" s="98" t="s">
        <v>664</v>
      </c>
      <c r="H27" s="98" t="s">
        <v>1577</v>
      </c>
      <c r="I27" s="113">
        <v>45279</v>
      </c>
      <c r="J27" s="101">
        <v>60</v>
      </c>
    </row>
    <row r="28" spans="1:10" x14ac:dyDescent="0.15">
      <c r="A28" s="103">
        <v>1603</v>
      </c>
      <c r="B28" s="104">
        <v>45281.512870370374</v>
      </c>
      <c r="C28" s="104">
        <v>45281.513310185182</v>
      </c>
      <c r="D28" s="105" t="s">
        <v>1564</v>
      </c>
      <c r="E28" s="105" t="s">
        <v>662</v>
      </c>
      <c r="F28" s="106" t="s">
        <v>1565</v>
      </c>
      <c r="G28" s="105" t="s">
        <v>664</v>
      </c>
      <c r="H28" s="105" t="s">
        <v>1577</v>
      </c>
      <c r="I28" s="111">
        <v>45280</v>
      </c>
      <c r="J28" s="112">
        <v>60</v>
      </c>
    </row>
    <row r="29" spans="1:10" x14ac:dyDescent="0.15">
      <c r="A29" s="103"/>
      <c r="B29" s="104"/>
      <c r="C29" s="104"/>
      <c r="D29" s="105"/>
      <c r="E29" s="105"/>
      <c r="F29" s="106"/>
      <c r="G29" s="105"/>
      <c r="H29" s="105"/>
      <c r="I29" s="111"/>
      <c r="J29" s="112"/>
    </row>
    <row r="30" spans="1:10" x14ac:dyDescent="0.15">
      <c r="A30" s="103"/>
      <c r="B30" s="104"/>
      <c r="C30" s="104"/>
      <c r="D30" s="105"/>
      <c r="E30" s="105"/>
      <c r="F30" s="106"/>
      <c r="G30" s="105"/>
      <c r="H30" s="105"/>
      <c r="I30" s="111"/>
      <c r="J30" s="112">
        <f>SUM(J2:J29)</f>
        <v>4080.9</v>
      </c>
    </row>
    <row r="31" spans="1:10" x14ac:dyDescent="0.15">
      <c r="A31" s="103"/>
      <c r="B31" s="104"/>
      <c r="C31" s="104"/>
      <c r="D31" s="105"/>
      <c r="E31" s="105"/>
      <c r="F31" s="106"/>
      <c r="G31" s="105"/>
      <c r="H31" s="105"/>
      <c r="I31" s="111"/>
      <c r="J31" s="112"/>
    </row>
    <row r="32" spans="1:10" x14ac:dyDescent="0.15">
      <c r="A32" s="103"/>
      <c r="B32" s="104"/>
      <c r="C32" s="104"/>
      <c r="D32" s="105"/>
      <c r="E32" s="105"/>
      <c r="F32" s="106"/>
      <c r="G32" s="105"/>
      <c r="H32" s="105"/>
      <c r="I32" s="111"/>
      <c r="J32" s="112"/>
    </row>
    <row r="33" spans="1:11" x14ac:dyDescent="0.15">
      <c r="A33" s="103"/>
      <c r="B33" s="104"/>
      <c r="C33" s="104"/>
      <c r="D33" s="105"/>
      <c r="E33" s="105"/>
      <c r="F33" s="106"/>
      <c r="G33" s="105"/>
      <c r="H33" s="105"/>
      <c r="I33" s="111"/>
      <c r="J33" s="112"/>
    </row>
    <row r="34" spans="1:11" x14ac:dyDescent="0.15">
      <c r="A34" s="103"/>
      <c r="B34" s="104"/>
      <c r="C34" s="104"/>
      <c r="D34" s="105"/>
      <c r="E34" s="105"/>
      <c r="F34" s="106"/>
      <c r="G34" s="105"/>
      <c r="H34" s="105"/>
      <c r="I34" s="111"/>
      <c r="J34" s="112"/>
    </row>
    <row r="35" spans="1:11" x14ac:dyDescent="0.15">
      <c r="A35" s="96">
        <v>1568</v>
      </c>
      <c r="B35" s="97">
        <v>45274.553090277775</v>
      </c>
      <c r="C35" s="97">
        <v>45274.553460648145</v>
      </c>
      <c r="D35" s="98" t="s">
        <v>1578</v>
      </c>
      <c r="E35" s="98" t="s">
        <v>1579</v>
      </c>
      <c r="F35" s="99" t="s">
        <v>1209</v>
      </c>
      <c r="G35" s="98" t="s">
        <v>664</v>
      </c>
      <c r="H35" s="98" t="s">
        <v>1580</v>
      </c>
      <c r="I35" s="113">
        <v>45269</v>
      </c>
      <c r="J35" s="114">
        <v>200</v>
      </c>
    </row>
    <row r="36" spans="1:11" x14ac:dyDescent="0.15">
      <c r="A36" s="103">
        <v>1569</v>
      </c>
      <c r="B36" s="104">
        <v>45274.553483796299</v>
      </c>
      <c r="C36" s="104">
        <v>45274.553865740738</v>
      </c>
      <c r="D36" s="105" t="s">
        <v>1578</v>
      </c>
      <c r="E36" s="105" t="s">
        <v>1579</v>
      </c>
      <c r="F36" s="106" t="s">
        <v>1209</v>
      </c>
      <c r="G36" s="105" t="s">
        <v>664</v>
      </c>
      <c r="H36" s="105" t="s">
        <v>1580</v>
      </c>
      <c r="I36" s="111">
        <v>45272</v>
      </c>
      <c r="J36" s="115">
        <v>25</v>
      </c>
    </row>
    <row r="37" spans="1:11" x14ac:dyDescent="0.15">
      <c r="A37" s="96">
        <v>1570</v>
      </c>
      <c r="B37" s="97">
        <v>45274.553888888891</v>
      </c>
      <c r="C37" s="97">
        <v>45274.554143518515</v>
      </c>
      <c r="D37" s="98" t="s">
        <v>1578</v>
      </c>
      <c r="E37" s="98" t="s">
        <v>1579</v>
      </c>
      <c r="F37" s="99" t="s">
        <v>1209</v>
      </c>
      <c r="G37" s="98" t="s">
        <v>664</v>
      </c>
      <c r="H37" s="98" t="s">
        <v>1580</v>
      </c>
      <c r="I37" s="113">
        <v>45274</v>
      </c>
      <c r="J37" s="114">
        <v>25</v>
      </c>
    </row>
    <row r="38" spans="1:11" x14ac:dyDescent="0.15">
      <c r="A38" s="96">
        <v>1616</v>
      </c>
      <c r="B38" s="97">
        <v>45288.589513888888</v>
      </c>
      <c r="C38" s="97">
        <v>45288.590578703705</v>
      </c>
      <c r="D38" s="98" t="s">
        <v>1578</v>
      </c>
      <c r="E38" s="98" t="s">
        <v>1579</v>
      </c>
      <c r="F38" s="99" t="s">
        <v>1209</v>
      </c>
      <c r="G38" s="98" t="s">
        <v>664</v>
      </c>
      <c r="H38" s="98" t="s">
        <v>1580</v>
      </c>
      <c r="I38" s="113">
        <v>45279</v>
      </c>
      <c r="J38" s="114">
        <v>25</v>
      </c>
    </row>
    <row r="39" spans="1:11" x14ac:dyDescent="0.15">
      <c r="A39" s="103">
        <v>1617</v>
      </c>
      <c r="B39" s="104">
        <v>45288.590729166666</v>
      </c>
      <c r="C39" s="104">
        <v>45288.591770833336</v>
      </c>
      <c r="D39" s="105" t="s">
        <v>1578</v>
      </c>
      <c r="E39" s="105" t="s">
        <v>1579</v>
      </c>
      <c r="F39" s="106" t="s">
        <v>1209</v>
      </c>
      <c r="G39" s="105" t="s">
        <v>664</v>
      </c>
      <c r="H39" s="105" t="s">
        <v>1580</v>
      </c>
      <c r="I39" s="111">
        <v>45286</v>
      </c>
      <c r="J39" s="116">
        <v>200</v>
      </c>
    </row>
    <row r="40" spans="1:11" x14ac:dyDescent="0.15">
      <c r="A40" s="96">
        <v>1618</v>
      </c>
      <c r="B40" s="97">
        <v>45288.591817129629</v>
      </c>
      <c r="C40" s="97">
        <v>45288.592442129629</v>
      </c>
      <c r="D40" s="98" t="s">
        <v>1578</v>
      </c>
      <c r="E40" s="98" t="s">
        <v>1579</v>
      </c>
      <c r="F40" s="99" t="s">
        <v>1209</v>
      </c>
      <c r="G40" s="98" t="s">
        <v>664</v>
      </c>
      <c r="H40" s="98" t="s">
        <v>982</v>
      </c>
      <c r="I40" s="109" t="s">
        <v>1209</v>
      </c>
      <c r="J40" s="114">
        <v>300</v>
      </c>
    </row>
    <row r="41" spans="1:11" x14ac:dyDescent="0.15">
      <c r="A41" s="103">
        <v>1567</v>
      </c>
      <c r="B41" s="104">
        <v>45274.552256944444</v>
      </c>
      <c r="C41" s="104">
        <v>45274.552951388891</v>
      </c>
      <c r="D41" s="105" t="s">
        <v>1578</v>
      </c>
      <c r="E41" s="105" t="s">
        <v>1579</v>
      </c>
      <c r="F41" s="106" t="s">
        <v>1209</v>
      </c>
      <c r="G41" s="105" t="s">
        <v>664</v>
      </c>
      <c r="H41" s="105" t="s">
        <v>1581</v>
      </c>
      <c r="I41" s="111">
        <v>45261</v>
      </c>
      <c r="J41" s="115">
        <v>15</v>
      </c>
    </row>
    <row r="42" spans="1:11" x14ac:dyDescent="0.15">
      <c r="A42" s="103"/>
      <c r="B42" s="104"/>
      <c r="C42" s="104"/>
      <c r="D42" s="105"/>
      <c r="E42" s="105"/>
      <c r="F42" s="106"/>
      <c r="G42" s="105"/>
      <c r="H42" s="105"/>
      <c r="I42" s="111"/>
      <c r="J42" s="115"/>
    </row>
    <row r="43" spans="1:11" x14ac:dyDescent="0.15">
      <c r="A43" s="103"/>
      <c r="B43" s="104"/>
      <c r="C43" s="104"/>
      <c r="D43" s="105"/>
      <c r="E43" s="105"/>
      <c r="F43" s="106"/>
      <c r="G43" s="105"/>
      <c r="H43" s="105"/>
      <c r="I43" s="111"/>
      <c r="J43" s="115">
        <f>SUM(J35:J42)</f>
        <v>790</v>
      </c>
    </row>
    <row r="44" spans="1:11" x14ac:dyDescent="0.15">
      <c r="A44" s="103"/>
      <c r="B44" s="104"/>
      <c r="C44" s="104"/>
      <c r="D44" s="105"/>
      <c r="E44" s="105"/>
      <c r="F44" s="106"/>
      <c r="G44" s="105"/>
      <c r="H44" s="105"/>
      <c r="I44" s="111"/>
      <c r="J44" s="115"/>
    </row>
    <row r="45" spans="1:11" x14ac:dyDescent="0.15">
      <c r="A45" s="103"/>
      <c r="B45" s="104"/>
      <c r="C45" s="104"/>
      <c r="D45" s="105"/>
      <c r="E45" s="105"/>
      <c r="F45" s="106"/>
      <c r="G45" s="105"/>
      <c r="H45" s="105"/>
      <c r="I45" s="111"/>
      <c r="J45" s="115"/>
    </row>
    <row r="46" spans="1:11" x14ac:dyDescent="0.15">
      <c r="A46" s="103"/>
      <c r="B46" s="104"/>
      <c r="C46" s="104"/>
      <c r="D46" s="105"/>
      <c r="E46" s="105"/>
      <c r="F46" s="106"/>
      <c r="G46" s="105"/>
      <c r="H46" s="105"/>
      <c r="I46" s="111"/>
      <c r="J46" s="115"/>
    </row>
    <row r="47" spans="1:11" x14ac:dyDescent="0.15">
      <c r="A47" s="103">
        <v>1653</v>
      </c>
      <c r="B47" s="104">
        <v>45290.734490740739</v>
      </c>
      <c r="C47" s="104">
        <v>45290.735821759263</v>
      </c>
      <c r="D47" s="105" t="s">
        <v>1582</v>
      </c>
      <c r="E47" s="105" t="s">
        <v>1583</v>
      </c>
      <c r="F47" s="117">
        <v>45261</v>
      </c>
      <c r="G47" s="105" t="s">
        <v>742</v>
      </c>
      <c r="H47" s="105" t="s">
        <v>1584</v>
      </c>
      <c r="I47" s="107" t="s">
        <v>1585</v>
      </c>
      <c r="J47" s="118">
        <v>600</v>
      </c>
      <c r="K47" s="102">
        <v>650</v>
      </c>
    </row>
    <row r="48" spans="1:11" x14ac:dyDescent="0.15">
      <c r="A48" s="96">
        <v>1654</v>
      </c>
      <c r="B48" s="97">
        <v>45290.738969907405</v>
      </c>
      <c r="C48" s="97">
        <v>45290.739988425928</v>
      </c>
      <c r="D48" s="98" t="s">
        <v>1582</v>
      </c>
      <c r="E48" s="98" t="s">
        <v>1583</v>
      </c>
      <c r="F48" s="119">
        <v>45261</v>
      </c>
      <c r="G48" s="98" t="s">
        <v>742</v>
      </c>
      <c r="H48" s="98" t="s">
        <v>1586</v>
      </c>
      <c r="I48" s="109" t="s">
        <v>1587</v>
      </c>
      <c r="J48" s="120">
        <v>300</v>
      </c>
      <c r="K48" s="102">
        <v>300</v>
      </c>
    </row>
    <row r="49" spans="1:12" x14ac:dyDescent="0.15">
      <c r="A49" s="96">
        <v>1652</v>
      </c>
      <c r="B49" s="97">
        <v>45290.733055555553</v>
      </c>
      <c r="C49" s="97">
        <v>45290.734432870369</v>
      </c>
      <c r="D49" s="98" t="s">
        <v>1582</v>
      </c>
      <c r="E49" s="98" t="s">
        <v>1583</v>
      </c>
      <c r="F49" s="99" t="s">
        <v>1209</v>
      </c>
      <c r="G49" s="98" t="s">
        <v>742</v>
      </c>
      <c r="H49" s="98" t="s">
        <v>1588</v>
      </c>
      <c r="I49" s="109" t="s">
        <v>1585</v>
      </c>
      <c r="J49" s="120">
        <v>200</v>
      </c>
      <c r="K49" s="102">
        <v>200</v>
      </c>
    </row>
    <row r="50" spans="1:12" x14ac:dyDescent="0.15">
      <c r="A50" s="96">
        <v>1658</v>
      </c>
      <c r="B50" s="97">
        <v>45290.747893518521</v>
      </c>
      <c r="C50" s="97">
        <v>45290.749907407408</v>
      </c>
      <c r="D50" s="98" t="s">
        <v>1582</v>
      </c>
      <c r="E50" s="98" t="s">
        <v>1583</v>
      </c>
      <c r="F50" s="119">
        <v>45261</v>
      </c>
      <c r="G50" s="98" t="s">
        <v>742</v>
      </c>
      <c r="H50" s="98" t="s">
        <v>1589</v>
      </c>
      <c r="I50" s="109" t="s">
        <v>1590</v>
      </c>
      <c r="J50" s="120">
        <v>200</v>
      </c>
      <c r="K50" s="102">
        <v>200</v>
      </c>
    </row>
    <row r="51" spans="1:12" x14ac:dyDescent="0.15">
      <c r="A51" s="103">
        <v>1657</v>
      </c>
      <c r="B51" s="104">
        <v>45290.745717592596</v>
      </c>
      <c r="C51" s="104">
        <v>45290.74763888889</v>
      </c>
      <c r="D51" s="105" t="s">
        <v>1582</v>
      </c>
      <c r="E51" s="105" t="s">
        <v>1583</v>
      </c>
      <c r="F51" s="117">
        <v>45261</v>
      </c>
      <c r="G51" s="105" t="s">
        <v>742</v>
      </c>
      <c r="H51" s="105" t="s">
        <v>1591</v>
      </c>
      <c r="I51" s="107" t="s">
        <v>1592</v>
      </c>
      <c r="J51" s="118">
        <v>200</v>
      </c>
      <c r="K51" s="102">
        <v>200</v>
      </c>
    </row>
    <row r="52" spans="1:12" x14ac:dyDescent="0.15">
      <c r="A52" s="103">
        <v>1655</v>
      </c>
      <c r="B52" s="104">
        <v>45290.740081018521</v>
      </c>
      <c r="C52" s="104">
        <v>45290.74150462963</v>
      </c>
      <c r="D52" s="105" t="s">
        <v>1582</v>
      </c>
      <c r="E52" s="105" t="s">
        <v>1583</v>
      </c>
      <c r="F52" s="117">
        <v>45261</v>
      </c>
      <c r="G52" s="105" t="s">
        <v>742</v>
      </c>
      <c r="H52" s="105" t="s">
        <v>1593</v>
      </c>
      <c r="I52" s="107" t="s">
        <v>1594</v>
      </c>
      <c r="J52" s="118">
        <v>180</v>
      </c>
      <c r="K52" s="102">
        <v>45</v>
      </c>
    </row>
    <row r="53" spans="1:12" x14ac:dyDescent="0.15">
      <c r="A53" s="103">
        <v>1651</v>
      </c>
      <c r="B53" s="104">
        <v>45290.72865740741</v>
      </c>
      <c r="C53" s="104">
        <v>45290.732951388891</v>
      </c>
      <c r="D53" s="105" t="s">
        <v>1582</v>
      </c>
      <c r="E53" s="105" t="s">
        <v>1583</v>
      </c>
      <c r="F53" s="117">
        <v>45261</v>
      </c>
      <c r="G53" s="105" t="s">
        <v>742</v>
      </c>
      <c r="H53" s="105" t="s">
        <v>1595</v>
      </c>
      <c r="I53" s="107" t="s">
        <v>1596</v>
      </c>
      <c r="J53" s="118">
        <v>180</v>
      </c>
      <c r="K53" s="102">
        <v>180</v>
      </c>
    </row>
    <row r="54" spans="1:12" x14ac:dyDescent="0.15">
      <c r="A54" s="96">
        <v>1656</v>
      </c>
      <c r="B54" s="97">
        <v>45290.7421412037</v>
      </c>
      <c r="C54" s="97">
        <v>45290.745682870373</v>
      </c>
      <c r="D54" s="98" t="s">
        <v>1582</v>
      </c>
      <c r="E54" s="98" t="s">
        <v>1583</v>
      </c>
      <c r="F54" s="119">
        <v>45261</v>
      </c>
      <c r="G54" s="98" t="s">
        <v>742</v>
      </c>
      <c r="H54" s="98" t="s">
        <v>1597</v>
      </c>
      <c r="I54" s="109" t="s">
        <v>1598</v>
      </c>
      <c r="J54" s="120">
        <v>200</v>
      </c>
      <c r="K54" s="102">
        <v>200</v>
      </c>
    </row>
    <row r="55" spans="1:12" x14ac:dyDescent="0.15">
      <c r="A55" s="96"/>
      <c r="B55" s="97"/>
      <c r="C55" s="97"/>
      <c r="D55" s="98"/>
      <c r="E55" s="98"/>
      <c r="F55" s="119"/>
      <c r="G55" s="98"/>
      <c r="H55" s="98" t="s">
        <v>1599</v>
      </c>
      <c r="I55" s="109"/>
      <c r="J55" s="120"/>
      <c r="K55" s="102">
        <v>50</v>
      </c>
    </row>
    <row r="56" spans="1:12" x14ac:dyDescent="0.15">
      <c r="A56" s="96"/>
      <c r="B56" s="97"/>
      <c r="C56" s="97"/>
      <c r="D56" s="98"/>
      <c r="E56" s="98"/>
      <c r="F56" s="119"/>
      <c r="G56" s="98"/>
      <c r="H56" s="98"/>
      <c r="I56" s="109"/>
      <c r="J56" s="120">
        <f>SUM(J47:J55)</f>
        <v>2060</v>
      </c>
      <c r="K56" s="102">
        <f>SUM(K47:K55)</f>
        <v>2025</v>
      </c>
    </row>
    <row r="57" spans="1:12" x14ac:dyDescent="0.15">
      <c r="A57" s="96"/>
      <c r="B57" s="97"/>
      <c r="C57" s="97"/>
      <c r="D57" s="98"/>
      <c r="E57" s="98"/>
      <c r="F57" s="119"/>
      <c r="G57" s="98"/>
      <c r="H57" s="98"/>
      <c r="I57" s="109"/>
      <c r="J57" s="120"/>
    </row>
    <row r="58" spans="1:12" x14ac:dyDescent="0.15">
      <c r="A58" s="96"/>
      <c r="B58" s="97"/>
      <c r="C58" s="97"/>
      <c r="D58" s="98"/>
      <c r="E58" s="98" t="s">
        <v>1600</v>
      </c>
      <c r="F58" s="119"/>
      <c r="G58" s="98"/>
      <c r="H58" s="98" t="s">
        <v>1601</v>
      </c>
      <c r="I58" s="109"/>
      <c r="J58" s="120"/>
      <c r="K58" s="102">
        <v>400</v>
      </c>
      <c r="L58" s="121">
        <f>SUM(K56:K58)</f>
        <v>2425</v>
      </c>
    </row>
    <row r="59" spans="1:12" x14ac:dyDescent="0.15">
      <c r="A59" s="96"/>
      <c r="B59" s="97"/>
      <c r="C59" s="97"/>
      <c r="D59" s="98"/>
      <c r="E59" s="98"/>
      <c r="F59" s="119"/>
      <c r="G59" s="98"/>
      <c r="H59" s="98"/>
      <c r="I59" s="109"/>
      <c r="J59" s="120"/>
    </row>
    <row r="60" spans="1:12" x14ac:dyDescent="0.15">
      <c r="A60" s="96"/>
      <c r="B60" s="97"/>
      <c r="C60" s="97"/>
      <c r="D60" s="98"/>
      <c r="E60" s="98"/>
      <c r="F60" s="119"/>
      <c r="G60" s="98"/>
      <c r="H60" s="98"/>
      <c r="I60" s="109"/>
      <c r="J60" s="120"/>
    </row>
    <row r="61" spans="1:12" x14ac:dyDescent="0.15">
      <c r="A61" s="96"/>
      <c r="B61" s="97"/>
      <c r="C61" s="97"/>
      <c r="D61" s="98"/>
      <c r="E61" s="98"/>
      <c r="F61" s="119"/>
      <c r="G61" s="98"/>
      <c r="H61" s="98"/>
      <c r="I61" s="109"/>
      <c r="J61" s="120"/>
    </row>
    <row r="62" spans="1:12" x14ac:dyDescent="0.15">
      <c r="A62" s="96"/>
      <c r="B62" s="97"/>
      <c r="C62" s="97"/>
      <c r="D62" s="98"/>
      <c r="E62" s="98"/>
      <c r="F62" s="119"/>
      <c r="G62" s="98"/>
      <c r="H62" s="98"/>
      <c r="I62" s="109"/>
      <c r="J62" s="120"/>
    </row>
    <row r="63" spans="1:12" x14ac:dyDescent="0.15">
      <c r="A63" s="96"/>
      <c r="B63" s="97"/>
      <c r="C63" s="97"/>
      <c r="D63" s="98"/>
      <c r="E63" s="98"/>
      <c r="F63" s="119"/>
      <c r="G63" s="98"/>
      <c r="H63" s="98"/>
      <c r="I63" s="109"/>
      <c r="J63" s="120"/>
    </row>
    <row r="64" spans="1:12" x14ac:dyDescent="0.15">
      <c r="A64" s="96">
        <v>1574</v>
      </c>
      <c r="B64" s="97">
        <v>45280.4137962963</v>
      </c>
      <c r="C64" s="97">
        <v>45280.414513888885</v>
      </c>
      <c r="D64" s="98" t="s">
        <v>649</v>
      </c>
      <c r="E64" s="98" t="s">
        <v>649</v>
      </c>
      <c r="F64" s="99" t="s">
        <v>1602</v>
      </c>
      <c r="G64" s="98" t="s">
        <v>659</v>
      </c>
      <c r="H64" s="98" t="s">
        <v>1603</v>
      </c>
      <c r="I64" s="109" t="s">
        <v>1602</v>
      </c>
      <c r="J64" s="114">
        <v>300</v>
      </c>
    </row>
    <row r="65" spans="1:10" x14ac:dyDescent="0.15">
      <c r="A65" s="103">
        <v>1575</v>
      </c>
      <c r="B65" s="104">
        <v>45280.414571759262</v>
      </c>
      <c r="C65" s="104">
        <v>45280.415335648147</v>
      </c>
      <c r="D65" s="105" t="s">
        <v>649</v>
      </c>
      <c r="E65" s="105" t="s">
        <v>649</v>
      </c>
      <c r="F65" s="106" t="s">
        <v>1602</v>
      </c>
      <c r="G65" s="105" t="s">
        <v>659</v>
      </c>
      <c r="H65" s="105" t="s">
        <v>22</v>
      </c>
      <c r="I65" s="107" t="s">
        <v>1602</v>
      </c>
      <c r="J65" s="115">
        <v>300</v>
      </c>
    </row>
    <row r="66" spans="1:10" x14ac:dyDescent="0.15">
      <c r="A66" s="103">
        <v>1571</v>
      </c>
      <c r="B66" s="104">
        <v>45280.411319444444</v>
      </c>
      <c r="C66" s="104">
        <v>45280.412083333336</v>
      </c>
      <c r="D66" s="105" t="s">
        <v>649</v>
      </c>
      <c r="E66" s="105" t="s">
        <v>649</v>
      </c>
      <c r="F66" s="106" t="s">
        <v>1602</v>
      </c>
      <c r="G66" s="105" t="s">
        <v>659</v>
      </c>
      <c r="H66" s="105" t="s">
        <v>152</v>
      </c>
      <c r="I66" s="111">
        <v>45267</v>
      </c>
      <c r="J66" s="115">
        <v>200</v>
      </c>
    </row>
    <row r="67" spans="1:10" x14ac:dyDescent="0.15">
      <c r="A67" s="103">
        <v>1573</v>
      </c>
      <c r="B67" s="104">
        <v>45280.412754629629</v>
      </c>
      <c r="C67" s="104">
        <v>45280.413738425923</v>
      </c>
      <c r="D67" s="105" t="s">
        <v>649</v>
      </c>
      <c r="E67" s="105" t="s">
        <v>649</v>
      </c>
      <c r="F67" s="106" t="s">
        <v>1602</v>
      </c>
      <c r="G67" s="105" t="s">
        <v>659</v>
      </c>
      <c r="H67" s="105" t="s">
        <v>175</v>
      </c>
      <c r="I67" s="107" t="s">
        <v>1602</v>
      </c>
      <c r="J67" s="116">
        <v>220</v>
      </c>
    </row>
    <row r="68" spans="1:10" x14ac:dyDescent="0.15">
      <c r="A68" s="96">
        <v>1572</v>
      </c>
      <c r="B68" s="97">
        <v>45280.412187499998</v>
      </c>
      <c r="C68" s="97">
        <v>45280.412685185183</v>
      </c>
      <c r="D68" s="98" t="s">
        <v>649</v>
      </c>
      <c r="E68" s="98" t="s">
        <v>649</v>
      </c>
      <c r="F68" s="99" t="s">
        <v>1602</v>
      </c>
      <c r="G68" s="98" t="s">
        <v>659</v>
      </c>
      <c r="H68" s="98" t="s">
        <v>1007</v>
      </c>
      <c r="I68" s="113">
        <v>45268</v>
      </c>
      <c r="J68" s="122">
        <v>200</v>
      </c>
    </row>
    <row r="69" spans="1:10" x14ac:dyDescent="0.15">
      <c r="A69" s="96">
        <v>1576</v>
      </c>
      <c r="B69" s="97">
        <v>45280.415381944447</v>
      </c>
      <c r="C69" s="97">
        <v>45280.415891203702</v>
      </c>
      <c r="D69" s="98" t="s">
        <v>649</v>
      </c>
      <c r="E69" s="98" t="s">
        <v>649</v>
      </c>
      <c r="F69" s="99" t="s">
        <v>1602</v>
      </c>
      <c r="G69" s="98" t="s">
        <v>659</v>
      </c>
      <c r="H69" s="98" t="s">
        <v>751</v>
      </c>
      <c r="I69" s="109" t="s">
        <v>1602</v>
      </c>
      <c r="J69" s="122">
        <v>400</v>
      </c>
    </row>
    <row r="70" spans="1:10" x14ac:dyDescent="0.15">
      <c r="A70" s="96"/>
      <c r="B70" s="97"/>
      <c r="C70" s="97"/>
      <c r="D70" s="98"/>
      <c r="E70" s="98"/>
      <c r="F70" s="99"/>
      <c r="G70" s="98"/>
      <c r="H70" s="98"/>
      <c r="I70" s="109"/>
      <c r="J70" s="122"/>
    </row>
    <row r="71" spans="1:10" x14ac:dyDescent="0.15">
      <c r="A71" s="96"/>
      <c r="B71" s="97"/>
      <c r="C71" s="97"/>
      <c r="D71" s="98"/>
      <c r="E71" s="98"/>
      <c r="F71" s="99"/>
      <c r="G71" s="98"/>
      <c r="H71" s="98"/>
      <c r="I71" s="109"/>
      <c r="J71" s="122">
        <f>SUM(J64:J70)</f>
        <v>1620</v>
      </c>
    </row>
    <row r="72" spans="1:10" x14ac:dyDescent="0.15">
      <c r="A72" s="96"/>
      <c r="B72" s="97"/>
      <c r="C72" s="97"/>
      <c r="D72" s="98"/>
      <c r="E72" s="98"/>
      <c r="F72" s="99"/>
      <c r="G72" s="98"/>
      <c r="H72" s="98"/>
      <c r="I72" s="109"/>
      <c r="J72" s="122"/>
    </row>
    <row r="73" spans="1:10" x14ac:dyDescent="0.15">
      <c r="A73" s="96"/>
      <c r="B73" s="97"/>
      <c r="C73" s="97"/>
      <c r="D73" s="98"/>
      <c r="E73" s="98"/>
      <c r="F73" s="99"/>
      <c r="G73" s="98"/>
      <c r="H73" s="98"/>
      <c r="I73" s="109"/>
      <c r="J73" s="122"/>
    </row>
    <row r="74" spans="1:10" x14ac:dyDescent="0.15">
      <c r="A74" s="96">
        <v>1622</v>
      </c>
      <c r="B74" s="97">
        <v>45288.666342592594</v>
      </c>
      <c r="C74" s="97">
        <v>45288.66684027778</v>
      </c>
      <c r="D74" s="98" t="s">
        <v>1604</v>
      </c>
      <c r="E74" s="98" t="s">
        <v>1604</v>
      </c>
      <c r="F74" s="99" t="s">
        <v>1602</v>
      </c>
      <c r="G74" s="98" t="s">
        <v>656</v>
      </c>
      <c r="H74" s="98" t="s">
        <v>22</v>
      </c>
      <c r="I74" s="109" t="s">
        <v>1602</v>
      </c>
      <c r="J74" s="101">
        <v>400</v>
      </c>
    </row>
    <row r="75" spans="1:10" x14ac:dyDescent="0.15">
      <c r="A75" s="103">
        <v>1621</v>
      </c>
      <c r="B75" s="104">
        <v>45288.665671296294</v>
      </c>
      <c r="C75" s="104">
        <v>45288.666226851848</v>
      </c>
      <c r="D75" s="105" t="s">
        <v>1604</v>
      </c>
      <c r="E75" s="105" t="s">
        <v>1604</v>
      </c>
      <c r="F75" s="106" t="s">
        <v>1602</v>
      </c>
      <c r="G75" s="105" t="s">
        <v>656</v>
      </c>
      <c r="H75" s="105" t="s">
        <v>1605</v>
      </c>
      <c r="I75" s="107" t="s">
        <v>1602</v>
      </c>
      <c r="J75" s="112">
        <v>300</v>
      </c>
    </row>
    <row r="76" spans="1:10" x14ac:dyDescent="0.15">
      <c r="A76" s="103">
        <v>1619</v>
      </c>
      <c r="B76" s="104">
        <v>45288.660937499997</v>
      </c>
      <c r="C76" s="104">
        <v>45288.663148148145</v>
      </c>
      <c r="D76" s="105" t="s">
        <v>1604</v>
      </c>
      <c r="E76" s="105" t="s">
        <v>1604</v>
      </c>
      <c r="F76" s="106" t="s">
        <v>1602</v>
      </c>
      <c r="G76" s="105" t="s">
        <v>656</v>
      </c>
      <c r="H76" s="105" t="s">
        <v>1606</v>
      </c>
      <c r="I76" s="107" t="s">
        <v>1602</v>
      </c>
      <c r="J76" s="112">
        <v>400</v>
      </c>
    </row>
    <row r="77" spans="1:10" x14ac:dyDescent="0.15">
      <c r="A77" s="103">
        <v>1625</v>
      </c>
      <c r="B77" s="104">
        <v>45288.678923611114</v>
      </c>
      <c r="C77" s="104">
        <v>45288.681284722225</v>
      </c>
      <c r="D77" s="105" t="s">
        <v>1604</v>
      </c>
      <c r="E77" s="105" t="s">
        <v>1604</v>
      </c>
      <c r="F77" s="106" t="s">
        <v>1602</v>
      </c>
      <c r="G77" s="105" t="s">
        <v>656</v>
      </c>
      <c r="H77" s="105" t="s">
        <v>1007</v>
      </c>
      <c r="I77" s="123">
        <v>45634</v>
      </c>
      <c r="J77" s="112">
        <v>25</v>
      </c>
    </row>
    <row r="78" spans="1:10" x14ac:dyDescent="0.15">
      <c r="A78" s="96">
        <v>1624</v>
      </c>
      <c r="B78" s="97">
        <v>45288.678425925929</v>
      </c>
      <c r="C78" s="97">
        <v>45288.678877314815</v>
      </c>
      <c r="D78" s="98" t="s">
        <v>1604</v>
      </c>
      <c r="E78" s="98" t="s">
        <v>1604</v>
      </c>
      <c r="F78" s="99" t="s">
        <v>1602</v>
      </c>
      <c r="G78" s="98" t="s">
        <v>656</v>
      </c>
      <c r="H78" s="98" t="s">
        <v>1607</v>
      </c>
      <c r="I78" s="109" t="s">
        <v>1602</v>
      </c>
      <c r="J78" s="101">
        <v>300</v>
      </c>
    </row>
    <row r="79" spans="1:10" x14ac:dyDescent="0.15">
      <c r="A79" s="103">
        <v>1623</v>
      </c>
      <c r="B79" s="104">
        <v>45288.666932870372</v>
      </c>
      <c r="C79" s="104">
        <v>45288.667534722219</v>
      </c>
      <c r="D79" s="105" t="s">
        <v>1604</v>
      </c>
      <c r="E79" s="105" t="s">
        <v>1604</v>
      </c>
      <c r="F79" s="106" t="s">
        <v>1602</v>
      </c>
      <c r="G79" s="105" t="s">
        <v>656</v>
      </c>
      <c r="H79" s="105" t="s">
        <v>1608</v>
      </c>
      <c r="I79" s="107" t="s">
        <v>1602</v>
      </c>
      <c r="J79" s="112">
        <v>400</v>
      </c>
    </row>
    <row r="80" spans="1:10" x14ac:dyDescent="0.15">
      <c r="A80" s="96">
        <v>1620</v>
      </c>
      <c r="B80" s="97">
        <v>45288.664178240739</v>
      </c>
      <c r="C80" s="97">
        <v>45288.665636574071</v>
      </c>
      <c r="D80" s="98" t="s">
        <v>1604</v>
      </c>
      <c r="E80" s="98" t="s">
        <v>1604</v>
      </c>
      <c r="F80" s="99" t="s">
        <v>1602</v>
      </c>
      <c r="G80" s="98" t="s">
        <v>656</v>
      </c>
      <c r="H80" s="98" t="s">
        <v>1609</v>
      </c>
      <c r="I80" s="109" t="s">
        <v>1602</v>
      </c>
      <c r="J80" s="101">
        <v>400</v>
      </c>
    </row>
    <row r="81" spans="1:11" x14ac:dyDescent="0.15">
      <c r="A81" s="103"/>
      <c r="B81" s="104"/>
      <c r="C81" s="104"/>
      <c r="D81" s="105"/>
      <c r="E81" s="105"/>
      <c r="F81" s="106"/>
      <c r="G81" s="105"/>
      <c r="H81" s="105"/>
      <c r="I81" s="123"/>
      <c r="J81" s="112"/>
    </row>
    <row r="82" spans="1:11" x14ac:dyDescent="0.15">
      <c r="A82" s="103"/>
      <c r="B82" s="104"/>
      <c r="C82" s="104"/>
      <c r="D82" s="105"/>
      <c r="E82" s="105"/>
      <c r="F82" s="106"/>
      <c r="G82" s="105"/>
      <c r="H82" s="105"/>
      <c r="I82" s="123"/>
      <c r="J82" s="112">
        <f>SUM(J74:J81)</f>
        <v>2225</v>
      </c>
    </row>
    <row r="83" spans="1:11" x14ac:dyDescent="0.15">
      <c r="A83" s="103"/>
      <c r="B83" s="104"/>
      <c r="C83" s="104"/>
      <c r="D83" s="105"/>
      <c r="E83" s="105"/>
      <c r="F83" s="106"/>
      <c r="G83" s="105"/>
      <c r="H83" s="105"/>
      <c r="I83" s="123"/>
      <c r="J83" s="112"/>
    </row>
    <row r="84" spans="1:11" x14ac:dyDescent="0.15">
      <c r="A84" s="103"/>
      <c r="B84" s="104"/>
      <c r="C84" s="104"/>
      <c r="D84" s="105"/>
      <c r="E84" s="105"/>
      <c r="F84" s="106"/>
      <c r="G84" s="105"/>
      <c r="H84" s="105"/>
      <c r="I84" s="123"/>
      <c r="J84" s="112"/>
    </row>
    <row r="85" spans="1:11" x14ac:dyDescent="0.15">
      <c r="A85" s="96">
        <v>1614</v>
      </c>
      <c r="B85" s="97">
        <v>45288.493796296294</v>
      </c>
      <c r="C85" s="97">
        <v>45288.494212962964</v>
      </c>
      <c r="D85" s="98" t="s">
        <v>654</v>
      </c>
      <c r="E85" s="98" t="s">
        <v>654</v>
      </c>
      <c r="F85" s="99" t="s">
        <v>1602</v>
      </c>
      <c r="G85" s="98" t="s">
        <v>1610</v>
      </c>
      <c r="H85" s="98" t="s">
        <v>1611</v>
      </c>
      <c r="I85" s="109" t="s">
        <v>1612</v>
      </c>
      <c r="J85" s="120">
        <v>300.89999999999998</v>
      </c>
    </row>
    <row r="86" spans="1:11" x14ac:dyDescent="0.15">
      <c r="A86" s="103">
        <v>1611</v>
      </c>
      <c r="B86" s="104">
        <v>45288.492164351854</v>
      </c>
      <c r="C86" s="104">
        <v>45288.492569444446</v>
      </c>
      <c r="D86" s="105" t="s">
        <v>654</v>
      </c>
      <c r="E86" s="105" t="s">
        <v>654</v>
      </c>
      <c r="F86" s="106" t="s">
        <v>1602</v>
      </c>
      <c r="G86" s="105" t="s">
        <v>1610</v>
      </c>
      <c r="H86" s="105" t="s">
        <v>1613</v>
      </c>
      <c r="I86" s="107" t="s">
        <v>1602</v>
      </c>
      <c r="J86" s="116">
        <v>800</v>
      </c>
    </row>
    <row r="87" spans="1:11" x14ac:dyDescent="0.15">
      <c r="A87" s="96">
        <v>1648</v>
      </c>
      <c r="B87" s="97">
        <v>45289.901875000003</v>
      </c>
      <c r="C87" s="97">
        <v>45289.904224537036</v>
      </c>
      <c r="D87" s="98" t="s">
        <v>654</v>
      </c>
      <c r="E87" s="98" t="s">
        <v>654</v>
      </c>
      <c r="F87" s="99" t="s">
        <v>1602</v>
      </c>
      <c r="G87" s="98" t="s">
        <v>755</v>
      </c>
      <c r="H87" s="98" t="s">
        <v>152</v>
      </c>
      <c r="I87" s="113">
        <v>45267</v>
      </c>
      <c r="J87" s="110">
        <v>245</v>
      </c>
    </row>
    <row r="88" spans="1:11" x14ac:dyDescent="0.15">
      <c r="A88" s="96">
        <v>1612</v>
      </c>
      <c r="B88" s="97">
        <v>45288.492696759262</v>
      </c>
      <c r="C88" s="97">
        <v>45288.493125000001</v>
      </c>
      <c r="D88" s="98" t="s">
        <v>654</v>
      </c>
      <c r="E88" s="98" t="s">
        <v>654</v>
      </c>
      <c r="F88" s="99" t="s">
        <v>1614</v>
      </c>
      <c r="G88" s="98" t="s">
        <v>1610</v>
      </c>
      <c r="H88" s="98" t="s">
        <v>1615</v>
      </c>
      <c r="I88" s="113">
        <v>45267</v>
      </c>
      <c r="J88" s="114">
        <v>200</v>
      </c>
    </row>
    <row r="89" spans="1:11" x14ac:dyDescent="0.15">
      <c r="A89" s="96">
        <v>1610</v>
      </c>
      <c r="B89" s="97">
        <v>45288.490277777775</v>
      </c>
      <c r="C89" s="97">
        <v>45288.492129629631</v>
      </c>
      <c r="D89" s="98" t="s">
        <v>654</v>
      </c>
      <c r="E89" s="98" t="s">
        <v>654</v>
      </c>
      <c r="F89" s="99" t="s">
        <v>1602</v>
      </c>
      <c r="G89" s="98" t="s">
        <v>1610</v>
      </c>
      <c r="H89" s="98" t="s">
        <v>1007</v>
      </c>
      <c r="I89" s="113">
        <v>45280</v>
      </c>
      <c r="J89" s="114">
        <v>200</v>
      </c>
    </row>
    <row r="90" spans="1:11" x14ac:dyDescent="0.15">
      <c r="A90" s="103">
        <v>1613</v>
      </c>
      <c r="B90" s="104">
        <v>45288.493217592593</v>
      </c>
      <c r="C90" s="104">
        <v>45288.493668981479</v>
      </c>
      <c r="D90" s="105" t="s">
        <v>654</v>
      </c>
      <c r="E90" s="105" t="s">
        <v>654</v>
      </c>
      <c r="F90" s="106" t="s">
        <v>1602</v>
      </c>
      <c r="G90" s="105" t="s">
        <v>1610</v>
      </c>
      <c r="H90" s="105" t="s">
        <v>234</v>
      </c>
      <c r="I90" s="111">
        <v>45268</v>
      </c>
      <c r="J90" s="116">
        <v>200</v>
      </c>
    </row>
    <row r="91" spans="1:11" x14ac:dyDescent="0.15">
      <c r="A91" s="103">
        <v>1649</v>
      </c>
      <c r="B91" s="104">
        <v>45289.965543981481</v>
      </c>
      <c r="C91" s="104">
        <v>45289.96607638889</v>
      </c>
      <c r="D91" s="105" t="s">
        <v>654</v>
      </c>
      <c r="E91" s="105" t="s">
        <v>654</v>
      </c>
      <c r="F91" s="106" t="s">
        <v>1602</v>
      </c>
      <c r="G91" s="105" t="s">
        <v>1610</v>
      </c>
      <c r="H91" s="105" t="s">
        <v>1607</v>
      </c>
      <c r="I91" s="107" t="s">
        <v>1602</v>
      </c>
      <c r="J91" s="108">
        <v>330</v>
      </c>
    </row>
    <row r="92" spans="1:11" x14ac:dyDescent="0.15">
      <c r="A92" s="103"/>
      <c r="B92" s="104"/>
      <c r="C92" s="104"/>
      <c r="D92" s="105"/>
      <c r="E92" s="105"/>
      <c r="F92" s="106"/>
      <c r="G92" s="105"/>
      <c r="H92" s="105"/>
      <c r="I92" s="107"/>
      <c r="J92" s="108"/>
    </row>
    <row r="93" spans="1:11" x14ac:dyDescent="0.15">
      <c r="A93" s="103"/>
      <c r="B93" s="104"/>
      <c r="C93" s="104"/>
      <c r="D93" s="105"/>
      <c r="E93" s="105"/>
      <c r="F93" s="106"/>
      <c r="G93" s="105"/>
      <c r="H93" s="105"/>
      <c r="I93" s="107"/>
      <c r="J93" s="124">
        <f>SUM(J85:J92)</f>
        <v>2275.9</v>
      </c>
    </row>
    <row r="94" spans="1:11" x14ac:dyDescent="0.15">
      <c r="A94" s="103"/>
      <c r="B94" s="104"/>
      <c r="C94" s="104"/>
      <c r="D94" s="105"/>
      <c r="E94" s="105"/>
      <c r="F94" s="106"/>
      <c r="G94" s="105"/>
      <c r="H94" s="105"/>
      <c r="I94" s="107"/>
      <c r="J94" s="108"/>
    </row>
    <row r="95" spans="1:11" x14ac:dyDescent="0.15">
      <c r="A95" s="103"/>
      <c r="B95" s="104"/>
      <c r="C95" s="104"/>
      <c r="D95" s="105"/>
      <c r="E95" s="105"/>
      <c r="F95" s="106"/>
      <c r="G95" s="105"/>
      <c r="H95" s="105"/>
      <c r="I95" s="107"/>
      <c r="J95" s="108"/>
    </row>
    <row r="96" spans="1:11" x14ac:dyDescent="0.15">
      <c r="A96" s="103">
        <v>1627</v>
      </c>
      <c r="B96" s="104">
        <v>45289.092523148145</v>
      </c>
      <c r="C96" s="104">
        <v>45289.092812499999</v>
      </c>
      <c r="D96" s="105" t="s">
        <v>1616</v>
      </c>
      <c r="E96" s="105" t="s">
        <v>1617</v>
      </c>
      <c r="F96" s="106" t="s">
        <v>1602</v>
      </c>
      <c r="G96" s="105" t="s">
        <v>678</v>
      </c>
      <c r="H96" s="105" t="s">
        <v>1618</v>
      </c>
      <c r="I96" s="107" t="s">
        <v>1602</v>
      </c>
      <c r="J96" s="112">
        <v>200</v>
      </c>
      <c r="K96" s="102">
        <v>250</v>
      </c>
    </row>
    <row r="97" spans="1:11" x14ac:dyDescent="0.15">
      <c r="A97" s="96">
        <v>1650</v>
      </c>
      <c r="B97" s="97">
        <v>45290.383761574078</v>
      </c>
      <c r="C97" s="97">
        <v>45290.384641203702</v>
      </c>
      <c r="D97" s="98" t="s">
        <v>1616</v>
      </c>
      <c r="E97" s="98" t="s">
        <v>1617</v>
      </c>
      <c r="F97" s="99" t="s">
        <v>1602</v>
      </c>
      <c r="G97" s="98" t="s">
        <v>678</v>
      </c>
      <c r="H97" s="98" t="s">
        <v>1619</v>
      </c>
      <c r="I97" s="125">
        <v>45656</v>
      </c>
      <c r="J97" s="110">
        <v>200</v>
      </c>
      <c r="K97" s="102">
        <v>200</v>
      </c>
    </row>
    <row r="98" spans="1:11" x14ac:dyDescent="0.15">
      <c r="A98" s="96"/>
      <c r="B98" s="97"/>
      <c r="C98" s="97"/>
      <c r="D98" s="98"/>
      <c r="E98" s="98"/>
      <c r="F98" s="99"/>
      <c r="G98" s="98"/>
      <c r="H98" s="98"/>
      <c r="I98" s="125"/>
      <c r="J98" s="110"/>
    </row>
    <row r="99" spans="1:11" x14ac:dyDescent="0.15">
      <c r="A99" s="96"/>
      <c r="B99" s="97"/>
      <c r="C99" s="97"/>
      <c r="D99" s="98"/>
      <c r="E99" s="98"/>
      <c r="F99" s="99"/>
      <c r="G99" s="98"/>
      <c r="H99" s="98"/>
      <c r="I99" s="125"/>
      <c r="J99" s="110">
        <f>SUM(J96:J98)</f>
        <v>400</v>
      </c>
      <c r="K99" s="102">
        <f>SUM(K96:K98)</f>
        <v>450</v>
      </c>
    </row>
    <row r="100" spans="1:11" x14ac:dyDescent="0.15">
      <c r="A100" s="96"/>
      <c r="B100" s="97"/>
      <c r="C100" s="97"/>
      <c r="D100" s="98"/>
      <c r="E100" s="98"/>
      <c r="F100" s="99"/>
      <c r="G100" s="98"/>
      <c r="H100" s="98"/>
      <c r="I100" s="125"/>
      <c r="J100" s="110"/>
    </row>
    <row r="101" spans="1:11" x14ac:dyDescent="0.15">
      <c r="A101" s="96">
        <v>1674</v>
      </c>
      <c r="B101" s="97">
        <v>45291.671840277777</v>
      </c>
      <c r="C101" s="97">
        <v>45291.672418981485</v>
      </c>
      <c r="D101" s="98" t="s">
        <v>677</v>
      </c>
      <c r="E101" s="98" t="s">
        <v>677</v>
      </c>
      <c r="F101" s="99" t="s">
        <v>1612</v>
      </c>
      <c r="G101" s="98" t="s">
        <v>739</v>
      </c>
      <c r="H101" s="98" t="s">
        <v>1620</v>
      </c>
      <c r="I101" s="109" t="s">
        <v>1612</v>
      </c>
      <c r="J101" s="101">
        <v>200</v>
      </c>
      <c r="K101" s="102">
        <v>150</v>
      </c>
    </row>
    <row r="102" spans="1:11" x14ac:dyDescent="0.15">
      <c r="A102" s="96">
        <v>1676</v>
      </c>
      <c r="B102" s="97">
        <v>45291.673831018517</v>
      </c>
      <c r="C102" s="104"/>
      <c r="D102" s="105"/>
      <c r="E102" s="105"/>
      <c r="F102" s="106"/>
      <c r="G102" s="105"/>
      <c r="H102" s="126" t="s">
        <v>254</v>
      </c>
      <c r="I102" s="107"/>
      <c r="J102" s="112">
        <v>200</v>
      </c>
      <c r="K102" s="127">
        <v>200</v>
      </c>
    </row>
    <row r="103" spans="1:11" x14ac:dyDescent="0.15">
      <c r="A103" s="103">
        <v>1677</v>
      </c>
      <c r="B103" s="104">
        <v>45291.687951388885</v>
      </c>
      <c r="C103" s="104"/>
      <c r="D103" s="105"/>
      <c r="E103" s="105"/>
      <c r="F103" s="106"/>
      <c r="G103" s="105"/>
      <c r="H103" s="126" t="s">
        <v>258</v>
      </c>
      <c r="I103" s="107"/>
      <c r="J103" s="112">
        <v>300</v>
      </c>
      <c r="K103" s="127">
        <v>300</v>
      </c>
    </row>
    <row r="104" spans="1:11" x14ac:dyDescent="0.15">
      <c r="A104" s="103">
        <v>1675</v>
      </c>
      <c r="B104" s="104">
        <v>45291.672500000001</v>
      </c>
      <c r="C104" s="104"/>
      <c r="D104" s="105"/>
      <c r="E104" s="105"/>
      <c r="F104" s="106"/>
      <c r="G104" s="105"/>
      <c r="H104" s="128" t="s">
        <v>262</v>
      </c>
      <c r="I104" s="107"/>
      <c r="J104" s="112">
        <v>150</v>
      </c>
      <c r="K104" s="127">
        <v>150</v>
      </c>
    </row>
    <row r="105" spans="1:11" x14ac:dyDescent="0.15">
      <c r="A105" s="103"/>
      <c r="B105" s="104"/>
      <c r="C105" s="97">
        <v>45291.674733796295</v>
      </c>
      <c r="D105" s="98" t="s">
        <v>677</v>
      </c>
      <c r="E105" s="98" t="s">
        <v>677</v>
      </c>
      <c r="F105" s="99" t="s">
        <v>1612</v>
      </c>
      <c r="G105" s="98" t="s">
        <v>739</v>
      </c>
      <c r="H105" s="129" t="s">
        <v>1621</v>
      </c>
      <c r="I105" s="109" t="s">
        <v>1622</v>
      </c>
      <c r="J105" s="101">
        <v>200</v>
      </c>
      <c r="K105" s="130">
        <v>200</v>
      </c>
    </row>
    <row r="106" spans="1:11" x14ac:dyDescent="0.15">
      <c r="A106" s="103"/>
      <c r="B106" s="104"/>
      <c r="C106" s="104">
        <v>45291.692384259259</v>
      </c>
      <c r="D106" s="105" t="s">
        <v>677</v>
      </c>
      <c r="E106" s="105" t="s">
        <v>677</v>
      </c>
      <c r="F106" s="106" t="s">
        <v>1602</v>
      </c>
      <c r="G106" s="105" t="s">
        <v>739</v>
      </c>
      <c r="H106" t="s">
        <v>1623</v>
      </c>
      <c r="I106" s="107" t="s">
        <v>1622</v>
      </c>
      <c r="J106" s="112">
        <v>200</v>
      </c>
      <c r="K106" s="130">
        <v>200</v>
      </c>
    </row>
    <row r="107" spans="1:11" x14ac:dyDescent="0.15">
      <c r="A107" s="103"/>
      <c r="B107" s="104"/>
      <c r="C107" s="104"/>
      <c r="D107" s="105"/>
      <c r="E107" s="105"/>
      <c r="F107" s="106"/>
      <c r="G107" s="105"/>
      <c r="H107" s="131" t="s">
        <v>1624</v>
      </c>
      <c r="I107" s="107"/>
      <c r="J107" s="112">
        <v>0</v>
      </c>
      <c r="K107" s="130">
        <v>200</v>
      </c>
    </row>
    <row r="108" spans="1:11" x14ac:dyDescent="0.15">
      <c r="A108" s="103"/>
      <c r="B108" s="104"/>
      <c r="C108" s="104"/>
      <c r="D108" s="105"/>
      <c r="E108" s="105"/>
      <c r="F108" s="106"/>
      <c r="G108" s="105"/>
      <c r="H108" t="s">
        <v>1625</v>
      </c>
      <c r="I108" s="107"/>
      <c r="J108" s="112">
        <v>150</v>
      </c>
      <c r="K108" s="132">
        <v>150</v>
      </c>
    </row>
    <row r="109" spans="1:11" x14ac:dyDescent="0.15">
      <c r="A109" s="103"/>
      <c r="B109" s="104"/>
      <c r="C109" s="104"/>
      <c r="D109" s="105"/>
      <c r="E109" s="105"/>
      <c r="F109" s="106"/>
      <c r="G109" s="105"/>
      <c r="H109" t="s">
        <v>1626</v>
      </c>
      <c r="I109" s="107"/>
      <c r="J109" s="112">
        <v>100</v>
      </c>
      <c r="K109" s="132">
        <v>100</v>
      </c>
    </row>
    <row r="110" spans="1:11" x14ac:dyDescent="0.15">
      <c r="A110" s="103"/>
      <c r="B110" s="104"/>
      <c r="C110" s="104">
        <v>45291.673668981479</v>
      </c>
      <c r="D110" s="105" t="s">
        <v>677</v>
      </c>
      <c r="E110" s="105" t="s">
        <v>1627</v>
      </c>
      <c r="F110" s="106" t="s">
        <v>1612</v>
      </c>
      <c r="G110" s="105" t="s">
        <v>1628</v>
      </c>
      <c r="H110" t="s">
        <v>287</v>
      </c>
      <c r="I110" s="107" t="s">
        <v>1629</v>
      </c>
      <c r="J110" s="112">
        <v>200</v>
      </c>
      <c r="K110" s="130">
        <v>200</v>
      </c>
    </row>
    <row r="111" spans="1:11" x14ac:dyDescent="0.15">
      <c r="A111" s="103"/>
      <c r="B111" s="104"/>
      <c r="C111" s="104"/>
      <c r="D111" s="105"/>
      <c r="E111" s="105"/>
      <c r="F111" s="106"/>
      <c r="G111" s="105"/>
      <c r="H111" s="131" t="s">
        <v>120</v>
      </c>
      <c r="I111" s="107"/>
      <c r="J111" s="112">
        <v>250</v>
      </c>
      <c r="K111" s="132">
        <v>250</v>
      </c>
    </row>
    <row r="112" spans="1:11" x14ac:dyDescent="0.15">
      <c r="A112" s="103"/>
      <c r="B112" s="104"/>
      <c r="C112" s="104"/>
      <c r="D112" s="105"/>
      <c r="E112" s="105"/>
      <c r="F112" s="106"/>
      <c r="G112" s="105"/>
      <c r="H112" s="131" t="s">
        <v>296</v>
      </c>
      <c r="I112" s="107"/>
      <c r="J112" s="112">
        <v>200</v>
      </c>
      <c r="K112" s="132">
        <v>200</v>
      </c>
    </row>
    <row r="113" spans="1:11" x14ac:dyDescent="0.15">
      <c r="A113" s="103"/>
      <c r="B113" s="104"/>
      <c r="C113" s="104"/>
      <c r="D113" s="105"/>
      <c r="E113" s="105"/>
      <c r="F113" s="106"/>
      <c r="G113" s="105"/>
      <c r="H113" s="131" t="s">
        <v>301</v>
      </c>
      <c r="I113" s="107"/>
      <c r="J113" s="112">
        <v>300</v>
      </c>
      <c r="K113" s="132">
        <v>300</v>
      </c>
    </row>
    <row r="114" spans="1:11" x14ac:dyDescent="0.15">
      <c r="A114" s="103"/>
      <c r="B114" s="104"/>
      <c r="C114" s="104"/>
      <c r="D114" s="105"/>
      <c r="E114" s="105"/>
      <c r="F114" s="106"/>
      <c r="G114" s="105"/>
      <c r="H114" s="131" t="s">
        <v>305</v>
      </c>
      <c r="I114" s="107"/>
      <c r="J114" s="112">
        <v>250</v>
      </c>
      <c r="K114" s="132">
        <v>250</v>
      </c>
    </row>
    <row r="115" spans="1:11" x14ac:dyDescent="0.15">
      <c r="A115" s="103"/>
      <c r="B115" s="104"/>
      <c r="C115" s="104"/>
      <c r="D115" s="105"/>
      <c r="E115" s="105"/>
      <c r="F115" s="106"/>
      <c r="G115" s="105"/>
      <c r="H115" s="131" t="s">
        <v>308</v>
      </c>
      <c r="I115" s="107"/>
      <c r="J115" s="112">
        <v>200</v>
      </c>
      <c r="K115" s="132">
        <v>200</v>
      </c>
    </row>
    <row r="116" spans="1:11" x14ac:dyDescent="0.15">
      <c r="A116" s="103"/>
      <c r="B116" s="104"/>
      <c r="C116" s="104"/>
      <c r="D116" s="105"/>
      <c r="E116" s="105"/>
      <c r="F116" s="106"/>
      <c r="G116" s="105"/>
      <c r="H116" s="131" t="s">
        <v>311</v>
      </c>
      <c r="I116" s="107"/>
      <c r="J116" s="112">
        <v>100</v>
      </c>
      <c r="K116" s="132">
        <v>100</v>
      </c>
    </row>
    <row r="117" spans="1:11" x14ac:dyDescent="0.15">
      <c r="A117" s="103"/>
      <c r="B117" s="104"/>
      <c r="C117" s="104"/>
      <c r="D117" s="105"/>
      <c r="E117" s="105"/>
      <c r="F117" s="106"/>
      <c r="G117" s="105"/>
      <c r="H117" s="131" t="s">
        <v>1225</v>
      </c>
      <c r="I117" s="107"/>
      <c r="J117" s="112">
        <v>48.88</v>
      </c>
      <c r="K117" s="132">
        <v>48.88</v>
      </c>
    </row>
    <row r="118" spans="1:11" x14ac:dyDescent="0.15">
      <c r="A118" s="103"/>
      <c r="B118" s="104"/>
      <c r="C118" s="104"/>
      <c r="D118" s="105"/>
      <c r="E118" s="105"/>
      <c r="F118" s="106"/>
      <c r="G118" s="105"/>
      <c r="H118" s="131" t="s">
        <v>1231</v>
      </c>
      <c r="I118" s="107"/>
      <c r="J118" s="112">
        <v>200</v>
      </c>
      <c r="K118" s="132">
        <v>200</v>
      </c>
    </row>
    <row r="119" spans="1:11" x14ac:dyDescent="0.15">
      <c r="A119" s="103"/>
      <c r="B119" s="104"/>
      <c r="C119" s="104"/>
      <c r="D119" s="105"/>
      <c r="E119" s="105"/>
      <c r="F119" s="106"/>
      <c r="G119" s="105"/>
      <c r="H119" s="131" t="s">
        <v>317</v>
      </c>
      <c r="I119" s="107"/>
      <c r="J119" s="112">
        <v>200</v>
      </c>
      <c r="K119" s="132">
        <v>200</v>
      </c>
    </row>
    <row r="120" spans="1:11" x14ac:dyDescent="0.15">
      <c r="A120" s="103"/>
      <c r="B120" s="104"/>
      <c r="C120" s="104"/>
      <c r="D120" s="105"/>
      <c r="E120" s="105"/>
      <c r="F120" s="106"/>
      <c r="G120" s="105"/>
      <c r="H120" s="131" t="s">
        <v>321</v>
      </c>
      <c r="I120" s="107"/>
      <c r="J120" s="112">
        <v>200</v>
      </c>
      <c r="K120" s="132">
        <v>200</v>
      </c>
    </row>
    <row r="121" spans="1:11" x14ac:dyDescent="0.15">
      <c r="A121" s="103"/>
      <c r="B121" s="104"/>
      <c r="C121" s="104"/>
      <c r="D121" s="105"/>
      <c r="E121" s="105"/>
      <c r="F121" s="106"/>
      <c r="G121" s="105"/>
      <c r="H121" s="131"/>
      <c r="I121" s="107"/>
      <c r="J121" s="112"/>
    </row>
    <row r="122" spans="1:11" x14ac:dyDescent="0.15">
      <c r="A122" s="103"/>
      <c r="B122" s="104"/>
      <c r="C122" s="104"/>
      <c r="D122" s="105"/>
      <c r="E122" s="105"/>
      <c r="F122" s="106"/>
      <c r="G122" s="105"/>
      <c r="H122" s="131"/>
      <c r="I122" s="107"/>
      <c r="J122" s="112">
        <f>SUM(J101:J121)</f>
        <v>3648.88</v>
      </c>
      <c r="K122" s="102">
        <f>SUM(K101:K121)</f>
        <v>3798.88</v>
      </c>
    </row>
    <row r="123" spans="1:11" x14ac:dyDescent="0.15">
      <c r="A123" s="103"/>
      <c r="B123" s="104"/>
      <c r="C123" s="104"/>
      <c r="D123" s="105"/>
      <c r="E123" s="105"/>
      <c r="F123" s="106"/>
      <c r="G123" s="105"/>
      <c r="H123" s="131"/>
      <c r="I123" s="107"/>
      <c r="J123" s="112"/>
    </row>
    <row r="124" spans="1:11" x14ac:dyDescent="0.15">
      <c r="A124" s="103"/>
      <c r="B124" s="104"/>
      <c r="C124" s="104"/>
      <c r="D124" s="105"/>
      <c r="E124" s="105"/>
      <c r="F124" s="106"/>
      <c r="G124" s="105"/>
      <c r="H124" s="131"/>
      <c r="I124" s="107"/>
      <c r="J124" s="112"/>
    </row>
    <row r="125" spans="1:11" x14ac:dyDescent="0.15">
      <c r="A125" s="103"/>
      <c r="B125" s="104"/>
      <c r="C125" s="104"/>
      <c r="D125" s="105"/>
      <c r="E125" s="105"/>
      <c r="F125" s="106" t="s">
        <v>657</v>
      </c>
      <c r="G125" s="105"/>
      <c r="H125" s="98" t="s">
        <v>134</v>
      </c>
      <c r="I125" s="107"/>
      <c r="J125" s="114">
        <v>180</v>
      </c>
      <c r="K125" s="102">
        <v>200</v>
      </c>
    </row>
    <row r="126" spans="1:11" x14ac:dyDescent="0.15">
      <c r="A126" s="103"/>
      <c r="B126" s="104"/>
      <c r="C126" s="104"/>
      <c r="D126" s="105"/>
      <c r="E126" s="105"/>
      <c r="F126" s="106" t="s">
        <v>657</v>
      </c>
      <c r="G126" s="105"/>
      <c r="H126" s="105" t="s">
        <v>311</v>
      </c>
      <c r="I126" s="107"/>
      <c r="J126" s="115">
        <v>200</v>
      </c>
      <c r="K126" s="102">
        <v>100</v>
      </c>
    </row>
    <row r="127" spans="1:11" x14ac:dyDescent="0.15">
      <c r="A127" s="103"/>
      <c r="B127" s="104"/>
      <c r="C127" s="104"/>
      <c r="D127" s="105"/>
      <c r="E127" s="105"/>
      <c r="F127" s="106" t="s">
        <v>657</v>
      </c>
      <c r="G127" s="105"/>
      <c r="H127" s="98" t="s">
        <v>315</v>
      </c>
      <c r="I127" s="107"/>
      <c r="J127" s="122">
        <v>200</v>
      </c>
      <c r="K127" s="102">
        <v>200</v>
      </c>
    </row>
    <row r="128" spans="1:11" x14ac:dyDescent="0.15">
      <c r="A128" s="103"/>
      <c r="B128" s="104"/>
      <c r="C128" s="104"/>
      <c r="D128" s="105"/>
      <c r="E128" s="105"/>
      <c r="F128" s="106" t="s">
        <v>657</v>
      </c>
      <c r="G128" s="105"/>
      <c r="H128" s="105" t="s">
        <v>698</v>
      </c>
      <c r="I128" s="107"/>
      <c r="J128" s="116">
        <v>200</v>
      </c>
      <c r="K128" s="102">
        <v>200</v>
      </c>
    </row>
    <row r="129" spans="1:13" x14ac:dyDescent="0.15">
      <c r="A129" s="103"/>
      <c r="B129" s="104"/>
      <c r="C129" s="104"/>
      <c r="D129" s="105"/>
      <c r="E129" s="105"/>
      <c r="F129" s="106"/>
      <c r="G129" s="105"/>
      <c r="I129" s="107"/>
      <c r="J129" s="112"/>
    </row>
    <row r="130" spans="1:13" x14ac:dyDescent="0.15">
      <c r="A130" s="103"/>
      <c r="B130" s="104"/>
      <c r="C130" s="104"/>
      <c r="D130" s="105"/>
      <c r="E130" s="105"/>
      <c r="F130" s="106"/>
      <c r="G130" s="105"/>
      <c r="I130" s="107"/>
      <c r="J130" s="116">
        <f>SUM(J125:J129)</f>
        <v>780</v>
      </c>
      <c r="K130" s="102">
        <f>SUM(K125:K129)</f>
        <v>700</v>
      </c>
      <c r="M130" s="133">
        <f>SUM(K130+K122+K99)</f>
        <v>4948.88</v>
      </c>
    </row>
    <row r="131" spans="1:13" x14ac:dyDescent="0.15">
      <c r="A131" s="103"/>
      <c r="B131" s="104"/>
      <c r="C131" s="104"/>
      <c r="D131" s="105"/>
      <c r="E131" s="105"/>
      <c r="F131" s="106"/>
      <c r="G131" s="105"/>
      <c r="H131" s="131"/>
      <c r="I131" s="107"/>
      <c r="J131" s="112"/>
    </row>
    <row r="132" spans="1:13" x14ac:dyDescent="0.15">
      <c r="A132" s="103"/>
      <c r="B132" s="104"/>
      <c r="C132" s="104"/>
      <c r="D132" s="105"/>
      <c r="E132" s="105"/>
      <c r="F132" s="106"/>
      <c r="G132" s="105"/>
      <c r="H132" s="105"/>
      <c r="I132" s="107"/>
      <c r="J132" s="112"/>
    </row>
    <row r="133" spans="1:13" ht="15" x14ac:dyDescent="0.2">
      <c r="A133" s="96">
        <v>1636</v>
      </c>
      <c r="B133" s="97">
        <v>45289.491828703707</v>
      </c>
      <c r="C133" s="97">
        <v>45289.492303240739</v>
      </c>
      <c r="D133" s="98" t="s">
        <v>1630</v>
      </c>
      <c r="E133" s="98" t="s">
        <v>652</v>
      </c>
      <c r="F133" s="99" t="s">
        <v>1631</v>
      </c>
      <c r="G133" s="98" t="s">
        <v>774</v>
      </c>
      <c r="H133" s="98" t="s">
        <v>1632</v>
      </c>
      <c r="I133" s="109" t="s">
        <v>1633</v>
      </c>
      <c r="J133" s="112">
        <v>200</v>
      </c>
      <c r="K133" s="134">
        <v>400</v>
      </c>
    </row>
    <row r="134" spans="1:13" x14ac:dyDescent="0.15">
      <c r="A134" s="96">
        <v>1644</v>
      </c>
      <c r="B134" s="97">
        <v>45289.494502314818</v>
      </c>
      <c r="C134" s="97">
        <v>45289.494953703703</v>
      </c>
      <c r="D134" s="98" t="s">
        <v>1630</v>
      </c>
      <c r="E134" s="98" t="s">
        <v>652</v>
      </c>
      <c r="F134" s="99" t="s">
        <v>1631</v>
      </c>
      <c r="G134" s="98" t="s">
        <v>774</v>
      </c>
      <c r="H134" s="98" t="s">
        <v>1634</v>
      </c>
      <c r="I134" s="109" t="s">
        <v>1635</v>
      </c>
      <c r="J134" s="112">
        <v>200</v>
      </c>
      <c r="K134" s="102">
        <v>0</v>
      </c>
    </row>
    <row r="135" spans="1:13" ht="15" x14ac:dyDescent="0.2">
      <c r="A135" s="103">
        <v>1633</v>
      </c>
      <c r="B135" s="104">
        <v>45289.490486111114</v>
      </c>
      <c r="C135" s="104">
        <v>45289.490995370368</v>
      </c>
      <c r="D135" s="105" t="s">
        <v>1630</v>
      </c>
      <c r="E135" s="105" t="s">
        <v>652</v>
      </c>
      <c r="F135" s="106" t="s">
        <v>1631</v>
      </c>
      <c r="G135" s="105" t="s">
        <v>774</v>
      </c>
      <c r="H135" s="105" t="s">
        <v>1636</v>
      </c>
      <c r="I135" s="107" t="s">
        <v>1631</v>
      </c>
      <c r="J135" s="110">
        <v>200</v>
      </c>
      <c r="K135" s="134">
        <v>800</v>
      </c>
    </row>
    <row r="136" spans="1:13" ht="15" x14ac:dyDescent="0.2">
      <c r="A136" s="103">
        <v>1631</v>
      </c>
      <c r="B136" s="104">
        <v>45289.489571759259</v>
      </c>
      <c r="C136" s="104">
        <v>45289.490057870367</v>
      </c>
      <c r="D136" s="105" t="s">
        <v>1630</v>
      </c>
      <c r="E136" s="105" t="s">
        <v>652</v>
      </c>
      <c r="F136" s="106" t="s">
        <v>1631</v>
      </c>
      <c r="G136" s="105" t="s">
        <v>774</v>
      </c>
      <c r="H136" s="105" t="s">
        <v>1637</v>
      </c>
      <c r="I136" s="107" t="s">
        <v>1631</v>
      </c>
      <c r="J136" s="110">
        <v>200</v>
      </c>
      <c r="K136" s="134">
        <v>200</v>
      </c>
    </row>
    <row r="137" spans="1:13" ht="15" x14ac:dyDescent="0.2">
      <c r="A137" s="96">
        <v>1630</v>
      </c>
      <c r="B137" s="97">
        <v>45289.489027777781</v>
      </c>
      <c r="C137" s="97">
        <v>45289.489537037036</v>
      </c>
      <c r="D137" s="98" t="s">
        <v>1630</v>
      </c>
      <c r="E137" s="98" t="s">
        <v>652</v>
      </c>
      <c r="F137" s="99" t="s">
        <v>1631</v>
      </c>
      <c r="G137" s="98" t="s">
        <v>774</v>
      </c>
      <c r="H137" s="98" t="s">
        <v>1638</v>
      </c>
      <c r="I137" s="109" t="s">
        <v>1631</v>
      </c>
      <c r="J137" s="108">
        <v>800</v>
      </c>
      <c r="K137" s="134">
        <v>400</v>
      </c>
    </row>
    <row r="138" spans="1:13" ht="15" x14ac:dyDescent="0.2">
      <c r="A138" s="103">
        <v>1635</v>
      </c>
      <c r="B138" s="104">
        <v>45289.491481481484</v>
      </c>
      <c r="C138" s="104">
        <v>45289.491759259261</v>
      </c>
      <c r="D138" s="105" t="s">
        <v>1630</v>
      </c>
      <c r="E138" s="105" t="s">
        <v>652</v>
      </c>
      <c r="F138" s="106" t="s">
        <v>1631</v>
      </c>
      <c r="G138" s="105" t="s">
        <v>774</v>
      </c>
      <c r="H138" s="105" t="s">
        <v>729</v>
      </c>
      <c r="I138" s="107" t="s">
        <v>1631</v>
      </c>
      <c r="J138" s="112">
        <v>200</v>
      </c>
      <c r="K138" s="134">
        <v>400</v>
      </c>
    </row>
    <row r="139" spans="1:13" x14ac:dyDescent="0.15">
      <c r="A139" s="96">
        <v>1640</v>
      </c>
      <c r="B139" s="97">
        <v>45289.493391203701</v>
      </c>
      <c r="C139" s="97">
        <v>45289.493576388886</v>
      </c>
      <c r="D139" s="98" t="s">
        <v>1630</v>
      </c>
      <c r="E139" s="98" t="s">
        <v>652</v>
      </c>
      <c r="F139" s="99" t="s">
        <v>1631</v>
      </c>
      <c r="G139" s="98" t="s">
        <v>774</v>
      </c>
      <c r="H139" s="98" t="s">
        <v>729</v>
      </c>
      <c r="I139" s="109" t="s">
        <v>1639</v>
      </c>
      <c r="J139" s="101">
        <v>400</v>
      </c>
      <c r="K139" s="102">
        <v>0</v>
      </c>
    </row>
    <row r="140" spans="1:13" x14ac:dyDescent="0.15">
      <c r="A140" s="103">
        <v>1647</v>
      </c>
      <c r="B140" s="104">
        <v>45289.495532407411</v>
      </c>
      <c r="C140" s="104">
        <v>45289.496006944442</v>
      </c>
      <c r="D140" s="105" t="s">
        <v>1630</v>
      </c>
      <c r="E140" s="105" t="s">
        <v>652</v>
      </c>
      <c r="F140" s="106" t="s">
        <v>1631</v>
      </c>
      <c r="G140" s="105" t="s">
        <v>774</v>
      </c>
      <c r="H140" s="105" t="s">
        <v>729</v>
      </c>
      <c r="I140" s="107" t="s">
        <v>1640</v>
      </c>
      <c r="J140" s="108">
        <v>200</v>
      </c>
      <c r="K140" s="102">
        <v>0</v>
      </c>
    </row>
    <row r="141" spans="1:13" x14ac:dyDescent="0.15">
      <c r="A141" s="103">
        <v>1629</v>
      </c>
      <c r="B141" s="104">
        <v>45287.530787037038</v>
      </c>
      <c r="C141" s="104">
        <v>45289.488958333335</v>
      </c>
      <c r="D141" s="105" t="s">
        <v>1630</v>
      </c>
      <c r="E141" s="105" t="s">
        <v>652</v>
      </c>
      <c r="F141" s="106" t="s">
        <v>1631</v>
      </c>
      <c r="G141" s="105" t="s">
        <v>774</v>
      </c>
      <c r="H141" s="105" t="s">
        <v>731</v>
      </c>
      <c r="I141" s="107" t="s">
        <v>1631</v>
      </c>
      <c r="J141" s="110">
        <v>200</v>
      </c>
      <c r="K141" s="102">
        <v>0</v>
      </c>
    </row>
    <row r="142" spans="1:13" ht="15" x14ac:dyDescent="0.2">
      <c r="A142" s="103">
        <v>1639</v>
      </c>
      <c r="B142" s="104">
        <v>45289.492997685185</v>
      </c>
      <c r="C142" s="104">
        <v>45289.493333333332</v>
      </c>
      <c r="D142" s="105" t="s">
        <v>1630</v>
      </c>
      <c r="E142" s="105" t="s">
        <v>652</v>
      </c>
      <c r="F142" s="106" t="s">
        <v>1631</v>
      </c>
      <c r="G142" s="105" t="s">
        <v>774</v>
      </c>
      <c r="H142" s="105" t="s">
        <v>1641</v>
      </c>
      <c r="I142" s="107" t="s">
        <v>1642</v>
      </c>
      <c r="J142" s="108">
        <v>200</v>
      </c>
      <c r="K142" s="134">
        <v>225</v>
      </c>
    </row>
    <row r="143" spans="1:13" ht="15" x14ac:dyDescent="0.2">
      <c r="A143" s="103">
        <v>1641</v>
      </c>
      <c r="B143" s="104">
        <v>45289.493645833332</v>
      </c>
      <c r="C143" s="104">
        <v>45289.493854166663</v>
      </c>
      <c r="D143" s="105" t="s">
        <v>1630</v>
      </c>
      <c r="E143" s="105" t="s">
        <v>652</v>
      </c>
      <c r="F143" s="106" t="s">
        <v>1631</v>
      </c>
      <c r="G143" s="105" t="s">
        <v>774</v>
      </c>
      <c r="H143" s="105" t="s">
        <v>1641</v>
      </c>
      <c r="I143" s="107" t="s">
        <v>1639</v>
      </c>
      <c r="J143" s="112">
        <v>350</v>
      </c>
      <c r="K143" s="134">
        <v>675</v>
      </c>
    </row>
    <row r="144" spans="1:13" x14ac:dyDescent="0.15">
      <c r="A144" s="103">
        <v>1645</v>
      </c>
      <c r="B144" s="104">
        <v>45289.495000000003</v>
      </c>
      <c r="C144" s="104">
        <v>45289.495266203703</v>
      </c>
      <c r="D144" s="105" t="s">
        <v>1630</v>
      </c>
      <c r="E144" s="105" t="s">
        <v>652</v>
      </c>
      <c r="F144" s="106" t="s">
        <v>1631</v>
      </c>
      <c r="G144" s="105" t="s">
        <v>774</v>
      </c>
      <c r="H144" s="105" t="s">
        <v>1641</v>
      </c>
      <c r="I144" s="107" t="s">
        <v>1643</v>
      </c>
      <c r="J144" s="108">
        <v>200</v>
      </c>
      <c r="K144" s="102">
        <v>0</v>
      </c>
    </row>
    <row r="145" spans="1:11" x14ac:dyDescent="0.15">
      <c r="A145" s="103">
        <v>1643</v>
      </c>
      <c r="B145" s="104">
        <v>45289.49422453704</v>
      </c>
      <c r="C145" s="104">
        <v>45289.494421296295</v>
      </c>
      <c r="D145" s="105" t="s">
        <v>1630</v>
      </c>
      <c r="E145" s="105" t="s">
        <v>652</v>
      </c>
      <c r="F145" s="106" t="s">
        <v>1631</v>
      </c>
      <c r="G145" s="105" t="s">
        <v>774</v>
      </c>
      <c r="H145" s="105" t="s">
        <v>1644</v>
      </c>
      <c r="I145" s="107" t="s">
        <v>1645</v>
      </c>
      <c r="J145" s="108">
        <v>200</v>
      </c>
      <c r="K145" s="102">
        <v>0</v>
      </c>
    </row>
    <row r="146" spans="1:11" x14ac:dyDescent="0.15">
      <c r="A146" s="96">
        <v>1634</v>
      </c>
      <c r="B146" s="97">
        <v>45289.491030092591</v>
      </c>
      <c r="C146" s="97">
        <v>45289.491446759261</v>
      </c>
      <c r="D146" s="98" t="s">
        <v>1630</v>
      </c>
      <c r="E146" s="98" t="s">
        <v>652</v>
      </c>
      <c r="F146" s="99" t="s">
        <v>1631</v>
      </c>
      <c r="G146" s="98" t="s">
        <v>774</v>
      </c>
      <c r="H146" s="98" t="s">
        <v>1646</v>
      </c>
      <c r="I146" s="109" t="s">
        <v>1647</v>
      </c>
      <c r="J146" s="108">
        <v>200</v>
      </c>
      <c r="K146" s="102">
        <v>0</v>
      </c>
    </row>
    <row r="147" spans="1:11" ht="15" x14ac:dyDescent="0.2">
      <c r="A147" s="96">
        <v>1632</v>
      </c>
      <c r="B147" s="97">
        <v>45289.490081018521</v>
      </c>
      <c r="C147" s="97">
        <v>45289.49046296296</v>
      </c>
      <c r="D147" s="98" t="s">
        <v>1630</v>
      </c>
      <c r="E147" s="98" t="s">
        <v>652</v>
      </c>
      <c r="F147" s="99" t="s">
        <v>1631</v>
      </c>
      <c r="G147" s="98" t="s">
        <v>774</v>
      </c>
      <c r="H147" s="98" t="s">
        <v>1648</v>
      </c>
      <c r="I147" s="109" t="s">
        <v>1631</v>
      </c>
      <c r="J147" s="108">
        <v>200</v>
      </c>
      <c r="K147" s="134">
        <v>200</v>
      </c>
    </row>
    <row r="148" spans="1:11" ht="15" x14ac:dyDescent="0.2">
      <c r="A148" s="96">
        <v>1642</v>
      </c>
      <c r="B148" s="97">
        <v>45289.493946759256</v>
      </c>
      <c r="C148" s="97">
        <v>45289.494155092594</v>
      </c>
      <c r="D148" s="98" t="s">
        <v>1630</v>
      </c>
      <c r="E148" s="98" t="s">
        <v>652</v>
      </c>
      <c r="F148" s="99" t="s">
        <v>1631</v>
      </c>
      <c r="G148" s="98" t="s">
        <v>774</v>
      </c>
      <c r="H148" s="98" t="s">
        <v>1649</v>
      </c>
      <c r="I148" s="109" t="s">
        <v>1650</v>
      </c>
      <c r="J148" s="110">
        <v>200</v>
      </c>
      <c r="K148" s="134">
        <v>200</v>
      </c>
    </row>
    <row r="149" spans="1:11" ht="15" x14ac:dyDescent="0.2">
      <c r="A149" s="96">
        <v>1646</v>
      </c>
      <c r="B149" s="97">
        <v>45289.495289351849</v>
      </c>
      <c r="C149" s="97">
        <v>45289.495497685188</v>
      </c>
      <c r="D149" s="98" t="s">
        <v>1630</v>
      </c>
      <c r="E149" s="98" t="s">
        <v>652</v>
      </c>
      <c r="F149" s="99" t="s">
        <v>1631</v>
      </c>
      <c r="G149" s="98" t="s">
        <v>774</v>
      </c>
      <c r="H149" s="98" t="s">
        <v>1649</v>
      </c>
      <c r="I149" s="109" t="s">
        <v>1651</v>
      </c>
      <c r="J149" s="101">
        <v>200</v>
      </c>
      <c r="K149" s="134">
        <v>200</v>
      </c>
    </row>
    <row r="150" spans="1:11" ht="15" x14ac:dyDescent="0.2">
      <c r="A150" s="96">
        <v>1638</v>
      </c>
      <c r="B150" s="97">
        <v>45289.492650462962</v>
      </c>
      <c r="C150" s="97">
        <v>45289.492951388886</v>
      </c>
      <c r="D150" s="98" t="s">
        <v>1630</v>
      </c>
      <c r="E150" s="98" t="s">
        <v>652</v>
      </c>
      <c r="F150" s="99" t="s">
        <v>1631</v>
      </c>
      <c r="G150" s="98" t="s">
        <v>774</v>
      </c>
      <c r="H150" s="98" t="s">
        <v>1652</v>
      </c>
      <c r="I150" s="109" t="s">
        <v>1653</v>
      </c>
      <c r="J150" s="110">
        <v>200</v>
      </c>
      <c r="K150" s="134">
        <v>600</v>
      </c>
    </row>
    <row r="151" spans="1:11" x14ac:dyDescent="0.15">
      <c r="A151" s="103">
        <v>1637</v>
      </c>
      <c r="B151" s="104">
        <v>45289.492326388892</v>
      </c>
      <c r="C151" s="104">
        <v>45289.492615740739</v>
      </c>
      <c r="D151" s="105" t="s">
        <v>1630</v>
      </c>
      <c r="E151" s="105" t="s">
        <v>652</v>
      </c>
      <c r="F151" s="106" t="s">
        <v>1631</v>
      </c>
      <c r="G151" s="105" t="s">
        <v>774</v>
      </c>
      <c r="H151" s="105" t="s">
        <v>1654</v>
      </c>
      <c r="I151" s="107" t="s">
        <v>1655</v>
      </c>
      <c r="J151" s="110">
        <v>200</v>
      </c>
      <c r="K151" s="102">
        <v>0</v>
      </c>
    </row>
    <row r="152" spans="1:11" ht="15" x14ac:dyDescent="0.2">
      <c r="A152" s="103"/>
      <c r="B152" s="104"/>
      <c r="C152" s="104"/>
      <c r="D152" s="105"/>
      <c r="E152" s="105"/>
      <c r="F152" s="106"/>
      <c r="G152" s="105"/>
      <c r="H152" s="105" t="s">
        <v>1656</v>
      </c>
      <c r="I152" s="107"/>
      <c r="J152" s="110"/>
      <c r="K152" s="134">
        <v>200</v>
      </c>
    </row>
    <row r="153" spans="1:11" ht="15" x14ac:dyDescent="0.2">
      <c r="A153" s="103"/>
      <c r="B153" s="104"/>
      <c r="C153" s="104"/>
      <c r="D153" s="105"/>
      <c r="E153" s="105"/>
      <c r="F153" s="106"/>
      <c r="G153" s="105"/>
      <c r="H153" s="105" t="s">
        <v>1657</v>
      </c>
      <c r="I153" s="107"/>
      <c r="J153" s="110"/>
      <c r="K153" s="134">
        <v>50</v>
      </c>
    </row>
    <row r="154" spans="1:11" ht="15" x14ac:dyDescent="0.2">
      <c r="A154" s="103"/>
      <c r="B154" s="104"/>
      <c r="C154" s="104"/>
      <c r="D154" s="105"/>
      <c r="E154" s="105"/>
      <c r="F154" s="106"/>
      <c r="G154" s="105"/>
      <c r="H154" s="105" t="s">
        <v>1291</v>
      </c>
      <c r="I154" s="107"/>
      <c r="J154" s="108"/>
      <c r="K154" s="134">
        <v>50</v>
      </c>
    </row>
    <row r="155" spans="1:11" x14ac:dyDescent="0.15">
      <c r="A155" s="103"/>
      <c r="B155" s="104"/>
      <c r="C155" s="104"/>
      <c r="D155" s="105"/>
      <c r="E155" s="105"/>
      <c r="F155" s="106"/>
      <c r="G155" s="105"/>
      <c r="H155" s="105"/>
      <c r="I155" s="107"/>
      <c r="J155" s="108"/>
    </row>
    <row r="156" spans="1:11" x14ac:dyDescent="0.15">
      <c r="A156" s="103"/>
      <c r="B156" s="104"/>
      <c r="C156" s="104"/>
      <c r="D156" s="105"/>
      <c r="E156" s="105"/>
      <c r="F156" s="106"/>
      <c r="G156" s="105"/>
      <c r="H156" s="105"/>
      <c r="I156" s="107"/>
      <c r="J156" s="108">
        <f>SUM(J133:J155)</f>
        <v>4750</v>
      </c>
      <c r="K156" s="102">
        <f>SUM(K133:K155)</f>
        <v>4600</v>
      </c>
    </row>
    <row r="157" spans="1:11" x14ac:dyDescent="0.15">
      <c r="A157" s="103"/>
      <c r="B157" s="104"/>
      <c r="C157" s="104"/>
      <c r="D157" s="105"/>
      <c r="E157" s="105"/>
      <c r="F157" s="106"/>
      <c r="G157" s="105"/>
      <c r="H157" s="105"/>
      <c r="I157" s="107"/>
      <c r="J157" s="108"/>
    </row>
    <row r="158" spans="1:11" x14ac:dyDescent="0.15">
      <c r="A158" s="103"/>
      <c r="B158" s="104"/>
      <c r="C158" s="104"/>
      <c r="D158" s="105"/>
      <c r="E158" s="105"/>
      <c r="F158" s="106"/>
      <c r="G158" s="105"/>
      <c r="H158" s="105"/>
      <c r="I158" s="107"/>
      <c r="J158" s="108"/>
    </row>
    <row r="159" spans="1:11" ht="18" customHeight="1" x14ac:dyDescent="0.15">
      <c r="A159" s="103">
        <v>1687</v>
      </c>
      <c r="B159" s="104">
        <v>45292.755509259259</v>
      </c>
      <c r="C159" s="104">
        <v>45292.756006944444</v>
      </c>
      <c r="D159" s="105" t="s">
        <v>1658</v>
      </c>
      <c r="E159" s="105" t="s">
        <v>1659</v>
      </c>
      <c r="F159" s="106" t="s">
        <v>1612</v>
      </c>
      <c r="G159" s="105" t="s">
        <v>774</v>
      </c>
      <c r="H159" s="105" t="s">
        <v>1660</v>
      </c>
      <c r="I159" s="111">
        <v>45276</v>
      </c>
      <c r="J159" s="108">
        <f>SUM(J135:J158)</f>
        <v>9100</v>
      </c>
      <c r="K159" s="102">
        <v>200</v>
      </c>
    </row>
    <row r="160" spans="1:11" x14ac:dyDescent="0.15">
      <c r="A160" s="96">
        <v>1686</v>
      </c>
      <c r="B160" s="97">
        <v>45292.754699074074</v>
      </c>
      <c r="C160" s="97">
        <v>45292.755486111113</v>
      </c>
      <c r="D160" s="98" t="s">
        <v>1658</v>
      </c>
      <c r="E160" s="98" t="s">
        <v>1659</v>
      </c>
      <c r="F160" s="99" t="s">
        <v>1612</v>
      </c>
      <c r="G160" s="105" t="s">
        <v>774</v>
      </c>
      <c r="H160" s="98" t="s">
        <v>1661</v>
      </c>
      <c r="I160" s="113">
        <v>45269</v>
      </c>
      <c r="J160" s="108"/>
      <c r="K160" s="102">
        <v>200</v>
      </c>
    </row>
    <row r="161" spans="1:12" x14ac:dyDescent="0.15">
      <c r="A161" s="103"/>
      <c r="B161" s="104"/>
      <c r="C161" s="104"/>
      <c r="D161" s="105"/>
      <c r="E161" s="105"/>
      <c r="F161" s="106"/>
      <c r="G161" s="105"/>
      <c r="H161" s="105"/>
      <c r="I161" s="111"/>
      <c r="J161" s="118">
        <v>200</v>
      </c>
    </row>
    <row r="162" spans="1:12" x14ac:dyDescent="0.15">
      <c r="A162" s="103"/>
      <c r="B162" s="104"/>
      <c r="C162" s="104"/>
      <c r="D162" s="105"/>
      <c r="E162" s="105"/>
      <c r="F162" s="106"/>
      <c r="G162" s="105"/>
      <c r="H162" s="105"/>
      <c r="I162" s="111"/>
      <c r="J162" s="135">
        <v>200</v>
      </c>
      <c r="K162" s="102">
        <f>SUM(K159:K161)</f>
        <v>400</v>
      </c>
      <c r="L162" s="136"/>
    </row>
    <row r="163" spans="1:12" x14ac:dyDescent="0.15">
      <c r="A163" s="103"/>
      <c r="B163" s="104"/>
      <c r="C163" s="104"/>
      <c r="D163" s="105"/>
      <c r="E163" s="105"/>
      <c r="F163" s="106"/>
      <c r="G163" s="105"/>
      <c r="H163" s="105"/>
      <c r="I163" s="111"/>
      <c r="J163" s="135"/>
      <c r="L163" s="136"/>
    </row>
    <row r="164" spans="1:12" x14ac:dyDescent="0.15">
      <c r="A164" s="103"/>
      <c r="B164" s="104"/>
      <c r="C164" s="104"/>
      <c r="D164" s="105"/>
      <c r="E164" s="105"/>
      <c r="F164" s="106"/>
      <c r="G164" s="105"/>
      <c r="H164" s="105"/>
      <c r="I164" s="111"/>
      <c r="J164" s="135"/>
      <c r="L164" s="136"/>
    </row>
    <row r="165" spans="1:12" x14ac:dyDescent="0.15">
      <c r="A165" s="103"/>
      <c r="B165" s="104"/>
      <c r="C165" s="104"/>
      <c r="D165" s="105"/>
      <c r="E165" s="105"/>
      <c r="F165" s="106"/>
      <c r="G165" s="105"/>
      <c r="H165" s="105"/>
      <c r="I165" s="111"/>
      <c r="J165" s="135"/>
      <c r="L165" s="136"/>
    </row>
    <row r="166" spans="1:12" x14ac:dyDescent="0.15">
      <c r="A166" s="103"/>
      <c r="B166" s="104"/>
      <c r="C166" s="104"/>
      <c r="D166" s="105"/>
      <c r="E166" s="105" t="s">
        <v>929</v>
      </c>
      <c r="F166" s="106"/>
      <c r="G166" s="105"/>
      <c r="H166" s="105" t="s">
        <v>1662</v>
      </c>
      <c r="I166" s="111"/>
      <c r="J166" s="135"/>
      <c r="K166" s="102">
        <v>120</v>
      </c>
      <c r="L166" s="133">
        <f>SUM(K166+K162+K156)</f>
        <v>5120</v>
      </c>
    </row>
    <row r="167" spans="1:12" x14ac:dyDescent="0.15">
      <c r="A167" s="103"/>
      <c r="B167" s="104"/>
      <c r="C167" s="104"/>
      <c r="D167" s="105"/>
      <c r="E167" s="105"/>
      <c r="F167" s="106"/>
      <c r="G167" s="105"/>
      <c r="H167" s="105"/>
      <c r="I167" s="111"/>
      <c r="J167" s="135"/>
      <c r="L167" s="136"/>
    </row>
    <row r="168" spans="1:12" x14ac:dyDescent="0.15">
      <c r="A168" s="103"/>
      <c r="B168" s="104"/>
      <c r="C168" s="104"/>
      <c r="D168" s="105"/>
      <c r="E168" s="105"/>
      <c r="F168" s="106"/>
      <c r="G168" s="105"/>
      <c r="H168" s="105"/>
      <c r="I168" s="111"/>
      <c r="J168" s="135"/>
      <c r="L168" s="136"/>
    </row>
    <row r="169" spans="1:12" x14ac:dyDescent="0.15">
      <c r="A169" s="103"/>
      <c r="B169" s="104"/>
      <c r="C169" s="104"/>
      <c r="D169" s="105"/>
      <c r="E169" s="105"/>
      <c r="F169" s="106"/>
      <c r="G169" s="105"/>
      <c r="H169" s="105"/>
      <c r="I169" s="111"/>
      <c r="J169" s="135"/>
      <c r="L169" s="136"/>
    </row>
    <row r="170" spans="1:12" x14ac:dyDescent="0.15">
      <c r="A170" s="103"/>
      <c r="B170" s="104"/>
      <c r="C170" s="104"/>
      <c r="D170" s="105"/>
      <c r="E170" s="105"/>
      <c r="F170" s="106"/>
      <c r="G170" s="105"/>
      <c r="H170" s="105"/>
      <c r="I170" s="111"/>
      <c r="J170" s="135"/>
      <c r="L170" s="136"/>
    </row>
    <row r="171" spans="1:12" x14ac:dyDescent="0.15">
      <c r="A171" s="103"/>
      <c r="B171" s="104"/>
      <c r="C171" s="104"/>
      <c r="D171" s="105"/>
      <c r="E171" s="105"/>
      <c r="F171" s="106"/>
      <c r="G171" s="105"/>
      <c r="H171" s="105"/>
      <c r="I171" s="111"/>
      <c r="J171" s="135"/>
      <c r="L171" s="136"/>
    </row>
    <row r="172" spans="1:12" x14ac:dyDescent="0.15">
      <c r="A172" s="103"/>
      <c r="B172" s="104"/>
      <c r="C172" s="104"/>
      <c r="D172" s="105"/>
      <c r="E172" s="105"/>
      <c r="F172" s="106"/>
      <c r="G172" s="105"/>
      <c r="H172" s="105"/>
      <c r="I172" s="111"/>
      <c r="J172" s="118"/>
    </row>
    <row r="173" spans="1:12" x14ac:dyDescent="0.15">
      <c r="A173" s="96">
        <v>1608</v>
      </c>
      <c r="B173" s="97">
        <v>45287.716145833336</v>
      </c>
      <c r="C173" s="97">
        <v>45287.717824074076</v>
      </c>
      <c r="D173" s="98" t="s">
        <v>667</v>
      </c>
      <c r="E173" s="98" t="s">
        <v>1663</v>
      </c>
      <c r="F173" s="99" t="s">
        <v>1602</v>
      </c>
      <c r="G173" s="98" t="s">
        <v>1664</v>
      </c>
      <c r="H173" s="98" t="s">
        <v>421</v>
      </c>
      <c r="I173" s="109" t="s">
        <v>1602</v>
      </c>
      <c r="J173" s="118">
        <f>SUM(J161:J172)</f>
        <v>400</v>
      </c>
      <c r="K173" s="102">
        <v>150</v>
      </c>
    </row>
    <row r="174" spans="1:12" x14ac:dyDescent="0.15">
      <c r="A174" s="96"/>
      <c r="B174" s="97"/>
      <c r="C174" s="97"/>
      <c r="D174" s="98"/>
      <c r="E174" s="98"/>
      <c r="F174" s="99"/>
      <c r="G174" s="98"/>
      <c r="H174" s="98"/>
      <c r="I174" s="109"/>
      <c r="J174" s="118"/>
    </row>
    <row r="175" spans="1:12" x14ac:dyDescent="0.15">
      <c r="A175" s="96"/>
      <c r="B175" s="97"/>
      <c r="C175" s="97"/>
      <c r="D175" s="98"/>
      <c r="E175" s="98"/>
      <c r="F175" s="99"/>
      <c r="G175" s="98"/>
      <c r="H175" s="98"/>
      <c r="I175" s="109"/>
      <c r="J175" s="118"/>
    </row>
    <row r="176" spans="1:12" x14ac:dyDescent="0.15">
      <c r="A176" s="96"/>
      <c r="B176" s="97"/>
      <c r="C176" s="97"/>
      <c r="D176" s="98"/>
      <c r="E176" s="98"/>
      <c r="F176" s="99"/>
      <c r="G176" s="98"/>
      <c r="H176" s="98"/>
      <c r="I176" s="109"/>
      <c r="J176" s="118"/>
    </row>
    <row r="177" spans="1:13" x14ac:dyDescent="0.15">
      <c r="A177" s="96"/>
      <c r="B177" s="97"/>
      <c r="C177" s="97"/>
      <c r="D177" s="98"/>
      <c r="E177" s="98" t="s">
        <v>925</v>
      </c>
      <c r="F177" s="99"/>
      <c r="G177" s="98" t="s">
        <v>1664</v>
      </c>
      <c r="H177" s="98" t="s">
        <v>1665</v>
      </c>
      <c r="I177" s="109"/>
      <c r="J177" s="118"/>
      <c r="K177" s="102">
        <v>100</v>
      </c>
    </row>
    <row r="178" spans="1:13" x14ac:dyDescent="0.15">
      <c r="A178" s="96"/>
      <c r="B178" s="97"/>
      <c r="C178" s="97"/>
      <c r="D178" s="98"/>
      <c r="E178" s="98"/>
      <c r="F178" s="99"/>
      <c r="G178" s="98" t="s">
        <v>1664</v>
      </c>
      <c r="H178" s="98" t="s">
        <v>1666</v>
      </c>
      <c r="I178" s="109"/>
      <c r="J178" s="118"/>
      <c r="K178" s="102">
        <v>600</v>
      </c>
    </row>
    <row r="179" spans="1:13" x14ac:dyDescent="0.15">
      <c r="A179" s="96"/>
      <c r="B179" s="97"/>
      <c r="C179" s="97"/>
      <c r="D179" s="98"/>
      <c r="E179" s="98"/>
      <c r="F179" s="99"/>
      <c r="G179" s="98" t="s">
        <v>1664</v>
      </c>
      <c r="H179" s="98" t="s">
        <v>1667</v>
      </c>
      <c r="I179" s="109"/>
      <c r="J179" s="118"/>
      <c r="K179" s="102">
        <v>100</v>
      </c>
    </row>
    <row r="180" spans="1:13" x14ac:dyDescent="0.15">
      <c r="A180" s="96"/>
      <c r="B180" s="97"/>
      <c r="C180" s="97"/>
      <c r="D180" s="98"/>
      <c r="E180" s="98"/>
      <c r="F180" s="99"/>
      <c r="G180" s="98"/>
      <c r="H180" s="98"/>
      <c r="I180" s="109"/>
      <c r="J180" s="118"/>
    </row>
    <row r="181" spans="1:13" x14ac:dyDescent="0.15">
      <c r="A181" s="96"/>
      <c r="B181" s="97"/>
      <c r="C181" s="97"/>
      <c r="D181" s="98"/>
      <c r="E181" s="98"/>
      <c r="F181" s="99"/>
      <c r="G181" s="98"/>
      <c r="H181" s="98"/>
      <c r="I181" s="109"/>
      <c r="J181" s="118"/>
      <c r="K181" s="102">
        <f>SUM(K177:K180)</f>
        <v>800</v>
      </c>
      <c r="L181" s="133">
        <f>SUM(K181+K173)</f>
        <v>950</v>
      </c>
    </row>
    <row r="182" spans="1:13" x14ac:dyDescent="0.15">
      <c r="A182" s="96"/>
      <c r="B182" s="97"/>
      <c r="C182" s="97"/>
      <c r="D182" s="98"/>
      <c r="E182" s="98"/>
      <c r="F182" s="99"/>
      <c r="G182" s="98"/>
      <c r="H182" s="98"/>
      <c r="I182" s="109"/>
      <c r="J182" s="118"/>
    </row>
    <row r="183" spans="1:13" x14ac:dyDescent="0.15">
      <c r="A183" s="96"/>
      <c r="B183" s="97"/>
      <c r="C183" s="97"/>
      <c r="D183" s="98"/>
      <c r="E183" s="98"/>
      <c r="F183" s="99"/>
      <c r="G183" s="98"/>
      <c r="H183" s="98"/>
      <c r="I183" s="109"/>
      <c r="J183" s="114"/>
    </row>
    <row r="184" spans="1:13" x14ac:dyDescent="0.15">
      <c r="A184" s="96"/>
      <c r="B184" s="97"/>
      <c r="C184" s="97"/>
      <c r="D184" s="98"/>
      <c r="E184" s="98"/>
      <c r="F184" s="99"/>
      <c r="G184" s="98"/>
      <c r="H184" s="98"/>
      <c r="I184" s="109"/>
      <c r="J184" s="114"/>
    </row>
    <row r="185" spans="1:13" x14ac:dyDescent="0.15">
      <c r="A185" s="96"/>
      <c r="B185" s="97"/>
      <c r="C185" s="97"/>
      <c r="D185" s="98"/>
      <c r="E185" s="98"/>
      <c r="F185" s="99"/>
      <c r="G185" s="98"/>
      <c r="H185" s="98"/>
      <c r="I185" s="109"/>
      <c r="J185" s="114"/>
    </row>
    <row r="186" spans="1:13" x14ac:dyDescent="0.15">
      <c r="A186" s="103">
        <v>1607</v>
      </c>
      <c r="B186" s="104">
        <v>45286.737337962964</v>
      </c>
      <c r="C186" s="104">
        <v>45286.738506944443</v>
      </c>
      <c r="D186" s="105" t="s">
        <v>667</v>
      </c>
      <c r="E186" s="105" t="s">
        <v>1663</v>
      </c>
      <c r="F186" s="106" t="s">
        <v>1602</v>
      </c>
      <c r="G186" s="98" t="s">
        <v>745</v>
      </c>
      <c r="H186" s="105" t="s">
        <v>1668</v>
      </c>
      <c r="I186" s="111">
        <v>45279</v>
      </c>
      <c r="J186" s="114">
        <v>200</v>
      </c>
      <c r="K186" s="102">
        <v>200</v>
      </c>
    </row>
    <row r="187" spans="1:13" x14ac:dyDescent="0.15">
      <c r="A187" s="103">
        <v>1605</v>
      </c>
      <c r="B187" s="104">
        <v>45286.730671296296</v>
      </c>
      <c r="C187" s="104">
        <v>45286.735497685186</v>
      </c>
      <c r="D187" s="105" t="s">
        <v>667</v>
      </c>
      <c r="E187" s="105" t="s">
        <v>1663</v>
      </c>
      <c r="F187" s="106" t="s">
        <v>1602</v>
      </c>
      <c r="G187" s="98" t="s">
        <v>745</v>
      </c>
      <c r="H187" s="105" t="s">
        <v>1669</v>
      </c>
      <c r="I187" s="111">
        <v>45273</v>
      </c>
      <c r="J187" s="114">
        <v>200</v>
      </c>
      <c r="K187" s="102">
        <v>315</v>
      </c>
    </row>
    <row r="188" spans="1:13" x14ac:dyDescent="0.15">
      <c r="A188" s="96">
        <v>1628</v>
      </c>
      <c r="B188" s="97">
        <v>45289.328518518516</v>
      </c>
      <c r="C188" s="97">
        <v>45289.335532407407</v>
      </c>
      <c r="D188" s="98" t="s">
        <v>667</v>
      </c>
      <c r="E188" s="98" t="s">
        <v>1663</v>
      </c>
      <c r="F188" s="99" t="s">
        <v>1602</v>
      </c>
      <c r="G188" s="98" t="s">
        <v>745</v>
      </c>
      <c r="H188" s="98" t="s">
        <v>1669</v>
      </c>
      <c r="I188" s="109" t="s">
        <v>927</v>
      </c>
      <c r="J188" s="116">
        <v>200</v>
      </c>
      <c r="K188" s="102">
        <v>125</v>
      </c>
    </row>
    <row r="189" spans="1:13" x14ac:dyDescent="0.15">
      <c r="A189" s="96">
        <v>1606</v>
      </c>
      <c r="B189" s="97">
        <v>45286.735648148147</v>
      </c>
      <c r="C189" s="97">
        <v>45286.737256944441</v>
      </c>
      <c r="D189" s="98" t="s">
        <v>667</v>
      </c>
      <c r="E189" s="98" t="s">
        <v>1663</v>
      </c>
      <c r="F189" s="99" t="s">
        <v>1602</v>
      </c>
      <c r="G189" s="98" t="s">
        <v>745</v>
      </c>
      <c r="H189" s="98" t="s">
        <v>1670</v>
      </c>
      <c r="I189" s="113">
        <v>45275</v>
      </c>
      <c r="J189" s="116">
        <v>100</v>
      </c>
      <c r="K189" s="102">
        <v>125</v>
      </c>
    </row>
    <row r="190" spans="1:13" x14ac:dyDescent="0.15">
      <c r="A190" s="96">
        <v>1688</v>
      </c>
      <c r="B190" s="97">
        <v>45293.304490740738</v>
      </c>
      <c r="C190" s="97">
        <v>45293.306203703702</v>
      </c>
      <c r="D190" s="98" t="s">
        <v>667</v>
      </c>
      <c r="E190" s="98" t="s">
        <v>1663</v>
      </c>
      <c r="F190" s="99" t="s">
        <v>1602</v>
      </c>
      <c r="G190" s="98" t="s">
        <v>745</v>
      </c>
      <c r="H190" s="98" t="s">
        <v>1671</v>
      </c>
      <c r="I190" s="113">
        <v>45290</v>
      </c>
      <c r="J190" s="101">
        <v>270</v>
      </c>
      <c r="K190" s="102">
        <v>200</v>
      </c>
    </row>
    <row r="191" spans="1:13" x14ac:dyDescent="0.15">
      <c r="A191" s="96">
        <v>1604</v>
      </c>
      <c r="B191" s="97">
        <v>45286.726400462961</v>
      </c>
      <c r="C191" s="97">
        <v>45286.73060185185</v>
      </c>
      <c r="D191" s="98" t="s">
        <v>667</v>
      </c>
      <c r="E191" s="98" t="s">
        <v>1663</v>
      </c>
      <c r="F191" s="99" t="s">
        <v>1602</v>
      </c>
      <c r="G191" s="98" t="s">
        <v>745</v>
      </c>
      <c r="H191" s="98" t="s">
        <v>1672</v>
      </c>
      <c r="I191" s="113">
        <v>45261</v>
      </c>
      <c r="J191" s="114">
        <v>200</v>
      </c>
      <c r="K191" s="102">
        <v>250</v>
      </c>
      <c r="M191" s="205"/>
    </row>
    <row r="192" spans="1:13" x14ac:dyDescent="0.15">
      <c r="A192" s="96"/>
      <c r="B192" s="97"/>
      <c r="C192" s="97"/>
      <c r="D192" s="98"/>
      <c r="E192" s="98"/>
      <c r="F192" s="99"/>
      <c r="G192" s="98"/>
      <c r="H192" s="98"/>
      <c r="I192" s="109"/>
      <c r="J192" s="114"/>
    </row>
    <row r="193" spans="1:11" x14ac:dyDescent="0.15">
      <c r="A193" s="96"/>
      <c r="B193" s="97"/>
      <c r="C193" s="97"/>
      <c r="D193" s="98"/>
      <c r="E193" s="98"/>
      <c r="F193" s="99"/>
      <c r="G193" s="98"/>
      <c r="H193" s="98"/>
      <c r="I193" s="109"/>
      <c r="J193" s="114">
        <f>SUM(J186:J192)</f>
        <v>1170</v>
      </c>
      <c r="K193" s="102">
        <f>SUM(K186:K192)</f>
        <v>1215</v>
      </c>
    </row>
    <row r="194" spans="1:11" x14ac:dyDescent="0.15">
      <c r="A194" s="96"/>
      <c r="B194" s="97"/>
      <c r="C194" s="97"/>
      <c r="D194" s="98"/>
      <c r="E194" s="98"/>
      <c r="F194" s="99"/>
      <c r="G194" s="98"/>
      <c r="H194" s="98"/>
      <c r="I194" s="109"/>
      <c r="J194" s="101"/>
    </row>
    <row r="195" spans="1:11" x14ac:dyDescent="0.15">
      <c r="A195" s="96"/>
      <c r="B195" s="97"/>
      <c r="C195" s="97"/>
      <c r="D195" s="98"/>
      <c r="E195" s="98"/>
      <c r="F195" s="99"/>
      <c r="G195" s="98"/>
      <c r="H195" s="98"/>
      <c r="I195" s="109"/>
      <c r="J195" s="114"/>
    </row>
    <row r="196" spans="1:11" x14ac:dyDescent="0.15">
      <c r="A196" s="103">
        <v>1685</v>
      </c>
      <c r="B196" s="104">
        <v>45292.682650462964</v>
      </c>
      <c r="C196" s="104">
        <v>45292.683599537035</v>
      </c>
      <c r="D196" s="105" t="s">
        <v>1673</v>
      </c>
      <c r="E196" s="105" t="s">
        <v>1674</v>
      </c>
      <c r="F196" s="106" t="s">
        <v>1675</v>
      </c>
      <c r="G196" s="105" t="s">
        <v>641</v>
      </c>
      <c r="H196" s="105" t="s">
        <v>1676</v>
      </c>
      <c r="I196" s="107" t="s">
        <v>1675</v>
      </c>
      <c r="J196" s="112">
        <v>105</v>
      </c>
      <c r="K196" s="102">
        <v>355</v>
      </c>
    </row>
    <row r="197" spans="1:11" x14ac:dyDescent="0.15">
      <c r="A197" s="103">
        <v>1661</v>
      </c>
      <c r="B197" s="104">
        <v>45291.477997685186</v>
      </c>
      <c r="C197" s="104">
        <v>45291.479224537034</v>
      </c>
      <c r="D197" s="105" t="s">
        <v>1673</v>
      </c>
      <c r="E197" s="105" t="s">
        <v>1674</v>
      </c>
      <c r="F197" s="106" t="s">
        <v>1675</v>
      </c>
      <c r="G197" s="105" t="s">
        <v>641</v>
      </c>
      <c r="H197" s="105" t="s">
        <v>1677</v>
      </c>
      <c r="I197" s="107" t="s">
        <v>1678</v>
      </c>
      <c r="J197" s="112">
        <v>800</v>
      </c>
      <c r="K197" s="102">
        <v>800</v>
      </c>
    </row>
    <row r="198" spans="1:11" x14ac:dyDescent="0.15">
      <c r="A198" s="103">
        <v>1673</v>
      </c>
      <c r="B198" s="104">
        <v>45291.491782407407</v>
      </c>
      <c r="C198" s="104">
        <v>45291.492372685185</v>
      </c>
      <c r="D198" s="105" t="s">
        <v>1673</v>
      </c>
      <c r="E198" s="105" t="s">
        <v>1674</v>
      </c>
      <c r="F198" s="106" t="s">
        <v>1675</v>
      </c>
      <c r="G198" s="105" t="s">
        <v>641</v>
      </c>
      <c r="H198" s="105" t="s">
        <v>1679</v>
      </c>
      <c r="I198" s="107" t="s">
        <v>1680</v>
      </c>
      <c r="J198" s="112">
        <v>800</v>
      </c>
      <c r="K198" s="102">
        <v>800</v>
      </c>
    </row>
    <row r="199" spans="1:11" x14ac:dyDescent="0.15">
      <c r="A199" s="103">
        <v>1663</v>
      </c>
      <c r="B199" s="104">
        <v>45291.480185185188</v>
      </c>
      <c r="C199" s="104">
        <v>45291.480914351851</v>
      </c>
      <c r="D199" s="105" t="s">
        <v>1673</v>
      </c>
      <c r="E199" s="105" t="s">
        <v>1674</v>
      </c>
      <c r="F199" s="106" t="s">
        <v>1675</v>
      </c>
      <c r="G199" s="105" t="s">
        <v>641</v>
      </c>
      <c r="H199" s="105" t="s">
        <v>1681</v>
      </c>
      <c r="I199" s="107" t="s">
        <v>1682</v>
      </c>
      <c r="J199" s="112">
        <v>250</v>
      </c>
      <c r="K199" s="102">
        <v>475</v>
      </c>
    </row>
    <row r="200" spans="1:11" x14ac:dyDescent="0.15">
      <c r="A200" s="103">
        <v>1669</v>
      </c>
      <c r="B200" s="104">
        <v>45291.483981481484</v>
      </c>
      <c r="C200" s="104">
        <v>45291.484398148146</v>
      </c>
      <c r="D200" s="105" t="s">
        <v>1673</v>
      </c>
      <c r="E200" s="105" t="s">
        <v>1674</v>
      </c>
      <c r="F200" s="106" t="s">
        <v>1675</v>
      </c>
      <c r="G200" s="105" t="s">
        <v>641</v>
      </c>
      <c r="H200" s="105" t="s">
        <v>1681</v>
      </c>
      <c r="I200" s="107" t="s">
        <v>1683</v>
      </c>
      <c r="J200" s="112">
        <v>250</v>
      </c>
      <c r="K200" s="102">
        <v>0</v>
      </c>
    </row>
    <row r="201" spans="1:11" x14ac:dyDescent="0.15">
      <c r="A201" s="96">
        <v>1660</v>
      </c>
      <c r="B201" s="97">
        <v>45291.477164351854</v>
      </c>
      <c r="C201" s="97">
        <v>45291.477789351855</v>
      </c>
      <c r="D201" s="98" t="s">
        <v>1673</v>
      </c>
      <c r="E201" s="98" t="s">
        <v>1674</v>
      </c>
      <c r="F201" s="99" t="s">
        <v>1675</v>
      </c>
      <c r="G201" s="98" t="s">
        <v>641</v>
      </c>
      <c r="H201" s="98" t="s">
        <v>1684</v>
      </c>
      <c r="I201" s="109" t="s">
        <v>1685</v>
      </c>
      <c r="J201" s="101">
        <v>125</v>
      </c>
      <c r="K201" s="102">
        <v>100</v>
      </c>
    </row>
    <row r="202" spans="1:11" x14ac:dyDescent="0.15">
      <c r="A202" s="103">
        <v>1667</v>
      </c>
      <c r="B202" s="104">
        <v>45291.48296296296</v>
      </c>
      <c r="C202" s="104">
        <v>45291.483402777776</v>
      </c>
      <c r="D202" s="105" t="s">
        <v>1673</v>
      </c>
      <c r="E202" s="105" t="s">
        <v>1674</v>
      </c>
      <c r="F202" s="106" t="s">
        <v>1675</v>
      </c>
      <c r="G202" s="105" t="s">
        <v>641</v>
      </c>
      <c r="H202" s="105" t="s">
        <v>1686</v>
      </c>
      <c r="I202" s="107" t="s">
        <v>1687</v>
      </c>
      <c r="J202" s="112">
        <v>250</v>
      </c>
      <c r="K202" s="102">
        <v>275</v>
      </c>
    </row>
    <row r="203" spans="1:11" x14ac:dyDescent="0.15">
      <c r="A203" s="96">
        <v>1684</v>
      </c>
      <c r="B203" s="97">
        <v>45292.682083333333</v>
      </c>
      <c r="C203" s="97">
        <v>45292.682476851849</v>
      </c>
      <c r="D203" s="98" t="s">
        <v>1673</v>
      </c>
      <c r="E203" s="98" t="s">
        <v>1688</v>
      </c>
      <c r="F203" s="99" t="s">
        <v>1675</v>
      </c>
      <c r="G203" s="98" t="s">
        <v>641</v>
      </c>
      <c r="H203" s="98" t="s">
        <v>1689</v>
      </c>
      <c r="I203" s="109" t="s">
        <v>1675</v>
      </c>
      <c r="J203" s="101">
        <v>460</v>
      </c>
      <c r="K203" s="102">
        <v>200</v>
      </c>
    </row>
    <row r="204" spans="1:11" x14ac:dyDescent="0.15">
      <c r="A204" s="96">
        <v>1668</v>
      </c>
      <c r="B204" s="97">
        <v>45291.483460648145</v>
      </c>
      <c r="C204" s="97">
        <v>45291.483877314815</v>
      </c>
      <c r="D204" s="98" t="s">
        <v>1673</v>
      </c>
      <c r="E204" s="98" t="s">
        <v>1688</v>
      </c>
      <c r="F204" s="99" t="s">
        <v>1675</v>
      </c>
      <c r="G204" s="98" t="s">
        <v>641</v>
      </c>
      <c r="H204" s="98" t="s">
        <v>1690</v>
      </c>
      <c r="I204" s="109" t="s">
        <v>1687</v>
      </c>
      <c r="J204" s="101">
        <v>250</v>
      </c>
      <c r="K204" s="102">
        <v>635</v>
      </c>
    </row>
    <row r="205" spans="1:11" x14ac:dyDescent="0.15">
      <c r="A205" s="96">
        <v>1664</v>
      </c>
      <c r="B205" s="97">
        <v>45291.481134259258</v>
      </c>
      <c r="C205" s="97">
        <v>45291.481863425928</v>
      </c>
      <c r="D205" s="98" t="s">
        <v>1673</v>
      </c>
      <c r="E205" s="98" t="s">
        <v>1674</v>
      </c>
      <c r="F205" s="99" t="s">
        <v>1675</v>
      </c>
      <c r="G205" s="98" t="s">
        <v>641</v>
      </c>
      <c r="H205" s="98" t="s">
        <v>1691</v>
      </c>
      <c r="I205" s="109" t="s">
        <v>1692</v>
      </c>
      <c r="J205" s="101">
        <v>250</v>
      </c>
      <c r="K205" s="102">
        <v>125</v>
      </c>
    </row>
    <row r="206" spans="1:11" x14ac:dyDescent="0.15">
      <c r="A206" s="103">
        <v>1671</v>
      </c>
      <c r="B206" s="104">
        <v>45291.490972222222</v>
      </c>
      <c r="C206" s="104">
        <v>45291.491342592592</v>
      </c>
      <c r="D206" s="105" t="s">
        <v>1673</v>
      </c>
      <c r="E206" s="105" t="s">
        <v>1674</v>
      </c>
      <c r="F206" s="106" t="s">
        <v>1675</v>
      </c>
      <c r="G206" s="105" t="s">
        <v>641</v>
      </c>
      <c r="H206" s="105" t="s">
        <v>1693</v>
      </c>
      <c r="I206" s="107" t="s">
        <v>1675</v>
      </c>
      <c r="J206" s="108">
        <v>315</v>
      </c>
      <c r="K206" s="102">
        <v>315</v>
      </c>
    </row>
    <row r="207" spans="1:11" x14ac:dyDescent="0.15">
      <c r="A207" s="96">
        <v>1670</v>
      </c>
      <c r="B207" s="97">
        <v>45291.490416666667</v>
      </c>
      <c r="C207" s="97">
        <v>45291.490914351853</v>
      </c>
      <c r="D207" s="98" t="s">
        <v>1673</v>
      </c>
      <c r="E207" s="98" t="s">
        <v>1674</v>
      </c>
      <c r="F207" s="99" t="s">
        <v>1675</v>
      </c>
      <c r="G207" s="98" t="s">
        <v>641</v>
      </c>
      <c r="H207" s="98" t="s">
        <v>1694</v>
      </c>
      <c r="I207" s="109" t="s">
        <v>1675</v>
      </c>
      <c r="J207" s="101">
        <v>150</v>
      </c>
      <c r="K207" s="102">
        <v>263.75</v>
      </c>
    </row>
    <row r="208" spans="1:11" ht="15" x14ac:dyDescent="0.2">
      <c r="A208" s="103">
        <v>1683</v>
      </c>
      <c r="B208" s="104">
        <v>45292.681388888886</v>
      </c>
      <c r="C208" s="104">
        <v>45292.682025462964</v>
      </c>
      <c r="D208" s="105" t="s">
        <v>1673</v>
      </c>
      <c r="E208" s="105" t="s">
        <v>1674</v>
      </c>
      <c r="F208" s="106" t="s">
        <v>1675</v>
      </c>
      <c r="G208" s="105" t="s">
        <v>641</v>
      </c>
      <c r="H208" s="137" t="s">
        <v>1695</v>
      </c>
      <c r="I208" s="138" t="s">
        <v>1675</v>
      </c>
      <c r="J208" s="139">
        <v>150</v>
      </c>
      <c r="K208" s="140">
        <v>350</v>
      </c>
    </row>
    <row r="209" spans="1:12" ht="15" x14ac:dyDescent="0.2">
      <c r="A209" s="96">
        <v>1662</v>
      </c>
      <c r="B209" s="97">
        <v>45291.479571759257</v>
      </c>
      <c r="C209" s="97">
        <v>45291.480138888888</v>
      </c>
      <c r="D209" s="98" t="s">
        <v>1673</v>
      </c>
      <c r="E209" s="98" t="s">
        <v>1674</v>
      </c>
      <c r="F209" s="99" t="s">
        <v>1675</v>
      </c>
      <c r="G209" s="98" t="s">
        <v>641</v>
      </c>
      <c r="H209" s="141" t="s">
        <v>843</v>
      </c>
      <c r="I209" s="142" t="s">
        <v>1696</v>
      </c>
      <c r="J209" s="143">
        <v>300</v>
      </c>
      <c r="K209" s="144">
        <v>350</v>
      </c>
      <c r="L209" t="s">
        <v>1697</v>
      </c>
    </row>
    <row r="210" spans="1:12" ht="15" x14ac:dyDescent="0.2">
      <c r="A210" s="103">
        <v>1659</v>
      </c>
      <c r="B210" s="104">
        <v>45291.476018518515</v>
      </c>
      <c r="C210" s="104">
        <v>45291.477025462962</v>
      </c>
      <c r="D210" s="105" t="s">
        <v>1673</v>
      </c>
      <c r="E210" s="105" t="s">
        <v>1674</v>
      </c>
      <c r="F210" s="106" t="s">
        <v>1675</v>
      </c>
      <c r="G210" s="105" t="s">
        <v>641</v>
      </c>
      <c r="H210" s="137" t="s">
        <v>1698</v>
      </c>
      <c r="I210" s="138" t="s">
        <v>1699</v>
      </c>
      <c r="J210" s="145">
        <v>300</v>
      </c>
      <c r="K210" s="144">
        <v>300</v>
      </c>
      <c r="L210" t="s">
        <v>1700</v>
      </c>
    </row>
    <row r="211" spans="1:12" ht="15" x14ac:dyDescent="0.2">
      <c r="A211" s="103">
        <v>1665</v>
      </c>
      <c r="B211" s="104">
        <v>45291.481979166667</v>
      </c>
      <c r="C211" s="104">
        <v>45291.482442129629</v>
      </c>
      <c r="D211" s="105" t="s">
        <v>1673</v>
      </c>
      <c r="E211" s="105" t="s">
        <v>1688</v>
      </c>
      <c r="F211" s="106" t="s">
        <v>1675</v>
      </c>
      <c r="G211" s="105" t="s">
        <v>641</v>
      </c>
      <c r="H211" s="137" t="s">
        <v>846</v>
      </c>
      <c r="I211" s="138" t="s">
        <v>1701</v>
      </c>
      <c r="J211" s="145">
        <v>300</v>
      </c>
      <c r="K211" s="144">
        <v>300</v>
      </c>
      <c r="L211" t="s">
        <v>1702</v>
      </c>
    </row>
    <row r="212" spans="1:12" ht="15" x14ac:dyDescent="0.2">
      <c r="A212" s="96">
        <v>1666</v>
      </c>
      <c r="B212" s="97">
        <v>45291.482499999998</v>
      </c>
      <c r="C212" s="97">
        <v>45291.482893518521</v>
      </c>
      <c r="D212" s="98" t="s">
        <v>1673</v>
      </c>
      <c r="E212" s="98" t="s">
        <v>1674</v>
      </c>
      <c r="F212" s="99" t="s">
        <v>1675</v>
      </c>
      <c r="G212" s="98" t="s">
        <v>641</v>
      </c>
      <c r="H212" s="141" t="s">
        <v>849</v>
      </c>
      <c r="I212" s="142" t="s">
        <v>1701</v>
      </c>
      <c r="J212" s="146">
        <v>300</v>
      </c>
      <c r="K212" s="140">
        <v>50</v>
      </c>
      <c r="L212" t="s">
        <v>1703</v>
      </c>
    </row>
    <row r="213" spans="1:12" x14ac:dyDescent="0.15">
      <c r="A213" s="96">
        <v>1672</v>
      </c>
      <c r="B213" s="97">
        <v>45291.491400462961</v>
      </c>
      <c r="C213" s="97">
        <v>45291.491736111115</v>
      </c>
      <c r="D213" s="98" t="s">
        <v>1673</v>
      </c>
      <c r="E213" s="98" t="s">
        <v>1674</v>
      </c>
      <c r="F213" s="99" t="s">
        <v>1675</v>
      </c>
      <c r="G213" s="98" t="s">
        <v>641</v>
      </c>
      <c r="H213" s="98" t="s">
        <v>868</v>
      </c>
      <c r="I213" s="109" t="s">
        <v>1675</v>
      </c>
      <c r="J213" s="101">
        <v>255</v>
      </c>
      <c r="K213" s="102">
        <v>255</v>
      </c>
    </row>
    <row r="214" spans="1:12" x14ac:dyDescent="0.15">
      <c r="A214" s="103"/>
      <c r="B214" s="104"/>
      <c r="C214" s="104"/>
      <c r="D214" s="105"/>
      <c r="E214" s="105"/>
      <c r="F214" s="106"/>
      <c r="G214" s="105"/>
      <c r="H214" s="105" t="s">
        <v>1704</v>
      </c>
      <c r="I214" s="107"/>
      <c r="J214" s="101"/>
      <c r="K214" s="102">
        <v>125</v>
      </c>
    </row>
    <row r="215" spans="1:12" x14ac:dyDescent="0.15">
      <c r="A215" s="103"/>
      <c r="B215" s="104"/>
      <c r="C215" s="104"/>
      <c r="D215" s="105"/>
      <c r="E215" s="105"/>
      <c r="F215" s="106"/>
      <c r="G215" s="105"/>
      <c r="H215" s="105" t="s">
        <v>1705</v>
      </c>
      <c r="I215" s="107"/>
      <c r="J215" s="101"/>
      <c r="K215" s="102">
        <v>200</v>
      </c>
    </row>
    <row r="216" spans="1:12" x14ac:dyDescent="0.15">
      <c r="A216" s="103"/>
      <c r="B216" s="104"/>
      <c r="C216" s="104"/>
      <c r="D216" s="105"/>
      <c r="E216" s="105"/>
      <c r="F216" s="106"/>
      <c r="G216" s="105"/>
      <c r="H216" s="105" t="s">
        <v>1706</v>
      </c>
      <c r="I216" s="107"/>
      <c r="J216" s="112"/>
      <c r="K216" s="102">
        <v>50</v>
      </c>
    </row>
    <row r="217" spans="1:12" x14ac:dyDescent="0.15">
      <c r="A217" s="103"/>
      <c r="B217" s="104"/>
      <c r="C217" s="104"/>
      <c r="D217" s="105"/>
      <c r="E217" s="105"/>
      <c r="F217" s="106"/>
      <c r="G217" s="105"/>
      <c r="H217" s="105" t="s">
        <v>1515</v>
      </c>
      <c r="I217" s="107"/>
      <c r="J217" s="112"/>
      <c r="K217" s="102">
        <v>225</v>
      </c>
    </row>
    <row r="218" spans="1:12" x14ac:dyDescent="0.15">
      <c r="A218" s="103"/>
      <c r="B218" s="104"/>
      <c r="C218" s="104"/>
      <c r="D218" s="105"/>
      <c r="E218" s="105"/>
      <c r="F218" s="106"/>
      <c r="G218" s="105"/>
      <c r="H218" s="105"/>
      <c r="I218" s="107"/>
      <c r="J218" s="112"/>
    </row>
    <row r="219" spans="1:12" x14ac:dyDescent="0.15">
      <c r="A219" s="103"/>
      <c r="B219" s="104"/>
      <c r="C219" s="104"/>
      <c r="D219" s="105"/>
      <c r="E219" s="105"/>
      <c r="F219" s="106"/>
      <c r="G219" s="105"/>
      <c r="H219" s="105"/>
      <c r="I219" s="107"/>
      <c r="J219" s="112"/>
      <c r="K219" s="102">
        <f>SUM(K196:K218)</f>
        <v>6548.75</v>
      </c>
    </row>
    <row r="220" spans="1:12" x14ac:dyDescent="0.15">
      <c r="A220" s="103"/>
      <c r="B220" s="104"/>
      <c r="C220" s="104"/>
      <c r="D220" s="105"/>
      <c r="E220" s="105"/>
      <c r="F220" s="106"/>
      <c r="G220" s="105"/>
      <c r="H220" s="105"/>
      <c r="I220" s="107"/>
      <c r="J220" s="112"/>
    </row>
    <row r="221" spans="1:12" x14ac:dyDescent="0.15">
      <c r="A221" s="103">
        <v>1679</v>
      </c>
      <c r="B221" s="104">
        <v>45292.592141203706</v>
      </c>
      <c r="C221" s="104">
        <v>45292.592881944445</v>
      </c>
      <c r="D221" s="105" t="s">
        <v>1707</v>
      </c>
      <c r="E221" s="105" t="s">
        <v>1708</v>
      </c>
      <c r="F221" s="106" t="s">
        <v>1675</v>
      </c>
      <c r="G221" s="105" t="s">
        <v>682</v>
      </c>
      <c r="H221" s="105" t="s">
        <v>1709</v>
      </c>
      <c r="I221" s="107" t="s">
        <v>1710</v>
      </c>
      <c r="J221" s="116">
        <v>200</v>
      </c>
      <c r="K221" s="102">
        <v>250</v>
      </c>
    </row>
    <row r="222" spans="1:12" x14ac:dyDescent="0.15">
      <c r="A222" s="103">
        <v>1681</v>
      </c>
      <c r="B222" s="104">
        <v>45292.593576388892</v>
      </c>
      <c r="C222" s="104">
        <v>45292.596342592595</v>
      </c>
      <c r="D222" s="105" t="s">
        <v>1707</v>
      </c>
      <c r="E222" s="105" t="s">
        <v>1711</v>
      </c>
      <c r="F222" s="106" t="s">
        <v>1675</v>
      </c>
      <c r="G222" s="105" t="s">
        <v>682</v>
      </c>
      <c r="H222" s="105" t="s">
        <v>1712</v>
      </c>
      <c r="I222" s="107" t="s">
        <v>927</v>
      </c>
      <c r="J222" s="115">
        <v>300</v>
      </c>
      <c r="K222" s="102">
        <v>315</v>
      </c>
    </row>
    <row r="223" spans="1:12" x14ac:dyDescent="0.15">
      <c r="A223" s="96">
        <v>1682</v>
      </c>
      <c r="B223" s="97">
        <v>45292.596446759257</v>
      </c>
      <c r="C223" s="97">
        <v>45292.59783564815</v>
      </c>
      <c r="D223" s="98" t="s">
        <v>1707</v>
      </c>
      <c r="E223" s="98" t="s">
        <v>1708</v>
      </c>
      <c r="F223" s="99" t="s">
        <v>1675</v>
      </c>
      <c r="G223" s="98" t="s">
        <v>682</v>
      </c>
      <c r="H223" s="98" t="s">
        <v>1712</v>
      </c>
      <c r="I223" s="109" t="s">
        <v>1713</v>
      </c>
      <c r="J223" s="114">
        <v>200</v>
      </c>
      <c r="K223" s="102">
        <v>250</v>
      </c>
    </row>
    <row r="224" spans="1:12" x14ac:dyDescent="0.15">
      <c r="A224" s="96">
        <v>1678</v>
      </c>
      <c r="B224" s="97">
        <v>45292.591134259259</v>
      </c>
      <c r="C224" s="97">
        <v>45292.592013888891</v>
      </c>
      <c r="D224" s="98" t="s">
        <v>1707</v>
      </c>
      <c r="E224" s="98" t="s">
        <v>1708</v>
      </c>
      <c r="F224" s="99" t="s">
        <v>1675</v>
      </c>
      <c r="G224" s="98" t="s">
        <v>682</v>
      </c>
      <c r="H224" s="98" t="s">
        <v>1714</v>
      </c>
      <c r="I224" s="109" t="s">
        <v>1715</v>
      </c>
      <c r="J224" s="114">
        <v>200</v>
      </c>
      <c r="K224" s="102">
        <v>200</v>
      </c>
    </row>
    <row r="225" spans="1:12" x14ac:dyDescent="0.15">
      <c r="A225" s="96">
        <v>1680</v>
      </c>
      <c r="B225" s="97">
        <v>45292.592951388891</v>
      </c>
      <c r="C225" s="97">
        <v>45292.593506944446</v>
      </c>
      <c r="D225" s="98" t="s">
        <v>1707</v>
      </c>
      <c r="E225" s="98" t="s">
        <v>1708</v>
      </c>
      <c r="F225" s="99" t="s">
        <v>1675</v>
      </c>
      <c r="G225" s="98" t="s">
        <v>682</v>
      </c>
      <c r="H225" s="98" t="s">
        <v>1714</v>
      </c>
      <c r="I225" s="125" t="s">
        <v>1710</v>
      </c>
      <c r="J225" s="114">
        <v>200</v>
      </c>
      <c r="K225" s="102">
        <v>200</v>
      </c>
    </row>
    <row r="226" spans="1:12" x14ac:dyDescent="0.15">
      <c r="A226" s="96"/>
      <c r="B226" s="97"/>
      <c r="C226" s="97"/>
      <c r="D226" s="98"/>
      <c r="E226" s="98"/>
      <c r="F226" s="99"/>
      <c r="G226" s="98"/>
      <c r="H226" s="98" t="s">
        <v>1716</v>
      </c>
      <c r="I226" s="125"/>
      <c r="J226" s="114"/>
      <c r="K226" s="102">
        <v>300</v>
      </c>
    </row>
    <row r="227" spans="1:12" x14ac:dyDescent="0.15">
      <c r="A227" s="96"/>
      <c r="B227" s="97"/>
      <c r="C227" s="97"/>
      <c r="D227" s="98"/>
      <c r="E227" s="98"/>
      <c r="F227" s="99"/>
      <c r="G227" s="98"/>
      <c r="H227" s="98" t="s">
        <v>1669</v>
      </c>
      <c r="I227" s="125"/>
      <c r="J227" s="114"/>
      <c r="K227" s="102">
        <v>125</v>
      </c>
    </row>
    <row r="228" spans="1:12" x14ac:dyDescent="0.15">
      <c r="A228" s="96"/>
      <c r="B228" s="97"/>
      <c r="C228" s="97"/>
      <c r="D228" s="98"/>
      <c r="E228" s="98"/>
      <c r="F228" s="99"/>
      <c r="G228" s="98"/>
      <c r="H228" s="98" t="s">
        <v>1704</v>
      </c>
      <c r="I228" s="125"/>
      <c r="J228" s="114"/>
      <c r="K228" s="102">
        <v>175</v>
      </c>
    </row>
    <row r="229" spans="1:12" x14ac:dyDescent="0.15">
      <c r="A229" s="96"/>
      <c r="B229" s="97"/>
      <c r="C229" s="97"/>
      <c r="D229" s="98"/>
      <c r="E229" s="98"/>
      <c r="F229" s="99"/>
      <c r="G229" s="98"/>
      <c r="H229" s="98" t="s">
        <v>1460</v>
      </c>
      <c r="I229" s="125"/>
      <c r="J229" s="114"/>
      <c r="K229" s="102">
        <v>250</v>
      </c>
    </row>
    <row r="230" spans="1:12" x14ac:dyDescent="0.15">
      <c r="A230" s="96"/>
      <c r="B230" s="97"/>
      <c r="C230" s="97"/>
      <c r="D230" s="98"/>
      <c r="E230" s="98"/>
      <c r="F230" s="99"/>
      <c r="G230" s="98"/>
      <c r="H230" s="98" t="s">
        <v>982</v>
      </c>
      <c r="I230" s="125"/>
      <c r="J230" s="114"/>
      <c r="K230" s="102">
        <v>178</v>
      </c>
    </row>
    <row r="231" spans="1:12" x14ac:dyDescent="0.15">
      <c r="A231" s="96"/>
      <c r="B231" s="97"/>
      <c r="C231" s="97"/>
      <c r="D231" s="98"/>
      <c r="E231" s="98"/>
      <c r="F231" s="99"/>
      <c r="G231" s="98"/>
      <c r="H231" s="98"/>
      <c r="I231" s="125"/>
      <c r="J231" s="114"/>
      <c r="K231" s="102">
        <f>SUM(K221:K230)</f>
        <v>2243</v>
      </c>
    </row>
    <row r="232" spans="1:12" x14ac:dyDescent="0.15">
      <c r="A232" s="96"/>
      <c r="B232" s="97"/>
      <c r="C232" s="97"/>
      <c r="D232" s="98"/>
      <c r="E232" s="98"/>
      <c r="F232" s="99"/>
      <c r="G232" s="98"/>
      <c r="H232" s="98"/>
      <c r="I232" s="109"/>
      <c r="J232" s="114"/>
    </row>
    <row r="233" spans="1:12" x14ac:dyDescent="0.15">
      <c r="A233" s="96"/>
      <c r="B233" s="97"/>
      <c r="C233" s="97"/>
      <c r="D233" s="98"/>
      <c r="E233" s="98"/>
      <c r="F233" s="99"/>
      <c r="G233" s="98"/>
      <c r="H233" s="98"/>
      <c r="I233" s="109"/>
      <c r="J233" s="114"/>
    </row>
    <row r="234" spans="1:12" x14ac:dyDescent="0.15">
      <c r="A234" s="96"/>
      <c r="B234" s="97"/>
      <c r="C234" s="97"/>
      <c r="D234" s="98"/>
      <c r="E234" s="98"/>
      <c r="F234" s="99"/>
      <c r="G234" s="98"/>
      <c r="H234" s="98"/>
      <c r="I234" s="109"/>
      <c r="J234" s="114"/>
    </row>
    <row r="235" spans="1:12" x14ac:dyDescent="0.15">
      <c r="A235" s="103">
        <v>1615</v>
      </c>
      <c r="B235" s="104">
        <v>45288.553078703706</v>
      </c>
      <c r="C235" s="104">
        <v>45288.554282407407</v>
      </c>
      <c r="D235" s="105" t="s">
        <v>1717</v>
      </c>
      <c r="E235" s="105" t="s">
        <v>1717</v>
      </c>
      <c r="F235" s="106" t="s">
        <v>1602</v>
      </c>
      <c r="G235" s="98" t="s">
        <v>682</v>
      </c>
      <c r="H235" s="105" t="s">
        <v>180</v>
      </c>
      <c r="I235" s="111">
        <v>45290</v>
      </c>
      <c r="J235" s="114">
        <v>300</v>
      </c>
      <c r="K235" s="102">
        <v>300</v>
      </c>
      <c r="L235" t="s">
        <v>1718</v>
      </c>
    </row>
    <row r="236" spans="1:12" x14ac:dyDescent="0.15">
      <c r="A236" s="96">
        <v>1626</v>
      </c>
      <c r="B236" s="97">
        <v>45288.739629629628</v>
      </c>
      <c r="C236" s="97">
        <v>45288.740972222222</v>
      </c>
      <c r="D236" s="98" t="s">
        <v>1717</v>
      </c>
      <c r="E236" s="98" t="s">
        <v>1719</v>
      </c>
      <c r="F236" s="99" t="s">
        <v>1612</v>
      </c>
      <c r="G236" s="98" t="s">
        <v>682</v>
      </c>
      <c r="H236" s="98" t="s">
        <v>180</v>
      </c>
      <c r="I236" s="113">
        <v>45290</v>
      </c>
      <c r="J236" s="114">
        <v>300</v>
      </c>
      <c r="K236" s="102">
        <v>0</v>
      </c>
      <c r="L236" t="s">
        <v>1506</v>
      </c>
    </row>
    <row r="237" spans="1:12" x14ac:dyDescent="0.15">
      <c r="A237" s="103">
        <v>1609</v>
      </c>
      <c r="B237" s="104">
        <v>45288.436666666668</v>
      </c>
      <c r="C237" s="104">
        <v>45288.43818287037</v>
      </c>
      <c r="D237" s="105" t="s">
        <v>1717</v>
      </c>
      <c r="E237" s="105" t="s">
        <v>1717</v>
      </c>
      <c r="F237" s="106" t="s">
        <v>1602</v>
      </c>
      <c r="G237" s="98" t="s">
        <v>682</v>
      </c>
      <c r="H237" s="105" t="s">
        <v>180</v>
      </c>
      <c r="I237" s="111">
        <v>45283</v>
      </c>
      <c r="J237" s="116">
        <v>300</v>
      </c>
      <c r="K237" s="102">
        <v>300</v>
      </c>
      <c r="L237" t="s">
        <v>1720</v>
      </c>
    </row>
    <row r="238" spans="1:12" x14ac:dyDescent="0.15">
      <c r="A238" s="103"/>
      <c r="B238" s="104"/>
      <c r="C238" s="104"/>
      <c r="D238" s="105"/>
      <c r="E238" s="105"/>
      <c r="F238" s="106"/>
      <c r="G238" s="105"/>
      <c r="H238" s="105"/>
      <c r="I238" s="107"/>
      <c r="J238" s="114"/>
    </row>
    <row r="239" spans="1:12" x14ac:dyDescent="0.15">
      <c r="A239" s="96"/>
      <c r="B239" s="97"/>
      <c r="C239" s="97"/>
      <c r="D239" s="98"/>
      <c r="E239" s="98"/>
      <c r="F239" s="99"/>
      <c r="G239" s="98"/>
      <c r="H239" s="98"/>
      <c r="I239" s="109"/>
      <c r="J239" s="116">
        <f>SUM(J235:J238)</f>
        <v>900</v>
      </c>
      <c r="K239" s="102">
        <f>SUM(K235:K238)</f>
        <v>600</v>
      </c>
    </row>
    <row r="240" spans="1:12" x14ac:dyDescent="0.15">
      <c r="A240" s="103"/>
      <c r="B240" s="104"/>
      <c r="C240" s="104"/>
      <c r="D240" s="105"/>
      <c r="E240" s="105"/>
      <c r="F240" s="106"/>
      <c r="G240" s="105"/>
      <c r="H240" s="105"/>
      <c r="I240" s="107"/>
      <c r="J240" s="112"/>
    </row>
    <row r="241" spans="1:11" x14ac:dyDescent="0.15">
      <c r="A241" s="96"/>
      <c r="B241" s="97"/>
      <c r="C241" s="97"/>
      <c r="D241" s="98"/>
      <c r="E241" s="98"/>
      <c r="F241" s="99"/>
      <c r="G241" s="98"/>
      <c r="H241" s="98"/>
      <c r="I241" s="109"/>
      <c r="J241" s="122">
        <f>SUM(J237:J240)</f>
        <v>1200</v>
      </c>
    </row>
    <row r="242" spans="1:11" x14ac:dyDescent="0.15">
      <c r="A242" s="96"/>
      <c r="B242" s="97"/>
      <c r="C242" s="97"/>
      <c r="D242" s="98"/>
      <c r="E242" s="98"/>
      <c r="F242" s="99"/>
      <c r="G242" s="98"/>
      <c r="H242" s="98"/>
      <c r="I242" s="109"/>
      <c r="J242" s="122"/>
    </row>
    <row r="243" spans="1:11" x14ac:dyDescent="0.15">
      <c r="A243" s="103"/>
      <c r="B243" s="104"/>
      <c r="C243" s="104"/>
      <c r="D243" s="105"/>
      <c r="E243" s="105" t="s">
        <v>1721</v>
      </c>
      <c r="F243" s="105" t="s">
        <v>1675</v>
      </c>
      <c r="G243" s="105" t="s">
        <v>641</v>
      </c>
      <c r="H243" s="105" t="s">
        <v>1722</v>
      </c>
      <c r="I243" s="105">
        <v>500</v>
      </c>
      <c r="J243" s="108"/>
      <c r="K243" s="102">
        <v>300.89999999999998</v>
      </c>
    </row>
    <row r="244" spans="1:11" x14ac:dyDescent="0.15">
      <c r="A244" s="96"/>
      <c r="B244" s="97"/>
      <c r="C244" s="97"/>
      <c r="D244" s="98"/>
      <c r="E244" s="105" t="s">
        <v>1721</v>
      </c>
      <c r="F244" s="147">
        <v>45649</v>
      </c>
      <c r="G244" s="105" t="s">
        <v>641</v>
      </c>
      <c r="H244" s="105" t="s">
        <v>1723</v>
      </c>
      <c r="I244" s="147">
        <v>45644</v>
      </c>
      <c r="J244" s="108">
        <v>20</v>
      </c>
      <c r="K244" s="102">
        <v>15</v>
      </c>
    </row>
    <row r="245" spans="1:11" x14ac:dyDescent="0.15">
      <c r="A245" s="103"/>
      <c r="B245" s="104"/>
      <c r="C245" s="104"/>
      <c r="D245" s="105"/>
      <c r="E245" s="98" t="s">
        <v>1721</v>
      </c>
      <c r="F245" s="148">
        <v>45649</v>
      </c>
      <c r="G245" s="98" t="s">
        <v>682</v>
      </c>
      <c r="H245" s="98" t="s">
        <v>1724</v>
      </c>
      <c r="I245" s="98" t="s">
        <v>1675</v>
      </c>
      <c r="J245" s="101">
        <v>200</v>
      </c>
      <c r="K245" s="102">
        <v>200</v>
      </c>
    </row>
    <row r="246" spans="1:11" x14ac:dyDescent="0.15">
      <c r="A246" s="103"/>
      <c r="B246" s="104"/>
      <c r="C246" s="104"/>
      <c r="D246" s="105"/>
      <c r="E246" s="98" t="s">
        <v>673</v>
      </c>
      <c r="F246" s="98" t="s">
        <v>1675</v>
      </c>
      <c r="G246" s="98" t="s">
        <v>641</v>
      </c>
      <c r="H246" s="98" t="s">
        <v>1724</v>
      </c>
      <c r="I246" s="98" t="s">
        <v>1675</v>
      </c>
      <c r="J246" s="110">
        <v>200</v>
      </c>
      <c r="K246" s="102">
        <v>0</v>
      </c>
    </row>
    <row r="247" spans="1:11" x14ac:dyDescent="0.15">
      <c r="A247" s="96"/>
      <c r="B247" s="97"/>
      <c r="C247" s="97"/>
      <c r="D247" s="98"/>
      <c r="E247" s="105" t="s">
        <v>1721</v>
      </c>
      <c r="F247" s="105" t="s">
        <v>1675</v>
      </c>
      <c r="G247" s="105" t="s">
        <v>641</v>
      </c>
      <c r="H247" s="105" t="s">
        <v>1725</v>
      </c>
      <c r="I247" s="147">
        <v>45642</v>
      </c>
      <c r="J247" s="112">
        <v>200</v>
      </c>
      <c r="K247" s="102">
        <v>200</v>
      </c>
    </row>
    <row r="248" spans="1:11" x14ac:dyDescent="0.15">
      <c r="A248" s="103"/>
      <c r="B248" s="104"/>
      <c r="C248" s="104"/>
      <c r="D248" s="105"/>
      <c r="E248" s="98" t="s">
        <v>1721</v>
      </c>
      <c r="F248" s="148">
        <v>45649</v>
      </c>
      <c r="G248" s="98" t="s">
        <v>682</v>
      </c>
      <c r="H248" s="98" t="s">
        <v>1726</v>
      </c>
      <c r="I248" s="148">
        <v>45632</v>
      </c>
      <c r="J248" s="110">
        <v>200</v>
      </c>
      <c r="K248" s="102">
        <v>200</v>
      </c>
    </row>
    <row r="249" spans="1:11" x14ac:dyDescent="0.15">
      <c r="A249" s="96"/>
      <c r="B249" s="97"/>
      <c r="C249" s="97"/>
      <c r="D249" s="98"/>
      <c r="E249" s="98" t="s">
        <v>1721</v>
      </c>
      <c r="F249" s="98" t="s">
        <v>1675</v>
      </c>
      <c r="G249" s="98" t="s">
        <v>641</v>
      </c>
      <c r="H249" s="98" t="s">
        <v>1727</v>
      </c>
      <c r="I249" s="148">
        <v>45649</v>
      </c>
      <c r="J249" s="110">
        <v>400</v>
      </c>
      <c r="K249" s="102">
        <v>200</v>
      </c>
    </row>
    <row r="250" spans="1:11" x14ac:dyDescent="0.15">
      <c r="A250" s="103"/>
      <c r="B250" s="104"/>
      <c r="C250" s="104"/>
      <c r="D250" s="105"/>
      <c r="E250" s="105" t="s">
        <v>1721</v>
      </c>
      <c r="F250" s="147">
        <v>45644</v>
      </c>
      <c r="G250" s="105" t="s">
        <v>641</v>
      </c>
      <c r="H250" s="105" t="s">
        <v>1728</v>
      </c>
      <c r="I250" s="147">
        <v>45644</v>
      </c>
      <c r="J250" s="108">
        <v>300</v>
      </c>
      <c r="K250" s="102">
        <v>100</v>
      </c>
    </row>
    <row r="251" spans="1:11" x14ac:dyDescent="0.15">
      <c r="A251" s="96"/>
      <c r="B251" s="97"/>
      <c r="C251" s="97"/>
      <c r="D251" s="98"/>
      <c r="E251" s="98" t="s">
        <v>1721</v>
      </c>
      <c r="F251" s="148">
        <v>45649</v>
      </c>
      <c r="G251" s="98" t="s">
        <v>794</v>
      </c>
      <c r="H251" s="98" t="s">
        <v>1729</v>
      </c>
      <c r="I251" s="148">
        <v>45649</v>
      </c>
      <c r="J251" s="110">
        <v>200</v>
      </c>
      <c r="K251" s="102">
        <v>150</v>
      </c>
    </row>
    <row r="252" spans="1:11" x14ac:dyDescent="0.15">
      <c r="A252" s="103"/>
      <c r="B252" s="104"/>
      <c r="C252" s="104"/>
      <c r="D252" s="105"/>
      <c r="E252" s="105" t="s">
        <v>1721</v>
      </c>
      <c r="F252" s="105" t="s">
        <v>1675</v>
      </c>
      <c r="G252" s="105" t="s">
        <v>682</v>
      </c>
      <c r="H252" s="105" t="s">
        <v>1730</v>
      </c>
      <c r="I252" s="105" t="s">
        <v>1675</v>
      </c>
      <c r="J252" s="108">
        <v>200</v>
      </c>
      <c r="K252" s="102">
        <v>200</v>
      </c>
    </row>
    <row r="253" spans="1:11" x14ac:dyDescent="0.15">
      <c r="A253" s="103"/>
      <c r="B253" s="104"/>
      <c r="C253" s="104"/>
      <c r="D253" s="105"/>
      <c r="E253" s="105"/>
      <c r="F253" s="105"/>
      <c r="G253" s="105"/>
      <c r="H253" s="105" t="s">
        <v>1731</v>
      </c>
      <c r="I253" s="105"/>
      <c r="J253" s="108"/>
      <c r="K253" s="102">
        <v>90</v>
      </c>
    </row>
    <row r="254" spans="1:11" x14ac:dyDescent="0.15">
      <c r="A254" s="103"/>
      <c r="B254" s="104"/>
      <c r="C254" s="104"/>
      <c r="D254" s="105"/>
      <c r="E254" s="105"/>
      <c r="F254" s="105"/>
      <c r="G254" s="105"/>
      <c r="H254" s="105" t="s">
        <v>1730</v>
      </c>
      <c r="I254" s="105"/>
      <c r="J254" s="108"/>
      <c r="K254" s="102">
        <v>200</v>
      </c>
    </row>
    <row r="255" spans="1:11" x14ac:dyDescent="0.15">
      <c r="A255" s="103"/>
      <c r="B255" s="104"/>
      <c r="C255" s="104"/>
      <c r="D255" s="105"/>
      <c r="E255" s="105"/>
      <c r="F255" s="105"/>
      <c r="G255" s="105"/>
      <c r="H255" s="105"/>
      <c r="I255" s="105"/>
      <c r="J255" s="108"/>
    </row>
    <row r="256" spans="1:11" x14ac:dyDescent="0.15">
      <c r="A256" s="103"/>
      <c r="B256" s="104"/>
      <c r="C256" s="104"/>
      <c r="D256" s="105"/>
      <c r="E256" s="105"/>
      <c r="F256" s="105"/>
      <c r="G256" s="105"/>
      <c r="H256" s="105"/>
      <c r="I256" s="105"/>
      <c r="J256" s="108"/>
    </row>
    <row r="257" spans="1:14" x14ac:dyDescent="0.15">
      <c r="A257" s="96"/>
      <c r="B257" s="97"/>
      <c r="C257" s="97"/>
      <c r="D257" s="98"/>
      <c r="E257" s="98"/>
      <c r="F257" s="99"/>
      <c r="G257" s="98"/>
      <c r="H257" s="98"/>
      <c r="I257" s="109"/>
      <c r="J257" s="101"/>
    </row>
    <row r="258" spans="1:14" x14ac:dyDescent="0.15">
      <c r="A258" s="103"/>
      <c r="B258" s="104"/>
      <c r="C258" s="104"/>
      <c r="D258" s="105"/>
      <c r="E258" s="105"/>
      <c r="F258" s="106"/>
      <c r="G258" s="105"/>
      <c r="H258" s="105"/>
      <c r="I258" s="107"/>
      <c r="J258" s="108"/>
      <c r="K258" s="102">
        <f>SUM(K243:K257)</f>
        <v>1855.9</v>
      </c>
      <c r="N258" s="206"/>
    </row>
    <row r="259" spans="1:14" x14ac:dyDescent="0.15">
      <c r="A259" s="96"/>
      <c r="B259" s="97"/>
      <c r="C259" s="97"/>
      <c r="D259" s="98"/>
      <c r="E259" s="98"/>
      <c r="F259" s="99"/>
      <c r="G259" s="98"/>
      <c r="H259" s="98"/>
      <c r="I259" s="109"/>
      <c r="J259" s="101"/>
    </row>
    <row r="260" spans="1:14" x14ac:dyDescent="0.15">
      <c r="A260" s="103"/>
      <c r="B260" s="104"/>
      <c r="C260" s="104"/>
      <c r="D260" s="105"/>
      <c r="E260" s="105" t="s">
        <v>1553</v>
      </c>
      <c r="F260" s="106"/>
      <c r="G260" s="105"/>
      <c r="H260" s="105" t="s">
        <v>1669</v>
      </c>
      <c r="I260" s="107"/>
      <c r="J260" s="108"/>
      <c r="K260" s="102">
        <v>705</v>
      </c>
    </row>
    <row r="261" spans="1:14" x14ac:dyDescent="0.15">
      <c r="A261" s="96"/>
      <c r="B261" s="97"/>
      <c r="C261" s="97"/>
      <c r="D261" s="98"/>
      <c r="E261" s="98"/>
      <c r="F261" s="99"/>
      <c r="G261" s="98"/>
      <c r="H261" s="98"/>
      <c r="I261" s="109"/>
      <c r="J261" s="110"/>
    </row>
    <row r="262" spans="1:14" x14ac:dyDescent="0.15">
      <c r="A262" s="103"/>
      <c r="B262" s="104"/>
      <c r="C262" s="104"/>
      <c r="D262" s="105"/>
      <c r="E262" s="105"/>
      <c r="F262" s="106"/>
      <c r="G262" s="105"/>
      <c r="H262" s="105"/>
      <c r="I262" s="107"/>
      <c r="J262" s="112"/>
    </row>
    <row r="263" spans="1:14" x14ac:dyDescent="0.15">
      <c r="A263" s="96"/>
      <c r="B263" s="97"/>
      <c r="C263" s="97"/>
      <c r="D263" s="98"/>
      <c r="E263" s="98" t="s">
        <v>923</v>
      </c>
      <c r="F263" s="99"/>
      <c r="G263" s="98"/>
      <c r="H263" s="98" t="s">
        <v>1732</v>
      </c>
      <c r="I263" s="109"/>
      <c r="J263" s="101"/>
      <c r="K263" s="102">
        <v>300</v>
      </c>
    </row>
    <row r="264" spans="1:14" x14ac:dyDescent="0.15">
      <c r="A264" s="103"/>
      <c r="B264" s="104"/>
      <c r="C264" s="104"/>
      <c r="D264" s="105"/>
      <c r="E264" s="105"/>
      <c r="F264" s="106"/>
      <c r="G264" s="105"/>
      <c r="H264" s="105" t="s">
        <v>1669</v>
      </c>
      <c r="I264" s="107"/>
      <c r="J264" s="108"/>
      <c r="K264" s="102">
        <v>15</v>
      </c>
    </row>
    <row r="265" spans="1:14" x14ac:dyDescent="0.15">
      <c r="A265" s="96"/>
      <c r="B265" s="97"/>
      <c r="C265" s="97"/>
      <c r="D265" s="98"/>
      <c r="E265" s="98"/>
      <c r="F265" s="99"/>
      <c r="G265" s="98"/>
      <c r="H265" s="98" t="s">
        <v>556</v>
      </c>
      <c r="I265" s="109"/>
      <c r="J265" s="110"/>
      <c r="K265" s="102">
        <v>300</v>
      </c>
    </row>
    <row r="266" spans="1:14" x14ac:dyDescent="0.15">
      <c r="A266" s="103"/>
      <c r="B266" s="104"/>
      <c r="C266" s="104"/>
      <c r="D266" s="105"/>
      <c r="E266" s="105"/>
      <c r="F266" s="106"/>
      <c r="G266" s="105"/>
      <c r="H266" s="105"/>
      <c r="I266" s="107"/>
      <c r="J266" s="108"/>
    </row>
    <row r="267" spans="1:14" x14ac:dyDescent="0.15">
      <c r="A267" s="96"/>
      <c r="B267" s="97"/>
      <c r="C267" s="97"/>
      <c r="D267" s="98"/>
      <c r="E267" s="98"/>
      <c r="F267" s="99"/>
      <c r="G267" s="98"/>
      <c r="H267" s="98"/>
      <c r="I267" s="109"/>
      <c r="J267" s="110"/>
      <c r="K267" s="102">
        <f>SUM(K263:K266)</f>
        <v>615</v>
      </c>
    </row>
    <row r="268" spans="1:14" x14ac:dyDescent="0.15">
      <c r="A268" s="103"/>
      <c r="B268" s="104"/>
      <c r="C268" s="104"/>
      <c r="D268" s="105"/>
      <c r="E268" s="105"/>
      <c r="F268" s="106"/>
      <c r="G268" s="105"/>
      <c r="H268" s="105"/>
      <c r="I268" s="107"/>
      <c r="J268" s="112"/>
    </row>
    <row r="269" spans="1:14" x14ac:dyDescent="0.15">
      <c r="A269" s="96"/>
      <c r="B269" s="97"/>
      <c r="C269" s="97"/>
      <c r="D269" s="98"/>
      <c r="E269" s="98"/>
      <c r="F269" s="99"/>
      <c r="G269" s="98"/>
      <c r="H269" s="149"/>
      <c r="I269" s="109"/>
      <c r="J269" s="110"/>
    </row>
    <row r="270" spans="1:14" x14ac:dyDescent="0.15">
      <c r="A270" s="103"/>
      <c r="B270" s="104"/>
      <c r="C270" s="104"/>
      <c r="D270" s="105"/>
      <c r="E270" s="105" t="s">
        <v>1733</v>
      </c>
      <c r="F270" s="106"/>
      <c r="G270" s="105" t="s">
        <v>745</v>
      </c>
      <c r="H270" s="131" t="s">
        <v>460</v>
      </c>
      <c r="I270" s="107"/>
      <c r="J270" s="105"/>
      <c r="K270" s="150">
        <v>225.01</v>
      </c>
    </row>
    <row r="271" spans="1:14" x14ac:dyDescent="0.15">
      <c r="A271" s="96"/>
      <c r="B271" s="97"/>
      <c r="C271" s="97"/>
      <c r="D271" s="98"/>
      <c r="E271" s="105" t="s">
        <v>1733</v>
      </c>
      <c r="F271" s="99"/>
      <c r="G271" s="105" t="s">
        <v>745</v>
      </c>
      <c r="H271" s="131" t="s">
        <v>473</v>
      </c>
      <c r="I271" s="109"/>
      <c r="J271" s="98"/>
      <c r="K271" s="150">
        <v>250</v>
      </c>
    </row>
    <row r="272" spans="1:14" x14ac:dyDescent="0.15">
      <c r="A272" s="103"/>
      <c r="B272" s="104"/>
      <c r="C272" s="104"/>
      <c r="D272" s="105"/>
      <c r="E272" s="105" t="s">
        <v>1733</v>
      </c>
      <c r="F272" s="106"/>
      <c r="G272" s="105" t="s">
        <v>745</v>
      </c>
      <c r="H272" s="131" t="s">
        <v>40</v>
      </c>
      <c r="I272" s="107"/>
      <c r="J272" s="105"/>
      <c r="K272" s="150">
        <v>300.01</v>
      </c>
    </row>
    <row r="273" spans="1:12" x14ac:dyDescent="0.15">
      <c r="A273" s="96"/>
      <c r="B273" s="97"/>
      <c r="C273" s="97"/>
      <c r="D273" s="98"/>
      <c r="E273" s="105" t="s">
        <v>1733</v>
      </c>
      <c r="F273" s="99"/>
      <c r="G273" s="105" t="s">
        <v>745</v>
      </c>
      <c r="H273" s="131" t="s">
        <v>120</v>
      </c>
      <c r="I273" s="109"/>
      <c r="J273" s="98"/>
      <c r="K273" s="150">
        <v>200</v>
      </c>
    </row>
    <row r="274" spans="1:12" x14ac:dyDescent="0.15">
      <c r="A274" s="103"/>
      <c r="B274" s="104"/>
      <c r="C274" s="104"/>
      <c r="D274" s="105"/>
      <c r="E274" s="105" t="s">
        <v>1733</v>
      </c>
      <c r="F274" s="106"/>
      <c r="G274" s="105" t="s">
        <v>745</v>
      </c>
      <c r="H274" s="131" t="s">
        <v>49</v>
      </c>
      <c r="I274" s="107"/>
      <c r="J274" s="105"/>
      <c r="K274" s="150">
        <v>195</v>
      </c>
    </row>
    <row r="275" spans="1:12" x14ac:dyDescent="0.15">
      <c r="A275" s="96"/>
      <c r="B275" s="97"/>
      <c r="C275" s="97"/>
      <c r="D275" s="98"/>
      <c r="E275" s="105" t="s">
        <v>1733</v>
      </c>
      <c r="F275" s="99"/>
      <c r="G275" s="105" t="s">
        <v>745</v>
      </c>
      <c r="H275" s="131" t="s">
        <v>49</v>
      </c>
      <c r="I275" s="109"/>
      <c r="J275" s="98"/>
      <c r="K275" s="150">
        <v>100</v>
      </c>
    </row>
    <row r="276" spans="1:12" x14ac:dyDescent="0.15">
      <c r="A276" s="103"/>
      <c r="B276" s="104"/>
      <c r="C276" s="104"/>
      <c r="D276" s="105"/>
      <c r="E276" s="105" t="s">
        <v>1733</v>
      </c>
      <c r="F276" s="106"/>
      <c r="G276" s="105" t="s">
        <v>745</v>
      </c>
      <c r="H276" s="131" t="s">
        <v>527</v>
      </c>
      <c r="I276" s="107"/>
      <c r="J276" s="105"/>
      <c r="K276" s="150">
        <v>200</v>
      </c>
    </row>
    <row r="277" spans="1:12" x14ac:dyDescent="0.15">
      <c r="A277" s="96"/>
      <c r="B277" s="97"/>
      <c r="C277" s="97"/>
      <c r="D277" s="98"/>
      <c r="E277" s="105" t="s">
        <v>1733</v>
      </c>
      <c r="F277" s="99"/>
      <c r="G277" s="105" t="s">
        <v>745</v>
      </c>
      <c r="H277" s="131" t="s">
        <v>527</v>
      </c>
      <c r="I277" s="109"/>
      <c r="J277" s="98"/>
      <c r="K277" s="150">
        <v>200</v>
      </c>
    </row>
    <row r="278" spans="1:12" x14ac:dyDescent="0.15">
      <c r="A278" s="103"/>
      <c r="B278" s="104"/>
      <c r="C278" s="104"/>
      <c r="D278" s="105"/>
      <c r="E278" s="105" t="s">
        <v>1733</v>
      </c>
      <c r="F278" s="106"/>
      <c r="G278" s="105" t="s">
        <v>745</v>
      </c>
      <c r="H278" s="131" t="s">
        <v>527</v>
      </c>
      <c r="I278" s="107"/>
      <c r="J278" s="105"/>
      <c r="K278" s="150">
        <v>200</v>
      </c>
    </row>
    <row r="279" spans="1:12" x14ac:dyDescent="0.15">
      <c r="A279" s="96"/>
      <c r="B279" s="97"/>
      <c r="C279" s="97"/>
      <c r="D279" s="98"/>
      <c r="E279" s="105" t="s">
        <v>1733</v>
      </c>
      <c r="F279" s="99"/>
      <c r="G279" s="105" t="s">
        <v>745</v>
      </c>
      <c r="H279" s="131" t="s">
        <v>537</v>
      </c>
      <c r="I279" s="109"/>
      <c r="J279" s="98"/>
      <c r="K279" s="150">
        <v>200</v>
      </c>
    </row>
    <row r="280" spans="1:12" x14ac:dyDescent="0.15">
      <c r="A280" s="103"/>
      <c r="B280" s="104"/>
      <c r="C280" s="104"/>
      <c r="D280" s="105"/>
      <c r="E280" s="105" t="s">
        <v>1733</v>
      </c>
      <c r="F280" s="106"/>
      <c r="G280" s="105" t="s">
        <v>745</v>
      </c>
      <c r="H280" s="131" t="s">
        <v>245</v>
      </c>
      <c r="I280" s="107"/>
      <c r="J280" s="105"/>
      <c r="K280" s="150">
        <v>163.19999999999999</v>
      </c>
    </row>
    <row r="281" spans="1:12" x14ac:dyDescent="0.15">
      <c r="A281" s="96"/>
      <c r="B281" s="97"/>
      <c r="C281" s="97"/>
      <c r="D281" s="98"/>
      <c r="E281" s="98"/>
      <c r="F281" s="99"/>
      <c r="G281" s="105" t="s">
        <v>745</v>
      </c>
      <c r="H281" s="151" t="s">
        <v>1668</v>
      </c>
      <c r="I281" s="109"/>
      <c r="J281" s="110"/>
      <c r="K281" s="102">
        <v>200</v>
      </c>
    </row>
    <row r="282" spans="1:12" x14ac:dyDescent="0.15">
      <c r="A282" s="103"/>
      <c r="B282" s="104"/>
      <c r="C282" s="104"/>
      <c r="D282" s="105"/>
      <c r="E282" s="105"/>
      <c r="F282" s="106"/>
      <c r="G282" s="105"/>
      <c r="H282" s="105"/>
      <c r="I282" s="107"/>
      <c r="J282" s="108"/>
    </row>
    <row r="283" spans="1:12" x14ac:dyDescent="0.15">
      <c r="A283" s="96"/>
      <c r="B283" s="97"/>
      <c r="C283" s="97"/>
      <c r="D283" s="98"/>
      <c r="E283" s="98"/>
      <c r="F283" s="99"/>
      <c r="G283" s="98"/>
      <c r="H283" s="98"/>
      <c r="I283" s="109"/>
      <c r="J283" s="110"/>
      <c r="K283" s="152">
        <f>SUM(K270:K282)</f>
        <v>2433.2199999999998</v>
      </c>
      <c r="L283" s="153">
        <f>SUM(K283+K267+K260+K258+K239+K231+K219+K193)</f>
        <v>16215.869999999999</v>
      </c>
    </row>
    <row r="284" spans="1:12" x14ac:dyDescent="0.15">
      <c r="B284" s="154"/>
      <c r="C284" s="154"/>
      <c r="J284" s="157"/>
    </row>
    <row r="285" spans="1:12" x14ac:dyDescent="0.15">
      <c r="B285" s="154"/>
      <c r="C285" s="154"/>
    </row>
    <row r="286" spans="1:12" x14ac:dyDescent="0.15">
      <c r="B286" s="154"/>
      <c r="C286" s="154"/>
      <c r="J286" s="157"/>
    </row>
    <row r="287" spans="1:12" x14ac:dyDescent="0.15">
      <c r="B287" s="154"/>
      <c r="C287" s="154"/>
      <c r="J287" s="157"/>
    </row>
    <row r="288" spans="1:12" x14ac:dyDescent="0.15">
      <c r="B288" s="154"/>
      <c r="C288" s="154"/>
      <c r="J288" s="157"/>
    </row>
    <row r="289" spans="2:10" x14ac:dyDescent="0.15">
      <c r="B289" s="154"/>
      <c r="C289" s="154"/>
      <c r="J289" s="157"/>
    </row>
    <row r="290" spans="2:10" x14ac:dyDescent="0.15">
      <c r="B290" s="154"/>
      <c r="C290" s="154"/>
      <c r="J290" s="157"/>
    </row>
    <row r="291" spans="2:10" x14ac:dyDescent="0.15">
      <c r="B291" s="154"/>
      <c r="C291" s="154"/>
      <c r="J291" s="157"/>
    </row>
    <row r="292" spans="2:10" x14ac:dyDescent="0.15">
      <c r="B292" s="154"/>
      <c r="C292" s="154"/>
      <c r="J292" s="157"/>
    </row>
    <row r="293" spans="2:10" x14ac:dyDescent="0.15">
      <c r="B293" s="154"/>
      <c r="C293" s="154"/>
      <c r="J293" s="157"/>
    </row>
    <row r="294" spans="2:10" x14ac:dyDescent="0.15">
      <c r="B294" s="154"/>
      <c r="C294" s="154"/>
      <c r="J294" s="157"/>
    </row>
    <row r="295" spans="2:10" x14ac:dyDescent="0.15">
      <c r="B295" s="154"/>
      <c r="C295" s="154"/>
      <c r="J295" s="157"/>
    </row>
    <row r="296" spans="2:10" x14ac:dyDescent="0.15">
      <c r="B296" s="154"/>
      <c r="C296" s="154"/>
      <c r="J296" s="157"/>
    </row>
    <row r="297" spans="2:10" x14ac:dyDescent="0.15">
      <c r="B297" s="154"/>
      <c r="C297" s="154"/>
      <c r="J297" s="157"/>
    </row>
    <row r="298" spans="2:10" x14ac:dyDescent="0.15">
      <c r="B298" s="154"/>
      <c r="C298" s="154"/>
    </row>
    <row r="299" spans="2:10" x14ac:dyDescent="0.15">
      <c r="B299" s="154"/>
      <c r="C299" s="154"/>
    </row>
    <row r="300" spans="2:10" x14ac:dyDescent="0.15">
      <c r="B300" s="154"/>
      <c r="C300" s="154"/>
    </row>
    <row r="301" spans="2:10" x14ac:dyDescent="0.15">
      <c r="B301" s="154"/>
      <c r="C301" s="154"/>
    </row>
    <row r="302" spans="2:10" x14ac:dyDescent="0.15">
      <c r="B302" s="154"/>
      <c r="C302" s="154"/>
    </row>
    <row r="303" spans="2:10" x14ac:dyDescent="0.15">
      <c r="B303" s="154"/>
      <c r="C303" s="154"/>
    </row>
    <row r="304" spans="2:10" x14ac:dyDescent="0.15">
      <c r="B304" s="154"/>
      <c r="C304" s="154"/>
    </row>
    <row r="305" spans="2:10" x14ac:dyDescent="0.15">
      <c r="B305" s="154"/>
      <c r="C305" s="154"/>
      <c r="J305" s="157"/>
    </row>
    <row r="306" spans="2:10" x14ac:dyDescent="0.15">
      <c r="B306" s="154"/>
      <c r="C306" s="154"/>
      <c r="J306" s="157"/>
    </row>
    <row r="307" spans="2:10" x14ac:dyDescent="0.15">
      <c r="B307" s="154"/>
      <c r="C307" s="154"/>
      <c r="J307" s="157"/>
    </row>
    <row r="308" spans="2:10" x14ac:dyDescent="0.15">
      <c r="B308" s="154"/>
      <c r="C308" s="154"/>
      <c r="J308" s="157"/>
    </row>
    <row r="309" spans="2:10" x14ac:dyDescent="0.15">
      <c r="B309" s="154"/>
      <c r="C309" s="154"/>
      <c r="J309" s="157"/>
    </row>
    <row r="310" spans="2:10" x14ac:dyDescent="0.15">
      <c r="B310" s="154"/>
      <c r="C310" s="154"/>
      <c r="J310" s="157"/>
    </row>
    <row r="311" spans="2:10" x14ac:dyDescent="0.15">
      <c r="B311" s="154"/>
      <c r="C311" s="154"/>
      <c r="J311" s="157"/>
    </row>
    <row r="312" spans="2:10" x14ac:dyDescent="0.15">
      <c r="B312" s="154"/>
      <c r="C312" s="154"/>
      <c r="J312" s="157"/>
    </row>
    <row r="313" spans="2:10" x14ac:dyDescent="0.15">
      <c r="B313" s="154"/>
      <c r="C313" s="154"/>
      <c r="J313" s="157"/>
    </row>
    <row r="314" spans="2:10" x14ac:dyDescent="0.15">
      <c r="B314" s="154"/>
      <c r="C314" s="154"/>
      <c r="J314" s="157"/>
    </row>
    <row r="315" spans="2:10" x14ac:dyDescent="0.15">
      <c r="B315" s="154"/>
      <c r="C315" s="154"/>
      <c r="J315" s="157"/>
    </row>
    <row r="316" spans="2:10" x14ac:dyDescent="0.15">
      <c r="B316" s="154"/>
      <c r="C316" s="154"/>
      <c r="J316" s="157"/>
    </row>
    <row r="317" spans="2:10" x14ac:dyDescent="0.15">
      <c r="B317" s="154"/>
      <c r="C317" s="154"/>
      <c r="J317" s="157"/>
    </row>
    <row r="318" spans="2:10" x14ac:dyDescent="0.15">
      <c r="B318" s="154"/>
      <c r="C318" s="154"/>
      <c r="J318" s="157"/>
    </row>
    <row r="319" spans="2:10" x14ac:dyDescent="0.15">
      <c r="B319" s="154"/>
      <c r="C319" s="154"/>
      <c r="J319" s="157"/>
    </row>
    <row r="320" spans="2:10" x14ac:dyDescent="0.15">
      <c r="B320" s="154"/>
      <c r="C320" s="154"/>
      <c r="J320" s="157"/>
    </row>
    <row r="321" spans="1:11" x14ac:dyDescent="0.15">
      <c r="B321" s="154"/>
      <c r="C321" s="154"/>
    </row>
    <row r="322" spans="1:11" x14ac:dyDescent="0.15">
      <c r="B322" s="154"/>
      <c r="C322" s="154"/>
    </row>
    <row r="323" spans="1:11" x14ac:dyDescent="0.15">
      <c r="B323" s="154"/>
      <c r="C323" s="154"/>
    </row>
    <row r="324" spans="1:11" x14ac:dyDescent="0.15">
      <c r="B324" s="154"/>
      <c r="C324" s="154"/>
    </row>
    <row r="325" spans="1:11" x14ac:dyDescent="0.15">
      <c r="B325" s="154"/>
      <c r="C325" s="154"/>
    </row>
    <row r="326" spans="1:11" x14ac:dyDescent="0.15">
      <c r="B326" s="154"/>
      <c r="C326" s="154"/>
    </row>
    <row r="327" spans="1:11" x14ac:dyDescent="0.15">
      <c r="B327" s="154"/>
      <c r="C327" s="154"/>
    </row>
    <row r="328" spans="1:11" x14ac:dyDescent="0.15">
      <c r="B328" s="154"/>
      <c r="C328" s="154"/>
    </row>
    <row r="329" spans="1:11" x14ac:dyDescent="0.15">
      <c r="B329" s="154"/>
      <c r="C329" s="154"/>
    </row>
    <row r="330" spans="1:11" ht="15" x14ac:dyDescent="0.2">
      <c r="A330" s="158"/>
      <c r="B330" s="159"/>
      <c r="C330" s="159"/>
      <c r="D330" s="158"/>
      <c r="E330" s="158"/>
      <c r="F330" s="160"/>
      <c r="G330" s="158"/>
      <c r="H330" s="158"/>
      <c r="I330" s="161"/>
      <c r="K330" s="162"/>
    </row>
    <row r="332" spans="1:11" ht="15" x14ac:dyDescent="0.2">
      <c r="J332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zoomScale="160" zoomScaleNormal="160" workbookViewId="0">
      <pane ySplit="1" topLeftCell="A104" activePane="bottomLeft" state="frozen"/>
      <selection activeCell="A35" sqref="A35"/>
      <selection pane="bottomLeft" activeCell="D102" sqref="D102"/>
    </sheetView>
  </sheetViews>
  <sheetFormatPr baseColWidth="10" defaultRowHeight="13" x14ac:dyDescent="0.15"/>
  <cols>
    <col min="1" max="1" width="31.83203125" customWidth="1"/>
    <col min="2" max="2" width="13.5" bestFit="1" customWidth="1"/>
    <col min="3" max="3" width="11.6640625" bestFit="1" customWidth="1"/>
    <col min="4" max="4" width="11.33203125" bestFit="1" customWidth="1"/>
    <col min="5" max="5" width="11" bestFit="1" customWidth="1"/>
    <col min="6" max="6" width="11.1640625" bestFit="1" customWidth="1"/>
  </cols>
  <sheetData>
    <row r="1" spans="1:6" x14ac:dyDescent="0.15">
      <c r="A1" s="68" t="s">
        <v>1</v>
      </c>
      <c r="B1" s="18" t="s">
        <v>623</v>
      </c>
      <c r="C1" s="18" t="s">
        <v>624</v>
      </c>
      <c r="D1" s="18" t="s">
        <v>879</v>
      </c>
      <c r="E1" s="18" t="s">
        <v>943</v>
      </c>
      <c r="F1" s="18" t="s">
        <v>966</v>
      </c>
    </row>
    <row r="2" spans="1:6" x14ac:dyDescent="0.15">
      <c r="A2" s="69" t="s">
        <v>435</v>
      </c>
      <c r="B2" s="35">
        <f>SUMIF(NovWOTalent2023!A:A,NovCorrelation!A2,NovWOTalent2023!I:I)</f>
        <v>545</v>
      </c>
      <c r="C2" s="35">
        <f>SUMIF(NovWOTalent2023!A:A,NovCorrelation!A2,NovWOTalent2023!J:J)</f>
        <v>545</v>
      </c>
      <c r="D2" s="36">
        <f>SUMIF(NovDjTalent23!H:H,NovCorrelation!A2,NovDjTalent23!J:J)</f>
        <v>480</v>
      </c>
      <c r="E2" s="35">
        <f>B2-D2</f>
        <v>65</v>
      </c>
      <c r="F2" s="17"/>
    </row>
    <row r="3" spans="1:6" x14ac:dyDescent="0.15">
      <c r="A3" s="69" t="s">
        <v>142</v>
      </c>
      <c r="B3" s="35">
        <f>SUMIF(NovWOTalent2023!A:A,NovCorrelation!A3,NovWOTalent2023!I:I)</f>
        <v>236</v>
      </c>
      <c r="C3" s="35">
        <f>SUMIF(NovWOTalent2023!A:A,NovCorrelation!A3,NovWOTalent2023!J:J)</f>
        <v>200.6</v>
      </c>
      <c r="D3" s="36">
        <f>SUMIF(NovDjTalent23!H:H,NovCorrelation!A3,NovDjTalent23!J:J)</f>
        <v>1102.3999999999999</v>
      </c>
      <c r="E3" s="35">
        <f t="shared" ref="E3:E66" si="0">B3-D3</f>
        <v>-866.39999999999986</v>
      </c>
      <c r="F3" s="17"/>
    </row>
    <row r="4" spans="1:6" x14ac:dyDescent="0.15">
      <c r="A4" s="69" t="s">
        <v>11</v>
      </c>
      <c r="B4" s="35">
        <f>SUMIF(NovWOTalent2023!A:A,NovCorrelation!A4,NovWOTalent2023!I:I)</f>
        <v>400</v>
      </c>
      <c r="C4" s="35">
        <f>SUMIF(NovWOTalent2023!A:A,NovCorrelation!A4,NovWOTalent2023!J:J)</f>
        <v>340</v>
      </c>
      <c r="D4" s="36">
        <f>SUMIF(NovDjTalent23!H:H,NovCorrelation!A4,NovDjTalent23!J:J)</f>
        <v>400</v>
      </c>
      <c r="E4" s="35">
        <f t="shared" si="0"/>
        <v>0</v>
      </c>
      <c r="F4" s="17"/>
    </row>
    <row r="5" spans="1:6" x14ac:dyDescent="0.15">
      <c r="A5" s="69" t="s">
        <v>440</v>
      </c>
      <c r="B5" s="35">
        <f>SUMIF(NovWOTalent2023!A:A,NovCorrelation!A5,NovWOTalent2023!I:I)</f>
        <v>234</v>
      </c>
      <c r="C5" s="35">
        <f>SUMIF(NovWOTalent2023!A:A,NovCorrelation!A5,NovWOTalent2023!J:J)</f>
        <v>198.9</v>
      </c>
      <c r="D5" s="36">
        <f>SUMIF(NovDjTalent23!H:H,NovCorrelation!A5,NovDjTalent23!J:J)</f>
        <v>0</v>
      </c>
      <c r="E5" s="35">
        <f t="shared" si="0"/>
        <v>234</v>
      </c>
      <c r="F5" s="17"/>
    </row>
    <row r="6" spans="1:6" x14ac:dyDescent="0.15">
      <c r="A6" s="69" t="s">
        <v>445</v>
      </c>
      <c r="B6" s="35">
        <f>SUMIF(NovWOTalent2023!A:A,NovCorrelation!A6,NovWOTalent2023!I:I)</f>
        <v>200</v>
      </c>
      <c r="C6" s="35">
        <f>SUMIF(NovWOTalent2023!A:A,NovCorrelation!A6,NovWOTalent2023!J:J)</f>
        <v>200</v>
      </c>
      <c r="D6" s="36">
        <f>SUMIF(NovDjTalent23!H:H,NovCorrelation!A6,NovDjTalent23!J:J)</f>
        <v>200</v>
      </c>
      <c r="E6" s="35">
        <f t="shared" si="0"/>
        <v>0</v>
      </c>
      <c r="F6" s="17"/>
    </row>
    <row r="7" spans="1:6" x14ac:dyDescent="0.15">
      <c r="A7" s="69" t="s">
        <v>251</v>
      </c>
      <c r="B7" s="35">
        <f>SUMIF(NovWOTalent2023!A:A,NovCorrelation!A7,NovWOTalent2023!I:I)</f>
        <v>150</v>
      </c>
      <c r="C7" s="35">
        <f>SUMIF(NovWOTalent2023!A:A,NovCorrelation!A7,NovWOTalent2023!J:J)</f>
        <v>150</v>
      </c>
      <c r="D7" s="36">
        <f>SUMIF(NovDjTalent23!H:H,NovCorrelation!A7,NovDjTalent23!J:J)</f>
        <v>200</v>
      </c>
      <c r="E7" s="35">
        <f t="shared" si="0"/>
        <v>-50</v>
      </c>
      <c r="F7" s="17"/>
    </row>
    <row r="8" spans="1:6" x14ac:dyDescent="0.15">
      <c r="A8" s="69" t="s">
        <v>448</v>
      </c>
      <c r="B8" s="35">
        <f>SUMIF(NovWOTalent2023!A:A,NovCorrelation!A8,NovWOTalent2023!I:I)</f>
        <v>250</v>
      </c>
      <c r="C8" s="35">
        <f>SUMIF(NovWOTalent2023!A:A,NovCorrelation!A8,NovWOTalent2023!J:J)</f>
        <v>250</v>
      </c>
      <c r="D8" s="36">
        <f>SUMIF(NovDjTalent23!H:H,NovCorrelation!A8,NovDjTalent23!J:J)</f>
        <v>200</v>
      </c>
      <c r="E8" s="35">
        <f t="shared" si="0"/>
        <v>50</v>
      </c>
      <c r="F8" s="17"/>
    </row>
    <row r="9" spans="1:6" x14ac:dyDescent="0.15">
      <c r="A9" s="69" t="s">
        <v>327</v>
      </c>
      <c r="B9" s="35">
        <f>SUMIF(NovWOTalent2023!A:A,NovCorrelation!A9,NovWOTalent2023!I:I)</f>
        <v>120</v>
      </c>
      <c r="C9" s="35">
        <f>SUMIF(NovWOTalent2023!A:A,NovCorrelation!A9,NovWOTalent2023!J:J)</f>
        <v>120</v>
      </c>
      <c r="D9" s="36">
        <f>SUMIF(NovDjTalent23!H:H,NovCorrelation!A9,NovDjTalent23!J:J)</f>
        <v>170</v>
      </c>
      <c r="E9" s="35">
        <f t="shared" si="0"/>
        <v>-50</v>
      </c>
      <c r="F9" s="17"/>
    </row>
    <row r="10" spans="1:6" x14ac:dyDescent="0.15">
      <c r="A10" s="69" t="s">
        <v>22</v>
      </c>
      <c r="B10" s="35">
        <f>SUMIF(NovWOTalent2023!A:A,NovCorrelation!A10,NovWOTalent2023!I:I)</f>
        <v>590</v>
      </c>
      <c r="C10" s="35">
        <f>SUMIF(NovWOTalent2023!A:A,NovCorrelation!A10,NovWOTalent2023!J:J)</f>
        <v>501.5</v>
      </c>
      <c r="D10" s="36">
        <f>SUMIF(NovDjTalent23!H:H,NovCorrelation!A10,NovDjTalent23!J:J)</f>
        <v>0</v>
      </c>
      <c r="E10" s="35">
        <f t="shared" si="0"/>
        <v>590</v>
      </c>
      <c r="F10" s="17"/>
    </row>
    <row r="11" spans="1:6" x14ac:dyDescent="0.15">
      <c r="A11" s="69" t="s">
        <v>18</v>
      </c>
      <c r="B11" s="35">
        <f>SUMIF(NovWOTalent2023!A:A,NovCorrelation!A11,NovWOTalent2023!I:I)</f>
        <v>1416</v>
      </c>
      <c r="C11" s="35">
        <f>SUMIF(NovWOTalent2023!A:A,NovCorrelation!A11,NovWOTalent2023!J:J)</f>
        <v>1203.5999999999999</v>
      </c>
      <c r="D11" s="36">
        <f>SUMIF(NovDjTalent23!H:H,NovCorrelation!A11,NovDjTalent23!J:J)</f>
        <v>1500</v>
      </c>
      <c r="E11" s="35">
        <f t="shared" si="0"/>
        <v>-84</v>
      </c>
      <c r="F11" s="17"/>
    </row>
    <row r="12" spans="1:6" x14ac:dyDescent="0.15">
      <c r="A12" s="69" t="s">
        <v>254</v>
      </c>
      <c r="B12" s="35">
        <f>SUMIF(NovWOTalent2023!A:A,NovCorrelation!A12,NovWOTalent2023!I:I)</f>
        <v>200</v>
      </c>
      <c r="C12" s="35">
        <f>SUMIF(NovWOTalent2023!A:A,NovCorrelation!A12,NovWOTalent2023!J:J)</f>
        <v>200</v>
      </c>
      <c r="D12" s="36">
        <f>SUMIF(NovDjTalent23!H:H,NovCorrelation!A12,NovDjTalent23!J:J)</f>
        <v>200</v>
      </c>
      <c r="E12" s="35">
        <f t="shared" si="0"/>
        <v>0</v>
      </c>
      <c r="F12" s="17"/>
    </row>
    <row r="13" spans="1:6" x14ac:dyDescent="0.15">
      <c r="A13" s="69" t="s">
        <v>454</v>
      </c>
      <c r="B13" s="35">
        <f>SUMIF(NovWOTalent2023!A:A,NovCorrelation!A13,NovWOTalent2023!I:I)</f>
        <v>300</v>
      </c>
      <c r="C13" s="35">
        <f>SUMIF(NovWOTalent2023!A:A,NovCorrelation!A13,NovWOTalent2023!J:J)</f>
        <v>300</v>
      </c>
      <c r="D13" s="36">
        <f>SUMIF(NovDjTalent23!H:H,NovCorrelation!A13,NovDjTalent23!J:J)</f>
        <v>300</v>
      </c>
      <c r="E13" s="35">
        <f t="shared" si="0"/>
        <v>0</v>
      </c>
      <c r="F13" s="17"/>
    </row>
    <row r="14" spans="1:6" x14ac:dyDescent="0.15">
      <c r="A14" s="69" t="s">
        <v>258</v>
      </c>
      <c r="B14" s="35">
        <f>SUMIF(NovWOTalent2023!A:A,NovCorrelation!A14,NovWOTalent2023!I:I)</f>
        <v>240</v>
      </c>
      <c r="C14" s="35">
        <f>SUMIF(NovWOTalent2023!A:A,NovCorrelation!A14,NovWOTalent2023!J:J)</f>
        <v>240</v>
      </c>
      <c r="D14" s="36">
        <f>SUMIF(NovDjTalent23!H:H,NovCorrelation!A14,NovDjTalent23!J:J)</f>
        <v>0</v>
      </c>
      <c r="E14" s="35">
        <f t="shared" si="0"/>
        <v>240</v>
      </c>
      <c r="F14" s="17"/>
    </row>
    <row r="15" spans="1:6" x14ac:dyDescent="0.15">
      <c r="A15" s="69" t="s">
        <v>262</v>
      </c>
      <c r="B15" s="35">
        <f>SUMIF(NovWOTalent2023!A:A,NovCorrelation!A15,NovWOTalent2023!I:I)</f>
        <v>150</v>
      </c>
      <c r="C15" s="35">
        <f>SUMIF(NovWOTalent2023!A:A,NovCorrelation!A15,NovWOTalent2023!J:J)</f>
        <v>150</v>
      </c>
      <c r="D15" s="36">
        <f>SUMIF(NovDjTalent23!H:H,NovCorrelation!A15,NovDjTalent23!J:J)</f>
        <v>150</v>
      </c>
      <c r="E15" s="35">
        <f t="shared" si="0"/>
        <v>0</v>
      </c>
      <c r="F15" s="17"/>
    </row>
    <row r="16" spans="1:6" x14ac:dyDescent="0.15">
      <c r="A16" s="69" t="s">
        <v>23</v>
      </c>
      <c r="B16" s="35">
        <f>SUMIF(NovWOTalent2023!A:A,NovCorrelation!A16,NovWOTalent2023!I:I)</f>
        <v>100</v>
      </c>
      <c r="C16" s="35">
        <f>SUMIF(NovWOTalent2023!A:A,NovCorrelation!A16,NovWOTalent2023!J:J)</f>
        <v>100</v>
      </c>
      <c r="D16" s="36">
        <f>SUMIF(NovDjTalent23!H:H,NovCorrelation!A16,NovDjTalent23!J:J)</f>
        <v>100</v>
      </c>
      <c r="E16" s="35">
        <f t="shared" si="0"/>
        <v>0</v>
      </c>
      <c r="F16" s="17"/>
    </row>
    <row r="17" spans="1:6" x14ac:dyDescent="0.15">
      <c r="A17" s="69" t="s">
        <v>28</v>
      </c>
      <c r="B17" s="35">
        <f>SUMIF(NovWOTalent2023!A:A,NovCorrelation!A17,NovWOTalent2023!I:I)</f>
        <v>5200</v>
      </c>
      <c r="C17" s="35">
        <f>SUMIF(NovWOTalent2023!A:A,NovCorrelation!A17,NovWOTalent2023!J:J)</f>
        <v>5200</v>
      </c>
      <c r="D17" s="36">
        <f>SUMIF(NovDjTalent23!H:H,NovCorrelation!A17,NovDjTalent23!J:J)</f>
        <v>5800</v>
      </c>
      <c r="E17" s="35">
        <f t="shared" si="0"/>
        <v>-600</v>
      </c>
      <c r="F17" s="17"/>
    </row>
    <row r="18" spans="1:6" x14ac:dyDescent="0.15">
      <c r="A18" s="69" t="s">
        <v>266</v>
      </c>
      <c r="B18" s="35">
        <f>SUMIF(NovWOTalent2023!A:A,NovCorrelation!A18,NovWOTalent2023!I:I)</f>
        <v>200</v>
      </c>
      <c r="C18" s="35">
        <f>SUMIF(NovWOTalent2023!A:A,NovCorrelation!A18,NovWOTalent2023!J:J)</f>
        <v>200</v>
      </c>
      <c r="D18" s="36">
        <f>SUMIF(NovDjTalent23!H:H,NovCorrelation!A18,NovDjTalent23!J:J)</f>
        <v>200</v>
      </c>
      <c r="E18" s="35">
        <f t="shared" si="0"/>
        <v>0</v>
      </c>
      <c r="F18" s="17"/>
    </row>
    <row r="19" spans="1:6" x14ac:dyDescent="0.15">
      <c r="A19" s="69" t="s">
        <v>460</v>
      </c>
      <c r="B19" s="35">
        <f>SUMIF(NovWOTalent2023!A:A,NovCorrelation!A19,NovWOTalent2023!I:I)</f>
        <v>176.48</v>
      </c>
      <c r="C19" s="35">
        <f>SUMIF(NovWOTalent2023!A:A,NovCorrelation!A19,NovWOTalent2023!J:J)</f>
        <v>150.01</v>
      </c>
      <c r="D19" s="36">
        <f>SUMIF(NovDjTalent23!H:H,NovCorrelation!A19,NovDjTalent23!J:J)</f>
        <v>150</v>
      </c>
      <c r="E19" s="35">
        <f t="shared" si="0"/>
        <v>26.47999999999999</v>
      </c>
      <c r="F19" s="17"/>
    </row>
    <row r="20" spans="1:6" x14ac:dyDescent="0.15">
      <c r="A20" s="69" t="s">
        <v>270</v>
      </c>
      <c r="B20" s="35">
        <f>SUMIF(NovWOTalent2023!A:A,NovCorrelation!A20,NovWOTalent2023!I:I)</f>
        <v>200</v>
      </c>
      <c r="C20" s="35">
        <f>SUMIF(NovWOTalent2023!A:A,NovCorrelation!A20,NovWOTalent2023!J:J)</f>
        <v>200</v>
      </c>
      <c r="D20" s="36">
        <f>SUMIF(NovDjTalent23!H:H,NovCorrelation!A20,NovDjTalent23!J:J)</f>
        <v>200</v>
      </c>
      <c r="E20" s="35">
        <f t="shared" si="0"/>
        <v>0</v>
      </c>
      <c r="F20" s="17"/>
    </row>
    <row r="21" spans="1:6" x14ac:dyDescent="0.15">
      <c r="A21" s="69" t="s">
        <v>274</v>
      </c>
      <c r="B21" s="35">
        <f>SUMIF(NovWOTalent2023!A:A,NovCorrelation!A21,NovWOTalent2023!I:I)</f>
        <v>200</v>
      </c>
      <c r="C21" s="35">
        <f>SUMIF(NovWOTalent2023!A:A,NovCorrelation!A21,NovWOTalent2023!J:J)</f>
        <v>200</v>
      </c>
      <c r="D21" s="36">
        <f>SUMIF(NovDjTalent23!H:H,NovCorrelation!A21,NovDjTalent23!J:J)</f>
        <v>200</v>
      </c>
      <c r="E21" s="35">
        <f t="shared" si="0"/>
        <v>0</v>
      </c>
      <c r="F21" s="17"/>
    </row>
    <row r="22" spans="1:6" x14ac:dyDescent="0.15">
      <c r="A22" s="69" t="s">
        <v>202</v>
      </c>
      <c r="B22" s="35">
        <f>SUMIF(NovWOTalent2023!A:A,NovCorrelation!A22,NovWOTalent2023!I:I)</f>
        <v>100</v>
      </c>
      <c r="C22" s="35">
        <f>SUMIF(NovWOTalent2023!A:A,NovCorrelation!A22,NovWOTalent2023!J:J)</f>
        <v>100</v>
      </c>
      <c r="D22" s="36">
        <f>SUMIF(NovDjTalent23!H:H,NovCorrelation!A22,NovDjTalent23!J:J)</f>
        <v>100</v>
      </c>
      <c r="E22" s="35">
        <f t="shared" si="0"/>
        <v>0</v>
      </c>
      <c r="F22" s="17"/>
    </row>
    <row r="23" spans="1:6" x14ac:dyDescent="0.15">
      <c r="A23" s="69" t="s">
        <v>277</v>
      </c>
      <c r="B23" s="35">
        <f>SUMIF(NovWOTalent2023!A:A,NovCorrelation!A23,NovWOTalent2023!I:I)</f>
        <v>150</v>
      </c>
      <c r="C23" s="35">
        <f>SUMIF(NovWOTalent2023!A:A,NovCorrelation!A23,NovWOTalent2023!J:J)</f>
        <v>150</v>
      </c>
      <c r="D23" s="36">
        <f>SUMIF(NovDjTalent23!H:H,NovCorrelation!A23,NovDjTalent23!J:J)</f>
        <v>150</v>
      </c>
      <c r="E23" s="35">
        <f t="shared" si="0"/>
        <v>0</v>
      </c>
      <c r="F23" s="17"/>
    </row>
    <row r="24" spans="1:6" x14ac:dyDescent="0.15">
      <c r="A24" s="69" t="s">
        <v>279</v>
      </c>
      <c r="B24" s="35">
        <f>SUMIF(NovWOTalent2023!A:A,NovCorrelation!A24,NovWOTalent2023!I:I)</f>
        <v>190</v>
      </c>
      <c r="C24" s="35">
        <f>SUMIF(NovWOTalent2023!A:A,NovCorrelation!A24,NovWOTalent2023!J:J)</f>
        <v>190</v>
      </c>
      <c r="D24" s="36">
        <f>SUMIF(NovDjTalent23!H:H,NovCorrelation!A24,NovDjTalent23!J:J)</f>
        <v>240</v>
      </c>
      <c r="E24" s="35">
        <f t="shared" si="0"/>
        <v>-50</v>
      </c>
      <c r="F24" s="17"/>
    </row>
    <row r="25" spans="1:6" x14ac:dyDescent="0.15">
      <c r="A25" s="69" t="s">
        <v>283</v>
      </c>
      <c r="B25" s="35">
        <f>SUMIF(NovWOTalent2023!A:A,NovCorrelation!A25,NovWOTalent2023!I:I)</f>
        <v>200</v>
      </c>
      <c r="C25" s="35">
        <f>SUMIF(NovWOTalent2023!A:A,NovCorrelation!A25,NovWOTalent2023!J:J)</f>
        <v>200</v>
      </c>
      <c r="D25" s="36">
        <f>SUMIF(NovDjTalent23!H:H,NovCorrelation!A25,NovDjTalent23!J:J)</f>
        <v>200</v>
      </c>
      <c r="E25" s="35">
        <f t="shared" si="0"/>
        <v>0</v>
      </c>
      <c r="F25" s="17"/>
    </row>
    <row r="26" spans="1:6" x14ac:dyDescent="0.15">
      <c r="A26" s="69" t="s">
        <v>287</v>
      </c>
      <c r="B26" s="35">
        <f>SUMIF(NovWOTalent2023!A:A,NovCorrelation!A26,NovWOTalent2023!I:I)</f>
        <v>200</v>
      </c>
      <c r="C26" s="35">
        <f>SUMIF(NovWOTalent2023!A:A,NovCorrelation!A26,NovWOTalent2023!J:J)</f>
        <v>200</v>
      </c>
      <c r="D26" s="36">
        <f>SUMIF(NovDjTalent23!H:H,NovCorrelation!A26,NovDjTalent23!J:J)</f>
        <v>200</v>
      </c>
      <c r="E26" s="35">
        <f t="shared" si="0"/>
        <v>0</v>
      </c>
      <c r="F26" s="17"/>
    </row>
    <row r="27" spans="1:6" x14ac:dyDescent="0.15">
      <c r="A27" s="69" t="s">
        <v>78</v>
      </c>
      <c r="B27" s="35">
        <f>SUMIF(NovWOTalent2023!A:A,NovCorrelation!A27,NovWOTalent2023!I:I)</f>
        <v>200</v>
      </c>
      <c r="C27" s="35">
        <f>SUMIF(NovWOTalent2023!A:A,NovCorrelation!A27,NovWOTalent2023!J:J)</f>
        <v>200</v>
      </c>
      <c r="D27" s="36">
        <f>SUMIF(NovDjTalent23!H:H,NovCorrelation!A27,NovDjTalent23!J:J)</f>
        <v>200</v>
      </c>
      <c r="E27" s="35">
        <f t="shared" si="0"/>
        <v>0</v>
      </c>
      <c r="F27" s="17"/>
    </row>
    <row r="28" spans="1:6" x14ac:dyDescent="0.15">
      <c r="A28" s="69" t="s">
        <v>465</v>
      </c>
      <c r="B28" s="35">
        <f>SUMIF(NovWOTalent2023!A:A,NovCorrelation!A28,NovWOTalent2023!I:I)</f>
        <v>100</v>
      </c>
      <c r="C28" s="35">
        <f>SUMIF(NovWOTalent2023!A:A,NovCorrelation!A28,NovWOTalent2023!J:J)</f>
        <v>100</v>
      </c>
      <c r="D28" s="36">
        <f>SUMIF(NovDjTalent23!H:H,NovCorrelation!A28,NovDjTalent23!J:J)</f>
        <v>100</v>
      </c>
      <c r="E28" s="35">
        <f t="shared" si="0"/>
        <v>0</v>
      </c>
      <c r="F28" s="17"/>
    </row>
    <row r="29" spans="1:6" x14ac:dyDescent="0.15">
      <c r="A29" s="69" t="s">
        <v>469</v>
      </c>
      <c r="B29" s="35">
        <f>SUMIF(NovWOTalent2023!A:A,NovCorrelation!A29,NovWOTalent2023!I:I)</f>
        <v>105</v>
      </c>
      <c r="C29" s="35">
        <f>SUMIF(NovWOTalent2023!A:A,NovCorrelation!A29,NovWOTalent2023!J:J)</f>
        <v>105</v>
      </c>
      <c r="D29" s="36">
        <f>SUMIF(NovDjTalent23!H:H,NovCorrelation!A29,NovDjTalent23!J:J)</f>
        <v>0</v>
      </c>
      <c r="E29" s="35">
        <f t="shared" si="0"/>
        <v>105</v>
      </c>
      <c r="F29" s="17"/>
    </row>
    <row r="30" spans="1:6" x14ac:dyDescent="0.15">
      <c r="A30" s="69" t="s">
        <v>473</v>
      </c>
      <c r="B30" s="35">
        <f>SUMIF(NovWOTalent2023!A:A,NovCorrelation!A30,NovWOTalent2023!I:I)</f>
        <v>250</v>
      </c>
      <c r="C30" s="35">
        <f>SUMIF(NovWOTalent2023!A:A,NovCorrelation!A30,NovWOTalent2023!J:J)</f>
        <v>250</v>
      </c>
      <c r="D30" s="36">
        <f>SUMIF(NovDjTalent23!H:H,NovCorrelation!A30,NovDjTalent23!J:J)</f>
        <v>200</v>
      </c>
      <c r="E30" s="35">
        <f t="shared" si="0"/>
        <v>50</v>
      </c>
      <c r="F30" s="17"/>
    </row>
    <row r="31" spans="1:6" x14ac:dyDescent="0.15">
      <c r="A31" s="69" t="s">
        <v>34</v>
      </c>
      <c r="B31" s="35">
        <f>SUMIF(NovWOTalent2023!A:A,NovCorrelation!A31,NovWOTalent2023!I:I)</f>
        <v>200</v>
      </c>
      <c r="C31" s="35">
        <f>SUMIF(NovWOTalent2023!A:A,NovCorrelation!A31,NovWOTalent2023!J:J)</f>
        <v>200</v>
      </c>
      <c r="D31" s="36">
        <f>SUMIF(NovDjTalent23!H:H,NovCorrelation!A31,NovDjTalent23!J:J)</f>
        <v>200</v>
      </c>
      <c r="E31" s="35">
        <f t="shared" si="0"/>
        <v>0</v>
      </c>
      <c r="F31" s="17"/>
    </row>
    <row r="32" spans="1:6" x14ac:dyDescent="0.15">
      <c r="A32" s="69" t="s">
        <v>83</v>
      </c>
      <c r="B32" s="35">
        <f>SUMIF(NovWOTalent2023!A:A,NovCorrelation!A32,NovWOTalent2023!I:I)</f>
        <v>650</v>
      </c>
      <c r="C32" s="35">
        <f>SUMIF(NovWOTalent2023!A:A,NovCorrelation!A32,NovWOTalent2023!J:J)</f>
        <v>650</v>
      </c>
      <c r="D32" s="36">
        <f>SUMIF(NovDjTalent23!H:H,NovCorrelation!A32,NovDjTalent23!J:J)</f>
        <v>650</v>
      </c>
      <c r="E32" s="35">
        <f t="shared" si="0"/>
        <v>0</v>
      </c>
      <c r="F32" s="17"/>
    </row>
    <row r="33" spans="1:6" x14ac:dyDescent="0.15">
      <c r="A33" s="69" t="s">
        <v>291</v>
      </c>
      <c r="B33" s="35">
        <f>SUMIF(NovWOTalent2023!A:A,NovCorrelation!A33,NovWOTalent2023!I:I)</f>
        <v>200</v>
      </c>
      <c r="C33" s="35">
        <f>SUMIF(NovWOTalent2023!A:A,NovCorrelation!A33,NovWOTalent2023!J:J)</f>
        <v>200</v>
      </c>
      <c r="D33" s="36">
        <f>SUMIF(NovDjTalent23!H:H,NovCorrelation!A33,NovDjTalent23!J:J)</f>
        <v>0</v>
      </c>
      <c r="E33" s="35">
        <f t="shared" si="0"/>
        <v>200</v>
      </c>
      <c r="F33" s="17"/>
    </row>
    <row r="34" spans="1:6" x14ac:dyDescent="0.15">
      <c r="A34" s="69" t="s">
        <v>339</v>
      </c>
      <c r="B34" s="35">
        <f>SUMIF(NovWOTalent2023!A:A,NovCorrelation!A34,NovWOTalent2023!I:I)</f>
        <v>200</v>
      </c>
      <c r="C34" s="35">
        <f>SUMIF(NovWOTalent2023!A:A,NovCorrelation!A34,NovWOTalent2023!J:J)</f>
        <v>200</v>
      </c>
      <c r="D34" s="36">
        <f>SUMIF(NovDjTalent23!H:H,NovCorrelation!A34,NovDjTalent23!J:J)</f>
        <v>0</v>
      </c>
      <c r="E34" s="35">
        <f t="shared" si="0"/>
        <v>200</v>
      </c>
      <c r="F34" s="17"/>
    </row>
    <row r="35" spans="1:6" x14ac:dyDescent="0.15">
      <c r="A35" s="69" t="s">
        <v>477</v>
      </c>
      <c r="B35" s="35">
        <f>SUMIF(NovWOTalent2023!A:A,NovCorrelation!A35,NovWOTalent2023!I:I)</f>
        <v>45</v>
      </c>
      <c r="C35" s="35">
        <f>SUMIF(NovWOTalent2023!A:A,NovCorrelation!A35,NovWOTalent2023!J:J)</f>
        <v>45</v>
      </c>
      <c r="D35" s="36">
        <f>SUMIF(NovDjTalent23!H:H,NovCorrelation!A35,NovDjTalent23!J:J)</f>
        <v>0</v>
      </c>
      <c r="E35" s="35">
        <f t="shared" si="0"/>
        <v>45</v>
      </c>
      <c r="F35" s="17"/>
    </row>
    <row r="36" spans="1:6" x14ac:dyDescent="0.15">
      <c r="A36" s="69" t="s">
        <v>342</v>
      </c>
      <c r="B36" s="35">
        <f>SUMIF(NovWOTalent2023!A:A,NovCorrelation!A36,NovWOTalent2023!I:I)</f>
        <v>150</v>
      </c>
      <c r="C36" s="35">
        <f>SUMIF(NovWOTalent2023!A:A,NovCorrelation!A36,NovWOTalent2023!J:J)</f>
        <v>150</v>
      </c>
      <c r="D36" s="36">
        <f>SUMIF(NovDjTalent23!H:H,NovCorrelation!A36,NovDjTalent23!J:J)</f>
        <v>150</v>
      </c>
      <c r="E36" s="35">
        <f t="shared" si="0"/>
        <v>0</v>
      </c>
      <c r="F36" s="17"/>
    </row>
    <row r="37" spans="1:6" x14ac:dyDescent="0.15">
      <c r="A37" s="69" t="s">
        <v>348</v>
      </c>
      <c r="B37" s="35">
        <f>SUMIF(NovWOTalent2023!A:A,NovCorrelation!A37,NovWOTalent2023!I:I)</f>
        <v>30</v>
      </c>
      <c r="C37" s="35">
        <f>SUMIF(NovWOTalent2023!A:A,NovCorrelation!A37,NovWOTalent2023!J:J)</f>
        <v>30</v>
      </c>
      <c r="D37" s="36">
        <f>SUMIF(NovDjTalent23!H:H,NovCorrelation!A37,NovDjTalent23!J:J)</f>
        <v>30</v>
      </c>
      <c r="E37" s="35">
        <f t="shared" si="0"/>
        <v>0</v>
      </c>
      <c r="F37" s="17"/>
    </row>
    <row r="38" spans="1:6" x14ac:dyDescent="0.15">
      <c r="A38" s="69" t="s">
        <v>37</v>
      </c>
      <c r="B38" s="35">
        <f>SUMIF(NovWOTalent2023!A:A,NovCorrelation!A38,NovWOTalent2023!I:I)</f>
        <v>105</v>
      </c>
      <c r="C38" s="35">
        <f>SUMIF(NovWOTalent2023!A:A,NovCorrelation!A38,NovWOTalent2023!J:J)</f>
        <v>105</v>
      </c>
      <c r="D38" s="36">
        <f>SUMIF(NovDjTalent23!H:H,NovCorrelation!A38,NovDjTalent23!J:J)</f>
        <v>105</v>
      </c>
      <c r="E38" s="35">
        <f t="shared" si="0"/>
        <v>0</v>
      </c>
      <c r="F38" s="17"/>
    </row>
    <row r="39" spans="1:6" x14ac:dyDescent="0.15">
      <c r="A39" s="69" t="s">
        <v>108</v>
      </c>
      <c r="B39" s="35">
        <f>SUMIF(NovWOTalent2023!A:A,NovCorrelation!A39,NovWOTalent2023!I:I)</f>
        <v>200</v>
      </c>
      <c r="C39" s="35">
        <f>SUMIF(NovWOTalent2023!A:A,NovCorrelation!A39,NovWOTalent2023!J:J)</f>
        <v>200</v>
      </c>
      <c r="D39" s="36">
        <f>SUMIF(NovDjTalent23!H:H,NovCorrelation!A39,NovDjTalent23!J:J)</f>
        <v>0</v>
      </c>
      <c r="E39" s="35">
        <f t="shared" si="0"/>
        <v>200</v>
      </c>
      <c r="F39" s="17"/>
    </row>
    <row r="40" spans="1:6" x14ac:dyDescent="0.15">
      <c r="A40" s="69" t="s">
        <v>481</v>
      </c>
      <c r="B40" s="35">
        <f>SUMIF(NovWOTalent2023!A:A,NovCorrelation!A40,NovWOTalent2023!I:I)</f>
        <v>625</v>
      </c>
      <c r="C40" s="35">
        <f>SUMIF(NovWOTalent2023!A:A,NovCorrelation!A40,NovWOTalent2023!J:J)</f>
        <v>625</v>
      </c>
      <c r="D40" s="36">
        <f>SUMIF(NovDjTalent23!H:H,NovCorrelation!A40,NovDjTalent23!J:J)</f>
        <v>200</v>
      </c>
      <c r="E40" s="35">
        <f t="shared" si="0"/>
        <v>425</v>
      </c>
      <c r="F40" s="17"/>
    </row>
    <row r="41" spans="1:6" x14ac:dyDescent="0.15">
      <c r="A41" s="69" t="s">
        <v>40</v>
      </c>
      <c r="B41" s="35">
        <f>SUMIF(NovWOTalent2023!A:A,NovCorrelation!A41,NovWOTalent2023!I:I)</f>
        <v>941.2</v>
      </c>
      <c r="C41" s="35">
        <f>SUMIF(NovWOTalent2023!A:A,NovCorrelation!A41,NovWOTalent2023!J:J)</f>
        <v>800.02</v>
      </c>
      <c r="D41" s="36">
        <f>SUMIF(NovDjTalent23!H:H,NovCorrelation!A41,NovDjTalent23!J:J)</f>
        <v>700</v>
      </c>
      <c r="E41" s="35">
        <f t="shared" si="0"/>
        <v>241.20000000000005</v>
      </c>
      <c r="F41" s="17"/>
    </row>
    <row r="42" spans="1:6" x14ac:dyDescent="0.15">
      <c r="A42" s="69" t="s">
        <v>117</v>
      </c>
      <c r="B42" s="35">
        <f>SUMIF(NovWOTalent2023!A:A,NovCorrelation!A42,NovWOTalent2023!I:I)</f>
        <v>300</v>
      </c>
      <c r="C42" s="35">
        <f>SUMIF(NovWOTalent2023!A:A,NovCorrelation!A42,NovWOTalent2023!J:J)</f>
        <v>300</v>
      </c>
      <c r="D42" s="36">
        <f>SUMIF(NovDjTalent23!H:H,NovCorrelation!A42,NovDjTalent23!J:J)</f>
        <v>300</v>
      </c>
      <c r="E42" s="35">
        <f t="shared" si="0"/>
        <v>0</v>
      </c>
      <c r="F42" s="17"/>
    </row>
    <row r="43" spans="1:6" x14ac:dyDescent="0.15">
      <c r="A43" s="69" t="s">
        <v>382</v>
      </c>
      <c r="B43" s="35">
        <f>SUMIF(NovWOTalent2023!A:A,NovCorrelation!A43,NovWOTalent2023!I:I)</f>
        <v>530</v>
      </c>
      <c r="C43" s="35">
        <f>SUMIF(NovWOTalent2023!A:A,NovCorrelation!A43,NovWOTalent2023!J:J)</f>
        <v>530</v>
      </c>
      <c r="D43" s="36">
        <f>SUMIF(NovDjTalent23!H:H,NovCorrelation!A43,NovDjTalent23!J:J)</f>
        <v>515</v>
      </c>
      <c r="E43" s="35">
        <f t="shared" si="0"/>
        <v>15</v>
      </c>
      <c r="F43" s="17"/>
    </row>
    <row r="44" spans="1:6" x14ac:dyDescent="0.15">
      <c r="A44" s="69" t="s">
        <v>120</v>
      </c>
      <c r="B44" s="35">
        <f>SUMIF(NovWOTalent2023!A:A,NovCorrelation!A44,NovWOTalent2023!I:I)</f>
        <v>650</v>
      </c>
      <c r="C44" s="35">
        <f>SUMIF(NovWOTalent2023!A:A,NovCorrelation!A44,NovWOTalent2023!J:J)</f>
        <v>650</v>
      </c>
      <c r="D44" s="36">
        <f>SUMIF(NovDjTalent23!H:H,NovCorrelation!A44,NovDjTalent23!J:J)</f>
        <v>650</v>
      </c>
      <c r="E44" s="35">
        <f t="shared" si="0"/>
        <v>0</v>
      </c>
      <c r="F44" s="17"/>
    </row>
    <row r="45" spans="1:6" x14ac:dyDescent="0.15">
      <c r="A45" s="69" t="s">
        <v>351</v>
      </c>
      <c r="B45" s="35">
        <f>SUMIF(NovWOTalent2023!A:A,NovCorrelation!A45,NovWOTalent2023!I:I)</f>
        <v>700</v>
      </c>
      <c r="C45" s="35">
        <f>SUMIF(NovWOTalent2023!A:A,NovCorrelation!A45,NovWOTalent2023!J:J)</f>
        <v>700</v>
      </c>
      <c r="D45" s="36">
        <f>SUMIF(NovDjTalent23!H:H,NovCorrelation!A45,NovDjTalent23!J:J)</f>
        <v>400</v>
      </c>
      <c r="E45" s="35">
        <f t="shared" si="0"/>
        <v>300</v>
      </c>
      <c r="F45" s="17"/>
    </row>
    <row r="46" spans="1:6" x14ac:dyDescent="0.15">
      <c r="A46" s="69" t="s">
        <v>354</v>
      </c>
      <c r="B46" s="35">
        <f>SUMIF(NovWOTalent2023!A:A,NovCorrelation!A46,NovWOTalent2023!I:I)</f>
        <v>200</v>
      </c>
      <c r="C46" s="35">
        <f>SUMIF(NovWOTalent2023!A:A,NovCorrelation!A46,NovWOTalent2023!J:J)</f>
        <v>200</v>
      </c>
      <c r="D46" s="36">
        <f>SUMIF(NovDjTalent23!H:H,NovCorrelation!A46,NovDjTalent23!J:J)</f>
        <v>250</v>
      </c>
      <c r="E46" s="35">
        <f t="shared" si="0"/>
        <v>-50</v>
      </c>
      <c r="F46" s="17"/>
    </row>
    <row r="47" spans="1:6" x14ac:dyDescent="0.15">
      <c r="A47" s="69" t="s">
        <v>495</v>
      </c>
      <c r="B47" s="35">
        <f>SUMIF(NovWOTalent2023!A:A,NovCorrelation!A47,NovWOTalent2023!I:I)</f>
        <v>300</v>
      </c>
      <c r="C47" s="35">
        <f>SUMIF(NovWOTalent2023!A:A,NovCorrelation!A47,NovWOTalent2023!J:J)</f>
        <v>300</v>
      </c>
      <c r="D47" s="36">
        <f>SUMIF(NovDjTalent23!H:H,NovCorrelation!A47,NovDjTalent23!J:J)</f>
        <v>0</v>
      </c>
      <c r="E47" s="35">
        <f t="shared" si="0"/>
        <v>300</v>
      </c>
      <c r="F47" s="17"/>
    </row>
    <row r="48" spans="1:6" x14ac:dyDescent="0.15">
      <c r="A48" s="69" t="s">
        <v>497</v>
      </c>
      <c r="B48" s="35">
        <f>SUMIF(NovWOTalent2023!A:A,NovCorrelation!A48,NovWOTalent2023!I:I)</f>
        <v>800</v>
      </c>
      <c r="C48" s="35">
        <f>SUMIF(NovWOTalent2023!A:A,NovCorrelation!A48,NovWOTalent2023!J:J)</f>
        <v>800</v>
      </c>
      <c r="D48" s="36">
        <f>SUMIF(NovDjTalent23!H:H,NovCorrelation!A48,NovDjTalent23!J:J)</f>
        <v>0</v>
      </c>
      <c r="E48" s="35">
        <f t="shared" si="0"/>
        <v>800</v>
      </c>
      <c r="F48" s="17"/>
    </row>
    <row r="49" spans="1:6" x14ac:dyDescent="0.15">
      <c r="A49" s="69" t="s">
        <v>45</v>
      </c>
      <c r="B49" s="35">
        <f>SUMIF(NovWOTalent2023!A:A,NovCorrelation!A49,NovWOTalent2023!I:I)</f>
        <v>635.23</v>
      </c>
      <c r="C49" s="35">
        <f>SUMIF(NovWOTalent2023!A:A,NovCorrelation!A49,NovWOTalent2023!J:J)</f>
        <v>539.94000000000005</v>
      </c>
      <c r="D49" s="36">
        <f>SUMIF(NovDjTalent23!H:H,NovCorrelation!A49,NovDjTalent23!J:J)</f>
        <v>540</v>
      </c>
      <c r="E49" s="35">
        <f t="shared" si="0"/>
        <v>95.230000000000018</v>
      </c>
      <c r="F49" s="17"/>
    </row>
    <row r="50" spans="1:6" x14ac:dyDescent="0.15">
      <c r="A50" s="69" t="s">
        <v>503</v>
      </c>
      <c r="B50" s="35">
        <f>SUMIF(NovWOTalent2023!A:A,NovCorrelation!A50,NovWOTalent2023!I:I)</f>
        <v>100</v>
      </c>
      <c r="C50" s="35">
        <f>SUMIF(NovWOTalent2023!A:A,NovCorrelation!A50,NovWOTalent2023!J:J)</f>
        <v>100</v>
      </c>
      <c r="D50" s="36">
        <f>SUMIF(NovDjTalent23!H:H,NovCorrelation!A50,NovDjTalent23!J:J)</f>
        <v>0</v>
      </c>
      <c r="E50" s="35">
        <f t="shared" si="0"/>
        <v>100</v>
      </c>
      <c r="F50" s="17"/>
    </row>
    <row r="51" spans="1:6" x14ac:dyDescent="0.15">
      <c r="A51" s="69" t="s">
        <v>152</v>
      </c>
      <c r="B51" s="35">
        <f>SUMIF(NovWOTalent2023!A:A,NovCorrelation!A51,NovWOTalent2023!I:I)</f>
        <v>200</v>
      </c>
      <c r="C51" s="35">
        <f>SUMIF(NovWOTalent2023!A:A,NovCorrelation!A51,NovWOTalent2023!J:J)</f>
        <v>200</v>
      </c>
      <c r="D51" s="36">
        <f>SUMIF(NovDjTalent23!H:H,NovCorrelation!A51,NovDjTalent23!J:J)</f>
        <v>200</v>
      </c>
      <c r="E51" s="35">
        <f t="shared" si="0"/>
        <v>0</v>
      </c>
      <c r="F51" s="17"/>
    </row>
    <row r="52" spans="1:6" x14ac:dyDescent="0.15">
      <c r="A52" s="69" t="s">
        <v>155</v>
      </c>
      <c r="B52" s="35">
        <f>SUMIF(NovWOTalent2023!A:A,NovCorrelation!A52,NovWOTalent2023!I:I)</f>
        <v>100</v>
      </c>
      <c r="C52" s="35">
        <f>SUMIF(NovWOTalent2023!A:A,NovCorrelation!A52,NovWOTalent2023!J:J)</f>
        <v>100</v>
      </c>
      <c r="D52" s="36">
        <f>SUMIF(NovDjTalent23!H:H,NovCorrelation!A52,NovDjTalent23!J:J)</f>
        <v>100</v>
      </c>
      <c r="E52" s="35">
        <f t="shared" si="0"/>
        <v>0</v>
      </c>
      <c r="F52" s="17"/>
    </row>
    <row r="53" spans="1:6" x14ac:dyDescent="0.15">
      <c r="A53" s="69" t="s">
        <v>49</v>
      </c>
      <c r="B53" s="35">
        <f>SUMIF(NovWOTalent2023!A:A,NovCorrelation!A53,NovWOTalent2023!I:I)</f>
        <v>4125</v>
      </c>
      <c r="C53" s="35">
        <f>SUMIF(NovWOTalent2023!A:A,NovCorrelation!A53,NovWOTalent2023!J:J)</f>
        <v>4125</v>
      </c>
      <c r="D53" s="36">
        <f>SUMIF(NovDjTalent23!H:H,NovCorrelation!A53,NovDjTalent23!J:J)</f>
        <v>0</v>
      </c>
      <c r="E53" s="35">
        <f t="shared" si="0"/>
        <v>4125</v>
      </c>
      <c r="F53" s="17"/>
    </row>
    <row r="54" spans="1:6" x14ac:dyDescent="0.15">
      <c r="A54" s="69" t="s">
        <v>515</v>
      </c>
      <c r="B54" s="35">
        <f>SUMIF(NovWOTalent2023!A:A,NovCorrelation!A54,NovWOTalent2023!I:I)</f>
        <v>1310</v>
      </c>
      <c r="C54" s="35">
        <f>SUMIF(NovWOTalent2023!A:A,NovCorrelation!A54,NovWOTalent2023!J:J)</f>
        <v>1310</v>
      </c>
      <c r="D54" s="36">
        <f>SUMIF(NovDjTalent23!H:H,NovCorrelation!A54,NovDjTalent23!J:J)</f>
        <v>1280</v>
      </c>
      <c r="E54" s="35">
        <f t="shared" si="0"/>
        <v>30</v>
      </c>
      <c r="F54" s="17"/>
    </row>
    <row r="55" spans="1:6" x14ac:dyDescent="0.15">
      <c r="A55" s="69" t="s">
        <v>216</v>
      </c>
      <c r="B55" s="35">
        <f>SUMIF(NovWOTalent2023!A:A,NovCorrelation!A55,NovWOTalent2023!I:I)</f>
        <v>15</v>
      </c>
      <c r="C55" s="35">
        <f>SUMIF(NovWOTalent2023!A:A,NovCorrelation!A55,NovWOTalent2023!J:J)</f>
        <v>15</v>
      </c>
      <c r="D55" s="36">
        <f>SUMIF(NovDjTalent23!H:H,NovCorrelation!A55,NovDjTalent23!J:J)</f>
        <v>0</v>
      </c>
      <c r="E55" s="35">
        <f t="shared" si="0"/>
        <v>15</v>
      </c>
      <c r="F55" s="17"/>
    </row>
    <row r="56" spans="1:6" x14ac:dyDescent="0.15">
      <c r="A56" s="69" t="s">
        <v>296</v>
      </c>
      <c r="B56" s="35">
        <f>SUMIF(NovWOTalent2023!A:A,NovCorrelation!A56,NovWOTalent2023!I:I)</f>
        <v>200</v>
      </c>
      <c r="C56" s="35">
        <f>SUMIF(NovWOTalent2023!A:A,NovCorrelation!A56,NovWOTalent2023!J:J)</f>
        <v>200</v>
      </c>
      <c r="D56" s="36">
        <f>SUMIF(NovDjTalent23!H:H,NovCorrelation!A56,NovDjTalent23!J:J)</f>
        <v>200</v>
      </c>
      <c r="E56" s="35">
        <f t="shared" si="0"/>
        <v>0</v>
      </c>
      <c r="F56" s="17"/>
    </row>
    <row r="57" spans="1:6" x14ac:dyDescent="0.15">
      <c r="A57" s="69" t="s">
        <v>360</v>
      </c>
      <c r="B57" s="35">
        <f>SUMIF(NovWOTalent2023!A:A,NovCorrelation!A57,NovWOTalent2023!I:I)</f>
        <v>385</v>
      </c>
      <c r="C57" s="35">
        <f>SUMIF(NovWOTalent2023!A:A,NovCorrelation!A57,NovWOTalent2023!J:J)</f>
        <v>385</v>
      </c>
      <c r="D57" s="36">
        <f>SUMIF(NovDjTalent23!H:H,NovCorrelation!A57,NovDjTalent23!J:J)</f>
        <v>400</v>
      </c>
      <c r="E57" s="35">
        <f t="shared" si="0"/>
        <v>-15</v>
      </c>
      <c r="F57" s="17"/>
    </row>
    <row r="58" spans="1:6" x14ac:dyDescent="0.15">
      <c r="A58" s="69" t="s">
        <v>301</v>
      </c>
      <c r="B58" s="35">
        <f>SUMIF(NovWOTalent2023!A:A,NovCorrelation!A58,NovWOTalent2023!I:I)</f>
        <v>300</v>
      </c>
      <c r="C58" s="35">
        <f>SUMIF(NovWOTalent2023!A:A,NovCorrelation!A58,NovWOTalent2023!J:J)</f>
        <v>300</v>
      </c>
      <c r="D58" s="36">
        <f>SUMIF(NovDjTalent23!H:H,NovCorrelation!A58,NovDjTalent23!J:J)</f>
        <v>300</v>
      </c>
      <c r="E58" s="35">
        <f t="shared" si="0"/>
        <v>0</v>
      </c>
      <c r="F58" s="17"/>
    </row>
    <row r="59" spans="1:6" x14ac:dyDescent="0.15">
      <c r="A59" s="69" t="s">
        <v>305</v>
      </c>
      <c r="B59" s="35">
        <f>SUMIF(NovWOTalent2023!A:A,NovCorrelation!A59,NovWOTalent2023!I:I)</f>
        <v>200</v>
      </c>
      <c r="C59" s="35">
        <f>SUMIF(NovWOTalent2023!A:A,NovCorrelation!A59,NovWOTalent2023!J:J)</f>
        <v>200</v>
      </c>
      <c r="D59" s="36">
        <f>SUMIF(NovDjTalent23!H:H,NovCorrelation!A59,NovDjTalent23!J:J)</f>
        <v>600</v>
      </c>
      <c r="E59" s="35">
        <f t="shared" si="0"/>
        <v>-400</v>
      </c>
      <c r="F59" s="17"/>
    </row>
    <row r="60" spans="1:6" x14ac:dyDescent="0.15">
      <c r="A60" s="69" t="s">
        <v>527</v>
      </c>
      <c r="B60" s="35">
        <f>SUMIF(NovWOTalent2023!A:A,NovCorrelation!A60,NovWOTalent2023!I:I)</f>
        <v>800</v>
      </c>
      <c r="C60" s="35">
        <f>SUMIF(NovWOTalent2023!A:A,NovCorrelation!A60,NovWOTalent2023!J:J)</f>
        <v>800</v>
      </c>
      <c r="D60" s="36">
        <f>SUMIF(NovDjTalent23!H:H,NovCorrelation!A60,NovDjTalent23!J:J)</f>
        <v>800</v>
      </c>
      <c r="E60" s="35">
        <f t="shared" si="0"/>
        <v>0</v>
      </c>
      <c r="F60" s="17"/>
    </row>
    <row r="61" spans="1:6" x14ac:dyDescent="0.15">
      <c r="A61" s="69" t="s">
        <v>537</v>
      </c>
      <c r="B61" s="35">
        <f>SUMIF(NovWOTalent2023!A:A,NovCorrelation!A61,NovWOTalent2023!I:I)</f>
        <v>200</v>
      </c>
      <c r="C61" s="35">
        <f>SUMIF(NovWOTalent2023!A:A,NovCorrelation!A61,NovWOTalent2023!J:J)</f>
        <v>200</v>
      </c>
      <c r="D61" s="36">
        <f>SUMIF(NovDjTalent23!H:H,NovCorrelation!A61,NovDjTalent23!J:J)</f>
        <v>0</v>
      </c>
      <c r="E61" s="35">
        <f t="shared" si="0"/>
        <v>200</v>
      </c>
      <c r="F61" s="17"/>
    </row>
    <row r="62" spans="1:6" x14ac:dyDescent="0.15">
      <c r="A62" s="69" t="s">
        <v>123</v>
      </c>
      <c r="B62" s="35">
        <f>SUMIF(NovWOTalent2023!A:A,NovCorrelation!A62,NovWOTalent2023!I:I)</f>
        <v>200</v>
      </c>
      <c r="C62" s="35">
        <f>SUMIF(NovWOTalent2023!A:A,NovCorrelation!A62,NovWOTalent2023!J:J)</f>
        <v>200</v>
      </c>
      <c r="D62" s="36">
        <f>SUMIF(NovDjTalent23!H:H,NovCorrelation!A62,NovDjTalent23!J:J)</f>
        <v>0</v>
      </c>
      <c r="E62" s="35">
        <f t="shared" si="0"/>
        <v>200</v>
      </c>
      <c r="F62" s="17"/>
    </row>
    <row r="63" spans="1:6" x14ac:dyDescent="0.15">
      <c r="A63" s="69" t="s">
        <v>158</v>
      </c>
      <c r="B63" s="35">
        <f>SUMIF(NovWOTalent2023!A:A,NovCorrelation!A63,NovWOTalent2023!I:I)</f>
        <v>200</v>
      </c>
      <c r="C63" s="35">
        <f>SUMIF(NovWOTalent2023!A:A,NovCorrelation!A63,NovWOTalent2023!J:J)</f>
        <v>200</v>
      </c>
      <c r="D63" s="36">
        <f>SUMIF(NovDjTalent23!H:H,NovCorrelation!A63,NovDjTalent23!J:J)</f>
        <v>200</v>
      </c>
      <c r="E63" s="35">
        <f t="shared" si="0"/>
        <v>0</v>
      </c>
      <c r="F63" s="17"/>
    </row>
    <row r="64" spans="1:6" x14ac:dyDescent="0.15">
      <c r="A64" s="69" t="s">
        <v>308</v>
      </c>
      <c r="B64" s="35">
        <f>SUMIF(NovWOTalent2023!A:A,NovCorrelation!A64,NovWOTalent2023!I:I)</f>
        <v>200</v>
      </c>
      <c r="C64" s="35">
        <f>SUMIF(NovWOTalent2023!A:A,NovCorrelation!A64,NovWOTalent2023!J:J)</f>
        <v>200</v>
      </c>
      <c r="D64" s="36">
        <f>SUMIF(NovDjTalent23!H:H,NovCorrelation!A64,NovDjTalent23!J:J)</f>
        <v>200</v>
      </c>
      <c r="E64" s="35">
        <f t="shared" si="0"/>
        <v>0</v>
      </c>
      <c r="F64" s="17"/>
    </row>
    <row r="65" spans="1:6" x14ac:dyDescent="0.15">
      <c r="A65" s="69" t="s">
        <v>53</v>
      </c>
      <c r="B65" s="35">
        <f>SUMIF(NovWOTalent2023!A:A,NovCorrelation!A65,NovWOTalent2023!I:I)</f>
        <v>1825</v>
      </c>
      <c r="C65" s="35">
        <f>SUMIF(NovWOTalent2023!A:A,NovCorrelation!A65,NovWOTalent2023!J:J)</f>
        <v>1825</v>
      </c>
      <c r="D65" s="36">
        <f>SUMIF(NovDjTalent23!H:H,NovCorrelation!A65,NovDjTalent23!J:J)</f>
        <v>675</v>
      </c>
      <c r="E65" s="35">
        <f t="shared" si="0"/>
        <v>1150</v>
      </c>
      <c r="F65" s="17"/>
    </row>
    <row r="66" spans="1:6" x14ac:dyDescent="0.15">
      <c r="A66" s="69" t="s">
        <v>235</v>
      </c>
      <c r="B66" s="35">
        <f>SUMIF(NovWOTalent2023!A:A,NovCorrelation!A66,NovWOTalent2023!I:I)</f>
        <v>200</v>
      </c>
      <c r="C66" s="35">
        <f>SUMIF(NovWOTalent2023!A:A,NovCorrelation!A66,NovWOTalent2023!J:J)</f>
        <v>200</v>
      </c>
      <c r="D66" s="36">
        <f>SUMIF(NovDjTalent23!H:H,NovCorrelation!A66,NovDjTalent23!J:J)</f>
        <v>0</v>
      </c>
      <c r="E66" s="35">
        <f t="shared" si="0"/>
        <v>200</v>
      </c>
      <c r="F66" s="17"/>
    </row>
    <row r="67" spans="1:6" x14ac:dyDescent="0.15">
      <c r="A67" s="69" t="s">
        <v>389</v>
      </c>
      <c r="B67" s="35">
        <f>SUMIF(NovWOTalent2023!A:A,NovCorrelation!A67,NovWOTalent2023!I:I)</f>
        <v>700</v>
      </c>
      <c r="C67" s="35">
        <f>SUMIF(NovWOTalent2023!A:A,NovCorrelation!A67,NovWOTalent2023!J:J)</f>
        <v>700</v>
      </c>
      <c r="D67" s="36">
        <f>SUMIF(NovDjTalent23!H:H,NovCorrelation!A67,NovDjTalent23!J:J)</f>
        <v>850</v>
      </c>
      <c r="E67" s="35">
        <f t="shared" ref="E67:E119" si="1">B67-D67</f>
        <v>-150</v>
      </c>
      <c r="F67" s="17"/>
    </row>
    <row r="68" spans="1:6" x14ac:dyDescent="0.15">
      <c r="A68" s="69" t="s">
        <v>311</v>
      </c>
      <c r="B68" s="35">
        <f>SUMIF(NovWOTalent2023!A:A,NovCorrelation!A68,NovWOTalent2023!I:I)</f>
        <v>200</v>
      </c>
      <c r="C68" s="35">
        <f>SUMIF(NovWOTalent2023!A:A,NovCorrelation!A68,NovWOTalent2023!J:J)</f>
        <v>200</v>
      </c>
      <c r="D68" s="36">
        <f>SUMIF(NovDjTalent23!H:H,NovCorrelation!A68,NovDjTalent23!J:J)</f>
        <v>380</v>
      </c>
      <c r="E68" s="35">
        <f t="shared" si="1"/>
        <v>-180</v>
      </c>
      <c r="F68" s="17"/>
    </row>
    <row r="69" spans="1:6" x14ac:dyDescent="0.15">
      <c r="A69" s="69" t="s">
        <v>169</v>
      </c>
      <c r="B69" s="35">
        <f>SUMIF(NovWOTalent2023!A:A,NovCorrelation!A69,NovWOTalent2023!I:I)</f>
        <v>600</v>
      </c>
      <c r="C69" s="35">
        <f>SUMIF(NovWOTalent2023!A:A,NovCorrelation!A69,NovWOTalent2023!J:J)</f>
        <v>600</v>
      </c>
      <c r="D69" s="36">
        <f>SUMIF(NovDjTalent23!H:H,NovCorrelation!A69,NovDjTalent23!J:J)</f>
        <v>400</v>
      </c>
      <c r="E69" s="35">
        <f t="shared" si="1"/>
        <v>200</v>
      </c>
      <c r="F69" s="17"/>
    </row>
    <row r="70" spans="1:6" x14ac:dyDescent="0.15">
      <c r="A70" s="69" t="s">
        <v>421</v>
      </c>
      <c r="B70" s="35">
        <f>SUMIF(NovWOTalent2023!A:A,NovCorrelation!A70,NovWOTalent2023!I:I)</f>
        <v>200</v>
      </c>
      <c r="C70" s="35">
        <f>SUMIF(NovWOTalent2023!A:A,NovCorrelation!A70,NovWOTalent2023!J:J)</f>
        <v>200</v>
      </c>
      <c r="D70" s="36">
        <f>SUMIF(NovDjTalent23!H:H,NovCorrelation!A70,NovDjTalent23!J:J)</f>
        <v>200</v>
      </c>
      <c r="E70" s="35">
        <f t="shared" si="1"/>
        <v>0</v>
      </c>
      <c r="F70" s="17"/>
    </row>
    <row r="71" spans="1:6" x14ac:dyDescent="0.15">
      <c r="A71" s="69" t="s">
        <v>427</v>
      </c>
      <c r="B71" s="35">
        <f>SUMIF(NovWOTalent2023!A:A,NovCorrelation!A71,NovWOTalent2023!I:I)</f>
        <v>850</v>
      </c>
      <c r="C71" s="35">
        <f>SUMIF(NovWOTalent2023!A:A,NovCorrelation!A71,NovWOTalent2023!J:J)</f>
        <v>850</v>
      </c>
      <c r="D71" s="36">
        <f>SUMIF(NovDjTalent23!H:H,NovCorrelation!A71,NovDjTalent23!J:J)</f>
        <v>850</v>
      </c>
      <c r="E71" s="35">
        <f t="shared" si="1"/>
        <v>0</v>
      </c>
      <c r="F71" s="17"/>
    </row>
    <row r="72" spans="1:6" x14ac:dyDescent="0.15">
      <c r="A72" s="69" t="s">
        <v>548</v>
      </c>
      <c r="B72" s="35">
        <f>SUMIF(NovWOTalent2023!A:A,NovCorrelation!A72,NovWOTalent2023!I:I)</f>
        <v>200</v>
      </c>
      <c r="C72" s="35">
        <f>SUMIF(NovWOTalent2023!A:A,NovCorrelation!A72,NovWOTalent2023!J:J)</f>
        <v>200</v>
      </c>
      <c r="D72" s="36">
        <f>SUMIF(NovDjTalent23!H:H,NovCorrelation!A72,NovDjTalent23!J:J)</f>
        <v>0</v>
      </c>
      <c r="E72" s="35">
        <f t="shared" si="1"/>
        <v>200</v>
      </c>
      <c r="F72" s="17"/>
    </row>
    <row r="73" spans="1:6" x14ac:dyDescent="0.15">
      <c r="A73" s="69" t="s">
        <v>126</v>
      </c>
      <c r="B73" s="35">
        <f>SUMIF(NovWOTalent2023!A:A,NovCorrelation!A73,NovWOTalent2023!I:I)</f>
        <v>211.8</v>
      </c>
      <c r="C73" s="35">
        <f>SUMIF(NovWOTalent2023!A:A,NovCorrelation!A73,NovWOTalent2023!J:J)</f>
        <v>180.03</v>
      </c>
      <c r="D73" s="36">
        <f>SUMIF(NovDjTalent23!H:H,NovCorrelation!A73,NovDjTalent23!J:J)</f>
        <v>135</v>
      </c>
      <c r="E73" s="35">
        <f t="shared" si="1"/>
        <v>76.800000000000011</v>
      </c>
      <c r="F73" s="17"/>
    </row>
    <row r="74" spans="1:6" x14ac:dyDescent="0.15">
      <c r="A74" s="69" t="s">
        <v>175</v>
      </c>
      <c r="B74" s="35">
        <f>SUMIF(NovWOTalent2023!A:A,NovCorrelation!A74,NovWOTalent2023!I:I)</f>
        <v>470.61</v>
      </c>
      <c r="C74" s="35">
        <f>SUMIF(NovWOTalent2023!A:A,NovCorrelation!A74,NovWOTalent2023!J:J)</f>
        <v>400.01</v>
      </c>
      <c r="D74" s="36">
        <f>SUMIF(NovDjTalent23!H:H,NovCorrelation!A74,NovDjTalent23!J:J)</f>
        <v>625</v>
      </c>
      <c r="E74" s="35">
        <f t="shared" si="1"/>
        <v>-154.38999999999999</v>
      </c>
      <c r="F74" s="17"/>
    </row>
    <row r="75" spans="1:6" x14ac:dyDescent="0.15">
      <c r="A75" s="69" t="s">
        <v>134</v>
      </c>
      <c r="B75" s="35">
        <f>SUMIF(NovWOTalent2023!A:A,NovCorrelation!A75,NovWOTalent2023!I:I)</f>
        <v>380</v>
      </c>
      <c r="C75" s="35">
        <f>SUMIF(NovWOTalent2023!A:A,NovCorrelation!A75,NovWOTalent2023!J:J)</f>
        <v>380</v>
      </c>
      <c r="D75" s="36">
        <f>SUMIF(NovDjTalent23!H:H,NovCorrelation!A75,NovDjTalent23!J:J)</f>
        <v>380</v>
      </c>
      <c r="E75" s="35">
        <f t="shared" si="1"/>
        <v>0</v>
      </c>
      <c r="F75" s="17"/>
    </row>
    <row r="76" spans="1:6" x14ac:dyDescent="0.15">
      <c r="A76" s="69" t="s">
        <v>554</v>
      </c>
      <c r="B76" s="35">
        <f>SUMIF(NovWOTalent2023!A:A,NovCorrelation!A76,NovWOTalent2023!I:I)</f>
        <v>250</v>
      </c>
      <c r="C76" s="35">
        <f>SUMIF(NovWOTalent2023!A:A,NovCorrelation!A76,NovWOTalent2023!J:J)</f>
        <v>250</v>
      </c>
      <c r="D76" s="36">
        <f>SUMIF(NovDjTalent23!H:H,NovCorrelation!A76,NovDjTalent23!J:J)</f>
        <v>250</v>
      </c>
      <c r="E76" s="35">
        <f t="shared" si="1"/>
        <v>0</v>
      </c>
      <c r="F76" s="17"/>
    </row>
    <row r="77" spans="1:6" x14ac:dyDescent="0.15">
      <c r="A77" s="69" t="s">
        <v>180</v>
      </c>
      <c r="B77" s="35">
        <f>SUMIF(NovWOTalent2023!A:A,NovCorrelation!A77,NovWOTalent2023!I:I)</f>
        <v>450</v>
      </c>
      <c r="C77" s="35">
        <f>SUMIF(NovWOTalent2023!A:A,NovCorrelation!A77,NovWOTalent2023!J:J)</f>
        <v>450</v>
      </c>
      <c r="D77" s="36">
        <f>SUMIF(NovDjTalent23!H:H,NovCorrelation!A77,NovDjTalent23!J:J)</f>
        <v>3900</v>
      </c>
      <c r="E77" s="35">
        <f t="shared" si="1"/>
        <v>-3450</v>
      </c>
      <c r="F77" s="17"/>
    </row>
    <row r="78" spans="1:6" x14ac:dyDescent="0.15">
      <c r="A78" s="69" t="s">
        <v>556</v>
      </c>
      <c r="B78" s="35">
        <f>SUMIF(NovWOTalent2023!A:A,NovCorrelation!A78,NovWOTalent2023!I:I)</f>
        <v>3650</v>
      </c>
      <c r="C78" s="35">
        <f>SUMIF(NovWOTalent2023!A:A,NovCorrelation!A78,NovWOTalent2023!J:J)</f>
        <v>3650</v>
      </c>
      <c r="D78" s="36">
        <f>SUMIF(NovDjTalent23!H:H,NovCorrelation!A78,NovDjTalent23!J:J)</f>
        <v>0</v>
      </c>
      <c r="E78" s="35">
        <f t="shared" si="1"/>
        <v>3650</v>
      </c>
      <c r="F78" s="17"/>
    </row>
    <row r="79" spans="1:6" x14ac:dyDescent="0.15">
      <c r="A79" s="69" t="s">
        <v>183</v>
      </c>
      <c r="B79" s="35">
        <f>SUMIF(NovWOTalent2023!A:A,NovCorrelation!A79,NovWOTalent2023!I:I)</f>
        <v>1050</v>
      </c>
      <c r="C79" s="35">
        <f>SUMIF(NovWOTalent2023!A:A,NovCorrelation!A79,NovWOTalent2023!J:J)</f>
        <v>1050</v>
      </c>
      <c r="D79" s="36">
        <f>SUMIF(NovDjTalent23!H:H,NovCorrelation!A79,NovDjTalent23!J:J)</f>
        <v>0</v>
      </c>
      <c r="E79" s="35">
        <f t="shared" si="1"/>
        <v>1050</v>
      </c>
      <c r="F79" s="17"/>
    </row>
    <row r="80" spans="1:6" x14ac:dyDescent="0.15">
      <c r="A80" s="69" t="s">
        <v>57</v>
      </c>
      <c r="B80" s="35">
        <f>SUMIF(NovWOTalent2023!A:A,NovCorrelation!A80,NovWOTalent2023!I:I)</f>
        <v>600</v>
      </c>
      <c r="C80" s="35">
        <f>SUMIF(NovWOTalent2023!A:A,NovCorrelation!A80,NovWOTalent2023!J:J)</f>
        <v>600</v>
      </c>
      <c r="D80" s="36">
        <f>SUMIF(NovDjTalent23!H:H,NovCorrelation!A80,NovDjTalent23!J:J)</f>
        <v>0</v>
      </c>
      <c r="E80" s="35">
        <f t="shared" si="1"/>
        <v>600</v>
      </c>
      <c r="F80" s="17"/>
    </row>
    <row r="81" spans="1:6" x14ac:dyDescent="0.15">
      <c r="A81" s="69" t="s">
        <v>188</v>
      </c>
      <c r="B81" s="35">
        <f>SUMIF(NovWOTalent2023!A:A,NovCorrelation!A81,NovWOTalent2023!I:I)</f>
        <v>450</v>
      </c>
      <c r="C81" s="35">
        <f>SUMIF(NovWOTalent2023!A:A,NovCorrelation!A81,NovWOTalent2023!J:J)</f>
        <v>450</v>
      </c>
      <c r="D81" s="36">
        <f>SUMIF(NovDjTalent23!H:H,NovCorrelation!A81,NovDjTalent23!J:J)</f>
        <v>450</v>
      </c>
      <c r="E81" s="35">
        <f t="shared" si="1"/>
        <v>0</v>
      </c>
      <c r="F81" s="17"/>
    </row>
    <row r="82" spans="1:6" x14ac:dyDescent="0.15">
      <c r="A82" s="69" t="s">
        <v>60</v>
      </c>
      <c r="B82" s="35">
        <f>SUMIF(NovWOTalent2023!A:A,NovCorrelation!A82,NovWOTalent2023!I:I)</f>
        <v>200</v>
      </c>
      <c r="C82" s="35">
        <f>SUMIF(NovWOTalent2023!A:A,NovCorrelation!A82,NovWOTalent2023!J:J)</f>
        <v>200</v>
      </c>
      <c r="D82" s="36">
        <f>SUMIF(NovDjTalent23!H:H,NovCorrelation!A82,NovDjTalent23!J:J)</f>
        <v>200</v>
      </c>
      <c r="E82" s="35">
        <f t="shared" si="1"/>
        <v>0</v>
      </c>
      <c r="F82" s="17"/>
    </row>
    <row r="83" spans="1:6" x14ac:dyDescent="0.15">
      <c r="A83" s="69" t="s">
        <v>315</v>
      </c>
      <c r="B83" s="35">
        <f>SUMIF(NovWOTalent2023!A:A,NovCorrelation!A83,NovWOTalent2023!I:I)</f>
        <v>200</v>
      </c>
      <c r="C83" s="35">
        <f>SUMIF(NovWOTalent2023!A:A,NovCorrelation!A83,NovWOTalent2023!J:J)</f>
        <v>200</v>
      </c>
      <c r="D83" s="36">
        <f>SUMIF(NovDjTalent23!H:H,NovCorrelation!A83,NovDjTalent23!J:J)</f>
        <v>200</v>
      </c>
      <c r="E83" s="35">
        <f t="shared" si="1"/>
        <v>0</v>
      </c>
      <c r="F83" s="17"/>
    </row>
    <row r="84" spans="1:6" x14ac:dyDescent="0.15">
      <c r="A84" s="69" t="s">
        <v>368</v>
      </c>
      <c r="B84" s="35">
        <f>SUMIF(NovWOTalent2023!A:A,NovCorrelation!A84,NovWOTalent2023!I:I)</f>
        <v>400</v>
      </c>
      <c r="C84" s="35">
        <f>SUMIF(NovWOTalent2023!A:A,NovCorrelation!A84,NovWOTalent2023!J:J)</f>
        <v>400</v>
      </c>
      <c r="D84" s="36">
        <f>SUMIF(NovDjTalent23!H:H,NovCorrelation!A84,NovDjTalent23!J:J)</f>
        <v>0</v>
      </c>
      <c r="E84" s="35">
        <f t="shared" si="1"/>
        <v>400</v>
      </c>
      <c r="F84" s="17"/>
    </row>
    <row r="85" spans="1:6" x14ac:dyDescent="0.15">
      <c r="A85" s="69" t="s">
        <v>575</v>
      </c>
      <c r="B85" s="35">
        <f>SUMIF(NovWOTalent2023!A:A,NovCorrelation!A85,NovWOTalent2023!I:I)</f>
        <v>45</v>
      </c>
      <c r="C85" s="35">
        <f>SUMIF(NovWOTalent2023!A:A,NovCorrelation!A85,NovWOTalent2023!J:J)</f>
        <v>45</v>
      </c>
      <c r="D85" s="36">
        <f>SUMIF(NovDjTalent23!H:H,NovCorrelation!A85,NovDjTalent23!J:J)</f>
        <v>0</v>
      </c>
      <c r="E85" s="35">
        <f t="shared" si="1"/>
        <v>45</v>
      </c>
      <c r="F85" s="17"/>
    </row>
    <row r="86" spans="1:6" x14ac:dyDescent="0.15">
      <c r="A86" s="69" t="s">
        <v>317</v>
      </c>
      <c r="B86" s="35">
        <f>SUMIF(NovWOTalent2023!A:A,NovCorrelation!A86,NovWOTalent2023!I:I)</f>
        <v>1000</v>
      </c>
      <c r="C86" s="35">
        <f>SUMIF(NovWOTalent2023!A:A,NovCorrelation!A86,NovWOTalent2023!J:J)</f>
        <v>1000</v>
      </c>
      <c r="D86" s="36">
        <f>SUMIF(NovDjTalent23!H:H,NovCorrelation!A86,NovDjTalent23!J:J)</f>
        <v>1000</v>
      </c>
      <c r="E86" s="35">
        <f t="shared" si="1"/>
        <v>0</v>
      </c>
      <c r="F86" s="17"/>
    </row>
    <row r="87" spans="1:6" x14ac:dyDescent="0.15">
      <c r="A87" s="69" t="s">
        <v>321</v>
      </c>
      <c r="B87" s="35">
        <f>SUMIF(NovWOTalent2023!A:A,NovCorrelation!A87,NovWOTalent2023!I:I)</f>
        <v>236</v>
      </c>
      <c r="C87" s="35">
        <f>SUMIF(NovWOTalent2023!A:A,NovCorrelation!A87,NovWOTalent2023!J:J)</f>
        <v>200.6</v>
      </c>
      <c r="D87" s="36">
        <f>SUMIF(NovDjTalent23!H:H,NovCorrelation!A87,NovDjTalent23!J:J)</f>
        <v>0</v>
      </c>
      <c r="E87" s="35">
        <f t="shared" si="1"/>
        <v>236</v>
      </c>
      <c r="F87" s="17"/>
    </row>
    <row r="88" spans="1:6" x14ac:dyDescent="0.15">
      <c r="A88" s="69" t="s">
        <v>373</v>
      </c>
      <c r="B88" s="35">
        <f>SUMIF(NovWOTalent2023!A:A,NovCorrelation!A88,NovWOTalent2023!I:I)</f>
        <v>200</v>
      </c>
      <c r="C88" s="35">
        <f>SUMIF(NovWOTalent2023!A:A,NovCorrelation!A88,NovWOTalent2023!J:J)</f>
        <v>200</v>
      </c>
      <c r="D88" s="36">
        <f>SUMIF(NovDjTalent23!H:H,NovCorrelation!A88,NovDjTalent23!J:J)</f>
        <v>0</v>
      </c>
      <c r="E88" s="35">
        <f t="shared" si="1"/>
        <v>200</v>
      </c>
      <c r="F88" s="17"/>
    </row>
    <row r="89" spans="1:6" x14ac:dyDescent="0.15">
      <c r="A89" s="69" t="s">
        <v>234</v>
      </c>
      <c r="B89" s="35">
        <f>SUMIF(NovWOTalent2023!A:A,NovCorrelation!A89,NovWOTalent2023!I:I)</f>
        <v>250</v>
      </c>
      <c r="C89" s="35">
        <f>SUMIF(NovWOTalent2023!A:A,NovCorrelation!A89,NovWOTalent2023!J:J)</f>
        <v>250</v>
      </c>
      <c r="D89" s="36">
        <f>SUMIF(NovDjTalent23!H:H,NovCorrelation!A89,NovDjTalent23!J:J)</f>
        <v>250</v>
      </c>
      <c r="E89" s="35">
        <f t="shared" si="1"/>
        <v>0</v>
      </c>
      <c r="F89" s="17"/>
    </row>
    <row r="90" spans="1:6" x14ac:dyDescent="0.15">
      <c r="A90" s="69" t="s">
        <v>581</v>
      </c>
      <c r="B90" s="35">
        <f>SUMIF(NovWOTalent2023!A:A,NovCorrelation!A90,NovWOTalent2023!I:I)</f>
        <v>200</v>
      </c>
      <c r="C90" s="35">
        <f>SUMIF(NovWOTalent2023!A:A,NovCorrelation!A90,NovWOTalent2023!J:J)</f>
        <v>200</v>
      </c>
      <c r="D90" s="36">
        <f>SUMIF(NovDjTalent23!H:H,NovCorrelation!A90,NovDjTalent23!J:J)</f>
        <v>200</v>
      </c>
      <c r="E90" s="35">
        <f t="shared" si="1"/>
        <v>0</v>
      </c>
      <c r="F90" s="17"/>
    </row>
    <row r="91" spans="1:6" x14ac:dyDescent="0.15">
      <c r="A91" s="69" t="s">
        <v>585</v>
      </c>
      <c r="B91" s="35">
        <f>SUMIF(NovWOTalent2023!A:A,NovCorrelation!A91,NovWOTalent2023!I:I)</f>
        <v>1070</v>
      </c>
      <c r="C91" s="35">
        <f>SUMIF(NovWOTalent2023!A:A,NovCorrelation!A91,NovWOTalent2023!J:J)</f>
        <v>1070</v>
      </c>
      <c r="D91" s="36">
        <f>SUMIF(NovDjTalent23!H:H,NovCorrelation!A91,NovDjTalent23!J:J)</f>
        <v>1120</v>
      </c>
      <c r="E91" s="35">
        <f t="shared" si="1"/>
        <v>-50</v>
      </c>
      <c r="F91" s="17"/>
    </row>
    <row r="92" spans="1:6" x14ac:dyDescent="0.15">
      <c r="A92" s="69" t="s">
        <v>377</v>
      </c>
      <c r="B92" s="35">
        <f>SUMIF(NovWOTalent2023!A:A,NovCorrelation!A92,NovWOTalent2023!I:I)</f>
        <v>15</v>
      </c>
      <c r="C92" s="35">
        <f>SUMIF(NovWOTalent2023!A:A,NovCorrelation!A92,NovWOTalent2023!J:J)</f>
        <v>15</v>
      </c>
      <c r="D92" s="36">
        <f>SUMIF(NovDjTalent23!H:H,NovCorrelation!A92,NovDjTalent23!J:J)</f>
        <v>0</v>
      </c>
      <c r="E92" s="35">
        <f t="shared" si="1"/>
        <v>15</v>
      </c>
      <c r="F92" s="17"/>
    </row>
    <row r="93" spans="1:6" x14ac:dyDescent="0.15">
      <c r="A93" s="69" t="s">
        <v>598</v>
      </c>
      <c r="B93" s="35">
        <f>SUMIF(NovWOTalent2023!A:A,NovCorrelation!A93,NovWOTalent2023!I:I)</f>
        <v>800</v>
      </c>
      <c r="C93" s="35">
        <f>SUMIF(NovWOTalent2023!A:A,NovCorrelation!A93,NovWOTalent2023!J:J)</f>
        <v>800</v>
      </c>
      <c r="D93" s="36">
        <f>SUMIF(NovDjTalent23!H:H,NovCorrelation!A93,NovDjTalent23!J:J)</f>
        <v>425</v>
      </c>
      <c r="E93" s="35">
        <f t="shared" si="1"/>
        <v>375</v>
      </c>
      <c r="F93" s="17"/>
    </row>
    <row r="94" spans="1:6" x14ac:dyDescent="0.15">
      <c r="A94" s="69" t="s">
        <v>602</v>
      </c>
      <c r="B94" s="35">
        <f>SUMIF(NovWOTalent2023!A:A,NovCorrelation!A94,NovWOTalent2023!I:I)</f>
        <v>25</v>
      </c>
      <c r="C94" s="35">
        <f>SUMIF(NovWOTalent2023!A:A,NovCorrelation!A94,NovWOTalent2023!J:J)</f>
        <v>25</v>
      </c>
      <c r="D94" s="36">
        <f>SUMIF(NovDjTalent23!H:H,NovCorrelation!A94,NovDjTalent23!J:J)</f>
        <v>0</v>
      </c>
      <c r="E94" s="35">
        <f t="shared" si="1"/>
        <v>25</v>
      </c>
      <c r="F94" s="17"/>
    </row>
    <row r="95" spans="1:6" x14ac:dyDescent="0.15">
      <c r="A95" s="69" t="s">
        <v>65</v>
      </c>
      <c r="B95" s="35">
        <f>SUMIF(NovWOTalent2023!A:A,NovCorrelation!A95,NovWOTalent2023!I:I)</f>
        <v>1080</v>
      </c>
      <c r="C95" s="35">
        <f>SUMIF(NovWOTalent2023!A:A,NovCorrelation!A95,NovWOTalent2023!J:J)</f>
        <v>1080</v>
      </c>
      <c r="D95" s="36">
        <f>SUMIF(NovDjTalent23!H:H,NovCorrelation!A95,NovDjTalent23!J:J)</f>
        <v>1110</v>
      </c>
      <c r="E95" s="35">
        <f t="shared" si="1"/>
        <v>-30</v>
      </c>
      <c r="F95" s="17"/>
    </row>
    <row r="96" spans="1:6" x14ac:dyDescent="0.15">
      <c r="A96" s="69" t="s">
        <v>604</v>
      </c>
      <c r="B96" s="35">
        <f>SUMIF(NovWOTalent2023!A:A,NovCorrelation!A96,NovWOTalent2023!I:I)</f>
        <v>250</v>
      </c>
      <c r="C96" s="35">
        <f>SUMIF(NovWOTalent2023!A:A,NovCorrelation!A96,NovWOTalent2023!J:J)</f>
        <v>250</v>
      </c>
      <c r="D96" s="36">
        <f>SUMIF(NovDjTalent23!H:H,NovCorrelation!A96,NovDjTalent23!J:J)</f>
        <v>0</v>
      </c>
      <c r="E96" s="35">
        <f t="shared" si="1"/>
        <v>250</v>
      </c>
      <c r="F96" s="17"/>
    </row>
    <row r="97" spans="1:6" x14ac:dyDescent="0.15">
      <c r="A97" s="69" t="s">
        <v>242</v>
      </c>
      <c r="B97" s="35">
        <f>SUMIF(NovWOTalent2023!A:A,NovCorrelation!A97,NovWOTalent2023!I:I)</f>
        <v>400</v>
      </c>
      <c r="C97" s="35">
        <f>SUMIF(NovWOTalent2023!A:A,NovCorrelation!A97,NovWOTalent2023!J:J)</f>
        <v>400</v>
      </c>
      <c r="D97" s="36">
        <f>SUMIF(NovDjTalent23!H:H,NovCorrelation!A97,NovDjTalent23!J:J)</f>
        <v>400</v>
      </c>
      <c r="E97" s="35">
        <f t="shared" si="1"/>
        <v>0</v>
      </c>
      <c r="F97" s="17"/>
    </row>
    <row r="98" spans="1:6" x14ac:dyDescent="0.15">
      <c r="A98" s="69" t="s">
        <v>137</v>
      </c>
      <c r="B98" s="35">
        <f>SUMIF(NovWOTalent2023!A:A,NovCorrelation!A98,NovWOTalent2023!I:I)</f>
        <v>200</v>
      </c>
      <c r="C98" s="35">
        <f>SUMIF(NovWOTalent2023!A:A,NovCorrelation!A98,NovWOTalent2023!J:J)</f>
        <v>200</v>
      </c>
      <c r="D98" s="36">
        <f>SUMIF(NovDjTalent23!H:H,NovCorrelation!A98,NovDjTalent23!J:J)</f>
        <v>150</v>
      </c>
      <c r="E98" s="35">
        <f t="shared" si="1"/>
        <v>50</v>
      </c>
      <c r="F98" s="17"/>
    </row>
    <row r="99" spans="1:6" x14ac:dyDescent="0.15">
      <c r="A99" s="69" t="s">
        <v>245</v>
      </c>
      <c r="B99" s="35">
        <f>SUMIF(NovWOTalent2023!A:A,NovCorrelation!A99,NovWOTalent2023!I:I)</f>
        <v>1038</v>
      </c>
      <c r="C99" s="35">
        <f>SUMIF(NovWOTalent2023!A:A,NovCorrelation!A99,NovWOTalent2023!J:J)</f>
        <v>882.3</v>
      </c>
      <c r="D99" s="36">
        <f>SUMIF(NovDjTalent23!H:H,NovCorrelation!A99,NovDjTalent23!J:J)</f>
        <v>910</v>
      </c>
      <c r="E99" s="35">
        <f t="shared" si="1"/>
        <v>128</v>
      </c>
      <c r="F99" s="17"/>
    </row>
    <row r="100" spans="1:6" x14ac:dyDescent="0.15">
      <c r="A100" s="69" t="s">
        <v>192</v>
      </c>
      <c r="B100" s="35">
        <f>SUMIF(NovWOTalent2023!A:A,NovCorrelation!A100,NovWOTalent2023!I:I)</f>
        <v>100</v>
      </c>
      <c r="C100" s="35">
        <f>SUMIF(NovWOTalent2023!A:A,NovCorrelation!A100,NovWOTalent2023!J:J)</f>
        <v>100</v>
      </c>
      <c r="D100" s="36">
        <f>SUMIF(NovDjTalent23!H:H,NovCorrelation!A100,NovDjTalent23!J:J)</f>
        <v>100</v>
      </c>
      <c r="E100" s="35">
        <f t="shared" si="1"/>
        <v>0</v>
      </c>
      <c r="F100" s="17"/>
    </row>
    <row r="101" spans="1:6" ht="14" x14ac:dyDescent="0.2">
      <c r="A101" s="70" t="s">
        <v>675</v>
      </c>
      <c r="B101" s="35">
        <f>SUMIF(NovWOTalent2023!A:A,NovCorrelation!A101,NovWOTalent2023!I:I)</f>
        <v>0</v>
      </c>
      <c r="C101" s="35">
        <f>SUMIF(NovWOTalent2023!A:A,NovCorrelation!A101,NovWOTalent2023!J:J)</f>
        <v>0</v>
      </c>
      <c r="D101" s="36">
        <v>0</v>
      </c>
      <c r="E101" s="35">
        <f>B101-D101</f>
        <v>0</v>
      </c>
      <c r="F101" s="17"/>
    </row>
    <row r="102" spans="1:6" x14ac:dyDescent="0.15">
      <c r="A102" s="17" t="s">
        <v>698</v>
      </c>
      <c r="B102" s="35">
        <f>SUMIF(NovWOTalent2023!A:A,NovCorrelation!A102,NovWOTalent2023!I:I)</f>
        <v>0</v>
      </c>
      <c r="C102" s="35">
        <f>SUMIF(NovWOTalent2023!A:A,NovCorrelation!A102,NovWOTalent2023!J:J)</f>
        <v>0</v>
      </c>
      <c r="D102" s="36">
        <f>SUMIF(NovDjTalent23!H:H,NovCorrelation!A102,NovDjTalent23!J:J)</f>
        <v>250</v>
      </c>
      <c r="E102" s="35">
        <f t="shared" si="1"/>
        <v>-250</v>
      </c>
      <c r="F102" s="17"/>
    </row>
    <row r="103" spans="1:6" x14ac:dyDescent="0.15">
      <c r="A103" s="17" t="s">
        <v>712</v>
      </c>
      <c r="B103" s="35">
        <f>SUMIF(NovWOTalent2023!A:A,NovCorrelation!A103,NovWOTalent2023!I:I)</f>
        <v>0</v>
      </c>
      <c r="C103" s="35">
        <f>SUMIF(NovWOTalent2023!A:A,NovCorrelation!A103,NovWOTalent2023!J:J)</f>
        <v>0</v>
      </c>
      <c r="D103" s="36">
        <f>SUMIF(NovDjTalent23!H:H,NovCorrelation!A103,NovDjTalent23!J:J)</f>
        <v>200</v>
      </c>
      <c r="E103" s="35">
        <f t="shared" si="1"/>
        <v>-200</v>
      </c>
      <c r="F103" s="17"/>
    </row>
    <row r="104" spans="1:6" x14ac:dyDescent="0.15">
      <c r="A104" s="17" t="s">
        <v>721</v>
      </c>
      <c r="B104" s="35">
        <f>SUMIF(NovWOTalent2023!A:A,NovCorrelation!A104,NovWOTalent2023!I:I)</f>
        <v>0</v>
      </c>
      <c r="C104" s="35">
        <f>SUMIF(NovWOTalent2023!A:A,NovCorrelation!A104,NovWOTalent2023!J:J)</f>
        <v>0</v>
      </c>
      <c r="D104" s="36">
        <f>SUMIF(NovDjTalent23!H:H,NovCorrelation!A104,NovDjTalent23!J:J)</f>
        <v>150</v>
      </c>
      <c r="E104" s="35">
        <f t="shared" si="1"/>
        <v>-150</v>
      </c>
      <c r="F104" s="17"/>
    </row>
    <row r="105" spans="1:6" x14ac:dyDescent="0.15">
      <c r="A105" s="17" t="s">
        <v>724</v>
      </c>
      <c r="B105" s="35">
        <f>SUMIF(NovWOTalent2023!A:A,NovCorrelation!A105,NovWOTalent2023!I:I)</f>
        <v>0</v>
      </c>
      <c r="C105" s="35">
        <f>SUMIF(NovWOTalent2023!A:A,NovCorrelation!A105,NovWOTalent2023!J:J)</f>
        <v>0</v>
      </c>
      <c r="D105" s="36">
        <f>SUMIF(NovDjTalent23!H:H,NovCorrelation!A105,NovDjTalent23!J:J)</f>
        <v>150</v>
      </c>
      <c r="E105" s="35">
        <f t="shared" si="1"/>
        <v>-150</v>
      </c>
      <c r="F105" s="17"/>
    </row>
    <row r="106" spans="1:6" x14ac:dyDescent="0.15">
      <c r="A106" s="17" t="s">
        <v>729</v>
      </c>
      <c r="B106" s="35">
        <f>SUMIF(NovWOTalent2023!A:A,NovCorrelation!A106,NovWOTalent2023!I:I)</f>
        <v>0</v>
      </c>
      <c r="C106" s="35">
        <f>SUMIF(NovWOTalent2023!A:A,NovCorrelation!A106,NovWOTalent2023!J:J)</f>
        <v>0</v>
      </c>
      <c r="D106" s="36">
        <f>SUMIF(NovDjTalent23!H:H,NovCorrelation!A106,NovDjTalent23!J:J)</f>
        <v>200</v>
      </c>
      <c r="E106" s="35">
        <f t="shared" si="1"/>
        <v>-200</v>
      </c>
      <c r="F106" s="17"/>
    </row>
    <row r="107" spans="1:6" x14ac:dyDescent="0.15">
      <c r="A107" s="17" t="s">
        <v>731</v>
      </c>
      <c r="B107" s="35">
        <f>SUMIF(NovWOTalent2023!A:A,NovCorrelation!A107,NovWOTalent2023!I:I)</f>
        <v>0</v>
      </c>
      <c r="C107" s="35">
        <f>SUMIF(NovWOTalent2023!A:A,NovCorrelation!A107,NovWOTalent2023!J:J)</f>
        <v>0</v>
      </c>
      <c r="D107" s="36">
        <f>SUMIF(NovDjTalent23!H:H,NovCorrelation!A107,NovDjTalent23!J:J)</f>
        <v>350</v>
      </c>
      <c r="E107" s="35">
        <f t="shared" si="1"/>
        <v>-350</v>
      </c>
      <c r="F107" s="17"/>
    </row>
    <row r="108" spans="1:6" x14ac:dyDescent="0.15">
      <c r="A108" s="17" t="s">
        <v>720</v>
      </c>
      <c r="B108" s="35">
        <f>SUMIF(NovWOTalent2023!A:A,NovCorrelation!A108,NovWOTalent2023!I:I)</f>
        <v>0</v>
      </c>
      <c r="C108" s="35">
        <f>SUMIF(NovWOTalent2023!A:A,NovCorrelation!A108,NovWOTalent2023!J:J)</f>
        <v>0</v>
      </c>
      <c r="D108" s="36">
        <f>SUMIF(NovDjTalent23!H:H,NovCorrelation!A108,NovDjTalent23!J:J)</f>
        <v>3685</v>
      </c>
      <c r="E108" s="35">
        <f t="shared" si="1"/>
        <v>-3685</v>
      </c>
      <c r="F108" s="17"/>
    </row>
    <row r="109" spans="1:6" x14ac:dyDescent="0.15">
      <c r="A109" s="17" t="s">
        <v>735</v>
      </c>
      <c r="B109" s="35">
        <f>SUMIF(NovWOTalent2023!A:A,NovCorrelation!A109,NovWOTalent2023!I:I)</f>
        <v>0</v>
      </c>
      <c r="C109" s="35">
        <f>SUMIF(NovWOTalent2023!A:A,NovCorrelation!A109,NovWOTalent2023!J:J)</f>
        <v>0</v>
      </c>
      <c r="D109" s="36">
        <f>SUMIF(NovDjTalent23!H:H,NovCorrelation!A109,NovDjTalent23!J:J)</f>
        <v>225</v>
      </c>
      <c r="E109" s="35">
        <f t="shared" si="1"/>
        <v>-225</v>
      </c>
      <c r="F109" s="17"/>
    </row>
    <row r="110" spans="1:6" x14ac:dyDescent="0.15">
      <c r="A110" s="17" t="s">
        <v>740</v>
      </c>
      <c r="B110" s="35">
        <f>SUMIF(NovWOTalent2023!A:A,NovCorrelation!A110,NovWOTalent2023!I:I)</f>
        <v>0</v>
      </c>
      <c r="C110" s="35">
        <f>SUMIF(NovWOTalent2023!A:A,NovCorrelation!A110,NovWOTalent2023!J:J)</f>
        <v>0</v>
      </c>
      <c r="D110" s="36">
        <f>SUMIF(NovDjTalent23!H:H,NovCorrelation!A110,NovDjTalent23!J:J)</f>
        <v>200</v>
      </c>
      <c r="E110" s="35">
        <f t="shared" si="1"/>
        <v>-200</v>
      </c>
      <c r="F110" s="17"/>
    </row>
    <row r="111" spans="1:6" x14ac:dyDescent="0.15">
      <c r="A111" s="17" t="s">
        <v>748</v>
      </c>
      <c r="B111" s="35">
        <f>SUMIF(NovWOTalent2023!A:A,NovCorrelation!A111,NovWOTalent2023!I:I)</f>
        <v>0</v>
      </c>
      <c r="C111" s="35">
        <f>SUMIF(NovWOTalent2023!A:A,NovCorrelation!A111,NovWOTalent2023!J:J)</f>
        <v>0</v>
      </c>
      <c r="D111" s="36">
        <f>SUMIF(NovDjTalent23!H:H,NovCorrelation!A111,NovDjTalent23!J:J)</f>
        <v>200</v>
      </c>
      <c r="E111" s="35">
        <f t="shared" si="1"/>
        <v>-200</v>
      </c>
      <c r="F111" s="17"/>
    </row>
    <row r="112" spans="1:6" x14ac:dyDescent="0.15">
      <c r="A112" s="17" t="s">
        <v>752</v>
      </c>
      <c r="B112" s="35">
        <f>SUMIF(NovWOTalent2023!A:A,NovCorrelation!A112,NovWOTalent2023!I:I)</f>
        <v>0</v>
      </c>
      <c r="C112" s="35">
        <f>SUMIF(NovWOTalent2023!A:A,NovCorrelation!A112,NovWOTalent2023!J:J)</f>
        <v>0</v>
      </c>
      <c r="D112" s="36">
        <f>SUMIF(NovDjTalent23!H:H,NovCorrelation!A112,NovDjTalent23!J:J)</f>
        <v>500</v>
      </c>
      <c r="E112" s="35">
        <f t="shared" si="1"/>
        <v>-500</v>
      </c>
      <c r="F112" s="17"/>
    </row>
    <row r="113" spans="1:7" x14ac:dyDescent="0.15">
      <c r="A113" s="17" t="s">
        <v>549</v>
      </c>
      <c r="B113" s="35">
        <f>SUMIF(NovWOTalent2023!A:A,NovCorrelation!A113,NovWOTalent2023!I:I)</f>
        <v>0</v>
      </c>
      <c r="C113" s="35">
        <f>SUMIF(NovWOTalent2023!A:A,NovCorrelation!A113,NovWOTalent2023!J:J)</f>
        <v>0</v>
      </c>
      <c r="D113" s="36">
        <f>SUMIF(NovDjTalent23!H:H,NovCorrelation!A113,NovDjTalent23!J:J)</f>
        <v>200</v>
      </c>
      <c r="E113" s="35">
        <f t="shared" si="1"/>
        <v>-200</v>
      </c>
      <c r="F113" s="17"/>
    </row>
    <row r="114" spans="1:7" x14ac:dyDescent="0.15">
      <c r="A114" s="17" t="s">
        <v>760</v>
      </c>
      <c r="B114" s="35">
        <f>SUMIF(NovWOTalent2023!A:A,NovCorrelation!A114,NovWOTalent2023!I:I)</f>
        <v>0</v>
      </c>
      <c r="C114" s="35">
        <f>SUMIF(NovWOTalent2023!A:A,NovCorrelation!A114,NovWOTalent2023!J:J)</f>
        <v>0</v>
      </c>
      <c r="D114" s="36">
        <f>SUMIF(NovDjTalent23!H:H,NovCorrelation!A114,NovDjTalent23!J:J)</f>
        <v>240</v>
      </c>
      <c r="E114" s="35">
        <f t="shared" si="1"/>
        <v>-240</v>
      </c>
      <c r="F114" s="17"/>
    </row>
    <row r="115" spans="1:7" x14ac:dyDescent="0.15">
      <c r="A115" s="17" t="s">
        <v>751</v>
      </c>
      <c r="B115" s="35">
        <f>SUMIF(NovWOTalent2023!A:A,NovCorrelation!A115,NovWOTalent2023!I:I)</f>
        <v>0</v>
      </c>
      <c r="C115" s="35">
        <f>SUMIF(NovWOTalent2023!A:A,NovCorrelation!A115,NovWOTalent2023!J:J)</f>
        <v>0</v>
      </c>
      <c r="D115" s="36">
        <f>SUMIF(NovDjTalent23!H:H,NovCorrelation!A115,NovDjTalent23!J:J)</f>
        <v>1650</v>
      </c>
      <c r="E115" s="35">
        <f t="shared" si="1"/>
        <v>-1650</v>
      </c>
      <c r="F115" s="17"/>
    </row>
    <row r="116" spans="1:7" x14ac:dyDescent="0.15">
      <c r="A116" s="17" t="s">
        <v>765</v>
      </c>
      <c r="B116" s="35">
        <f>SUMIF(NovWOTalent2023!A:A,NovCorrelation!A116,NovWOTalent2023!I:I)</f>
        <v>0</v>
      </c>
      <c r="C116" s="35">
        <f>SUMIF(NovWOTalent2023!A:A,NovCorrelation!A116,NovWOTalent2023!J:J)</f>
        <v>0</v>
      </c>
      <c r="D116" s="36">
        <f>SUMIF(NovDjTalent23!H:H,NovCorrelation!A116,NovDjTalent23!J:J)</f>
        <v>200</v>
      </c>
      <c r="E116" s="35">
        <f t="shared" si="1"/>
        <v>-200</v>
      </c>
      <c r="F116" s="17"/>
    </row>
    <row r="117" spans="1:7" x14ac:dyDescent="0.15">
      <c r="A117" s="17" t="s">
        <v>767</v>
      </c>
      <c r="B117" s="35">
        <f>SUMIF(NovWOTalent2023!A:A,NovCorrelation!A117,NovWOTalent2023!I:I)</f>
        <v>0</v>
      </c>
      <c r="C117" s="35">
        <f>SUMIF(NovWOTalent2023!A:A,NovCorrelation!A117,NovWOTalent2023!J:J)</f>
        <v>0</v>
      </c>
      <c r="D117" s="36">
        <f>SUMIF(NovDjTalent23!H:H,NovCorrelation!A117,NovDjTalent23!J:J)</f>
        <v>475</v>
      </c>
      <c r="E117" s="35">
        <f t="shared" si="1"/>
        <v>-475</v>
      </c>
      <c r="F117" s="17"/>
    </row>
    <row r="118" spans="1:7" x14ac:dyDescent="0.15">
      <c r="A118" s="17" t="s">
        <v>771</v>
      </c>
      <c r="B118" s="35">
        <f>SUMIF(NovWOTalent2023!A:A,NovCorrelation!A118,NovWOTalent2023!I:I)</f>
        <v>0</v>
      </c>
      <c r="C118" s="35">
        <f>SUMIF(NovWOTalent2023!A:A,NovCorrelation!A118,NovWOTalent2023!J:J)</f>
        <v>0</v>
      </c>
      <c r="D118" s="36">
        <f>SUMIF(NovDjTalent23!H:H,NovCorrelation!A118,NovDjTalent23!J:J)</f>
        <v>200</v>
      </c>
      <c r="E118" s="35">
        <f t="shared" si="1"/>
        <v>-200</v>
      </c>
      <c r="F118" s="17"/>
    </row>
    <row r="119" spans="1:7" x14ac:dyDescent="0.15">
      <c r="A119" s="17" t="s">
        <v>773</v>
      </c>
      <c r="B119" s="35">
        <f>SUMIF(NovWOTalent2023!A:A,NovCorrelation!A119,NovWOTalent2023!I:I)</f>
        <v>0</v>
      </c>
      <c r="C119" s="35">
        <f>SUMIF(NovWOTalent2023!A:A,NovCorrelation!A119,NovWOTalent2023!J:J)</f>
        <v>0</v>
      </c>
      <c r="D119" s="36">
        <f>SUMIF(NovDjTalent23!H:H,NovCorrelation!A119,NovDjTalent23!J:J)</f>
        <v>15</v>
      </c>
      <c r="E119" s="35">
        <f t="shared" si="1"/>
        <v>-15</v>
      </c>
      <c r="F119" s="17"/>
    </row>
    <row r="120" spans="1:7" x14ac:dyDescent="0.15">
      <c r="A120" s="71" t="s">
        <v>880</v>
      </c>
      <c r="B120" s="19">
        <f t="shared" ref="B120:C120" si="2">SUM(B2:B119)</f>
        <v>48595.320000000007</v>
      </c>
      <c r="C120" s="19">
        <f t="shared" si="2"/>
        <v>47607.51</v>
      </c>
      <c r="D120" s="19">
        <f>SUM(D2:D119)</f>
        <v>46162.400000000001</v>
      </c>
      <c r="E120" s="19">
        <f>SUM(E2:E119)</f>
        <v>2432.92</v>
      </c>
      <c r="F120" s="19">
        <v>46138.98</v>
      </c>
      <c r="G120" s="1">
        <f>+F120-D120</f>
        <v>-23.419999999998254</v>
      </c>
    </row>
    <row r="121" spans="1:7" x14ac:dyDescent="0.15">
      <c r="F121" s="1">
        <f>+F120-C120</f>
        <v>-1468.5299999999988</v>
      </c>
    </row>
  </sheetData>
  <conditionalFormatting sqref="A1:A100 A120:A65536">
    <cfRule type="duplicateValues" dxfId="6" priority="3" stopIfTrue="1"/>
  </conditionalFormatting>
  <conditionalFormatting sqref="A101:A119">
    <cfRule type="duplicateValues" dxfId="5" priority="1" stopIfTrue="1"/>
    <cfRule type="duplicateValues" dxfId="4" priority="2"/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48576"/>
  <sheetViews>
    <sheetView topLeftCell="A200" zoomScale="150" zoomScaleNormal="150" workbookViewId="0">
      <pane xSplit="1" topLeftCell="I1" activePane="topRight" state="frozen"/>
      <selection activeCell="A35" sqref="A35"/>
      <selection pane="topRight" activeCell="S3" sqref="S3"/>
    </sheetView>
  </sheetViews>
  <sheetFormatPr baseColWidth="10" defaultRowHeight="13" x14ac:dyDescent="0.15"/>
  <cols>
    <col min="1" max="1" width="30.6640625" bestFit="1" customWidth="1"/>
    <col min="2" max="2" width="12" bestFit="1" customWidth="1"/>
    <col min="3" max="3" width="30.83203125" bestFit="1" customWidth="1"/>
    <col min="4" max="4" width="16.1640625" bestFit="1" customWidth="1"/>
    <col min="5" max="5" width="10.33203125" bestFit="1" customWidth="1"/>
    <col min="6" max="6" width="13.5" customWidth="1"/>
    <col min="7" max="7" width="38.33203125" customWidth="1"/>
    <col min="8" max="8" width="12.83203125" hidden="1" customWidth="1"/>
    <col min="9" max="9" width="10" style="1" customWidth="1"/>
    <col min="10" max="10" width="13.5" style="1" customWidth="1"/>
    <col min="11" max="11" width="11.5" hidden="1" customWidth="1"/>
    <col min="12" max="12" width="11.5" customWidth="1"/>
    <col min="13" max="13" width="11" bestFit="1" customWidth="1"/>
    <col min="14" max="15" width="12.6640625" bestFit="1" customWidth="1"/>
    <col min="16" max="16" width="12.83203125" bestFit="1" customWidth="1"/>
    <col min="17" max="17" width="12.1640625" style="1" bestFit="1" customWidth="1"/>
    <col min="18" max="18" width="12" bestFit="1" customWidth="1"/>
    <col min="19" max="19" width="10.6640625" bestFit="1" customWidth="1"/>
    <col min="20" max="20" width="73.83203125" bestFit="1" customWidth="1"/>
  </cols>
  <sheetData>
    <row r="1" spans="1:20" x14ac:dyDescent="0.15">
      <c r="A1" s="213" t="s">
        <v>881</v>
      </c>
      <c r="B1" s="214"/>
      <c r="C1" s="214"/>
      <c r="D1" s="214"/>
      <c r="E1" s="214"/>
      <c r="F1" s="214"/>
      <c r="G1" s="214"/>
      <c r="H1" s="214"/>
      <c r="I1" s="214"/>
      <c r="J1" s="214"/>
      <c r="K1" s="215" t="s">
        <v>882</v>
      </c>
      <c r="L1" s="215"/>
      <c r="M1" s="216"/>
      <c r="N1" s="216"/>
      <c r="O1" s="216"/>
      <c r="P1" s="216"/>
      <c r="Q1" s="216"/>
      <c r="R1" s="216"/>
      <c r="S1" s="216"/>
      <c r="T1" s="22" t="s">
        <v>883</v>
      </c>
    </row>
    <row r="2" spans="1:20" x14ac:dyDescent="0.1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4" t="s">
        <v>8</v>
      </c>
      <c r="J2" s="4" t="s">
        <v>9</v>
      </c>
      <c r="K2" s="2" t="s">
        <v>621</v>
      </c>
      <c r="L2" s="2" t="s">
        <v>269</v>
      </c>
      <c r="M2" s="2" t="s">
        <v>612</v>
      </c>
      <c r="N2" s="2" t="s">
        <v>610</v>
      </c>
      <c r="O2" s="2" t="s">
        <v>611</v>
      </c>
      <c r="P2" s="2" t="s">
        <v>613</v>
      </c>
      <c r="Q2" s="4" t="s">
        <v>614</v>
      </c>
      <c r="R2" s="2" t="s">
        <v>615</v>
      </c>
      <c r="S2" s="2" t="s">
        <v>616</v>
      </c>
      <c r="T2" s="2" t="s">
        <v>617</v>
      </c>
    </row>
    <row r="3" spans="1:20" x14ac:dyDescent="0.15">
      <c r="A3" s="5" t="s">
        <v>435</v>
      </c>
      <c r="B3" s="6" t="s">
        <v>434</v>
      </c>
      <c r="C3" s="7" t="s">
        <v>435</v>
      </c>
      <c r="D3" s="8" t="s">
        <v>79</v>
      </c>
      <c r="E3" s="9" t="s">
        <v>439</v>
      </c>
      <c r="F3" s="10" t="s">
        <v>437</v>
      </c>
      <c r="G3" s="11" t="s">
        <v>438</v>
      </c>
      <c r="H3" s="12" t="s">
        <v>17</v>
      </c>
      <c r="I3" s="20">
        <v>125</v>
      </c>
      <c r="J3" s="21">
        <v>125</v>
      </c>
      <c r="K3" s="3" t="s">
        <v>894</v>
      </c>
      <c r="L3" s="27"/>
      <c r="M3" s="13">
        <v>5</v>
      </c>
      <c r="N3" s="14">
        <v>15</v>
      </c>
      <c r="O3" s="13">
        <v>0</v>
      </c>
      <c r="P3" s="14">
        <f>(N3*M3)+50</f>
        <v>125</v>
      </c>
      <c r="Q3" s="14">
        <f t="shared" ref="Q3:Q66" si="0">P3*(1-O3)</f>
        <v>125</v>
      </c>
      <c r="R3" s="14">
        <f>+I3-P3</f>
        <v>0</v>
      </c>
      <c r="S3" s="15">
        <f>+J3-Q3</f>
        <v>0</v>
      </c>
      <c r="T3" s="17" t="s">
        <v>911</v>
      </c>
    </row>
    <row r="4" spans="1:20" x14ac:dyDescent="0.15">
      <c r="A4" s="5" t="s">
        <v>435</v>
      </c>
      <c r="B4" s="6" t="s">
        <v>434</v>
      </c>
      <c r="C4" s="7" t="s">
        <v>435</v>
      </c>
      <c r="D4" s="8" t="s">
        <v>79</v>
      </c>
      <c r="E4" s="9" t="s">
        <v>436</v>
      </c>
      <c r="F4" s="10" t="s">
        <v>437</v>
      </c>
      <c r="G4" s="11" t="s">
        <v>438</v>
      </c>
      <c r="H4" s="12" t="s">
        <v>17</v>
      </c>
      <c r="I4" s="20">
        <v>420</v>
      </c>
      <c r="J4" s="21">
        <v>420</v>
      </c>
      <c r="K4" s="3" t="s">
        <v>894</v>
      </c>
      <c r="L4" s="27"/>
      <c r="M4" s="13">
        <v>8</v>
      </c>
      <c r="N4" s="14">
        <v>15</v>
      </c>
      <c r="O4" s="13">
        <v>0</v>
      </c>
      <c r="P4" s="14">
        <f>(N4*M4)+250+50</f>
        <v>420</v>
      </c>
      <c r="Q4" s="14">
        <f t="shared" si="0"/>
        <v>420</v>
      </c>
      <c r="R4" s="14">
        <f t="shared" ref="R4:R66" si="1">+I4-P4</f>
        <v>0</v>
      </c>
      <c r="S4" s="15">
        <f t="shared" ref="S4:S66" si="2">+J4-Q4</f>
        <v>0</v>
      </c>
      <c r="T4" s="17" t="s">
        <v>910</v>
      </c>
    </row>
    <row r="5" spans="1:20" x14ac:dyDescent="0.15">
      <c r="A5" s="5" t="s">
        <v>445</v>
      </c>
      <c r="B5" s="6" t="s">
        <v>434</v>
      </c>
      <c r="C5" s="7" t="s">
        <v>445</v>
      </c>
      <c r="D5" s="8" t="s">
        <v>79</v>
      </c>
      <c r="E5" s="9" t="s">
        <v>446</v>
      </c>
      <c r="F5" s="10" t="s">
        <v>15</v>
      </c>
      <c r="G5" s="11" t="s">
        <v>447</v>
      </c>
      <c r="H5" s="12" t="s">
        <v>17</v>
      </c>
      <c r="I5" s="20">
        <v>200</v>
      </c>
      <c r="J5" s="21">
        <v>200</v>
      </c>
      <c r="K5" s="3" t="s">
        <v>885</v>
      </c>
      <c r="L5" s="27"/>
      <c r="M5" s="13">
        <v>1</v>
      </c>
      <c r="N5" s="14">
        <v>200</v>
      </c>
      <c r="O5" s="13">
        <v>0</v>
      </c>
      <c r="P5" s="14">
        <f t="shared" ref="P5:P19" si="3">(N5*M5)</f>
        <v>200</v>
      </c>
      <c r="Q5" s="14">
        <f t="shared" si="0"/>
        <v>200</v>
      </c>
      <c r="R5" s="14">
        <f t="shared" si="1"/>
        <v>0</v>
      </c>
      <c r="S5" s="15">
        <f t="shared" si="2"/>
        <v>0</v>
      </c>
      <c r="T5" s="13"/>
    </row>
    <row r="6" spans="1:20" x14ac:dyDescent="0.15">
      <c r="A6" s="5" t="s">
        <v>11</v>
      </c>
      <c r="B6" s="6" t="s">
        <v>141</v>
      </c>
      <c r="C6" s="7" t="s">
        <v>12</v>
      </c>
      <c r="D6" s="8" t="s">
        <v>13</v>
      </c>
      <c r="E6" s="9" t="s">
        <v>147</v>
      </c>
      <c r="F6" s="10" t="s">
        <v>15</v>
      </c>
      <c r="G6" s="11" t="s">
        <v>148</v>
      </c>
      <c r="H6" s="12" t="s">
        <v>17</v>
      </c>
      <c r="I6" s="20">
        <v>200</v>
      </c>
      <c r="J6" s="21">
        <v>170</v>
      </c>
      <c r="K6" s="3" t="s">
        <v>891</v>
      </c>
      <c r="L6" s="27"/>
      <c r="M6" s="13">
        <v>1</v>
      </c>
      <c r="N6" s="14">
        <v>200</v>
      </c>
      <c r="O6" s="13">
        <v>0.15</v>
      </c>
      <c r="P6" s="14">
        <f t="shared" si="3"/>
        <v>200</v>
      </c>
      <c r="Q6" s="14">
        <f t="shared" si="0"/>
        <v>170</v>
      </c>
      <c r="R6" s="14">
        <f t="shared" si="1"/>
        <v>0</v>
      </c>
      <c r="S6" s="15">
        <f t="shared" si="2"/>
        <v>0</v>
      </c>
      <c r="T6" s="13"/>
    </row>
    <row r="7" spans="1:20" x14ac:dyDescent="0.15">
      <c r="A7" s="5" t="s">
        <v>11</v>
      </c>
      <c r="B7" s="6" t="s">
        <v>10</v>
      </c>
      <c r="C7" s="7" t="s">
        <v>12</v>
      </c>
      <c r="D7" s="8" t="s">
        <v>13</v>
      </c>
      <c r="E7" s="9" t="s">
        <v>14</v>
      </c>
      <c r="F7" s="10" t="s">
        <v>15</v>
      </c>
      <c r="G7" s="11" t="s">
        <v>16</v>
      </c>
      <c r="H7" s="12" t="s">
        <v>17</v>
      </c>
      <c r="I7" s="20">
        <v>200</v>
      </c>
      <c r="J7" s="21">
        <v>170</v>
      </c>
      <c r="K7" s="3" t="s">
        <v>891</v>
      </c>
      <c r="L7" s="27"/>
      <c r="M7" s="13">
        <v>1</v>
      </c>
      <c r="N7" s="14">
        <v>200</v>
      </c>
      <c r="O7" s="13">
        <v>0.15</v>
      </c>
      <c r="P7" s="14">
        <f t="shared" si="3"/>
        <v>200</v>
      </c>
      <c r="Q7" s="14">
        <f t="shared" si="0"/>
        <v>170</v>
      </c>
      <c r="R7" s="14">
        <f t="shared" si="1"/>
        <v>0</v>
      </c>
      <c r="S7" s="15">
        <f t="shared" si="2"/>
        <v>0</v>
      </c>
      <c r="T7" s="13"/>
    </row>
    <row r="8" spans="1:20" x14ac:dyDescent="0.15">
      <c r="A8" s="5" t="s">
        <v>251</v>
      </c>
      <c r="B8" s="6" t="s">
        <v>250</v>
      </c>
      <c r="C8" s="7" t="s">
        <v>251</v>
      </c>
      <c r="D8" s="8" t="s">
        <v>79</v>
      </c>
      <c r="E8" s="9" t="s">
        <v>252</v>
      </c>
      <c r="F8" s="10" t="s">
        <v>15</v>
      </c>
      <c r="G8" s="11" t="s">
        <v>253</v>
      </c>
      <c r="H8" s="12" t="s">
        <v>17</v>
      </c>
      <c r="I8" s="20">
        <v>150</v>
      </c>
      <c r="J8" s="21">
        <v>150</v>
      </c>
      <c r="K8" s="3" t="s">
        <v>677</v>
      </c>
      <c r="L8" s="27"/>
      <c r="M8" s="13">
        <v>1</v>
      </c>
      <c r="N8" s="14">
        <v>150</v>
      </c>
      <c r="O8" s="13">
        <v>0</v>
      </c>
      <c r="P8" s="14">
        <f t="shared" si="3"/>
        <v>150</v>
      </c>
      <c r="Q8" s="14">
        <f t="shared" si="0"/>
        <v>150</v>
      </c>
      <c r="R8" s="14">
        <f t="shared" si="1"/>
        <v>0</v>
      </c>
      <c r="S8" s="15">
        <f t="shared" si="2"/>
        <v>0</v>
      </c>
      <c r="T8" s="13"/>
    </row>
    <row r="9" spans="1:20" x14ac:dyDescent="0.15">
      <c r="A9" s="5" t="s">
        <v>448</v>
      </c>
      <c r="B9" s="6" t="s">
        <v>434</v>
      </c>
      <c r="C9" s="7" t="s">
        <v>448</v>
      </c>
      <c r="D9" s="8" t="s">
        <v>79</v>
      </c>
      <c r="E9" s="9" t="s">
        <v>449</v>
      </c>
      <c r="F9" s="10" t="s">
        <v>15</v>
      </c>
      <c r="G9" s="11" t="s">
        <v>450</v>
      </c>
      <c r="H9" s="12" t="s">
        <v>17</v>
      </c>
      <c r="I9" s="20">
        <v>250</v>
      </c>
      <c r="J9" s="21">
        <v>250</v>
      </c>
      <c r="K9" s="3" t="s">
        <v>905</v>
      </c>
      <c r="L9" s="27"/>
      <c r="M9" s="13">
        <v>1</v>
      </c>
      <c r="N9" s="14">
        <v>250</v>
      </c>
      <c r="O9" s="13">
        <v>0</v>
      </c>
      <c r="P9" s="14">
        <f t="shared" si="3"/>
        <v>250</v>
      </c>
      <c r="Q9" s="14">
        <f t="shared" si="0"/>
        <v>250</v>
      </c>
      <c r="R9" s="14">
        <f t="shared" si="1"/>
        <v>0</v>
      </c>
      <c r="S9" s="15">
        <f t="shared" si="2"/>
        <v>0</v>
      </c>
      <c r="T9" s="13"/>
    </row>
    <row r="10" spans="1:20" x14ac:dyDescent="0.15">
      <c r="A10" s="5" t="s">
        <v>245</v>
      </c>
      <c r="B10" s="6" t="s">
        <v>434</v>
      </c>
      <c r="C10" s="7" t="s">
        <v>246</v>
      </c>
      <c r="D10" s="8" t="s">
        <v>79</v>
      </c>
      <c r="E10" s="9" t="s">
        <v>608</v>
      </c>
      <c r="F10" s="10" t="s">
        <v>248</v>
      </c>
      <c r="G10" s="11" t="s">
        <v>249</v>
      </c>
      <c r="H10" s="12" t="s">
        <v>17</v>
      </c>
      <c r="I10" s="20">
        <v>408</v>
      </c>
      <c r="J10" s="21">
        <v>346.8</v>
      </c>
      <c r="K10" s="3" t="s">
        <v>904</v>
      </c>
      <c r="L10" s="26"/>
      <c r="M10" s="13">
        <v>17</v>
      </c>
      <c r="N10" s="14">
        <v>24</v>
      </c>
      <c r="O10" s="13">
        <v>0.15</v>
      </c>
      <c r="P10" s="14">
        <f t="shared" si="3"/>
        <v>408</v>
      </c>
      <c r="Q10" s="14">
        <f t="shared" si="0"/>
        <v>346.8</v>
      </c>
      <c r="R10" s="14">
        <f t="shared" si="1"/>
        <v>0</v>
      </c>
      <c r="S10" s="15">
        <f t="shared" si="2"/>
        <v>0</v>
      </c>
      <c r="T10" s="17" t="s">
        <v>934</v>
      </c>
    </row>
    <row r="11" spans="1:20" x14ac:dyDescent="0.15">
      <c r="A11" s="5" t="s">
        <v>245</v>
      </c>
      <c r="B11" s="6" t="s">
        <v>196</v>
      </c>
      <c r="C11" s="7" t="s">
        <v>246</v>
      </c>
      <c r="D11" s="8" t="s">
        <v>13</v>
      </c>
      <c r="E11" s="9" t="s">
        <v>247</v>
      </c>
      <c r="F11" s="10" t="s">
        <v>248</v>
      </c>
      <c r="G11" s="11" t="s">
        <v>249</v>
      </c>
      <c r="H11" s="12" t="s">
        <v>17</v>
      </c>
      <c r="I11" s="20">
        <v>630</v>
      </c>
      <c r="J11" s="21">
        <v>535.5</v>
      </c>
      <c r="K11" s="3" t="s">
        <v>904</v>
      </c>
      <c r="L11" s="27"/>
      <c r="M11" s="13">
        <v>21</v>
      </c>
      <c r="N11" s="14">
        <v>30</v>
      </c>
      <c r="O11" s="13">
        <v>0.15</v>
      </c>
      <c r="P11" s="14">
        <f t="shared" si="3"/>
        <v>630</v>
      </c>
      <c r="Q11" s="14">
        <f t="shared" si="0"/>
        <v>535.5</v>
      </c>
      <c r="R11" s="14">
        <f t="shared" si="1"/>
        <v>0</v>
      </c>
      <c r="S11" s="15">
        <f t="shared" si="2"/>
        <v>0</v>
      </c>
      <c r="T11" s="13"/>
    </row>
    <row r="12" spans="1:20" x14ac:dyDescent="0.15">
      <c r="A12" s="5" t="s">
        <v>327</v>
      </c>
      <c r="B12" s="6" t="s">
        <v>326</v>
      </c>
      <c r="C12" s="7" t="s">
        <v>327</v>
      </c>
      <c r="D12" s="8" t="s">
        <v>79</v>
      </c>
      <c r="E12" s="9" t="s">
        <v>328</v>
      </c>
      <c r="F12" s="10" t="s">
        <v>15</v>
      </c>
      <c r="G12" s="11" t="s">
        <v>329</v>
      </c>
      <c r="H12" s="12" t="s">
        <v>17</v>
      </c>
      <c r="I12" s="20">
        <v>120</v>
      </c>
      <c r="J12" s="21">
        <v>120</v>
      </c>
      <c r="K12" s="3" t="s">
        <v>884</v>
      </c>
      <c r="L12" s="27" t="s">
        <v>942</v>
      </c>
      <c r="M12" s="13">
        <v>8</v>
      </c>
      <c r="N12" s="14">
        <v>15</v>
      </c>
      <c r="O12" s="13">
        <v>0</v>
      </c>
      <c r="P12" s="14">
        <f t="shared" si="3"/>
        <v>120</v>
      </c>
      <c r="Q12" s="14">
        <f t="shared" si="0"/>
        <v>120</v>
      </c>
      <c r="R12" s="14">
        <f t="shared" si="1"/>
        <v>0</v>
      </c>
      <c r="S12" s="15">
        <f t="shared" si="2"/>
        <v>0</v>
      </c>
      <c r="T12" s="13"/>
    </row>
    <row r="13" spans="1:20" x14ac:dyDescent="0.15">
      <c r="A13" s="5" t="s">
        <v>454</v>
      </c>
      <c r="B13" s="6" t="s">
        <v>434</v>
      </c>
      <c r="C13" s="7" t="s">
        <v>455</v>
      </c>
      <c r="D13" s="8" t="s">
        <v>79</v>
      </c>
      <c r="E13" s="9" t="s">
        <v>456</v>
      </c>
      <c r="F13" s="10" t="s">
        <v>15</v>
      </c>
      <c r="G13" s="11" t="s">
        <v>457</v>
      </c>
      <c r="H13" s="12" t="s">
        <v>17</v>
      </c>
      <c r="I13" s="20">
        <v>300</v>
      </c>
      <c r="J13" s="21">
        <v>300</v>
      </c>
      <c r="K13" s="3" t="s">
        <v>622</v>
      </c>
      <c r="L13" s="27"/>
      <c r="M13" s="13">
        <v>1</v>
      </c>
      <c r="N13" s="14">
        <v>300</v>
      </c>
      <c r="O13" s="13">
        <v>0</v>
      </c>
      <c r="P13" s="14">
        <f t="shared" si="3"/>
        <v>300</v>
      </c>
      <c r="Q13" s="14">
        <f t="shared" si="0"/>
        <v>300</v>
      </c>
      <c r="R13" s="14">
        <f t="shared" si="1"/>
        <v>0</v>
      </c>
      <c r="S13" s="15">
        <f t="shared" si="2"/>
        <v>0</v>
      </c>
      <c r="T13" s="13"/>
    </row>
    <row r="14" spans="1:20" x14ac:dyDescent="0.15">
      <c r="A14" s="5" t="s">
        <v>465</v>
      </c>
      <c r="B14" s="6" t="s">
        <v>434</v>
      </c>
      <c r="C14" s="7" t="s">
        <v>466</v>
      </c>
      <c r="D14" s="8" t="s">
        <v>79</v>
      </c>
      <c r="E14" s="9" t="s">
        <v>467</v>
      </c>
      <c r="F14" s="10" t="s">
        <v>15</v>
      </c>
      <c r="G14" s="11" t="s">
        <v>468</v>
      </c>
      <c r="H14" s="12" t="s">
        <v>17</v>
      </c>
      <c r="I14" s="20">
        <v>100</v>
      </c>
      <c r="J14" s="21">
        <v>100</v>
      </c>
      <c r="K14" s="3" t="s">
        <v>915</v>
      </c>
      <c r="L14" s="27"/>
      <c r="M14" s="13">
        <v>1</v>
      </c>
      <c r="N14" s="14">
        <v>100</v>
      </c>
      <c r="O14" s="13">
        <v>0</v>
      </c>
      <c r="P14" s="14">
        <f t="shared" si="3"/>
        <v>100</v>
      </c>
      <c r="Q14" s="14">
        <f t="shared" si="0"/>
        <v>100</v>
      </c>
      <c r="R14" s="14">
        <f t="shared" si="1"/>
        <v>0</v>
      </c>
      <c r="S14" s="15">
        <f t="shared" si="2"/>
        <v>0</v>
      </c>
      <c r="T14" s="13"/>
    </row>
    <row r="15" spans="1:20" x14ac:dyDescent="0.15">
      <c r="A15" s="5" t="s">
        <v>28</v>
      </c>
      <c r="B15" s="6" t="s">
        <v>434</v>
      </c>
      <c r="C15" s="7" t="s">
        <v>29</v>
      </c>
      <c r="D15" s="8" t="s">
        <v>79</v>
      </c>
      <c r="E15" s="9" t="s">
        <v>459</v>
      </c>
      <c r="F15" s="10" t="s">
        <v>15</v>
      </c>
      <c r="G15" s="11" t="s">
        <v>333</v>
      </c>
      <c r="H15" s="12" t="s">
        <v>17</v>
      </c>
      <c r="I15" s="20">
        <v>400</v>
      </c>
      <c r="J15" s="21">
        <v>400</v>
      </c>
      <c r="K15" s="3" t="s">
        <v>891</v>
      </c>
      <c r="L15" s="27"/>
      <c r="M15" s="13">
        <v>4</v>
      </c>
      <c r="N15" s="14">
        <v>100</v>
      </c>
      <c r="O15" s="13">
        <v>0</v>
      </c>
      <c r="P15" s="14">
        <f t="shared" si="3"/>
        <v>400</v>
      </c>
      <c r="Q15" s="14">
        <f t="shared" si="0"/>
        <v>400</v>
      </c>
      <c r="R15" s="14">
        <f t="shared" si="1"/>
        <v>0</v>
      </c>
      <c r="S15" s="15">
        <f t="shared" si="2"/>
        <v>0</v>
      </c>
      <c r="T15" s="13"/>
    </row>
    <row r="16" spans="1:20" x14ac:dyDescent="0.15">
      <c r="A16" s="5" t="s">
        <v>28</v>
      </c>
      <c r="B16" s="6" t="s">
        <v>326</v>
      </c>
      <c r="C16" s="7" t="s">
        <v>29</v>
      </c>
      <c r="D16" s="8" t="s">
        <v>79</v>
      </c>
      <c r="E16" s="9" t="s">
        <v>332</v>
      </c>
      <c r="F16" s="10" t="s">
        <v>15</v>
      </c>
      <c r="G16" s="11" t="s">
        <v>333</v>
      </c>
      <c r="H16" s="12" t="s">
        <v>17</v>
      </c>
      <c r="I16" s="20">
        <v>400</v>
      </c>
      <c r="J16" s="21">
        <v>400</v>
      </c>
      <c r="K16" s="3" t="s">
        <v>891</v>
      </c>
      <c r="L16" s="27"/>
      <c r="M16" s="13">
        <v>4</v>
      </c>
      <c r="N16" s="14">
        <v>100</v>
      </c>
      <c r="O16" s="13">
        <v>0</v>
      </c>
      <c r="P16" s="14">
        <f t="shared" si="3"/>
        <v>400</v>
      </c>
      <c r="Q16" s="14">
        <f t="shared" si="0"/>
        <v>400</v>
      </c>
      <c r="R16" s="14">
        <f t="shared" si="1"/>
        <v>0</v>
      </c>
      <c r="S16" s="15">
        <f t="shared" si="2"/>
        <v>0</v>
      </c>
      <c r="T16" s="13"/>
    </row>
    <row r="17" spans="1:20" x14ac:dyDescent="0.15">
      <c r="A17" s="5" t="s">
        <v>28</v>
      </c>
      <c r="B17" s="6" t="s">
        <v>196</v>
      </c>
      <c r="C17" s="7" t="s">
        <v>29</v>
      </c>
      <c r="D17" s="8" t="s">
        <v>13</v>
      </c>
      <c r="E17" s="9" t="s">
        <v>200</v>
      </c>
      <c r="F17" s="10" t="s">
        <v>15</v>
      </c>
      <c r="G17" s="11" t="s">
        <v>201</v>
      </c>
      <c r="H17" s="12" t="s">
        <v>17</v>
      </c>
      <c r="I17" s="20">
        <v>400</v>
      </c>
      <c r="J17" s="21">
        <v>400</v>
      </c>
      <c r="K17" s="3" t="s">
        <v>891</v>
      </c>
      <c r="L17" s="27"/>
      <c r="M17" s="13">
        <v>4</v>
      </c>
      <c r="N17" s="14">
        <v>100</v>
      </c>
      <c r="O17" s="13">
        <v>0</v>
      </c>
      <c r="P17" s="14">
        <f t="shared" si="3"/>
        <v>400</v>
      </c>
      <c r="Q17" s="14">
        <f t="shared" si="0"/>
        <v>400</v>
      </c>
      <c r="R17" s="14">
        <f t="shared" si="1"/>
        <v>0</v>
      </c>
      <c r="S17" s="15">
        <f t="shared" si="2"/>
        <v>0</v>
      </c>
      <c r="T17" s="17"/>
    </row>
    <row r="18" spans="1:20" x14ac:dyDescent="0.15">
      <c r="A18" s="5" t="s">
        <v>28</v>
      </c>
      <c r="B18" s="6" t="s">
        <v>10</v>
      </c>
      <c r="C18" s="7" t="s">
        <v>29</v>
      </c>
      <c r="D18" s="8" t="s">
        <v>13</v>
      </c>
      <c r="E18" s="16" t="s">
        <v>32</v>
      </c>
      <c r="F18" s="10" t="s">
        <v>15</v>
      </c>
      <c r="G18" s="11" t="s">
        <v>33</v>
      </c>
      <c r="H18" s="12" t="s">
        <v>17</v>
      </c>
      <c r="I18" s="20">
        <v>400</v>
      </c>
      <c r="J18" s="21">
        <v>400</v>
      </c>
      <c r="K18" s="3" t="s">
        <v>891</v>
      </c>
      <c r="L18" s="27"/>
      <c r="M18" s="13">
        <v>4</v>
      </c>
      <c r="N18" s="14">
        <v>100</v>
      </c>
      <c r="O18" s="13">
        <v>0</v>
      </c>
      <c r="P18" s="14">
        <f t="shared" si="3"/>
        <v>400</v>
      </c>
      <c r="Q18" s="14">
        <f t="shared" si="0"/>
        <v>400</v>
      </c>
      <c r="R18" s="14">
        <f t="shared" si="1"/>
        <v>0</v>
      </c>
      <c r="S18" s="15">
        <f t="shared" si="2"/>
        <v>0</v>
      </c>
      <c r="T18" s="13"/>
    </row>
    <row r="19" spans="1:20" x14ac:dyDescent="0.15">
      <c r="A19" s="5" t="s">
        <v>28</v>
      </c>
      <c r="B19" s="6" t="s">
        <v>326</v>
      </c>
      <c r="C19" s="7" t="s">
        <v>29</v>
      </c>
      <c r="D19" s="8" t="s">
        <v>79</v>
      </c>
      <c r="E19" s="9" t="s">
        <v>330</v>
      </c>
      <c r="F19" s="10" t="s">
        <v>15</v>
      </c>
      <c r="G19" s="11" t="s">
        <v>331</v>
      </c>
      <c r="H19" s="12" t="s">
        <v>17</v>
      </c>
      <c r="I19" s="20">
        <v>800</v>
      </c>
      <c r="J19" s="21">
        <v>800</v>
      </c>
      <c r="K19" s="3" t="s">
        <v>891</v>
      </c>
      <c r="L19" s="27"/>
      <c r="M19" s="13">
        <v>4</v>
      </c>
      <c r="N19" s="14">
        <v>200</v>
      </c>
      <c r="O19" s="13">
        <v>0</v>
      </c>
      <c r="P19" s="14">
        <f t="shared" si="3"/>
        <v>800</v>
      </c>
      <c r="Q19" s="14">
        <f t="shared" si="0"/>
        <v>800</v>
      </c>
      <c r="R19" s="14">
        <f t="shared" si="1"/>
        <v>0</v>
      </c>
      <c r="S19" s="15">
        <f t="shared" si="2"/>
        <v>0</v>
      </c>
      <c r="T19" s="13"/>
    </row>
    <row r="20" spans="1:20" x14ac:dyDescent="0.15">
      <c r="A20" s="5" t="s">
        <v>28</v>
      </c>
      <c r="B20" s="6" t="s">
        <v>434</v>
      </c>
      <c r="C20" s="7" t="s">
        <v>29</v>
      </c>
      <c r="D20" s="8" t="s">
        <v>79</v>
      </c>
      <c r="E20" s="9" t="s">
        <v>458</v>
      </c>
      <c r="F20" s="10" t="s">
        <v>15</v>
      </c>
      <c r="G20" s="11" t="s">
        <v>331</v>
      </c>
      <c r="H20" s="12" t="s">
        <v>17</v>
      </c>
      <c r="I20" s="20">
        <v>800</v>
      </c>
      <c r="J20" s="21">
        <v>800</v>
      </c>
      <c r="K20" s="3" t="s">
        <v>891</v>
      </c>
      <c r="L20" s="27"/>
      <c r="M20" s="13">
        <v>1</v>
      </c>
      <c r="N20" s="14">
        <v>200</v>
      </c>
      <c r="O20" s="13">
        <v>0</v>
      </c>
      <c r="P20" s="14">
        <f>(N20*M20)+600</f>
        <v>800</v>
      </c>
      <c r="Q20" s="14">
        <f t="shared" si="0"/>
        <v>800</v>
      </c>
      <c r="R20" s="14">
        <f t="shared" si="1"/>
        <v>0</v>
      </c>
      <c r="S20" s="15">
        <f t="shared" si="2"/>
        <v>0</v>
      </c>
      <c r="T20" s="17" t="s">
        <v>912</v>
      </c>
    </row>
    <row r="21" spans="1:20" x14ac:dyDescent="0.15">
      <c r="A21" s="5" t="s">
        <v>28</v>
      </c>
      <c r="B21" s="6" t="s">
        <v>196</v>
      </c>
      <c r="C21" s="7" t="s">
        <v>29</v>
      </c>
      <c r="D21" s="8" t="s">
        <v>13</v>
      </c>
      <c r="E21" s="9" t="s">
        <v>198</v>
      </c>
      <c r="F21" s="10" t="s">
        <v>15</v>
      </c>
      <c r="G21" s="11" t="s">
        <v>199</v>
      </c>
      <c r="H21" s="12" t="s">
        <v>17</v>
      </c>
      <c r="I21" s="20">
        <v>1000</v>
      </c>
      <c r="J21" s="21">
        <v>1000</v>
      </c>
      <c r="K21" s="3" t="s">
        <v>891</v>
      </c>
      <c r="L21" s="27"/>
      <c r="M21" s="13">
        <v>5</v>
      </c>
      <c r="N21" s="14">
        <v>200</v>
      </c>
      <c r="O21" s="13">
        <v>0</v>
      </c>
      <c r="P21" s="14">
        <f t="shared" ref="P21:P68" si="4">(N21*M21)</f>
        <v>1000</v>
      </c>
      <c r="Q21" s="14">
        <f t="shared" si="0"/>
        <v>1000</v>
      </c>
      <c r="R21" s="14">
        <f t="shared" si="1"/>
        <v>0</v>
      </c>
      <c r="S21" s="15">
        <f t="shared" si="2"/>
        <v>0</v>
      </c>
      <c r="T21" s="17" t="s">
        <v>893</v>
      </c>
    </row>
    <row r="22" spans="1:20" x14ac:dyDescent="0.15">
      <c r="A22" s="5" t="s">
        <v>28</v>
      </c>
      <c r="B22" s="6" t="s">
        <v>10</v>
      </c>
      <c r="C22" s="7" t="s">
        <v>29</v>
      </c>
      <c r="D22" s="8" t="s">
        <v>13</v>
      </c>
      <c r="E22" s="9" t="s">
        <v>30</v>
      </c>
      <c r="F22" s="10" t="s">
        <v>15</v>
      </c>
      <c r="G22" s="11" t="s">
        <v>31</v>
      </c>
      <c r="H22" s="12" t="s">
        <v>17</v>
      </c>
      <c r="I22" s="20">
        <v>1000</v>
      </c>
      <c r="J22" s="21">
        <v>1000</v>
      </c>
      <c r="K22" s="3" t="s">
        <v>891</v>
      </c>
      <c r="L22" s="27"/>
      <c r="M22" s="13">
        <v>5</v>
      </c>
      <c r="N22" s="14">
        <v>200</v>
      </c>
      <c r="O22" s="13">
        <v>0</v>
      </c>
      <c r="P22" s="14">
        <f t="shared" si="4"/>
        <v>1000</v>
      </c>
      <c r="Q22" s="14">
        <f t="shared" si="0"/>
        <v>1000</v>
      </c>
      <c r="R22" s="14">
        <f t="shared" si="1"/>
        <v>0</v>
      </c>
      <c r="S22" s="15">
        <f t="shared" si="2"/>
        <v>0</v>
      </c>
      <c r="T22" s="17" t="s">
        <v>893</v>
      </c>
    </row>
    <row r="23" spans="1:20" x14ac:dyDescent="0.15">
      <c r="A23" s="5" t="s">
        <v>270</v>
      </c>
      <c r="B23" s="6" t="s">
        <v>250</v>
      </c>
      <c r="C23" s="7" t="s">
        <v>270</v>
      </c>
      <c r="D23" s="8" t="s">
        <v>79</v>
      </c>
      <c r="E23" s="9" t="s">
        <v>271</v>
      </c>
      <c r="F23" s="10" t="s">
        <v>272</v>
      </c>
      <c r="G23" s="11" t="s">
        <v>273</v>
      </c>
      <c r="H23" s="12" t="s">
        <v>17</v>
      </c>
      <c r="I23" s="20">
        <v>200</v>
      </c>
      <c r="J23" s="21">
        <v>200</v>
      </c>
      <c r="K23" s="3" t="s">
        <v>889</v>
      </c>
      <c r="L23" s="27" t="s">
        <v>677</v>
      </c>
      <c r="M23" s="13">
        <v>1</v>
      </c>
      <c r="N23" s="14">
        <v>200</v>
      </c>
      <c r="O23" s="13">
        <v>0</v>
      </c>
      <c r="P23" s="14">
        <f t="shared" si="4"/>
        <v>200</v>
      </c>
      <c r="Q23" s="14">
        <f t="shared" si="0"/>
        <v>200</v>
      </c>
      <c r="R23" s="14">
        <f t="shared" si="1"/>
        <v>0</v>
      </c>
      <c r="S23" s="15">
        <f t="shared" si="2"/>
        <v>0</v>
      </c>
      <c r="T23" s="13"/>
    </row>
    <row r="24" spans="1:20" x14ac:dyDescent="0.15">
      <c r="A24" s="5" t="s">
        <v>175</v>
      </c>
      <c r="B24" s="6" t="s">
        <v>434</v>
      </c>
      <c r="C24" s="7" t="s">
        <v>176</v>
      </c>
      <c r="D24" s="8" t="s">
        <v>79</v>
      </c>
      <c r="E24" s="9" t="s">
        <v>552</v>
      </c>
      <c r="F24" s="10" t="s">
        <v>178</v>
      </c>
      <c r="G24" s="11" t="s">
        <v>553</v>
      </c>
      <c r="H24" s="12" t="s">
        <v>17</v>
      </c>
      <c r="I24" s="20">
        <v>235.31</v>
      </c>
      <c r="J24" s="21">
        <v>200.01</v>
      </c>
      <c r="K24" s="3" t="s">
        <v>891</v>
      </c>
      <c r="L24" s="26"/>
      <c r="M24" s="13">
        <v>10</v>
      </c>
      <c r="N24" s="14">
        <v>23.53</v>
      </c>
      <c r="O24" s="13">
        <v>0.15</v>
      </c>
      <c r="P24" s="14">
        <f t="shared" si="4"/>
        <v>235.3</v>
      </c>
      <c r="Q24" s="14">
        <f t="shared" si="0"/>
        <v>200.005</v>
      </c>
      <c r="R24" s="14">
        <f t="shared" si="1"/>
        <v>9.9999999999909051E-3</v>
      </c>
      <c r="S24" s="15">
        <f t="shared" si="2"/>
        <v>4.9999999999954525E-3</v>
      </c>
      <c r="T24" s="17" t="s">
        <v>930</v>
      </c>
    </row>
    <row r="25" spans="1:20" x14ac:dyDescent="0.15">
      <c r="A25" s="5" t="s">
        <v>175</v>
      </c>
      <c r="B25" s="6" t="s">
        <v>141</v>
      </c>
      <c r="C25" s="7" t="s">
        <v>176</v>
      </c>
      <c r="D25" s="8" t="s">
        <v>13</v>
      </c>
      <c r="E25" s="9" t="s">
        <v>177</v>
      </c>
      <c r="F25" s="10" t="s">
        <v>178</v>
      </c>
      <c r="G25" s="11" t="s">
        <v>179</v>
      </c>
      <c r="H25" s="12" t="s">
        <v>17</v>
      </c>
      <c r="I25" s="20">
        <v>235.3</v>
      </c>
      <c r="J25" s="21">
        <v>200</v>
      </c>
      <c r="K25" s="3" t="s">
        <v>891</v>
      </c>
      <c r="L25" s="27"/>
      <c r="M25" s="13">
        <v>10</v>
      </c>
      <c r="N25" s="14">
        <v>23.53</v>
      </c>
      <c r="O25" s="13">
        <v>0.15</v>
      </c>
      <c r="P25" s="14">
        <f t="shared" si="4"/>
        <v>235.3</v>
      </c>
      <c r="Q25" s="14">
        <f t="shared" si="0"/>
        <v>200.005</v>
      </c>
      <c r="R25" s="14">
        <f t="shared" si="1"/>
        <v>0</v>
      </c>
      <c r="S25" s="15">
        <f t="shared" si="2"/>
        <v>-4.9999999999954525E-3</v>
      </c>
      <c r="T25" s="17" t="s">
        <v>898</v>
      </c>
    </row>
    <row r="26" spans="1:20" x14ac:dyDescent="0.15">
      <c r="A26" s="5" t="s">
        <v>274</v>
      </c>
      <c r="B26" s="6" t="s">
        <v>250</v>
      </c>
      <c r="C26" s="7" t="s">
        <v>274</v>
      </c>
      <c r="D26" s="8" t="s">
        <v>79</v>
      </c>
      <c r="E26" s="9" t="s">
        <v>275</v>
      </c>
      <c r="F26" s="10" t="s">
        <v>15</v>
      </c>
      <c r="G26" s="11" t="s">
        <v>276</v>
      </c>
      <c r="H26" s="12" t="s">
        <v>17</v>
      </c>
      <c r="I26" s="20">
        <v>200</v>
      </c>
      <c r="J26" s="21">
        <v>200</v>
      </c>
      <c r="K26" s="3" t="s">
        <v>888</v>
      </c>
      <c r="L26" s="27" t="s">
        <v>677</v>
      </c>
      <c r="M26" s="13">
        <v>1</v>
      </c>
      <c r="N26" s="14">
        <v>200</v>
      </c>
      <c r="O26" s="13">
        <v>0</v>
      </c>
      <c r="P26" s="14">
        <f t="shared" si="4"/>
        <v>200</v>
      </c>
      <c r="Q26" s="14">
        <f t="shared" si="0"/>
        <v>200</v>
      </c>
      <c r="R26" s="14">
        <f t="shared" si="1"/>
        <v>0</v>
      </c>
      <c r="S26" s="15">
        <f t="shared" si="2"/>
        <v>0</v>
      </c>
      <c r="T26" s="13"/>
    </row>
    <row r="27" spans="1:20" x14ac:dyDescent="0.15">
      <c r="A27" s="5" t="s">
        <v>202</v>
      </c>
      <c r="B27" s="6" t="s">
        <v>196</v>
      </c>
      <c r="C27" s="7" t="s">
        <v>202</v>
      </c>
      <c r="D27" s="8" t="s">
        <v>13</v>
      </c>
      <c r="E27" s="9">
        <v>51165</v>
      </c>
      <c r="F27" s="10" t="s">
        <v>15</v>
      </c>
      <c r="G27" s="11" t="s">
        <v>203</v>
      </c>
      <c r="H27" s="12" t="s">
        <v>17</v>
      </c>
      <c r="I27" s="20">
        <v>100</v>
      </c>
      <c r="J27" s="21">
        <v>100</v>
      </c>
      <c r="K27" s="3" t="s">
        <v>895</v>
      </c>
      <c r="L27" s="27"/>
      <c r="M27" s="13">
        <v>1</v>
      </c>
      <c r="N27" s="14">
        <v>100</v>
      </c>
      <c r="O27" s="13">
        <v>0</v>
      </c>
      <c r="P27" s="14">
        <f t="shared" si="4"/>
        <v>100</v>
      </c>
      <c r="Q27" s="14">
        <f t="shared" si="0"/>
        <v>100</v>
      </c>
      <c r="R27" s="14">
        <f t="shared" si="1"/>
        <v>0</v>
      </c>
      <c r="S27" s="15">
        <f t="shared" si="2"/>
        <v>0</v>
      </c>
      <c r="T27" s="17" t="s">
        <v>620</v>
      </c>
    </row>
    <row r="28" spans="1:20" x14ac:dyDescent="0.15">
      <c r="A28" s="5" t="s">
        <v>279</v>
      </c>
      <c r="B28" s="6" t="s">
        <v>326</v>
      </c>
      <c r="C28" s="7" t="s">
        <v>279</v>
      </c>
      <c r="D28" s="8" t="s">
        <v>79</v>
      </c>
      <c r="E28" s="16" t="s">
        <v>337</v>
      </c>
      <c r="F28" s="10" t="s">
        <v>15</v>
      </c>
      <c r="G28" s="11" t="s">
        <v>338</v>
      </c>
      <c r="H28" s="12" t="s">
        <v>17</v>
      </c>
      <c r="I28" s="20">
        <v>30</v>
      </c>
      <c r="J28" s="21">
        <v>30</v>
      </c>
      <c r="K28" s="3" t="s">
        <v>885</v>
      </c>
      <c r="L28" s="27"/>
      <c r="M28" s="13">
        <v>2</v>
      </c>
      <c r="N28" s="14">
        <v>15</v>
      </c>
      <c r="O28" s="13">
        <v>0</v>
      </c>
      <c r="P28" s="14">
        <f t="shared" si="4"/>
        <v>30</v>
      </c>
      <c r="Q28" s="14">
        <f t="shared" si="0"/>
        <v>30</v>
      </c>
      <c r="R28" s="14">
        <f t="shared" si="1"/>
        <v>0</v>
      </c>
      <c r="S28" s="15">
        <f t="shared" si="2"/>
        <v>0</v>
      </c>
      <c r="T28" s="13"/>
    </row>
    <row r="29" spans="1:20" x14ac:dyDescent="0.15">
      <c r="A29" s="5" t="s">
        <v>279</v>
      </c>
      <c r="B29" s="6" t="s">
        <v>250</v>
      </c>
      <c r="C29" s="7" t="s">
        <v>279</v>
      </c>
      <c r="D29" s="8" t="s">
        <v>79</v>
      </c>
      <c r="E29" s="9" t="s">
        <v>281</v>
      </c>
      <c r="F29" s="10" t="s">
        <v>15</v>
      </c>
      <c r="G29" s="11" t="s">
        <v>282</v>
      </c>
      <c r="H29" s="12" t="s">
        <v>17</v>
      </c>
      <c r="I29" s="20">
        <v>50</v>
      </c>
      <c r="J29" s="21">
        <v>50</v>
      </c>
      <c r="K29" s="3" t="s">
        <v>885</v>
      </c>
      <c r="L29" s="27"/>
      <c r="M29" s="13">
        <v>1</v>
      </c>
      <c r="N29" s="14">
        <v>50</v>
      </c>
      <c r="O29" s="13">
        <v>0</v>
      </c>
      <c r="P29" s="14">
        <f t="shared" si="4"/>
        <v>50</v>
      </c>
      <c r="Q29" s="14">
        <f t="shared" si="0"/>
        <v>50</v>
      </c>
      <c r="R29" s="14">
        <f t="shared" si="1"/>
        <v>0</v>
      </c>
      <c r="S29" s="15">
        <f t="shared" si="2"/>
        <v>0</v>
      </c>
      <c r="T29" s="13"/>
    </row>
    <row r="30" spans="1:20" x14ac:dyDescent="0.15">
      <c r="A30" s="5" t="s">
        <v>279</v>
      </c>
      <c r="B30" s="6" t="s">
        <v>326</v>
      </c>
      <c r="C30" s="7" t="s">
        <v>279</v>
      </c>
      <c r="D30" s="8" t="s">
        <v>79</v>
      </c>
      <c r="E30" s="9" t="s">
        <v>336</v>
      </c>
      <c r="F30" s="10" t="s">
        <v>15</v>
      </c>
      <c r="G30" s="11" t="s">
        <v>282</v>
      </c>
      <c r="H30" s="12" t="s">
        <v>17</v>
      </c>
      <c r="I30" s="20">
        <v>30</v>
      </c>
      <c r="J30" s="21">
        <v>30</v>
      </c>
      <c r="K30" s="3" t="s">
        <v>885</v>
      </c>
      <c r="L30" s="27"/>
      <c r="M30" s="13">
        <v>2</v>
      </c>
      <c r="N30" s="14">
        <v>15</v>
      </c>
      <c r="O30" s="13">
        <v>0</v>
      </c>
      <c r="P30" s="14">
        <f t="shared" si="4"/>
        <v>30</v>
      </c>
      <c r="Q30" s="14">
        <f t="shared" si="0"/>
        <v>30</v>
      </c>
      <c r="R30" s="14">
        <f t="shared" si="1"/>
        <v>0</v>
      </c>
      <c r="S30" s="15">
        <f t="shared" si="2"/>
        <v>0</v>
      </c>
      <c r="T30" s="13"/>
    </row>
    <row r="31" spans="1:20" x14ac:dyDescent="0.15">
      <c r="A31" s="5" t="s">
        <v>279</v>
      </c>
      <c r="B31" s="6" t="s">
        <v>326</v>
      </c>
      <c r="C31" s="7" t="s">
        <v>279</v>
      </c>
      <c r="D31" s="8" t="s">
        <v>79</v>
      </c>
      <c r="E31" s="9" t="s">
        <v>334</v>
      </c>
      <c r="F31" s="10" t="s">
        <v>15</v>
      </c>
      <c r="G31" s="11" t="s">
        <v>335</v>
      </c>
      <c r="H31" s="12" t="s">
        <v>17</v>
      </c>
      <c r="I31" s="20">
        <v>30</v>
      </c>
      <c r="J31" s="21">
        <v>30</v>
      </c>
      <c r="K31" s="3" t="s">
        <v>885</v>
      </c>
      <c r="L31" s="27"/>
      <c r="M31" s="13">
        <v>2</v>
      </c>
      <c r="N31" s="14">
        <v>15</v>
      </c>
      <c r="O31" s="13">
        <v>0</v>
      </c>
      <c r="P31" s="14">
        <f t="shared" si="4"/>
        <v>30</v>
      </c>
      <c r="Q31" s="14">
        <f t="shared" si="0"/>
        <v>30</v>
      </c>
      <c r="R31" s="14">
        <f t="shared" si="1"/>
        <v>0</v>
      </c>
      <c r="S31" s="15">
        <f t="shared" si="2"/>
        <v>0</v>
      </c>
      <c r="T31" s="13"/>
    </row>
    <row r="32" spans="1:20" x14ac:dyDescent="0.15">
      <c r="A32" s="5" t="s">
        <v>279</v>
      </c>
      <c r="B32" s="6" t="s">
        <v>250</v>
      </c>
      <c r="C32" s="7" t="s">
        <v>279</v>
      </c>
      <c r="D32" s="8" t="s">
        <v>79</v>
      </c>
      <c r="E32" s="9" t="s">
        <v>280</v>
      </c>
      <c r="F32" s="10" t="s">
        <v>15</v>
      </c>
      <c r="G32" s="11" t="s">
        <v>15</v>
      </c>
      <c r="H32" s="12" t="s">
        <v>17</v>
      </c>
      <c r="I32" s="20">
        <v>50</v>
      </c>
      <c r="J32" s="21">
        <v>50</v>
      </c>
      <c r="K32" s="3" t="s">
        <v>885</v>
      </c>
      <c r="L32" s="27"/>
      <c r="M32" s="13">
        <v>1</v>
      </c>
      <c r="N32" s="14">
        <v>50</v>
      </c>
      <c r="O32" s="13">
        <v>0</v>
      </c>
      <c r="P32" s="14">
        <f t="shared" si="4"/>
        <v>50</v>
      </c>
      <c r="Q32" s="14">
        <f t="shared" si="0"/>
        <v>50</v>
      </c>
      <c r="R32" s="14">
        <f t="shared" si="1"/>
        <v>0</v>
      </c>
      <c r="S32" s="15">
        <f t="shared" si="2"/>
        <v>0</v>
      </c>
      <c r="T32" s="13"/>
    </row>
    <row r="33" spans="1:20" x14ac:dyDescent="0.15">
      <c r="A33" s="5" t="s">
        <v>283</v>
      </c>
      <c r="B33" s="6" t="s">
        <v>250</v>
      </c>
      <c r="C33" s="7" t="s">
        <v>283</v>
      </c>
      <c r="D33" s="8" t="s">
        <v>79</v>
      </c>
      <c r="E33" s="9" t="s">
        <v>284</v>
      </c>
      <c r="F33" s="10" t="s">
        <v>285</v>
      </c>
      <c r="G33" s="11" t="s">
        <v>286</v>
      </c>
      <c r="H33" s="12" t="s">
        <v>17</v>
      </c>
      <c r="I33" s="20">
        <v>200</v>
      </c>
      <c r="J33" s="21">
        <v>200</v>
      </c>
      <c r="K33" s="3" t="s">
        <v>888</v>
      </c>
      <c r="L33" s="27" t="s">
        <v>677</v>
      </c>
      <c r="M33" s="13">
        <v>4</v>
      </c>
      <c r="N33" s="14">
        <v>50</v>
      </c>
      <c r="O33" s="13">
        <v>0</v>
      </c>
      <c r="P33" s="14">
        <f t="shared" si="4"/>
        <v>200</v>
      </c>
      <c r="Q33" s="14">
        <f t="shared" si="0"/>
        <v>200</v>
      </c>
      <c r="R33" s="14">
        <f t="shared" si="1"/>
        <v>0</v>
      </c>
      <c r="S33" s="15">
        <f t="shared" si="2"/>
        <v>0</v>
      </c>
      <c r="T33" s="13"/>
    </row>
    <row r="34" spans="1:20" x14ac:dyDescent="0.15">
      <c r="A34" s="5" t="s">
        <v>78</v>
      </c>
      <c r="B34" s="6" t="s">
        <v>77</v>
      </c>
      <c r="C34" s="7" t="s">
        <v>78</v>
      </c>
      <c r="D34" s="8" t="s">
        <v>79</v>
      </c>
      <c r="E34" s="9" t="s">
        <v>80</v>
      </c>
      <c r="F34" s="10" t="s">
        <v>81</v>
      </c>
      <c r="G34" s="11" t="s">
        <v>82</v>
      </c>
      <c r="H34" s="12" t="s">
        <v>17</v>
      </c>
      <c r="I34" s="20">
        <v>200</v>
      </c>
      <c r="J34" s="21">
        <v>200</v>
      </c>
      <c r="K34" s="3" t="s">
        <v>884</v>
      </c>
      <c r="L34" s="27" t="s">
        <v>937</v>
      </c>
      <c r="M34" s="13">
        <v>1</v>
      </c>
      <c r="N34" s="14">
        <v>200</v>
      </c>
      <c r="O34" s="13">
        <v>0</v>
      </c>
      <c r="P34" s="14">
        <f t="shared" si="4"/>
        <v>200</v>
      </c>
      <c r="Q34" s="14">
        <f t="shared" si="0"/>
        <v>200</v>
      </c>
      <c r="R34" s="14">
        <f t="shared" si="1"/>
        <v>0</v>
      </c>
      <c r="S34" s="15">
        <f t="shared" si="2"/>
        <v>0</v>
      </c>
      <c r="T34" s="17" t="s">
        <v>620</v>
      </c>
    </row>
    <row r="35" spans="1:20" x14ac:dyDescent="0.15">
      <c r="A35" s="5" t="s">
        <v>469</v>
      </c>
      <c r="B35" s="6" t="s">
        <v>434</v>
      </c>
      <c r="C35" s="7" t="s">
        <v>469</v>
      </c>
      <c r="D35" s="8" t="s">
        <v>79</v>
      </c>
      <c r="E35" s="9" t="s">
        <v>470</v>
      </c>
      <c r="F35" s="10" t="s">
        <v>471</v>
      </c>
      <c r="G35" s="11" t="s">
        <v>472</v>
      </c>
      <c r="H35" s="12" t="s">
        <v>17</v>
      </c>
      <c r="I35" s="20">
        <v>105</v>
      </c>
      <c r="J35" s="21">
        <v>105</v>
      </c>
      <c r="K35" s="3" t="s">
        <v>889</v>
      </c>
      <c r="L35" s="27"/>
      <c r="M35" s="13">
        <v>7</v>
      </c>
      <c r="N35" s="14">
        <v>15</v>
      </c>
      <c r="O35" s="13">
        <v>0</v>
      </c>
      <c r="P35" s="14">
        <f t="shared" si="4"/>
        <v>105</v>
      </c>
      <c r="Q35" s="14">
        <f t="shared" si="0"/>
        <v>105</v>
      </c>
      <c r="R35" s="14">
        <f t="shared" si="1"/>
        <v>0</v>
      </c>
      <c r="S35" s="15">
        <f t="shared" si="2"/>
        <v>0</v>
      </c>
      <c r="T35" s="13"/>
    </row>
    <row r="36" spans="1:20" x14ac:dyDescent="0.15">
      <c r="A36" s="5" t="s">
        <v>142</v>
      </c>
      <c r="B36" s="6" t="s">
        <v>141</v>
      </c>
      <c r="C36" s="7" t="s">
        <v>143</v>
      </c>
      <c r="D36" s="8" t="s">
        <v>13</v>
      </c>
      <c r="E36" s="9" t="s">
        <v>144</v>
      </c>
      <c r="F36" s="10" t="s">
        <v>145</v>
      </c>
      <c r="G36" s="11" t="s">
        <v>146</v>
      </c>
      <c r="H36" s="12" t="s">
        <v>17</v>
      </c>
      <c r="I36" s="20">
        <v>236</v>
      </c>
      <c r="J36" s="21">
        <v>200.6</v>
      </c>
      <c r="K36" s="3" t="s">
        <v>890</v>
      </c>
      <c r="L36" s="27"/>
      <c r="M36" s="13">
        <v>2</v>
      </c>
      <c r="N36" s="14">
        <v>118</v>
      </c>
      <c r="O36" s="13">
        <v>0.15</v>
      </c>
      <c r="P36" s="14">
        <f t="shared" si="4"/>
        <v>236</v>
      </c>
      <c r="Q36" s="14">
        <f t="shared" si="0"/>
        <v>200.6</v>
      </c>
      <c r="R36" s="14">
        <f t="shared" si="1"/>
        <v>0</v>
      </c>
      <c r="S36" s="15">
        <f t="shared" si="2"/>
        <v>0</v>
      </c>
      <c r="T36" s="13"/>
    </row>
    <row r="37" spans="1:20" x14ac:dyDescent="0.15">
      <c r="A37" s="5" t="s">
        <v>254</v>
      </c>
      <c r="B37" s="6" t="s">
        <v>250</v>
      </c>
      <c r="C37" s="7" t="s">
        <v>255</v>
      </c>
      <c r="D37" s="8" t="s">
        <v>79</v>
      </c>
      <c r="E37" s="9" t="s">
        <v>256</v>
      </c>
      <c r="F37" s="10" t="s">
        <v>15</v>
      </c>
      <c r="G37" s="11" t="s">
        <v>257</v>
      </c>
      <c r="H37" s="12" t="s">
        <v>17</v>
      </c>
      <c r="I37" s="20">
        <v>200</v>
      </c>
      <c r="J37" s="21">
        <v>200</v>
      </c>
      <c r="K37" s="3" t="s">
        <v>622</v>
      </c>
      <c r="L37" s="27"/>
      <c r="M37" s="13">
        <v>4</v>
      </c>
      <c r="N37" s="14">
        <v>50</v>
      </c>
      <c r="O37" s="13">
        <v>0</v>
      </c>
      <c r="P37" s="14">
        <f t="shared" si="4"/>
        <v>200</v>
      </c>
      <c r="Q37" s="14">
        <f t="shared" si="0"/>
        <v>200</v>
      </c>
      <c r="R37" s="14">
        <f t="shared" si="1"/>
        <v>0</v>
      </c>
      <c r="S37" s="15">
        <f t="shared" si="2"/>
        <v>0</v>
      </c>
      <c r="T37" s="13"/>
    </row>
    <row r="38" spans="1:20" x14ac:dyDescent="0.15">
      <c r="A38" s="5" t="s">
        <v>34</v>
      </c>
      <c r="B38" s="6" t="s">
        <v>10</v>
      </c>
      <c r="C38" s="7" t="s">
        <v>34</v>
      </c>
      <c r="D38" s="8" t="s">
        <v>13</v>
      </c>
      <c r="E38" s="9" t="s">
        <v>35</v>
      </c>
      <c r="F38" s="10" t="s">
        <v>15</v>
      </c>
      <c r="G38" s="11" t="s">
        <v>36</v>
      </c>
      <c r="H38" s="12" t="s">
        <v>17</v>
      </c>
      <c r="I38" s="20">
        <v>200</v>
      </c>
      <c r="J38" s="21">
        <v>200</v>
      </c>
      <c r="K38" s="3" t="s">
        <v>887</v>
      </c>
      <c r="L38" s="26"/>
      <c r="M38" s="13">
        <v>1</v>
      </c>
      <c r="N38" s="14">
        <v>200</v>
      </c>
      <c r="O38" s="13">
        <v>0</v>
      </c>
      <c r="P38" s="14">
        <f t="shared" si="4"/>
        <v>200</v>
      </c>
      <c r="Q38" s="14">
        <f t="shared" si="0"/>
        <v>200</v>
      </c>
      <c r="R38" s="14">
        <f t="shared" si="1"/>
        <v>0</v>
      </c>
      <c r="S38" s="15">
        <f t="shared" si="2"/>
        <v>0</v>
      </c>
      <c r="T38" s="13"/>
    </row>
    <row r="39" spans="1:20" x14ac:dyDescent="0.15">
      <c r="A39" s="5" t="s">
        <v>83</v>
      </c>
      <c r="B39" s="6" t="s">
        <v>77</v>
      </c>
      <c r="C39" s="7" t="s">
        <v>83</v>
      </c>
      <c r="D39" s="8" t="s">
        <v>79</v>
      </c>
      <c r="E39" s="9" t="s">
        <v>106</v>
      </c>
      <c r="F39" s="10" t="s">
        <v>15</v>
      </c>
      <c r="G39" s="11" t="s">
        <v>107</v>
      </c>
      <c r="H39" s="12" t="s">
        <v>17</v>
      </c>
      <c r="I39" s="20">
        <v>50</v>
      </c>
      <c r="J39" s="21">
        <v>50</v>
      </c>
      <c r="K39" s="3" t="s">
        <v>622</v>
      </c>
      <c r="L39" s="27" t="s">
        <v>937</v>
      </c>
      <c r="M39" s="13">
        <v>1</v>
      </c>
      <c r="N39" s="14">
        <v>50</v>
      </c>
      <c r="O39" s="13">
        <v>0</v>
      </c>
      <c r="P39" s="14">
        <f t="shared" si="4"/>
        <v>50</v>
      </c>
      <c r="Q39" s="14">
        <f t="shared" si="0"/>
        <v>50</v>
      </c>
      <c r="R39" s="14">
        <f t="shared" si="1"/>
        <v>0</v>
      </c>
      <c r="S39" s="15">
        <f t="shared" si="2"/>
        <v>0</v>
      </c>
      <c r="T39" s="13"/>
    </row>
    <row r="40" spans="1:20" x14ac:dyDescent="0.15">
      <c r="A40" s="5" t="s">
        <v>83</v>
      </c>
      <c r="B40" s="6" t="s">
        <v>77</v>
      </c>
      <c r="C40" s="7" t="s">
        <v>83</v>
      </c>
      <c r="D40" s="8" t="s">
        <v>79</v>
      </c>
      <c r="E40" s="9" t="s">
        <v>104</v>
      </c>
      <c r="F40" s="10" t="s">
        <v>15</v>
      </c>
      <c r="G40" s="11" t="s">
        <v>105</v>
      </c>
      <c r="H40" s="12" t="s">
        <v>17</v>
      </c>
      <c r="I40" s="20">
        <v>50</v>
      </c>
      <c r="J40" s="21">
        <v>50</v>
      </c>
      <c r="K40" s="3" t="s">
        <v>622</v>
      </c>
      <c r="L40" s="27" t="s">
        <v>937</v>
      </c>
      <c r="M40" s="13">
        <v>1</v>
      </c>
      <c r="N40" s="14">
        <v>50</v>
      </c>
      <c r="O40" s="13">
        <v>0</v>
      </c>
      <c r="P40" s="14">
        <f t="shared" si="4"/>
        <v>50</v>
      </c>
      <c r="Q40" s="14">
        <f t="shared" si="0"/>
        <v>50</v>
      </c>
      <c r="R40" s="14">
        <f t="shared" si="1"/>
        <v>0</v>
      </c>
      <c r="S40" s="15">
        <f t="shared" si="2"/>
        <v>0</v>
      </c>
      <c r="T40" s="13"/>
    </row>
    <row r="41" spans="1:20" x14ac:dyDescent="0.15">
      <c r="A41" s="5" t="s">
        <v>83</v>
      </c>
      <c r="B41" s="6" t="s">
        <v>77</v>
      </c>
      <c r="C41" s="7" t="s">
        <v>83</v>
      </c>
      <c r="D41" s="8" t="s">
        <v>79</v>
      </c>
      <c r="E41" s="9" t="s">
        <v>102</v>
      </c>
      <c r="F41" s="10" t="s">
        <v>15</v>
      </c>
      <c r="G41" s="11" t="s">
        <v>103</v>
      </c>
      <c r="H41" s="12" t="s">
        <v>17</v>
      </c>
      <c r="I41" s="20">
        <v>50</v>
      </c>
      <c r="J41" s="21">
        <v>50</v>
      </c>
      <c r="K41" s="3" t="s">
        <v>622</v>
      </c>
      <c r="L41" s="27" t="s">
        <v>937</v>
      </c>
      <c r="M41" s="13">
        <v>1</v>
      </c>
      <c r="N41" s="14">
        <v>50</v>
      </c>
      <c r="O41" s="13">
        <v>0</v>
      </c>
      <c r="P41" s="14">
        <f t="shared" si="4"/>
        <v>50</v>
      </c>
      <c r="Q41" s="14">
        <f t="shared" si="0"/>
        <v>50</v>
      </c>
      <c r="R41" s="14">
        <f t="shared" si="1"/>
        <v>0</v>
      </c>
      <c r="S41" s="15">
        <f t="shared" si="2"/>
        <v>0</v>
      </c>
      <c r="T41" s="13"/>
    </row>
    <row r="42" spans="1:20" x14ac:dyDescent="0.15">
      <c r="A42" s="5" t="s">
        <v>83</v>
      </c>
      <c r="B42" s="6" t="s">
        <v>77</v>
      </c>
      <c r="C42" s="7" t="s">
        <v>83</v>
      </c>
      <c r="D42" s="8" t="s">
        <v>79</v>
      </c>
      <c r="E42" s="9" t="s">
        <v>100</v>
      </c>
      <c r="F42" s="10" t="s">
        <v>15</v>
      </c>
      <c r="G42" s="11" t="s">
        <v>101</v>
      </c>
      <c r="H42" s="12" t="s">
        <v>17</v>
      </c>
      <c r="I42" s="20">
        <v>50</v>
      </c>
      <c r="J42" s="21">
        <v>50</v>
      </c>
      <c r="K42" s="3" t="s">
        <v>622</v>
      </c>
      <c r="L42" s="27" t="s">
        <v>937</v>
      </c>
      <c r="M42" s="13">
        <v>1</v>
      </c>
      <c r="N42" s="14">
        <v>50</v>
      </c>
      <c r="O42" s="13">
        <v>0</v>
      </c>
      <c r="P42" s="14">
        <f t="shared" si="4"/>
        <v>50</v>
      </c>
      <c r="Q42" s="14">
        <f t="shared" si="0"/>
        <v>50</v>
      </c>
      <c r="R42" s="14">
        <f t="shared" si="1"/>
        <v>0</v>
      </c>
      <c r="S42" s="15">
        <f t="shared" si="2"/>
        <v>0</v>
      </c>
      <c r="T42" s="13"/>
    </row>
    <row r="43" spans="1:20" x14ac:dyDescent="0.15">
      <c r="A43" s="5" t="s">
        <v>83</v>
      </c>
      <c r="B43" s="6" t="s">
        <v>77</v>
      </c>
      <c r="C43" s="7" t="s">
        <v>83</v>
      </c>
      <c r="D43" s="8" t="s">
        <v>79</v>
      </c>
      <c r="E43" s="9" t="s">
        <v>97</v>
      </c>
      <c r="F43" s="10" t="s">
        <v>15</v>
      </c>
      <c r="G43" s="11" t="s">
        <v>98</v>
      </c>
      <c r="H43" s="12" t="s">
        <v>17</v>
      </c>
      <c r="I43" s="20">
        <v>50</v>
      </c>
      <c r="J43" s="21">
        <v>50</v>
      </c>
      <c r="K43" s="3" t="s">
        <v>622</v>
      </c>
      <c r="L43" s="27" t="s">
        <v>937</v>
      </c>
      <c r="M43" s="13">
        <v>1</v>
      </c>
      <c r="N43" s="14">
        <v>50</v>
      </c>
      <c r="O43" s="13">
        <v>0</v>
      </c>
      <c r="P43" s="14">
        <f t="shared" si="4"/>
        <v>50</v>
      </c>
      <c r="Q43" s="14">
        <f t="shared" si="0"/>
        <v>50</v>
      </c>
      <c r="R43" s="14">
        <f t="shared" si="1"/>
        <v>0</v>
      </c>
      <c r="S43" s="15">
        <f t="shared" si="2"/>
        <v>0</v>
      </c>
      <c r="T43" s="13"/>
    </row>
    <row r="44" spans="1:20" x14ac:dyDescent="0.15">
      <c r="A44" s="5" t="s">
        <v>83</v>
      </c>
      <c r="B44" s="6" t="s">
        <v>77</v>
      </c>
      <c r="C44" s="7" t="s">
        <v>83</v>
      </c>
      <c r="D44" s="8" t="s">
        <v>79</v>
      </c>
      <c r="E44" s="9" t="s">
        <v>94</v>
      </c>
      <c r="F44" s="10" t="s">
        <v>15</v>
      </c>
      <c r="G44" s="11" t="s">
        <v>95</v>
      </c>
      <c r="H44" s="12" t="s">
        <v>17</v>
      </c>
      <c r="I44" s="20">
        <v>50</v>
      </c>
      <c r="J44" s="21">
        <v>50</v>
      </c>
      <c r="K44" s="3" t="s">
        <v>622</v>
      </c>
      <c r="L44" s="27" t="s">
        <v>937</v>
      </c>
      <c r="M44" s="13">
        <v>1</v>
      </c>
      <c r="N44" s="14">
        <v>50</v>
      </c>
      <c r="O44" s="13">
        <v>0</v>
      </c>
      <c r="P44" s="14">
        <f t="shared" si="4"/>
        <v>50</v>
      </c>
      <c r="Q44" s="14">
        <f t="shared" si="0"/>
        <v>50</v>
      </c>
      <c r="R44" s="14">
        <f t="shared" si="1"/>
        <v>0</v>
      </c>
      <c r="S44" s="15">
        <f t="shared" si="2"/>
        <v>0</v>
      </c>
      <c r="T44" s="13"/>
    </row>
    <row r="45" spans="1:20" x14ac:dyDescent="0.15">
      <c r="A45" s="5" t="s">
        <v>83</v>
      </c>
      <c r="B45" s="6" t="s">
        <v>77</v>
      </c>
      <c r="C45" s="7" t="s">
        <v>83</v>
      </c>
      <c r="D45" s="8" t="s">
        <v>79</v>
      </c>
      <c r="E45" s="9" t="s">
        <v>92</v>
      </c>
      <c r="F45" s="10" t="s">
        <v>15</v>
      </c>
      <c r="G45" s="11" t="s">
        <v>93</v>
      </c>
      <c r="H45" s="12" t="s">
        <v>17</v>
      </c>
      <c r="I45" s="20">
        <v>50</v>
      </c>
      <c r="J45" s="21">
        <v>50</v>
      </c>
      <c r="K45" s="3" t="s">
        <v>622</v>
      </c>
      <c r="L45" s="27" t="s">
        <v>937</v>
      </c>
      <c r="M45" s="13">
        <v>1</v>
      </c>
      <c r="N45" s="14">
        <v>50</v>
      </c>
      <c r="O45" s="13">
        <v>0</v>
      </c>
      <c r="P45" s="14">
        <f t="shared" si="4"/>
        <v>50</v>
      </c>
      <c r="Q45" s="14">
        <f t="shared" si="0"/>
        <v>50</v>
      </c>
      <c r="R45" s="14">
        <f t="shared" si="1"/>
        <v>0</v>
      </c>
      <c r="S45" s="15">
        <f t="shared" si="2"/>
        <v>0</v>
      </c>
      <c r="T45" s="13"/>
    </row>
    <row r="46" spans="1:20" x14ac:dyDescent="0.15">
      <c r="A46" s="5" t="s">
        <v>83</v>
      </c>
      <c r="B46" s="6" t="s">
        <v>77</v>
      </c>
      <c r="C46" s="7" t="s">
        <v>83</v>
      </c>
      <c r="D46" s="8" t="s">
        <v>79</v>
      </c>
      <c r="E46" s="9" t="s">
        <v>90</v>
      </c>
      <c r="F46" s="10" t="s">
        <v>15</v>
      </c>
      <c r="G46" s="11" t="s">
        <v>91</v>
      </c>
      <c r="H46" s="12" t="s">
        <v>17</v>
      </c>
      <c r="I46" s="20">
        <v>50</v>
      </c>
      <c r="J46" s="21">
        <v>50</v>
      </c>
      <c r="K46" s="3" t="s">
        <v>622</v>
      </c>
      <c r="L46" s="27" t="s">
        <v>937</v>
      </c>
      <c r="M46" s="13">
        <v>1</v>
      </c>
      <c r="N46" s="14">
        <v>50</v>
      </c>
      <c r="O46" s="13">
        <v>0</v>
      </c>
      <c r="P46" s="14">
        <f t="shared" si="4"/>
        <v>50</v>
      </c>
      <c r="Q46" s="14">
        <f t="shared" si="0"/>
        <v>50</v>
      </c>
      <c r="R46" s="14">
        <f t="shared" si="1"/>
        <v>0</v>
      </c>
      <c r="S46" s="15">
        <f t="shared" si="2"/>
        <v>0</v>
      </c>
      <c r="T46" s="13"/>
    </row>
    <row r="47" spans="1:20" x14ac:dyDescent="0.15">
      <c r="A47" s="5" t="s">
        <v>83</v>
      </c>
      <c r="B47" s="6" t="s">
        <v>77</v>
      </c>
      <c r="C47" s="7" t="s">
        <v>83</v>
      </c>
      <c r="D47" s="8" t="s">
        <v>79</v>
      </c>
      <c r="E47" s="9" t="s">
        <v>88</v>
      </c>
      <c r="F47" s="10" t="s">
        <v>15</v>
      </c>
      <c r="G47" s="11" t="s">
        <v>89</v>
      </c>
      <c r="H47" s="12" t="s">
        <v>17</v>
      </c>
      <c r="I47" s="20">
        <v>50</v>
      </c>
      <c r="J47" s="21">
        <v>50</v>
      </c>
      <c r="K47" s="3" t="s">
        <v>622</v>
      </c>
      <c r="L47" s="27" t="s">
        <v>937</v>
      </c>
      <c r="M47" s="13">
        <v>1</v>
      </c>
      <c r="N47" s="14">
        <v>50</v>
      </c>
      <c r="O47" s="13">
        <v>0</v>
      </c>
      <c r="P47" s="14">
        <f t="shared" si="4"/>
        <v>50</v>
      </c>
      <c r="Q47" s="14">
        <f t="shared" si="0"/>
        <v>50</v>
      </c>
      <c r="R47" s="14">
        <f t="shared" si="1"/>
        <v>0</v>
      </c>
      <c r="S47" s="15">
        <f t="shared" si="2"/>
        <v>0</v>
      </c>
      <c r="T47" s="13"/>
    </row>
    <row r="48" spans="1:20" x14ac:dyDescent="0.15">
      <c r="A48" s="5" t="s">
        <v>83</v>
      </c>
      <c r="B48" s="6" t="s">
        <v>77</v>
      </c>
      <c r="C48" s="7" t="s">
        <v>83</v>
      </c>
      <c r="D48" s="8" t="s">
        <v>79</v>
      </c>
      <c r="E48" s="9" t="s">
        <v>86</v>
      </c>
      <c r="F48" s="10" t="s">
        <v>15</v>
      </c>
      <c r="G48" s="11" t="s">
        <v>87</v>
      </c>
      <c r="H48" s="12" t="s">
        <v>17</v>
      </c>
      <c r="I48" s="20">
        <v>50</v>
      </c>
      <c r="J48" s="21">
        <v>50</v>
      </c>
      <c r="K48" s="3" t="s">
        <v>622</v>
      </c>
      <c r="L48" s="27" t="s">
        <v>937</v>
      </c>
      <c r="M48" s="13">
        <v>1</v>
      </c>
      <c r="N48" s="14">
        <v>50</v>
      </c>
      <c r="O48" s="13">
        <v>0</v>
      </c>
      <c r="P48" s="14">
        <f t="shared" si="4"/>
        <v>50</v>
      </c>
      <c r="Q48" s="14">
        <f t="shared" si="0"/>
        <v>50</v>
      </c>
      <c r="R48" s="14">
        <f t="shared" si="1"/>
        <v>0</v>
      </c>
      <c r="S48" s="15">
        <f t="shared" si="2"/>
        <v>0</v>
      </c>
      <c r="T48" s="13"/>
    </row>
    <row r="49" spans="1:20" x14ac:dyDescent="0.15">
      <c r="A49" s="5" t="s">
        <v>83</v>
      </c>
      <c r="B49" s="6" t="s">
        <v>77</v>
      </c>
      <c r="C49" s="7" t="s">
        <v>83</v>
      </c>
      <c r="D49" s="8" t="s">
        <v>79</v>
      </c>
      <c r="E49" s="9" t="s">
        <v>84</v>
      </c>
      <c r="F49" s="10" t="s">
        <v>15</v>
      </c>
      <c r="G49" s="11" t="s">
        <v>85</v>
      </c>
      <c r="H49" s="12" t="s">
        <v>17</v>
      </c>
      <c r="I49" s="20">
        <v>50</v>
      </c>
      <c r="J49" s="21">
        <v>50</v>
      </c>
      <c r="K49" s="3" t="s">
        <v>622</v>
      </c>
      <c r="L49" s="27" t="s">
        <v>937</v>
      </c>
      <c r="M49" s="13">
        <v>1</v>
      </c>
      <c r="N49" s="14">
        <v>50</v>
      </c>
      <c r="O49" s="13">
        <v>0</v>
      </c>
      <c r="P49" s="14">
        <f t="shared" si="4"/>
        <v>50</v>
      </c>
      <c r="Q49" s="14">
        <f t="shared" si="0"/>
        <v>50</v>
      </c>
      <c r="R49" s="14">
        <f t="shared" si="1"/>
        <v>0</v>
      </c>
      <c r="S49" s="15">
        <f t="shared" si="2"/>
        <v>0</v>
      </c>
      <c r="T49" s="13"/>
    </row>
    <row r="50" spans="1:20" x14ac:dyDescent="0.15">
      <c r="A50" s="5" t="s">
        <v>83</v>
      </c>
      <c r="B50" s="6" t="s">
        <v>77</v>
      </c>
      <c r="C50" s="7" t="s">
        <v>83</v>
      </c>
      <c r="D50" s="8" t="s">
        <v>79</v>
      </c>
      <c r="E50" s="9">
        <v>51427</v>
      </c>
      <c r="F50" s="10" t="s">
        <v>15</v>
      </c>
      <c r="G50" s="11" t="s">
        <v>99</v>
      </c>
      <c r="H50" s="12" t="s">
        <v>17</v>
      </c>
      <c r="I50" s="20">
        <v>50</v>
      </c>
      <c r="J50" s="21">
        <v>50</v>
      </c>
      <c r="K50" s="3" t="s">
        <v>622</v>
      </c>
      <c r="L50" s="27" t="s">
        <v>937</v>
      </c>
      <c r="M50" s="13">
        <v>1</v>
      </c>
      <c r="N50" s="14">
        <v>50</v>
      </c>
      <c r="O50" s="13">
        <v>0</v>
      </c>
      <c r="P50" s="14">
        <f t="shared" si="4"/>
        <v>50</v>
      </c>
      <c r="Q50" s="14">
        <f t="shared" si="0"/>
        <v>50</v>
      </c>
      <c r="R50" s="14">
        <f t="shared" si="1"/>
        <v>0</v>
      </c>
      <c r="S50" s="15">
        <f t="shared" si="2"/>
        <v>0</v>
      </c>
      <c r="T50" s="13"/>
    </row>
    <row r="51" spans="1:20" x14ac:dyDescent="0.15">
      <c r="A51" s="5" t="s">
        <v>83</v>
      </c>
      <c r="B51" s="6" t="s">
        <v>77</v>
      </c>
      <c r="C51" s="7" t="s">
        <v>83</v>
      </c>
      <c r="D51" s="8" t="s">
        <v>79</v>
      </c>
      <c r="E51" s="9">
        <v>51425</v>
      </c>
      <c r="F51" s="10" t="s">
        <v>15</v>
      </c>
      <c r="G51" s="11" t="s">
        <v>96</v>
      </c>
      <c r="H51" s="12" t="s">
        <v>17</v>
      </c>
      <c r="I51" s="20">
        <v>50</v>
      </c>
      <c r="J51" s="21">
        <v>50</v>
      </c>
      <c r="K51" s="3" t="s">
        <v>622</v>
      </c>
      <c r="L51" s="27" t="s">
        <v>937</v>
      </c>
      <c r="M51" s="13">
        <v>1</v>
      </c>
      <c r="N51" s="14">
        <v>50</v>
      </c>
      <c r="O51" s="13">
        <v>0</v>
      </c>
      <c r="P51" s="14">
        <f t="shared" si="4"/>
        <v>50</v>
      </c>
      <c r="Q51" s="14">
        <f t="shared" si="0"/>
        <v>50</v>
      </c>
      <c r="R51" s="14">
        <f t="shared" si="1"/>
        <v>0</v>
      </c>
      <c r="S51" s="15">
        <f t="shared" si="2"/>
        <v>0</v>
      </c>
      <c r="T51" s="13"/>
    </row>
    <row r="52" spans="1:20" x14ac:dyDescent="0.15">
      <c r="A52" s="5" t="s">
        <v>291</v>
      </c>
      <c r="B52" s="6" t="s">
        <v>250</v>
      </c>
      <c r="C52" s="7" t="s">
        <v>291</v>
      </c>
      <c r="D52" s="8" t="s">
        <v>79</v>
      </c>
      <c r="E52" s="9" t="s">
        <v>292</v>
      </c>
      <c r="F52" s="10" t="s">
        <v>15</v>
      </c>
      <c r="G52" s="11" t="s">
        <v>293</v>
      </c>
      <c r="H52" s="12" t="s">
        <v>17</v>
      </c>
      <c r="I52" s="20">
        <v>200</v>
      </c>
      <c r="J52" s="21">
        <v>200</v>
      </c>
      <c r="K52" s="3" t="s">
        <v>888</v>
      </c>
      <c r="L52" s="27" t="s">
        <v>657</v>
      </c>
      <c r="M52" s="13">
        <v>4</v>
      </c>
      <c r="N52" s="14">
        <v>50</v>
      </c>
      <c r="O52" s="13">
        <v>0</v>
      </c>
      <c r="P52" s="14">
        <f t="shared" si="4"/>
        <v>200</v>
      </c>
      <c r="Q52" s="14">
        <f t="shared" si="0"/>
        <v>200</v>
      </c>
      <c r="R52" s="14">
        <f t="shared" si="1"/>
        <v>0</v>
      </c>
      <c r="S52" s="15">
        <f t="shared" si="2"/>
        <v>0</v>
      </c>
      <c r="T52" s="13"/>
    </row>
    <row r="53" spans="1:20" x14ac:dyDescent="0.15">
      <c r="A53" s="5" t="s">
        <v>339</v>
      </c>
      <c r="B53" s="6" t="s">
        <v>326</v>
      </c>
      <c r="C53" s="7" t="s">
        <v>339</v>
      </c>
      <c r="D53" s="8" t="s">
        <v>79</v>
      </c>
      <c r="E53" s="9" t="s">
        <v>340</v>
      </c>
      <c r="F53" s="10" t="s">
        <v>15</v>
      </c>
      <c r="G53" s="11" t="s">
        <v>341</v>
      </c>
      <c r="H53" s="12" t="s">
        <v>17</v>
      </c>
      <c r="I53" s="20">
        <v>200</v>
      </c>
      <c r="J53" s="21">
        <v>200</v>
      </c>
      <c r="K53" s="3" t="s">
        <v>885</v>
      </c>
      <c r="L53" s="27"/>
      <c r="M53" s="13">
        <v>1</v>
      </c>
      <c r="N53" s="14">
        <v>200</v>
      </c>
      <c r="O53" s="13">
        <v>0</v>
      </c>
      <c r="P53" s="14">
        <f t="shared" si="4"/>
        <v>200</v>
      </c>
      <c r="Q53" s="14">
        <f t="shared" si="0"/>
        <v>200</v>
      </c>
      <c r="R53" s="14">
        <f t="shared" si="1"/>
        <v>0</v>
      </c>
      <c r="S53" s="15">
        <f t="shared" si="2"/>
        <v>0</v>
      </c>
      <c r="T53" s="17" t="s">
        <v>907</v>
      </c>
    </row>
    <row r="54" spans="1:20" x14ac:dyDescent="0.15">
      <c r="A54" s="5" t="s">
        <v>477</v>
      </c>
      <c r="B54" s="6" t="s">
        <v>434</v>
      </c>
      <c r="C54" s="7" t="s">
        <v>477</v>
      </c>
      <c r="D54" s="8" t="s">
        <v>79</v>
      </c>
      <c r="E54" s="9" t="s">
        <v>478</v>
      </c>
      <c r="F54" s="10" t="s">
        <v>479</v>
      </c>
      <c r="G54" s="11" t="s">
        <v>480</v>
      </c>
      <c r="H54" s="12" t="s">
        <v>17</v>
      </c>
      <c r="I54" s="20">
        <v>45</v>
      </c>
      <c r="J54" s="21">
        <v>45</v>
      </c>
      <c r="K54" s="3" t="s">
        <v>889</v>
      </c>
      <c r="L54" s="27"/>
      <c r="M54" s="13">
        <v>3</v>
      </c>
      <c r="N54" s="14">
        <v>15</v>
      </c>
      <c r="O54" s="13">
        <v>0</v>
      </c>
      <c r="P54" s="14">
        <f t="shared" si="4"/>
        <v>45</v>
      </c>
      <c r="Q54" s="14">
        <f t="shared" si="0"/>
        <v>45</v>
      </c>
      <c r="R54" s="14">
        <f t="shared" si="1"/>
        <v>0</v>
      </c>
      <c r="S54" s="15">
        <f t="shared" si="2"/>
        <v>0</v>
      </c>
      <c r="T54" s="13"/>
    </row>
    <row r="55" spans="1:20" x14ac:dyDescent="0.15">
      <c r="A55" s="5" t="s">
        <v>342</v>
      </c>
      <c r="B55" s="6" t="s">
        <v>326</v>
      </c>
      <c r="C55" s="7" t="s">
        <v>342</v>
      </c>
      <c r="D55" s="8" t="s">
        <v>79</v>
      </c>
      <c r="E55" s="9" t="s">
        <v>347</v>
      </c>
      <c r="F55" s="10" t="s">
        <v>344</v>
      </c>
      <c r="G55" s="11" t="s">
        <v>345</v>
      </c>
      <c r="H55" s="12" t="s">
        <v>17</v>
      </c>
      <c r="I55" s="20">
        <v>50</v>
      </c>
      <c r="J55" s="21">
        <v>50</v>
      </c>
      <c r="K55" s="3" t="s">
        <v>894</v>
      </c>
      <c r="L55" s="27"/>
      <c r="M55" s="13">
        <v>1</v>
      </c>
      <c r="N55" s="14">
        <v>50</v>
      </c>
      <c r="O55" s="13">
        <v>0</v>
      </c>
      <c r="P55" s="14">
        <f t="shared" si="4"/>
        <v>50</v>
      </c>
      <c r="Q55" s="14">
        <f t="shared" si="0"/>
        <v>50</v>
      </c>
      <c r="R55" s="14">
        <f t="shared" si="1"/>
        <v>0</v>
      </c>
      <c r="S55" s="15">
        <f t="shared" si="2"/>
        <v>0</v>
      </c>
      <c r="T55" s="13"/>
    </row>
    <row r="56" spans="1:20" x14ac:dyDescent="0.15">
      <c r="A56" s="5" t="s">
        <v>342</v>
      </c>
      <c r="B56" s="6" t="s">
        <v>326</v>
      </c>
      <c r="C56" s="7" t="s">
        <v>342</v>
      </c>
      <c r="D56" s="8" t="s">
        <v>79</v>
      </c>
      <c r="E56" s="9" t="s">
        <v>346</v>
      </c>
      <c r="F56" s="10" t="s">
        <v>344</v>
      </c>
      <c r="G56" s="11" t="s">
        <v>345</v>
      </c>
      <c r="H56" s="12" t="s">
        <v>17</v>
      </c>
      <c r="I56" s="20">
        <v>50</v>
      </c>
      <c r="J56" s="21">
        <v>50</v>
      </c>
      <c r="K56" s="3" t="s">
        <v>894</v>
      </c>
      <c r="L56" s="27"/>
      <c r="M56" s="13">
        <v>1</v>
      </c>
      <c r="N56" s="14">
        <v>50</v>
      </c>
      <c r="O56" s="13">
        <v>0</v>
      </c>
      <c r="P56" s="14">
        <f t="shared" si="4"/>
        <v>50</v>
      </c>
      <c r="Q56" s="14">
        <f t="shared" si="0"/>
        <v>50</v>
      </c>
      <c r="R56" s="14">
        <f t="shared" si="1"/>
        <v>0</v>
      </c>
      <c r="S56" s="15">
        <f t="shared" si="2"/>
        <v>0</v>
      </c>
      <c r="T56" s="13"/>
    </row>
    <row r="57" spans="1:20" x14ac:dyDescent="0.15">
      <c r="A57" s="5" t="s">
        <v>342</v>
      </c>
      <c r="B57" s="6" t="s">
        <v>326</v>
      </c>
      <c r="C57" s="7" t="s">
        <v>342</v>
      </c>
      <c r="D57" s="8" t="s">
        <v>79</v>
      </c>
      <c r="E57" s="9" t="s">
        <v>343</v>
      </c>
      <c r="F57" s="10" t="s">
        <v>344</v>
      </c>
      <c r="G57" s="11" t="s">
        <v>345</v>
      </c>
      <c r="H57" s="12" t="s">
        <v>17</v>
      </c>
      <c r="I57" s="20">
        <v>50</v>
      </c>
      <c r="J57" s="21">
        <v>50</v>
      </c>
      <c r="K57" s="3" t="s">
        <v>894</v>
      </c>
      <c r="L57" s="27"/>
      <c r="M57" s="13">
        <v>1</v>
      </c>
      <c r="N57" s="14">
        <v>50</v>
      </c>
      <c r="O57" s="13">
        <v>0</v>
      </c>
      <c r="P57" s="14">
        <f t="shared" si="4"/>
        <v>50</v>
      </c>
      <c r="Q57" s="14">
        <f t="shared" si="0"/>
        <v>50</v>
      </c>
      <c r="R57" s="14">
        <f t="shared" si="1"/>
        <v>0</v>
      </c>
      <c r="S57" s="15">
        <f t="shared" si="2"/>
        <v>0</v>
      </c>
      <c r="T57" s="13"/>
    </row>
    <row r="58" spans="1:20" x14ac:dyDescent="0.15">
      <c r="A58" s="5" t="s">
        <v>348</v>
      </c>
      <c r="B58" s="6" t="s">
        <v>326</v>
      </c>
      <c r="C58" s="7" t="s">
        <v>348</v>
      </c>
      <c r="D58" s="8" t="s">
        <v>79</v>
      </c>
      <c r="E58" s="9" t="s">
        <v>349</v>
      </c>
      <c r="F58" s="10" t="s">
        <v>15</v>
      </c>
      <c r="G58" s="11" t="s">
        <v>350</v>
      </c>
      <c r="H58" s="12" t="s">
        <v>17</v>
      </c>
      <c r="I58" s="20">
        <v>30</v>
      </c>
      <c r="J58" s="21">
        <v>30</v>
      </c>
      <c r="K58" s="3" t="s">
        <v>885</v>
      </c>
      <c r="L58" s="27"/>
      <c r="M58" s="13">
        <v>2</v>
      </c>
      <c r="N58" s="14">
        <v>15</v>
      </c>
      <c r="O58" s="13">
        <v>0</v>
      </c>
      <c r="P58" s="14">
        <f t="shared" si="4"/>
        <v>30</v>
      </c>
      <c r="Q58" s="14">
        <f t="shared" si="0"/>
        <v>30</v>
      </c>
      <c r="R58" s="14">
        <f t="shared" si="1"/>
        <v>0</v>
      </c>
      <c r="S58" s="15">
        <f t="shared" si="2"/>
        <v>0</v>
      </c>
      <c r="T58" s="13"/>
    </row>
    <row r="59" spans="1:20" x14ac:dyDescent="0.15">
      <c r="A59" s="5" t="s">
        <v>37</v>
      </c>
      <c r="B59" s="6" t="s">
        <v>196</v>
      </c>
      <c r="C59" s="7" t="s">
        <v>37</v>
      </c>
      <c r="D59" s="8" t="s">
        <v>13</v>
      </c>
      <c r="E59" s="16" t="s">
        <v>209</v>
      </c>
      <c r="F59" s="10" t="s">
        <v>15</v>
      </c>
      <c r="G59" s="11" t="s">
        <v>210</v>
      </c>
      <c r="H59" s="12" t="s">
        <v>17</v>
      </c>
      <c r="I59" s="20">
        <v>15</v>
      </c>
      <c r="J59" s="21">
        <v>15</v>
      </c>
      <c r="K59" s="3" t="s">
        <v>895</v>
      </c>
      <c r="L59" s="27"/>
      <c r="M59" s="13">
        <v>1</v>
      </c>
      <c r="N59" s="14">
        <v>15</v>
      </c>
      <c r="O59" s="17">
        <v>0</v>
      </c>
      <c r="P59" s="14">
        <f t="shared" si="4"/>
        <v>15</v>
      </c>
      <c r="Q59" s="14">
        <f t="shared" si="0"/>
        <v>15</v>
      </c>
      <c r="R59" s="14">
        <f t="shared" si="1"/>
        <v>0</v>
      </c>
      <c r="S59" s="15">
        <f t="shared" si="2"/>
        <v>0</v>
      </c>
      <c r="T59" s="17" t="s">
        <v>940</v>
      </c>
    </row>
    <row r="60" spans="1:20" x14ac:dyDescent="0.15">
      <c r="A60" s="5" t="s">
        <v>37</v>
      </c>
      <c r="B60" s="6" t="s">
        <v>10</v>
      </c>
      <c r="C60" s="7" t="s">
        <v>37</v>
      </c>
      <c r="D60" s="8" t="s">
        <v>13</v>
      </c>
      <c r="E60" s="16" t="s">
        <v>38</v>
      </c>
      <c r="F60" s="10" t="s">
        <v>15</v>
      </c>
      <c r="G60" s="11" t="s">
        <v>39</v>
      </c>
      <c r="H60" s="12" t="s">
        <v>17</v>
      </c>
      <c r="I60" s="20">
        <v>15</v>
      </c>
      <c r="J60" s="21">
        <v>15</v>
      </c>
      <c r="K60" s="3" t="s">
        <v>895</v>
      </c>
      <c r="L60" s="26"/>
      <c r="M60" s="13">
        <v>1</v>
      </c>
      <c r="N60" s="14">
        <v>15</v>
      </c>
      <c r="O60" s="13">
        <v>0</v>
      </c>
      <c r="P60" s="14">
        <f t="shared" si="4"/>
        <v>15</v>
      </c>
      <c r="Q60" s="14">
        <f t="shared" si="0"/>
        <v>15</v>
      </c>
      <c r="R60" s="14">
        <f t="shared" si="1"/>
        <v>0</v>
      </c>
      <c r="S60" s="15">
        <f t="shared" si="2"/>
        <v>0</v>
      </c>
      <c r="T60" s="13"/>
    </row>
    <row r="61" spans="1:20" x14ac:dyDescent="0.15">
      <c r="A61" s="5" t="s">
        <v>37</v>
      </c>
      <c r="B61" s="6" t="s">
        <v>196</v>
      </c>
      <c r="C61" s="7" t="s">
        <v>37</v>
      </c>
      <c r="D61" s="8" t="s">
        <v>13</v>
      </c>
      <c r="E61" s="9" t="s">
        <v>208</v>
      </c>
      <c r="F61" s="10" t="s">
        <v>15</v>
      </c>
      <c r="G61" s="11" t="s">
        <v>39</v>
      </c>
      <c r="H61" s="12" t="s">
        <v>17</v>
      </c>
      <c r="I61" s="20">
        <v>30</v>
      </c>
      <c r="J61" s="21">
        <v>30</v>
      </c>
      <c r="K61" s="3" t="s">
        <v>895</v>
      </c>
      <c r="L61" s="27"/>
      <c r="M61" s="13">
        <v>2</v>
      </c>
      <c r="N61" s="14">
        <v>15</v>
      </c>
      <c r="O61" s="17">
        <v>0</v>
      </c>
      <c r="P61" s="14">
        <f t="shared" si="4"/>
        <v>30</v>
      </c>
      <c r="Q61" s="14">
        <f t="shared" si="0"/>
        <v>30</v>
      </c>
      <c r="R61" s="14">
        <f t="shared" si="1"/>
        <v>0</v>
      </c>
      <c r="S61" s="15">
        <f t="shared" si="2"/>
        <v>0</v>
      </c>
      <c r="T61" s="13"/>
    </row>
    <row r="62" spans="1:20" x14ac:dyDescent="0.15">
      <c r="A62" s="5" t="s">
        <v>37</v>
      </c>
      <c r="B62" s="6" t="s">
        <v>196</v>
      </c>
      <c r="C62" s="7" t="s">
        <v>37</v>
      </c>
      <c r="D62" s="8" t="s">
        <v>13</v>
      </c>
      <c r="E62" s="9" t="s">
        <v>206</v>
      </c>
      <c r="F62" s="10" t="s">
        <v>15</v>
      </c>
      <c r="G62" s="11" t="s">
        <v>207</v>
      </c>
      <c r="H62" s="12" t="s">
        <v>17</v>
      </c>
      <c r="I62" s="20">
        <v>15</v>
      </c>
      <c r="J62" s="21">
        <v>15</v>
      </c>
      <c r="K62" s="3" t="s">
        <v>895</v>
      </c>
      <c r="L62" s="27"/>
      <c r="M62" s="13">
        <v>1</v>
      </c>
      <c r="N62" s="14">
        <v>15</v>
      </c>
      <c r="O62" s="17">
        <v>0</v>
      </c>
      <c r="P62" s="14">
        <f t="shared" si="4"/>
        <v>15</v>
      </c>
      <c r="Q62" s="14">
        <f t="shared" si="0"/>
        <v>15</v>
      </c>
      <c r="R62" s="14">
        <f t="shared" si="1"/>
        <v>0</v>
      </c>
      <c r="S62" s="15">
        <f t="shared" si="2"/>
        <v>0</v>
      </c>
      <c r="T62" s="13"/>
    </row>
    <row r="63" spans="1:20" x14ac:dyDescent="0.15">
      <c r="A63" s="5" t="s">
        <v>37</v>
      </c>
      <c r="B63" s="6" t="s">
        <v>196</v>
      </c>
      <c r="C63" s="7" t="s">
        <v>37</v>
      </c>
      <c r="D63" s="8" t="s">
        <v>13</v>
      </c>
      <c r="E63" s="9" t="s">
        <v>204</v>
      </c>
      <c r="F63" s="10" t="s">
        <v>15</v>
      </c>
      <c r="G63" s="11" t="s">
        <v>205</v>
      </c>
      <c r="H63" s="12" t="s">
        <v>17</v>
      </c>
      <c r="I63" s="20">
        <v>15</v>
      </c>
      <c r="J63" s="21">
        <v>15</v>
      </c>
      <c r="K63" s="3" t="s">
        <v>895</v>
      </c>
      <c r="L63" s="27"/>
      <c r="M63" s="13">
        <v>1</v>
      </c>
      <c r="N63" s="14">
        <v>15</v>
      </c>
      <c r="O63" s="13">
        <v>0</v>
      </c>
      <c r="P63" s="14">
        <f t="shared" si="4"/>
        <v>15</v>
      </c>
      <c r="Q63" s="14">
        <f t="shared" si="0"/>
        <v>15</v>
      </c>
      <c r="R63" s="14">
        <f t="shared" si="1"/>
        <v>0</v>
      </c>
      <c r="S63" s="15">
        <f t="shared" si="2"/>
        <v>0</v>
      </c>
      <c r="T63" s="13"/>
    </row>
    <row r="64" spans="1:20" x14ac:dyDescent="0.15">
      <c r="A64" s="5" t="s">
        <v>37</v>
      </c>
      <c r="B64" s="6" t="s">
        <v>196</v>
      </c>
      <c r="C64" s="7" t="s">
        <v>37</v>
      </c>
      <c r="D64" s="8" t="s">
        <v>13</v>
      </c>
      <c r="E64" s="9">
        <v>51874</v>
      </c>
      <c r="F64" s="10" t="s">
        <v>15</v>
      </c>
      <c r="G64" s="11" t="s">
        <v>15</v>
      </c>
      <c r="H64" s="12" t="s">
        <v>17</v>
      </c>
      <c r="I64" s="20">
        <v>15</v>
      </c>
      <c r="J64" s="21">
        <v>15</v>
      </c>
      <c r="K64" s="3" t="s">
        <v>895</v>
      </c>
      <c r="L64" s="27"/>
      <c r="M64" s="13">
        <v>1</v>
      </c>
      <c r="N64" s="14">
        <v>15</v>
      </c>
      <c r="O64" s="17">
        <v>0</v>
      </c>
      <c r="P64" s="14">
        <f t="shared" si="4"/>
        <v>15</v>
      </c>
      <c r="Q64" s="14">
        <f t="shared" si="0"/>
        <v>15</v>
      </c>
      <c r="R64" s="14">
        <f t="shared" si="1"/>
        <v>0</v>
      </c>
      <c r="S64" s="15">
        <f t="shared" si="2"/>
        <v>0</v>
      </c>
      <c r="T64" s="13"/>
    </row>
    <row r="65" spans="1:20" x14ac:dyDescent="0.15">
      <c r="A65" s="5" t="s">
        <v>108</v>
      </c>
      <c r="B65" s="6" t="s">
        <v>77</v>
      </c>
      <c r="C65" s="7" t="s">
        <v>108</v>
      </c>
      <c r="D65" s="8" t="s">
        <v>79</v>
      </c>
      <c r="E65" s="9" t="s">
        <v>115</v>
      </c>
      <c r="F65" s="10" t="s">
        <v>109</v>
      </c>
      <c r="G65" s="11" t="s">
        <v>116</v>
      </c>
      <c r="H65" s="12" t="s">
        <v>17</v>
      </c>
      <c r="I65" s="20">
        <v>50</v>
      </c>
      <c r="J65" s="21">
        <v>50</v>
      </c>
      <c r="K65" s="3" t="s">
        <v>884</v>
      </c>
      <c r="L65" s="27" t="s">
        <v>937</v>
      </c>
      <c r="M65" s="13">
        <v>1</v>
      </c>
      <c r="N65" s="14">
        <v>50</v>
      </c>
      <c r="O65" s="13">
        <v>0</v>
      </c>
      <c r="P65" s="14">
        <f t="shared" si="4"/>
        <v>50</v>
      </c>
      <c r="Q65" s="14">
        <f t="shared" si="0"/>
        <v>50</v>
      </c>
      <c r="R65" s="14">
        <f t="shared" si="1"/>
        <v>0</v>
      </c>
      <c r="S65" s="15">
        <f t="shared" si="2"/>
        <v>0</v>
      </c>
      <c r="T65" s="13"/>
    </row>
    <row r="66" spans="1:20" x14ac:dyDescent="0.15">
      <c r="A66" s="5" t="s">
        <v>108</v>
      </c>
      <c r="B66" s="6" t="s">
        <v>77</v>
      </c>
      <c r="C66" s="7" t="s">
        <v>108</v>
      </c>
      <c r="D66" s="8" t="s">
        <v>79</v>
      </c>
      <c r="E66" s="9" t="s">
        <v>113</v>
      </c>
      <c r="F66" s="10" t="s">
        <v>109</v>
      </c>
      <c r="G66" s="11" t="s">
        <v>114</v>
      </c>
      <c r="H66" s="12" t="s">
        <v>17</v>
      </c>
      <c r="I66" s="20">
        <v>50</v>
      </c>
      <c r="J66" s="21">
        <v>50</v>
      </c>
      <c r="K66" s="3" t="s">
        <v>884</v>
      </c>
      <c r="L66" s="27" t="s">
        <v>937</v>
      </c>
      <c r="M66" s="13">
        <v>1</v>
      </c>
      <c r="N66" s="14">
        <v>50</v>
      </c>
      <c r="O66" s="13">
        <v>0</v>
      </c>
      <c r="P66" s="14">
        <f t="shared" si="4"/>
        <v>50</v>
      </c>
      <c r="Q66" s="14">
        <f t="shared" si="0"/>
        <v>50</v>
      </c>
      <c r="R66" s="14">
        <f t="shared" si="1"/>
        <v>0</v>
      </c>
      <c r="S66" s="15">
        <f t="shared" si="2"/>
        <v>0</v>
      </c>
      <c r="T66" s="13"/>
    </row>
    <row r="67" spans="1:20" x14ac:dyDescent="0.15">
      <c r="A67" s="5" t="s">
        <v>108</v>
      </c>
      <c r="B67" s="6" t="s">
        <v>77</v>
      </c>
      <c r="C67" s="7" t="s">
        <v>108</v>
      </c>
      <c r="D67" s="8" t="s">
        <v>79</v>
      </c>
      <c r="E67" s="9" t="s">
        <v>111</v>
      </c>
      <c r="F67" s="10" t="s">
        <v>109</v>
      </c>
      <c r="G67" s="11" t="s">
        <v>112</v>
      </c>
      <c r="H67" s="12" t="s">
        <v>17</v>
      </c>
      <c r="I67" s="20">
        <v>50</v>
      </c>
      <c r="J67" s="21">
        <v>50</v>
      </c>
      <c r="K67" s="3" t="s">
        <v>884</v>
      </c>
      <c r="L67" s="27" t="s">
        <v>937</v>
      </c>
      <c r="M67" s="13">
        <v>1</v>
      </c>
      <c r="N67" s="14">
        <v>50</v>
      </c>
      <c r="O67" s="13">
        <v>0</v>
      </c>
      <c r="P67" s="14">
        <f t="shared" si="4"/>
        <v>50</v>
      </c>
      <c r="Q67" s="14">
        <f t="shared" ref="Q67:Q130" si="5">P67*(1-O67)</f>
        <v>50</v>
      </c>
      <c r="R67" s="14">
        <f t="shared" ref="R67:R130" si="6">+I67-P67</f>
        <v>0</v>
      </c>
      <c r="S67" s="15">
        <f t="shared" ref="S67:S130" si="7">+J67-Q67</f>
        <v>0</v>
      </c>
      <c r="T67" s="13"/>
    </row>
    <row r="68" spans="1:20" x14ac:dyDescent="0.15">
      <c r="A68" s="5" t="s">
        <v>108</v>
      </c>
      <c r="B68" s="6" t="s">
        <v>77</v>
      </c>
      <c r="C68" s="7" t="s">
        <v>108</v>
      </c>
      <c r="D68" s="8" t="s">
        <v>79</v>
      </c>
      <c r="E68" s="9">
        <v>50352</v>
      </c>
      <c r="F68" s="10" t="s">
        <v>109</v>
      </c>
      <c r="G68" s="11" t="s">
        <v>110</v>
      </c>
      <c r="H68" s="12" t="s">
        <v>17</v>
      </c>
      <c r="I68" s="20">
        <v>50</v>
      </c>
      <c r="J68" s="21">
        <v>50</v>
      </c>
      <c r="K68" s="3" t="s">
        <v>884</v>
      </c>
      <c r="L68" s="27" t="s">
        <v>937</v>
      </c>
      <c r="M68" s="13">
        <v>1</v>
      </c>
      <c r="N68" s="14">
        <v>50</v>
      </c>
      <c r="O68" s="13">
        <v>0</v>
      </c>
      <c r="P68" s="14">
        <f t="shared" si="4"/>
        <v>50</v>
      </c>
      <c r="Q68" s="14">
        <f t="shared" si="5"/>
        <v>50</v>
      </c>
      <c r="R68" s="14">
        <f t="shared" si="6"/>
        <v>0</v>
      </c>
      <c r="S68" s="15">
        <f t="shared" si="7"/>
        <v>0</v>
      </c>
      <c r="T68" s="13"/>
    </row>
    <row r="69" spans="1:20" x14ac:dyDescent="0.15">
      <c r="A69" s="5" t="s">
        <v>460</v>
      </c>
      <c r="B69" s="6" t="s">
        <v>434</v>
      </c>
      <c r="C69" s="7" t="s">
        <v>461</v>
      </c>
      <c r="D69" s="8" t="s">
        <v>79</v>
      </c>
      <c r="E69" s="9" t="s">
        <v>462</v>
      </c>
      <c r="F69" s="10" t="s">
        <v>463</v>
      </c>
      <c r="G69" s="11" t="s">
        <v>464</v>
      </c>
      <c r="H69" s="12" t="s">
        <v>17</v>
      </c>
      <c r="I69" s="20">
        <v>176.48</v>
      </c>
      <c r="J69" s="21">
        <v>150.01</v>
      </c>
      <c r="K69" s="3" t="s">
        <v>913</v>
      </c>
      <c r="L69" s="27"/>
      <c r="M69" s="13">
        <v>1</v>
      </c>
      <c r="N69" s="14">
        <v>88.24</v>
      </c>
      <c r="O69" s="13">
        <v>0.15</v>
      </c>
      <c r="P69" s="14">
        <f>(N69*M69)+88.24</f>
        <v>176.48</v>
      </c>
      <c r="Q69" s="14">
        <f t="shared" si="5"/>
        <v>150.00799999999998</v>
      </c>
      <c r="R69" s="14">
        <f t="shared" si="6"/>
        <v>0</v>
      </c>
      <c r="S69" s="15">
        <f t="shared" si="7"/>
        <v>2.0000000000095497E-3</v>
      </c>
      <c r="T69" s="17" t="s">
        <v>914</v>
      </c>
    </row>
    <row r="70" spans="1:20" x14ac:dyDescent="0.15">
      <c r="A70" s="5" t="s">
        <v>481</v>
      </c>
      <c r="B70" s="6" t="s">
        <v>434</v>
      </c>
      <c r="C70" s="7" t="s">
        <v>481</v>
      </c>
      <c r="D70" s="8" t="s">
        <v>79</v>
      </c>
      <c r="E70" s="9" t="s">
        <v>485</v>
      </c>
      <c r="F70" s="10" t="s">
        <v>486</v>
      </c>
      <c r="G70" s="11" t="s">
        <v>487</v>
      </c>
      <c r="H70" s="12" t="s">
        <v>17</v>
      </c>
      <c r="I70" s="20">
        <v>200</v>
      </c>
      <c r="J70" s="21">
        <v>200</v>
      </c>
      <c r="K70" s="3" t="s">
        <v>889</v>
      </c>
      <c r="L70" s="27"/>
      <c r="M70" s="13">
        <v>1</v>
      </c>
      <c r="N70" s="14">
        <v>200</v>
      </c>
      <c r="O70" s="13">
        <v>0</v>
      </c>
      <c r="P70" s="14">
        <f>(N70*M70)</f>
        <v>200</v>
      </c>
      <c r="Q70" s="14">
        <f t="shared" si="5"/>
        <v>200</v>
      </c>
      <c r="R70" s="14">
        <f t="shared" si="6"/>
        <v>0</v>
      </c>
      <c r="S70" s="15">
        <f t="shared" si="7"/>
        <v>0</v>
      </c>
      <c r="T70" s="13"/>
    </row>
    <row r="71" spans="1:20" x14ac:dyDescent="0.15">
      <c r="A71" s="5" t="s">
        <v>481</v>
      </c>
      <c r="B71" s="6" t="s">
        <v>434</v>
      </c>
      <c r="C71" s="7" t="s">
        <v>481</v>
      </c>
      <c r="D71" s="8" t="s">
        <v>79</v>
      </c>
      <c r="E71" s="9" t="s">
        <v>482</v>
      </c>
      <c r="F71" s="10" t="s">
        <v>483</v>
      </c>
      <c r="G71" s="11" t="s">
        <v>484</v>
      </c>
      <c r="H71" s="12" t="s">
        <v>17</v>
      </c>
      <c r="I71" s="20">
        <v>425</v>
      </c>
      <c r="J71" s="21">
        <v>425</v>
      </c>
      <c r="K71" s="3" t="s">
        <v>889</v>
      </c>
      <c r="L71" s="27"/>
      <c r="M71" s="13">
        <v>3</v>
      </c>
      <c r="N71" s="14">
        <v>125</v>
      </c>
      <c r="O71" s="13">
        <v>0</v>
      </c>
      <c r="P71" s="14">
        <f>(N71*M71)+50</f>
        <v>425</v>
      </c>
      <c r="Q71" s="14">
        <f t="shared" si="5"/>
        <v>425</v>
      </c>
      <c r="R71" s="14">
        <f t="shared" si="6"/>
        <v>0</v>
      </c>
      <c r="S71" s="15">
        <f t="shared" si="7"/>
        <v>0</v>
      </c>
      <c r="T71" s="17" t="s">
        <v>911</v>
      </c>
    </row>
    <row r="72" spans="1:20" x14ac:dyDescent="0.15">
      <c r="A72" s="5" t="s">
        <v>117</v>
      </c>
      <c r="B72" s="6" t="s">
        <v>77</v>
      </c>
      <c r="C72" s="7" t="s">
        <v>117</v>
      </c>
      <c r="D72" s="8" t="s">
        <v>79</v>
      </c>
      <c r="E72" s="9" t="s">
        <v>118</v>
      </c>
      <c r="F72" s="10" t="s">
        <v>15</v>
      </c>
      <c r="G72" s="11" t="s">
        <v>119</v>
      </c>
      <c r="H72" s="12" t="s">
        <v>17</v>
      </c>
      <c r="I72" s="20">
        <v>300</v>
      </c>
      <c r="J72" s="21">
        <v>300</v>
      </c>
      <c r="K72" s="3" t="s">
        <v>885</v>
      </c>
      <c r="L72" s="27"/>
      <c r="M72" s="13">
        <v>4</v>
      </c>
      <c r="N72" s="14">
        <v>75</v>
      </c>
      <c r="O72" s="13">
        <v>0</v>
      </c>
      <c r="P72" s="14">
        <f t="shared" ref="P72:P82" si="8">(N72*M72)</f>
        <v>300</v>
      </c>
      <c r="Q72" s="14">
        <f t="shared" si="5"/>
        <v>300</v>
      </c>
      <c r="R72" s="14">
        <f t="shared" si="6"/>
        <v>0</v>
      </c>
      <c r="S72" s="15">
        <f t="shared" si="7"/>
        <v>0</v>
      </c>
      <c r="T72" s="13"/>
    </row>
    <row r="73" spans="1:20" x14ac:dyDescent="0.15">
      <c r="A73" s="5" t="s">
        <v>296</v>
      </c>
      <c r="B73" s="6" t="s">
        <v>250</v>
      </c>
      <c r="C73" s="7" t="s">
        <v>297</v>
      </c>
      <c r="D73" s="8" t="s">
        <v>79</v>
      </c>
      <c r="E73" s="9" t="s">
        <v>298</v>
      </c>
      <c r="F73" s="10" t="s">
        <v>299</v>
      </c>
      <c r="G73" s="11" t="s">
        <v>300</v>
      </c>
      <c r="H73" s="12" t="s">
        <v>17</v>
      </c>
      <c r="I73" s="20">
        <v>200</v>
      </c>
      <c r="J73" s="21">
        <v>200</v>
      </c>
      <c r="K73" s="3" t="s">
        <v>894</v>
      </c>
      <c r="L73" s="27"/>
      <c r="M73" s="13">
        <v>1</v>
      </c>
      <c r="N73" s="14">
        <v>200</v>
      </c>
      <c r="O73" s="13">
        <v>0</v>
      </c>
      <c r="P73" s="14">
        <f t="shared" si="8"/>
        <v>200</v>
      </c>
      <c r="Q73" s="14">
        <f t="shared" si="5"/>
        <v>200</v>
      </c>
      <c r="R73" s="14">
        <f t="shared" si="6"/>
        <v>0</v>
      </c>
      <c r="S73" s="15">
        <f t="shared" si="7"/>
        <v>0</v>
      </c>
      <c r="T73" s="13"/>
    </row>
    <row r="74" spans="1:20" x14ac:dyDescent="0.15">
      <c r="A74" s="5" t="s">
        <v>126</v>
      </c>
      <c r="B74" s="6" t="s">
        <v>77</v>
      </c>
      <c r="C74" s="7" t="s">
        <v>127</v>
      </c>
      <c r="D74" s="8" t="s">
        <v>79</v>
      </c>
      <c r="E74" s="9" t="s">
        <v>131</v>
      </c>
      <c r="F74" s="10" t="s">
        <v>132</v>
      </c>
      <c r="G74" s="11" t="s">
        <v>133</v>
      </c>
      <c r="H74" s="12" t="s">
        <v>17</v>
      </c>
      <c r="I74" s="20">
        <v>52.95</v>
      </c>
      <c r="J74" s="21">
        <v>45.01</v>
      </c>
      <c r="K74" s="3" t="s">
        <v>885</v>
      </c>
      <c r="L74" s="27"/>
      <c r="M74" s="13">
        <v>3</v>
      </c>
      <c r="N74" s="14">
        <v>17.649999999999999</v>
      </c>
      <c r="O74" s="13">
        <v>0.15</v>
      </c>
      <c r="P74" s="14">
        <f t="shared" si="8"/>
        <v>52.949999999999996</v>
      </c>
      <c r="Q74" s="14">
        <f t="shared" si="5"/>
        <v>45.007499999999993</v>
      </c>
      <c r="R74" s="14">
        <f t="shared" si="6"/>
        <v>0</v>
      </c>
      <c r="S74" s="15">
        <f t="shared" si="7"/>
        <v>2.5000000000048317E-3</v>
      </c>
      <c r="T74" s="17"/>
    </row>
    <row r="75" spans="1:20" x14ac:dyDescent="0.15">
      <c r="A75" s="5" t="s">
        <v>126</v>
      </c>
      <c r="B75" s="6" t="s">
        <v>77</v>
      </c>
      <c r="C75" s="7" t="s">
        <v>127</v>
      </c>
      <c r="D75" s="8" t="s">
        <v>79</v>
      </c>
      <c r="E75" s="9" t="s">
        <v>128</v>
      </c>
      <c r="F75" s="10" t="s">
        <v>129</v>
      </c>
      <c r="G75" s="11" t="s">
        <v>130</v>
      </c>
      <c r="H75" s="12" t="s">
        <v>17</v>
      </c>
      <c r="I75" s="20">
        <v>158.85</v>
      </c>
      <c r="J75" s="21">
        <v>135.02000000000001</v>
      </c>
      <c r="K75" s="3" t="s">
        <v>885</v>
      </c>
      <c r="L75" s="27" t="s">
        <v>937</v>
      </c>
      <c r="M75" s="13">
        <v>9</v>
      </c>
      <c r="N75" s="14">
        <v>17.649999999999999</v>
      </c>
      <c r="O75" s="13">
        <v>0.15</v>
      </c>
      <c r="P75" s="14">
        <f t="shared" si="8"/>
        <v>158.85</v>
      </c>
      <c r="Q75" s="14">
        <f t="shared" si="5"/>
        <v>135.02249999999998</v>
      </c>
      <c r="R75" s="14">
        <f t="shared" si="6"/>
        <v>0</v>
      </c>
      <c r="S75" s="15">
        <f t="shared" si="7"/>
        <v>-2.4999999999693046E-3</v>
      </c>
      <c r="T75" s="13"/>
    </row>
    <row r="76" spans="1:20" x14ac:dyDescent="0.15">
      <c r="A76" s="5" t="s">
        <v>382</v>
      </c>
      <c r="B76" s="6" t="s">
        <v>381</v>
      </c>
      <c r="C76" s="7" t="s">
        <v>382</v>
      </c>
      <c r="D76" s="8" t="s">
        <v>79</v>
      </c>
      <c r="E76" s="9" t="s">
        <v>383</v>
      </c>
      <c r="F76" s="10" t="s">
        <v>15</v>
      </c>
      <c r="G76" s="11" t="s">
        <v>384</v>
      </c>
      <c r="H76" s="12" t="s">
        <v>17</v>
      </c>
      <c r="I76" s="20">
        <v>200</v>
      </c>
      <c r="J76" s="21">
        <v>200</v>
      </c>
      <c r="K76" s="3" t="s">
        <v>905</v>
      </c>
      <c r="L76" s="27"/>
      <c r="M76" s="13">
        <v>4</v>
      </c>
      <c r="N76" s="14">
        <v>50</v>
      </c>
      <c r="O76" s="13">
        <v>0</v>
      </c>
      <c r="P76" s="14">
        <f t="shared" si="8"/>
        <v>200</v>
      </c>
      <c r="Q76" s="14">
        <f t="shared" si="5"/>
        <v>200</v>
      </c>
      <c r="R76" s="14">
        <f t="shared" si="6"/>
        <v>0</v>
      </c>
      <c r="S76" s="15">
        <f t="shared" si="7"/>
        <v>0</v>
      </c>
      <c r="T76" s="13"/>
    </row>
    <row r="77" spans="1:20" x14ac:dyDescent="0.15">
      <c r="A77" s="5" t="s">
        <v>382</v>
      </c>
      <c r="B77" s="6" t="s">
        <v>434</v>
      </c>
      <c r="C77" s="7" t="s">
        <v>382</v>
      </c>
      <c r="D77" s="8" t="s">
        <v>79</v>
      </c>
      <c r="E77" s="9" t="s">
        <v>489</v>
      </c>
      <c r="F77" s="10" t="s">
        <v>15</v>
      </c>
      <c r="G77" s="11" t="s">
        <v>490</v>
      </c>
      <c r="H77" s="12" t="s">
        <v>17</v>
      </c>
      <c r="I77" s="20">
        <v>330</v>
      </c>
      <c r="J77" s="21">
        <v>330</v>
      </c>
      <c r="K77" s="3" t="s">
        <v>905</v>
      </c>
      <c r="L77" s="27"/>
      <c r="M77" s="13">
        <v>22</v>
      </c>
      <c r="N77" s="14">
        <v>15</v>
      </c>
      <c r="O77" s="13">
        <v>0</v>
      </c>
      <c r="P77" s="14">
        <f t="shared" si="8"/>
        <v>330</v>
      </c>
      <c r="Q77" s="14">
        <f t="shared" si="5"/>
        <v>330</v>
      </c>
      <c r="R77" s="14">
        <f t="shared" si="6"/>
        <v>0</v>
      </c>
      <c r="S77" s="15">
        <f t="shared" si="7"/>
        <v>0</v>
      </c>
      <c r="T77" s="17" t="s">
        <v>620</v>
      </c>
    </row>
    <row r="78" spans="1:20" x14ac:dyDescent="0.15">
      <c r="A78" s="5" t="s">
        <v>120</v>
      </c>
      <c r="B78" s="6" t="s">
        <v>434</v>
      </c>
      <c r="C78" s="7" t="s">
        <v>120</v>
      </c>
      <c r="D78" s="8" t="s">
        <v>79</v>
      </c>
      <c r="E78" s="9" t="s">
        <v>491</v>
      </c>
      <c r="F78" s="10" t="s">
        <v>15</v>
      </c>
      <c r="G78" s="11" t="s">
        <v>492</v>
      </c>
      <c r="H78" s="12" t="s">
        <v>17</v>
      </c>
      <c r="I78" s="20">
        <v>200</v>
      </c>
      <c r="J78" s="21">
        <v>200</v>
      </c>
      <c r="K78" s="3" t="s">
        <v>622</v>
      </c>
      <c r="L78" s="27"/>
      <c r="M78" s="13">
        <v>4</v>
      </c>
      <c r="N78" s="14">
        <v>50</v>
      </c>
      <c r="O78" s="13">
        <v>0</v>
      </c>
      <c r="P78" s="14">
        <f t="shared" si="8"/>
        <v>200</v>
      </c>
      <c r="Q78" s="14">
        <f t="shared" si="5"/>
        <v>200</v>
      </c>
      <c r="R78" s="14">
        <f t="shared" si="6"/>
        <v>0</v>
      </c>
      <c r="S78" s="15">
        <f t="shared" si="7"/>
        <v>0</v>
      </c>
      <c r="T78" s="13"/>
    </row>
    <row r="79" spans="1:20" x14ac:dyDescent="0.15">
      <c r="A79" s="5" t="s">
        <v>120</v>
      </c>
      <c r="B79" s="6" t="s">
        <v>77</v>
      </c>
      <c r="C79" s="7" t="s">
        <v>120</v>
      </c>
      <c r="D79" s="8" t="s">
        <v>79</v>
      </c>
      <c r="E79" s="9" t="s">
        <v>121</v>
      </c>
      <c r="F79" s="10" t="s">
        <v>15</v>
      </c>
      <c r="G79" s="11" t="s">
        <v>122</v>
      </c>
      <c r="H79" s="12" t="s">
        <v>17</v>
      </c>
      <c r="I79" s="20">
        <v>200</v>
      </c>
      <c r="J79" s="21">
        <v>200</v>
      </c>
      <c r="K79" s="3" t="s">
        <v>622</v>
      </c>
      <c r="L79" s="27" t="s">
        <v>937</v>
      </c>
      <c r="M79" s="13">
        <v>4</v>
      </c>
      <c r="N79" s="14">
        <v>50</v>
      </c>
      <c r="O79" s="13">
        <v>0</v>
      </c>
      <c r="P79" s="14">
        <f t="shared" si="8"/>
        <v>200</v>
      </c>
      <c r="Q79" s="14">
        <f t="shared" si="5"/>
        <v>200</v>
      </c>
      <c r="R79" s="14">
        <f t="shared" si="6"/>
        <v>0</v>
      </c>
      <c r="S79" s="15">
        <f t="shared" si="7"/>
        <v>0</v>
      </c>
      <c r="T79" s="13"/>
    </row>
    <row r="80" spans="1:20" x14ac:dyDescent="0.15">
      <c r="A80" s="5" t="s">
        <v>120</v>
      </c>
      <c r="B80" s="6" t="s">
        <v>250</v>
      </c>
      <c r="C80" s="7" t="s">
        <v>120</v>
      </c>
      <c r="D80" s="8" t="s">
        <v>79</v>
      </c>
      <c r="E80" s="9" t="s">
        <v>294</v>
      </c>
      <c r="F80" s="10" t="s">
        <v>15</v>
      </c>
      <c r="G80" s="11" t="s">
        <v>295</v>
      </c>
      <c r="H80" s="12" t="s">
        <v>17</v>
      </c>
      <c r="I80" s="20">
        <v>250</v>
      </c>
      <c r="J80" s="21">
        <v>250</v>
      </c>
      <c r="K80" s="3" t="s">
        <v>622</v>
      </c>
      <c r="L80" s="27"/>
      <c r="M80" s="13">
        <v>1</v>
      </c>
      <c r="N80" s="14">
        <v>250</v>
      </c>
      <c r="O80" s="13">
        <v>0</v>
      </c>
      <c r="P80" s="14">
        <f t="shared" si="8"/>
        <v>250</v>
      </c>
      <c r="Q80" s="14">
        <f t="shared" si="5"/>
        <v>250</v>
      </c>
      <c r="R80" s="14">
        <f t="shared" si="6"/>
        <v>0</v>
      </c>
      <c r="S80" s="15">
        <f t="shared" si="7"/>
        <v>0</v>
      </c>
      <c r="T80" s="13"/>
    </row>
    <row r="81" spans="1:20" x14ac:dyDescent="0.15">
      <c r="A81" s="5" t="s">
        <v>351</v>
      </c>
      <c r="B81" s="6" t="s">
        <v>326</v>
      </c>
      <c r="C81" s="7" t="s">
        <v>351</v>
      </c>
      <c r="D81" s="8" t="s">
        <v>79</v>
      </c>
      <c r="E81" s="9" t="s">
        <v>352</v>
      </c>
      <c r="F81" s="10" t="s">
        <v>15</v>
      </c>
      <c r="G81" s="11" t="s">
        <v>353</v>
      </c>
      <c r="H81" s="12" t="s">
        <v>17</v>
      </c>
      <c r="I81" s="20">
        <v>400</v>
      </c>
      <c r="J81" s="21">
        <v>400</v>
      </c>
      <c r="K81" s="3" t="s">
        <v>886</v>
      </c>
      <c r="L81" s="27"/>
      <c r="M81" s="13">
        <v>8</v>
      </c>
      <c r="N81" s="14">
        <v>50</v>
      </c>
      <c r="O81" s="13">
        <v>0</v>
      </c>
      <c r="P81" s="14">
        <f t="shared" si="8"/>
        <v>400</v>
      </c>
      <c r="Q81" s="14">
        <f t="shared" si="5"/>
        <v>400</v>
      </c>
      <c r="R81" s="14">
        <f t="shared" si="6"/>
        <v>0</v>
      </c>
      <c r="S81" s="15">
        <f t="shared" si="7"/>
        <v>0</v>
      </c>
      <c r="T81" s="13"/>
    </row>
    <row r="82" spans="1:20" x14ac:dyDescent="0.15">
      <c r="A82" s="5" t="s">
        <v>351</v>
      </c>
      <c r="B82" s="6" t="s">
        <v>434</v>
      </c>
      <c r="C82" s="7" t="s">
        <v>351</v>
      </c>
      <c r="D82" s="8" t="s">
        <v>79</v>
      </c>
      <c r="E82" s="9" t="s">
        <v>493</v>
      </c>
      <c r="F82" s="10" t="s">
        <v>15</v>
      </c>
      <c r="G82" s="11" t="s">
        <v>494</v>
      </c>
      <c r="H82" s="12" t="s">
        <v>17</v>
      </c>
      <c r="I82" s="20">
        <v>300</v>
      </c>
      <c r="J82" s="21">
        <v>300</v>
      </c>
      <c r="K82" s="3" t="s">
        <v>886</v>
      </c>
      <c r="L82" s="27"/>
      <c r="M82" s="13">
        <v>4</v>
      </c>
      <c r="N82" s="14">
        <v>75</v>
      </c>
      <c r="O82" s="13">
        <v>0</v>
      </c>
      <c r="P82" s="14">
        <f t="shared" si="8"/>
        <v>300</v>
      </c>
      <c r="Q82" s="14">
        <f t="shared" si="5"/>
        <v>300</v>
      </c>
      <c r="R82" s="14">
        <f t="shared" si="6"/>
        <v>0</v>
      </c>
      <c r="S82" s="15">
        <f t="shared" si="7"/>
        <v>0</v>
      </c>
      <c r="T82" s="13"/>
    </row>
    <row r="83" spans="1:20" x14ac:dyDescent="0.15">
      <c r="A83" s="5" t="s">
        <v>473</v>
      </c>
      <c r="B83" s="6" t="s">
        <v>434</v>
      </c>
      <c r="C83" s="7" t="s">
        <v>474</v>
      </c>
      <c r="D83" s="8" t="s">
        <v>79</v>
      </c>
      <c r="E83" s="9" t="s">
        <v>475</v>
      </c>
      <c r="F83" s="10" t="s">
        <v>15</v>
      </c>
      <c r="G83" s="11" t="s">
        <v>476</v>
      </c>
      <c r="H83" s="12" t="s">
        <v>17</v>
      </c>
      <c r="I83" s="20">
        <v>250</v>
      </c>
      <c r="J83" s="21">
        <v>250</v>
      </c>
      <c r="K83" s="3" t="s">
        <v>886</v>
      </c>
      <c r="L83" s="27" t="s">
        <v>660</v>
      </c>
      <c r="M83" s="13">
        <v>2</v>
      </c>
      <c r="N83" s="14">
        <v>100</v>
      </c>
      <c r="O83" s="13">
        <v>0</v>
      </c>
      <c r="P83" s="14">
        <f>(N83*M83)+50</f>
        <v>250</v>
      </c>
      <c r="Q83" s="14">
        <f t="shared" si="5"/>
        <v>250</v>
      </c>
      <c r="R83" s="14">
        <f t="shared" si="6"/>
        <v>0</v>
      </c>
      <c r="S83" s="15">
        <f t="shared" si="7"/>
        <v>0</v>
      </c>
      <c r="T83" s="17" t="s">
        <v>911</v>
      </c>
    </row>
    <row r="84" spans="1:20" x14ac:dyDescent="0.15">
      <c r="A84" s="5" t="s">
        <v>321</v>
      </c>
      <c r="B84" s="6" t="s">
        <v>250</v>
      </c>
      <c r="C84" s="7" t="s">
        <v>322</v>
      </c>
      <c r="D84" s="8" t="s">
        <v>79</v>
      </c>
      <c r="E84" s="9" t="s">
        <v>323</v>
      </c>
      <c r="F84" s="10" t="s">
        <v>324</v>
      </c>
      <c r="G84" s="11" t="s">
        <v>325</v>
      </c>
      <c r="H84" s="12" t="s">
        <v>17</v>
      </c>
      <c r="I84" s="20">
        <v>236</v>
      </c>
      <c r="J84" s="21">
        <v>200.6</v>
      </c>
      <c r="K84" s="3" t="s">
        <v>906</v>
      </c>
      <c r="L84" s="27"/>
      <c r="M84" s="13">
        <v>2</v>
      </c>
      <c r="N84" s="14">
        <v>118</v>
      </c>
      <c r="O84" s="13">
        <v>0.15</v>
      </c>
      <c r="P84" s="14">
        <f>(N84*M84)</f>
        <v>236</v>
      </c>
      <c r="Q84" s="14">
        <f t="shared" si="5"/>
        <v>200.6</v>
      </c>
      <c r="R84" s="14">
        <f t="shared" si="6"/>
        <v>0</v>
      </c>
      <c r="S84" s="15">
        <f t="shared" si="7"/>
        <v>0</v>
      </c>
      <c r="T84" s="13"/>
    </row>
    <row r="85" spans="1:20" x14ac:dyDescent="0.15">
      <c r="A85" s="5" t="s">
        <v>495</v>
      </c>
      <c r="B85" s="6" t="s">
        <v>434</v>
      </c>
      <c r="C85" s="7" t="s">
        <v>495</v>
      </c>
      <c r="D85" s="8" t="s">
        <v>79</v>
      </c>
      <c r="E85" s="9" t="s">
        <v>496</v>
      </c>
      <c r="F85" s="10" t="s">
        <v>15</v>
      </c>
      <c r="G85" s="11" t="s">
        <v>15</v>
      </c>
      <c r="H85" s="12" t="s">
        <v>17</v>
      </c>
      <c r="I85" s="20">
        <v>300</v>
      </c>
      <c r="J85" s="21">
        <v>300</v>
      </c>
      <c r="K85" s="3" t="s">
        <v>905</v>
      </c>
      <c r="L85" s="27"/>
      <c r="M85" s="13">
        <v>2</v>
      </c>
      <c r="N85" s="14">
        <v>150</v>
      </c>
      <c r="O85" s="13">
        <v>0</v>
      </c>
      <c r="P85" s="14">
        <f>(N85*M85)</f>
        <v>300</v>
      </c>
      <c r="Q85" s="14">
        <f t="shared" si="5"/>
        <v>300</v>
      </c>
      <c r="R85" s="14">
        <f t="shared" si="6"/>
        <v>0</v>
      </c>
      <c r="S85" s="15">
        <f t="shared" si="7"/>
        <v>0</v>
      </c>
      <c r="T85" s="17" t="s">
        <v>900</v>
      </c>
    </row>
    <row r="86" spans="1:20" x14ac:dyDescent="0.15">
      <c r="A86" s="72" t="s">
        <v>497</v>
      </c>
      <c r="B86" s="73" t="s">
        <v>434</v>
      </c>
      <c r="C86" s="74" t="s">
        <v>497</v>
      </c>
      <c r="D86" s="75" t="s">
        <v>79</v>
      </c>
      <c r="E86" s="76" t="s">
        <v>498</v>
      </c>
      <c r="F86" s="77" t="s">
        <v>499</v>
      </c>
      <c r="G86" s="78" t="s">
        <v>500</v>
      </c>
      <c r="H86" s="79" t="s">
        <v>17</v>
      </c>
      <c r="I86" s="80">
        <v>800</v>
      </c>
      <c r="J86" s="81">
        <v>800</v>
      </c>
      <c r="K86" s="82" t="s">
        <v>884</v>
      </c>
      <c r="L86" s="83">
        <v>3</v>
      </c>
      <c r="M86" s="84">
        <v>2</v>
      </c>
      <c r="N86" s="85">
        <v>250</v>
      </c>
      <c r="O86" s="84">
        <v>0</v>
      </c>
      <c r="P86" s="85">
        <f>(N86*M86)+300</f>
        <v>800</v>
      </c>
      <c r="Q86" s="85">
        <f t="shared" si="5"/>
        <v>800</v>
      </c>
      <c r="R86" s="14">
        <f t="shared" si="6"/>
        <v>0</v>
      </c>
      <c r="S86" s="15">
        <f t="shared" si="7"/>
        <v>0</v>
      </c>
      <c r="T86" s="17" t="s">
        <v>968</v>
      </c>
    </row>
    <row r="87" spans="1:20" x14ac:dyDescent="0.15">
      <c r="A87" s="5" t="s">
        <v>503</v>
      </c>
      <c r="B87" s="6" t="s">
        <v>434</v>
      </c>
      <c r="C87" s="7" t="s">
        <v>503</v>
      </c>
      <c r="D87" s="8" t="s">
        <v>79</v>
      </c>
      <c r="E87" s="9" t="s">
        <v>504</v>
      </c>
      <c r="F87" s="10" t="s">
        <v>505</v>
      </c>
      <c r="G87" s="11" t="s">
        <v>506</v>
      </c>
      <c r="H87" s="12" t="s">
        <v>17</v>
      </c>
      <c r="I87" s="20">
        <v>100</v>
      </c>
      <c r="J87" s="21">
        <v>100</v>
      </c>
      <c r="K87" s="3" t="s">
        <v>889</v>
      </c>
      <c r="L87" s="27" t="s">
        <v>923</v>
      </c>
      <c r="M87" s="13">
        <v>1</v>
      </c>
      <c r="N87" s="14">
        <v>100</v>
      </c>
      <c r="O87" s="13">
        <v>0</v>
      </c>
      <c r="P87" s="14">
        <f>(N87*M87)</f>
        <v>100</v>
      </c>
      <c r="Q87" s="14">
        <f t="shared" si="5"/>
        <v>100</v>
      </c>
      <c r="R87" s="14">
        <f t="shared" si="6"/>
        <v>0</v>
      </c>
      <c r="S87" s="15">
        <f t="shared" si="7"/>
        <v>0</v>
      </c>
      <c r="T87" s="17" t="s">
        <v>919</v>
      </c>
    </row>
    <row r="88" spans="1:20" x14ac:dyDescent="0.15">
      <c r="A88" s="5" t="s">
        <v>152</v>
      </c>
      <c r="B88" s="6" t="s">
        <v>196</v>
      </c>
      <c r="C88" s="7" t="s">
        <v>152</v>
      </c>
      <c r="D88" s="8" t="s">
        <v>13</v>
      </c>
      <c r="E88" s="9" t="s">
        <v>212</v>
      </c>
      <c r="F88" s="10" t="s">
        <v>15</v>
      </c>
      <c r="G88" s="11" t="s">
        <v>154</v>
      </c>
      <c r="H88" s="12" t="s">
        <v>17</v>
      </c>
      <c r="I88" s="20">
        <v>100</v>
      </c>
      <c r="J88" s="21">
        <v>100</v>
      </c>
      <c r="K88" s="3" t="s">
        <v>887</v>
      </c>
      <c r="L88" s="27"/>
      <c r="M88" s="13">
        <v>1</v>
      </c>
      <c r="N88" s="14">
        <v>100</v>
      </c>
      <c r="O88" s="13">
        <v>0</v>
      </c>
      <c r="P88" s="14">
        <f>(N88*M88)</f>
        <v>100</v>
      </c>
      <c r="Q88" s="14">
        <f t="shared" si="5"/>
        <v>100</v>
      </c>
      <c r="R88" s="14">
        <f t="shared" si="6"/>
        <v>0</v>
      </c>
      <c r="S88" s="15">
        <f t="shared" si="7"/>
        <v>0</v>
      </c>
      <c r="T88" s="13"/>
    </row>
    <row r="89" spans="1:20" x14ac:dyDescent="0.15">
      <c r="A89" s="5" t="s">
        <v>152</v>
      </c>
      <c r="B89" s="6" t="s">
        <v>141</v>
      </c>
      <c r="C89" s="7" t="s">
        <v>152</v>
      </c>
      <c r="D89" s="8" t="s">
        <v>13</v>
      </c>
      <c r="E89" s="9" t="s">
        <v>153</v>
      </c>
      <c r="F89" s="10" t="s">
        <v>15</v>
      </c>
      <c r="G89" s="11" t="s">
        <v>154</v>
      </c>
      <c r="H89" s="12" t="s">
        <v>17</v>
      </c>
      <c r="I89" s="20">
        <v>100</v>
      </c>
      <c r="J89" s="21">
        <v>100</v>
      </c>
      <c r="K89" s="3" t="s">
        <v>887</v>
      </c>
      <c r="L89" s="27"/>
      <c r="M89" s="13">
        <v>1</v>
      </c>
      <c r="N89" s="14">
        <v>100</v>
      </c>
      <c r="O89" s="13">
        <v>0</v>
      </c>
      <c r="P89" s="14">
        <f>(N89*M89)</f>
        <v>100</v>
      </c>
      <c r="Q89" s="14">
        <f t="shared" si="5"/>
        <v>100</v>
      </c>
      <c r="R89" s="14">
        <f t="shared" si="6"/>
        <v>0</v>
      </c>
      <c r="S89" s="15">
        <f t="shared" si="7"/>
        <v>0</v>
      </c>
      <c r="T89" s="13"/>
    </row>
    <row r="90" spans="1:20" x14ac:dyDescent="0.15">
      <c r="A90" s="5" t="s">
        <v>155</v>
      </c>
      <c r="B90" s="6" t="s">
        <v>141</v>
      </c>
      <c r="C90" s="7" t="s">
        <v>155</v>
      </c>
      <c r="D90" s="8" t="s">
        <v>13</v>
      </c>
      <c r="E90" s="9" t="s">
        <v>156</v>
      </c>
      <c r="F90" s="10" t="s">
        <v>15</v>
      </c>
      <c r="G90" s="11" t="s">
        <v>157</v>
      </c>
      <c r="H90" s="12" t="s">
        <v>17</v>
      </c>
      <c r="I90" s="20">
        <v>100</v>
      </c>
      <c r="J90" s="21">
        <v>100</v>
      </c>
      <c r="K90" s="3" t="s">
        <v>895</v>
      </c>
      <c r="L90" s="27"/>
      <c r="M90" s="13">
        <v>1</v>
      </c>
      <c r="N90" s="14">
        <v>100</v>
      </c>
      <c r="O90" s="13">
        <v>0</v>
      </c>
      <c r="P90" s="14">
        <f>(N90*M90)</f>
        <v>100</v>
      </c>
      <c r="Q90" s="14">
        <f t="shared" si="5"/>
        <v>100</v>
      </c>
      <c r="R90" s="14">
        <f t="shared" si="6"/>
        <v>0</v>
      </c>
      <c r="S90" s="15">
        <f t="shared" si="7"/>
        <v>0</v>
      </c>
      <c r="T90" s="13"/>
    </row>
    <row r="91" spans="1:20" x14ac:dyDescent="0.15">
      <c r="A91" s="5" t="s">
        <v>49</v>
      </c>
      <c r="B91" s="6" t="s">
        <v>434</v>
      </c>
      <c r="C91" s="7" t="s">
        <v>49</v>
      </c>
      <c r="D91" s="8" t="s">
        <v>79</v>
      </c>
      <c r="E91" s="9" t="s">
        <v>512</v>
      </c>
      <c r="F91" s="10" t="s">
        <v>513</v>
      </c>
      <c r="G91" s="11" t="s">
        <v>514</v>
      </c>
      <c r="H91" s="12" t="s">
        <v>17</v>
      </c>
      <c r="I91" s="20">
        <v>625</v>
      </c>
      <c r="J91" s="21">
        <v>625</v>
      </c>
      <c r="K91" s="3" t="s">
        <v>889</v>
      </c>
      <c r="L91" s="26">
        <v>4</v>
      </c>
      <c r="M91" s="13">
        <v>3</v>
      </c>
      <c r="N91" s="14">
        <v>125</v>
      </c>
      <c r="O91" s="13">
        <v>0</v>
      </c>
      <c r="P91" s="14">
        <f>(N91*M91)+250</f>
        <v>625</v>
      </c>
      <c r="Q91" s="14">
        <f t="shared" si="5"/>
        <v>625</v>
      </c>
      <c r="R91" s="14">
        <f t="shared" si="6"/>
        <v>0</v>
      </c>
      <c r="S91" s="15">
        <f t="shared" si="7"/>
        <v>0</v>
      </c>
      <c r="T91" s="17" t="s">
        <v>924</v>
      </c>
    </row>
    <row r="92" spans="1:20" x14ac:dyDescent="0.15">
      <c r="A92" s="5" t="s">
        <v>49</v>
      </c>
      <c r="B92" s="6" t="s">
        <v>434</v>
      </c>
      <c r="C92" s="7" t="s">
        <v>49</v>
      </c>
      <c r="D92" s="8" t="s">
        <v>79</v>
      </c>
      <c r="E92" s="9" t="s">
        <v>509</v>
      </c>
      <c r="F92" s="10" t="s">
        <v>510</v>
      </c>
      <c r="G92" s="11" t="s">
        <v>511</v>
      </c>
      <c r="H92" s="12" t="s">
        <v>17</v>
      </c>
      <c r="I92" s="20">
        <v>50</v>
      </c>
      <c r="J92" s="21">
        <v>50</v>
      </c>
      <c r="K92" s="3" t="s">
        <v>889</v>
      </c>
      <c r="L92" s="27" t="s">
        <v>922</v>
      </c>
      <c r="M92" s="13">
        <v>1</v>
      </c>
      <c r="N92" s="14">
        <v>50</v>
      </c>
      <c r="O92" s="13">
        <v>0</v>
      </c>
      <c r="P92" s="14">
        <f>(N92*M92)</f>
        <v>50</v>
      </c>
      <c r="Q92" s="14">
        <f t="shared" si="5"/>
        <v>50</v>
      </c>
      <c r="R92" s="14">
        <f t="shared" si="6"/>
        <v>0</v>
      </c>
      <c r="S92" s="15">
        <f t="shared" si="7"/>
        <v>0</v>
      </c>
      <c r="T92" s="17" t="s">
        <v>921</v>
      </c>
    </row>
    <row r="93" spans="1:20" x14ac:dyDescent="0.15">
      <c r="A93" s="5" t="s">
        <v>49</v>
      </c>
      <c r="B93" s="6" t="s">
        <v>10</v>
      </c>
      <c r="C93" s="7" t="s">
        <v>49</v>
      </c>
      <c r="D93" s="8" t="s">
        <v>13</v>
      </c>
      <c r="E93" s="16" t="s">
        <v>50</v>
      </c>
      <c r="F93" s="10" t="s">
        <v>51</v>
      </c>
      <c r="G93" s="11" t="s">
        <v>52</v>
      </c>
      <c r="H93" s="12" t="s">
        <v>17</v>
      </c>
      <c r="I93" s="20">
        <v>30</v>
      </c>
      <c r="J93" s="21">
        <v>30</v>
      </c>
      <c r="K93" s="3" t="s">
        <v>889</v>
      </c>
      <c r="L93" s="27" t="s">
        <v>925</v>
      </c>
      <c r="M93" s="13">
        <v>2</v>
      </c>
      <c r="N93" s="14">
        <v>15</v>
      </c>
      <c r="O93" s="13">
        <v>0</v>
      </c>
      <c r="P93" s="14">
        <f>(N93*M93)</f>
        <v>30</v>
      </c>
      <c r="Q93" s="14">
        <f t="shared" si="5"/>
        <v>30</v>
      </c>
      <c r="R93" s="14">
        <f t="shared" si="6"/>
        <v>0</v>
      </c>
      <c r="S93" s="15">
        <f t="shared" si="7"/>
        <v>0</v>
      </c>
      <c r="T93" s="13"/>
    </row>
    <row r="94" spans="1:20" x14ac:dyDescent="0.15">
      <c r="A94" s="5" t="s">
        <v>49</v>
      </c>
      <c r="B94" s="6" t="s">
        <v>196</v>
      </c>
      <c r="C94" s="7" t="s">
        <v>49</v>
      </c>
      <c r="D94" s="8" t="s">
        <v>13</v>
      </c>
      <c r="E94" s="9" t="s">
        <v>213</v>
      </c>
      <c r="F94" s="10" t="s">
        <v>214</v>
      </c>
      <c r="G94" s="11" t="s">
        <v>215</v>
      </c>
      <c r="H94" s="12" t="s">
        <v>17</v>
      </c>
      <c r="I94" s="20">
        <v>370</v>
      </c>
      <c r="J94" s="21">
        <v>370</v>
      </c>
      <c r="K94" s="3" t="s">
        <v>889</v>
      </c>
      <c r="L94" s="27" t="s">
        <v>941</v>
      </c>
      <c r="M94" s="13">
        <v>1</v>
      </c>
      <c r="N94" s="14">
        <v>370</v>
      </c>
      <c r="O94" s="13">
        <v>0</v>
      </c>
      <c r="P94" s="14">
        <f>(N94*M94)</f>
        <v>370</v>
      </c>
      <c r="Q94" s="14">
        <f t="shared" si="5"/>
        <v>370</v>
      </c>
      <c r="R94" s="14">
        <f t="shared" si="6"/>
        <v>0</v>
      </c>
      <c r="S94" s="15">
        <f t="shared" si="7"/>
        <v>0</v>
      </c>
      <c r="T94" s="17" t="s">
        <v>902</v>
      </c>
    </row>
    <row r="95" spans="1:20" x14ac:dyDescent="0.15">
      <c r="A95" s="5" t="s">
        <v>49</v>
      </c>
      <c r="B95" s="6" t="s">
        <v>326</v>
      </c>
      <c r="C95" s="7" t="s">
        <v>49</v>
      </c>
      <c r="D95" s="8" t="s">
        <v>79</v>
      </c>
      <c r="E95" s="9" t="s">
        <v>358</v>
      </c>
      <c r="F95" s="10" t="s">
        <v>51</v>
      </c>
      <c r="G95" s="11" t="s">
        <v>359</v>
      </c>
      <c r="H95" s="12" t="s">
        <v>17</v>
      </c>
      <c r="I95" s="20">
        <v>590</v>
      </c>
      <c r="J95" s="21">
        <v>590</v>
      </c>
      <c r="K95" s="3" t="s">
        <v>889</v>
      </c>
      <c r="L95" s="27">
        <v>2</v>
      </c>
      <c r="M95" s="13">
        <v>30</v>
      </c>
      <c r="N95" s="14">
        <v>15</v>
      </c>
      <c r="O95" s="13">
        <v>0</v>
      </c>
      <c r="P95" s="14">
        <f>(N95*M95)+70*2</f>
        <v>590</v>
      </c>
      <c r="Q95" s="14">
        <f t="shared" si="5"/>
        <v>590</v>
      </c>
      <c r="R95" s="14">
        <f t="shared" si="6"/>
        <v>0</v>
      </c>
      <c r="S95" s="15">
        <f t="shared" si="7"/>
        <v>0</v>
      </c>
      <c r="T95" s="17" t="s">
        <v>935</v>
      </c>
    </row>
    <row r="96" spans="1:20" x14ac:dyDescent="0.15">
      <c r="A96" s="5" t="s">
        <v>49</v>
      </c>
      <c r="B96" s="6" t="s">
        <v>381</v>
      </c>
      <c r="C96" s="7" t="s">
        <v>49</v>
      </c>
      <c r="D96" s="8" t="s">
        <v>79</v>
      </c>
      <c r="E96" s="9" t="s">
        <v>385</v>
      </c>
      <c r="F96" s="10" t="s">
        <v>51</v>
      </c>
      <c r="G96" s="11" t="s">
        <v>386</v>
      </c>
      <c r="H96" s="12" t="s">
        <v>17</v>
      </c>
      <c r="I96" s="20">
        <v>220</v>
      </c>
      <c r="J96" s="21">
        <v>220</v>
      </c>
      <c r="K96" s="3" t="s">
        <v>889</v>
      </c>
      <c r="L96" s="27"/>
      <c r="M96" s="13">
        <v>10</v>
      </c>
      <c r="N96" s="14">
        <v>15</v>
      </c>
      <c r="O96" s="17">
        <v>0</v>
      </c>
      <c r="P96" s="14">
        <f>(N96*M96)+70</f>
        <v>220</v>
      </c>
      <c r="Q96" s="14">
        <f t="shared" si="5"/>
        <v>220</v>
      </c>
      <c r="R96" s="14">
        <f t="shared" si="6"/>
        <v>0</v>
      </c>
      <c r="S96" s="15">
        <f t="shared" si="7"/>
        <v>0</v>
      </c>
      <c r="T96" s="17" t="s">
        <v>909</v>
      </c>
    </row>
    <row r="97" spans="1:20" x14ac:dyDescent="0.15">
      <c r="A97" s="5" t="s">
        <v>49</v>
      </c>
      <c r="B97" s="6" t="s">
        <v>434</v>
      </c>
      <c r="C97" s="7" t="s">
        <v>49</v>
      </c>
      <c r="D97" s="8" t="s">
        <v>79</v>
      </c>
      <c r="E97" s="9" t="s">
        <v>507</v>
      </c>
      <c r="F97" s="10" t="s">
        <v>51</v>
      </c>
      <c r="G97" s="11" t="s">
        <v>508</v>
      </c>
      <c r="H97" s="12" t="s">
        <v>17</v>
      </c>
      <c r="I97" s="20">
        <v>2240</v>
      </c>
      <c r="J97" s="21">
        <v>2240</v>
      </c>
      <c r="K97" s="3" t="s">
        <v>889</v>
      </c>
      <c r="L97" s="27">
        <v>3</v>
      </c>
      <c r="M97" s="13">
        <v>6</v>
      </c>
      <c r="N97" s="14">
        <v>50</v>
      </c>
      <c r="O97" s="13">
        <v>0</v>
      </c>
      <c r="P97" s="14">
        <f>(N97*M97)+(2*200)+100+96*15</f>
        <v>2240</v>
      </c>
      <c r="Q97" s="14">
        <f t="shared" si="5"/>
        <v>2240</v>
      </c>
      <c r="R97" s="14">
        <f t="shared" si="6"/>
        <v>0</v>
      </c>
      <c r="S97" s="15">
        <f t="shared" si="7"/>
        <v>0</v>
      </c>
      <c r="T97" s="17" t="s">
        <v>920</v>
      </c>
    </row>
    <row r="98" spans="1:20" x14ac:dyDescent="0.15">
      <c r="A98" s="5" t="s">
        <v>216</v>
      </c>
      <c r="B98" s="6" t="s">
        <v>196</v>
      </c>
      <c r="C98" s="7" t="s">
        <v>216</v>
      </c>
      <c r="D98" s="8" t="s">
        <v>13</v>
      </c>
      <c r="E98" s="9" t="s">
        <v>217</v>
      </c>
      <c r="F98" s="10" t="s">
        <v>15</v>
      </c>
      <c r="G98" s="11" t="s">
        <v>15</v>
      </c>
      <c r="H98" s="12" t="s">
        <v>17</v>
      </c>
      <c r="I98" s="20">
        <v>15</v>
      </c>
      <c r="J98" s="21">
        <v>15</v>
      </c>
      <c r="K98" s="3" t="s">
        <v>895</v>
      </c>
      <c r="L98" s="27"/>
      <c r="M98" s="13">
        <v>1</v>
      </c>
      <c r="N98" s="14">
        <v>15</v>
      </c>
      <c r="O98" s="13">
        <v>0</v>
      </c>
      <c r="P98" s="14">
        <f>(N98*M98)</f>
        <v>15</v>
      </c>
      <c r="Q98" s="14">
        <f t="shared" si="5"/>
        <v>15</v>
      </c>
      <c r="R98" s="14">
        <f t="shared" si="6"/>
        <v>0</v>
      </c>
      <c r="S98" s="15">
        <f t="shared" si="7"/>
        <v>0</v>
      </c>
      <c r="T98" s="13"/>
    </row>
    <row r="99" spans="1:20" x14ac:dyDescent="0.15">
      <c r="A99" s="5" t="s">
        <v>360</v>
      </c>
      <c r="B99" s="6" t="s">
        <v>326</v>
      </c>
      <c r="C99" s="7" t="s">
        <v>360</v>
      </c>
      <c r="D99" s="8" t="s">
        <v>79</v>
      </c>
      <c r="E99" s="9" t="s">
        <v>363</v>
      </c>
      <c r="F99" s="10" t="s">
        <v>344</v>
      </c>
      <c r="G99" s="11" t="s">
        <v>364</v>
      </c>
      <c r="H99" s="12" t="s">
        <v>17</v>
      </c>
      <c r="I99" s="20">
        <v>50</v>
      </c>
      <c r="J99" s="21">
        <v>50</v>
      </c>
      <c r="K99" s="3" t="s">
        <v>894</v>
      </c>
      <c r="L99" s="27"/>
      <c r="M99" s="13">
        <v>1</v>
      </c>
      <c r="N99" s="14">
        <v>50</v>
      </c>
      <c r="O99" s="13">
        <v>0</v>
      </c>
      <c r="P99" s="14">
        <f>(N99*M99)</f>
        <v>50</v>
      </c>
      <c r="Q99" s="14">
        <f t="shared" si="5"/>
        <v>50</v>
      </c>
      <c r="R99" s="14">
        <f t="shared" si="6"/>
        <v>0</v>
      </c>
      <c r="S99" s="15">
        <f t="shared" si="7"/>
        <v>0</v>
      </c>
      <c r="T99" s="13"/>
    </row>
    <row r="100" spans="1:20" x14ac:dyDescent="0.15">
      <c r="A100" s="5" t="s">
        <v>360</v>
      </c>
      <c r="B100" s="6" t="s">
        <v>326</v>
      </c>
      <c r="C100" s="7" t="s">
        <v>360</v>
      </c>
      <c r="D100" s="8" t="s">
        <v>79</v>
      </c>
      <c r="E100" s="9" t="s">
        <v>361</v>
      </c>
      <c r="F100" s="10" t="s">
        <v>344</v>
      </c>
      <c r="G100" s="11" t="s">
        <v>362</v>
      </c>
      <c r="H100" s="12" t="s">
        <v>17</v>
      </c>
      <c r="I100" s="20">
        <v>335</v>
      </c>
      <c r="J100" s="21">
        <v>335</v>
      </c>
      <c r="K100" s="3" t="s">
        <v>894</v>
      </c>
      <c r="L100" s="27"/>
      <c r="M100" s="13">
        <v>11</v>
      </c>
      <c r="N100" s="14">
        <v>15</v>
      </c>
      <c r="O100" s="13">
        <v>0</v>
      </c>
      <c r="P100" s="14">
        <f>(N100*M100)+170</f>
        <v>335</v>
      </c>
      <c r="Q100" s="14">
        <f t="shared" si="5"/>
        <v>335</v>
      </c>
      <c r="R100" s="14">
        <f t="shared" si="6"/>
        <v>0</v>
      </c>
      <c r="S100" s="15">
        <f t="shared" si="7"/>
        <v>0</v>
      </c>
      <c r="T100" s="17" t="s">
        <v>908</v>
      </c>
    </row>
    <row r="101" spans="1:20" x14ac:dyDescent="0.15">
      <c r="A101" s="5" t="s">
        <v>317</v>
      </c>
      <c r="B101" s="6" t="s">
        <v>250</v>
      </c>
      <c r="C101" s="7" t="s">
        <v>318</v>
      </c>
      <c r="D101" s="8" t="s">
        <v>79</v>
      </c>
      <c r="E101" s="16" t="s">
        <v>319</v>
      </c>
      <c r="F101" s="10" t="s">
        <v>299</v>
      </c>
      <c r="G101" s="11" t="s">
        <v>320</v>
      </c>
      <c r="H101" s="12" t="s">
        <v>17</v>
      </c>
      <c r="I101" s="20">
        <v>200</v>
      </c>
      <c r="J101" s="21">
        <v>200</v>
      </c>
      <c r="K101" s="3" t="s">
        <v>905</v>
      </c>
      <c r="L101" s="27" t="s">
        <v>677</v>
      </c>
      <c r="M101" s="13">
        <v>4</v>
      </c>
      <c r="N101" s="14">
        <v>50</v>
      </c>
      <c r="O101" s="13">
        <v>0</v>
      </c>
      <c r="P101" s="14">
        <f t="shared" ref="P101:P132" si="9">(N101*M101)</f>
        <v>200</v>
      </c>
      <c r="Q101" s="14">
        <f t="shared" si="5"/>
        <v>200</v>
      </c>
      <c r="R101" s="14">
        <f t="shared" si="6"/>
        <v>0</v>
      </c>
      <c r="S101" s="15">
        <f t="shared" si="7"/>
        <v>0</v>
      </c>
      <c r="T101" s="17" t="s">
        <v>900</v>
      </c>
    </row>
    <row r="102" spans="1:20" x14ac:dyDescent="0.15">
      <c r="A102" s="5" t="s">
        <v>317</v>
      </c>
      <c r="B102" s="6" t="s">
        <v>326</v>
      </c>
      <c r="C102" s="7" t="s">
        <v>318</v>
      </c>
      <c r="D102" s="8" t="s">
        <v>79</v>
      </c>
      <c r="E102" s="9" t="s">
        <v>371</v>
      </c>
      <c r="F102" s="10" t="s">
        <v>299</v>
      </c>
      <c r="G102" s="11" t="s">
        <v>372</v>
      </c>
      <c r="H102" s="12" t="s">
        <v>17</v>
      </c>
      <c r="I102" s="20">
        <v>400</v>
      </c>
      <c r="J102" s="21">
        <v>400</v>
      </c>
      <c r="K102" s="3" t="s">
        <v>905</v>
      </c>
      <c r="L102" s="27"/>
      <c r="M102" s="13">
        <v>2</v>
      </c>
      <c r="N102" s="14">
        <v>200</v>
      </c>
      <c r="O102" s="13">
        <v>0</v>
      </c>
      <c r="P102" s="14">
        <f t="shared" si="9"/>
        <v>400</v>
      </c>
      <c r="Q102" s="14">
        <f t="shared" si="5"/>
        <v>400</v>
      </c>
      <c r="R102" s="14">
        <f t="shared" si="6"/>
        <v>0</v>
      </c>
      <c r="S102" s="15">
        <f t="shared" si="7"/>
        <v>0</v>
      </c>
      <c r="T102" s="17" t="s">
        <v>900</v>
      </c>
    </row>
    <row r="103" spans="1:20" x14ac:dyDescent="0.15">
      <c r="A103" s="5" t="s">
        <v>317</v>
      </c>
      <c r="B103" s="6" t="s">
        <v>434</v>
      </c>
      <c r="C103" s="7" t="s">
        <v>318</v>
      </c>
      <c r="D103" s="8" t="s">
        <v>79</v>
      </c>
      <c r="E103" s="9" t="s">
        <v>579</v>
      </c>
      <c r="F103" s="10" t="s">
        <v>299</v>
      </c>
      <c r="G103" s="11" t="s">
        <v>580</v>
      </c>
      <c r="H103" s="12" t="s">
        <v>17</v>
      </c>
      <c r="I103" s="20">
        <v>400</v>
      </c>
      <c r="J103" s="21">
        <v>400</v>
      </c>
      <c r="K103" s="3" t="s">
        <v>905</v>
      </c>
      <c r="L103" s="26"/>
      <c r="M103" s="13">
        <v>2</v>
      </c>
      <c r="N103" s="14">
        <v>200</v>
      </c>
      <c r="O103" s="13">
        <v>0</v>
      </c>
      <c r="P103" s="14">
        <f t="shared" si="9"/>
        <v>400</v>
      </c>
      <c r="Q103" s="14">
        <f t="shared" si="5"/>
        <v>400</v>
      </c>
      <c r="R103" s="14">
        <f t="shared" si="6"/>
        <v>0</v>
      </c>
      <c r="S103" s="15">
        <f t="shared" si="7"/>
        <v>0</v>
      </c>
      <c r="T103" s="13"/>
    </row>
    <row r="104" spans="1:20" x14ac:dyDescent="0.15">
      <c r="A104" s="5" t="s">
        <v>301</v>
      </c>
      <c r="B104" s="6" t="s">
        <v>250</v>
      </c>
      <c r="C104" s="7" t="s">
        <v>301</v>
      </c>
      <c r="D104" s="8" t="s">
        <v>79</v>
      </c>
      <c r="E104" s="9" t="s">
        <v>302</v>
      </c>
      <c r="F104" s="10" t="s">
        <v>303</v>
      </c>
      <c r="G104" s="11" t="s">
        <v>304</v>
      </c>
      <c r="H104" s="12" t="s">
        <v>17</v>
      </c>
      <c r="I104" s="20">
        <v>300</v>
      </c>
      <c r="J104" s="21">
        <v>300</v>
      </c>
      <c r="K104" s="3" t="s">
        <v>894</v>
      </c>
      <c r="L104" s="27" t="s">
        <v>677</v>
      </c>
      <c r="M104" s="13">
        <v>1</v>
      </c>
      <c r="N104" s="14">
        <v>300</v>
      </c>
      <c r="O104" s="13">
        <v>0</v>
      </c>
      <c r="P104" s="14">
        <f t="shared" si="9"/>
        <v>300</v>
      </c>
      <c r="Q104" s="14">
        <f t="shared" si="5"/>
        <v>300</v>
      </c>
      <c r="R104" s="14">
        <f t="shared" si="6"/>
        <v>0</v>
      </c>
      <c r="S104" s="15">
        <f t="shared" si="7"/>
        <v>0</v>
      </c>
      <c r="T104" s="13"/>
    </row>
    <row r="105" spans="1:20" x14ac:dyDescent="0.15">
      <c r="A105" s="5" t="s">
        <v>305</v>
      </c>
      <c r="B105" s="6" t="s">
        <v>250</v>
      </c>
      <c r="C105" s="7" t="s">
        <v>305</v>
      </c>
      <c r="D105" s="8" t="s">
        <v>79</v>
      </c>
      <c r="E105" s="9" t="s">
        <v>306</v>
      </c>
      <c r="F105" s="10" t="s">
        <v>15</v>
      </c>
      <c r="G105" s="11" t="s">
        <v>307</v>
      </c>
      <c r="H105" s="12" t="s">
        <v>17</v>
      </c>
      <c r="I105" s="20">
        <v>200</v>
      </c>
      <c r="J105" s="21">
        <v>200</v>
      </c>
      <c r="K105" s="3" t="s">
        <v>891</v>
      </c>
      <c r="L105" s="27" t="s">
        <v>677</v>
      </c>
      <c r="M105" s="13">
        <v>4</v>
      </c>
      <c r="N105" s="14">
        <v>50</v>
      </c>
      <c r="O105" s="13">
        <v>0</v>
      </c>
      <c r="P105" s="14">
        <f t="shared" si="9"/>
        <v>200</v>
      </c>
      <c r="Q105" s="14">
        <f t="shared" si="5"/>
        <v>200</v>
      </c>
      <c r="R105" s="14">
        <f t="shared" si="6"/>
        <v>0</v>
      </c>
      <c r="S105" s="15">
        <f t="shared" si="7"/>
        <v>0</v>
      </c>
      <c r="T105" s="13"/>
    </row>
    <row r="106" spans="1:20" x14ac:dyDescent="0.15">
      <c r="A106" s="5" t="s">
        <v>354</v>
      </c>
      <c r="B106" s="6" t="s">
        <v>326</v>
      </c>
      <c r="C106" s="7" t="s">
        <v>355</v>
      </c>
      <c r="D106" s="8" t="s">
        <v>79</v>
      </c>
      <c r="E106" s="9" t="s">
        <v>356</v>
      </c>
      <c r="F106" s="10" t="s">
        <v>15</v>
      </c>
      <c r="G106" s="11" t="s">
        <v>357</v>
      </c>
      <c r="H106" s="12" t="s">
        <v>17</v>
      </c>
      <c r="I106" s="20">
        <v>200</v>
      </c>
      <c r="J106" s="21">
        <v>200</v>
      </c>
      <c r="K106" s="3" t="s">
        <v>885</v>
      </c>
      <c r="L106" s="27"/>
      <c r="M106" s="13">
        <v>1</v>
      </c>
      <c r="N106" s="14">
        <v>200</v>
      </c>
      <c r="O106" s="13">
        <v>0</v>
      </c>
      <c r="P106" s="14">
        <f t="shared" si="9"/>
        <v>200</v>
      </c>
      <c r="Q106" s="14">
        <f t="shared" si="5"/>
        <v>200</v>
      </c>
      <c r="R106" s="14">
        <f t="shared" si="6"/>
        <v>0</v>
      </c>
      <c r="S106" s="15">
        <f t="shared" si="7"/>
        <v>0</v>
      </c>
      <c r="T106" s="13"/>
    </row>
    <row r="107" spans="1:20" x14ac:dyDescent="0.15">
      <c r="A107" s="5" t="s">
        <v>537</v>
      </c>
      <c r="B107" s="6" t="s">
        <v>434</v>
      </c>
      <c r="C107" s="7" t="s">
        <v>537</v>
      </c>
      <c r="D107" s="8" t="s">
        <v>79</v>
      </c>
      <c r="E107" s="9" t="s">
        <v>538</v>
      </c>
      <c r="F107" s="10" t="s">
        <v>539</v>
      </c>
      <c r="G107" s="11" t="s">
        <v>540</v>
      </c>
      <c r="H107" s="12" t="s">
        <v>17</v>
      </c>
      <c r="I107" s="20">
        <v>200</v>
      </c>
      <c r="J107" s="21">
        <v>200</v>
      </c>
      <c r="K107" s="3" t="s">
        <v>889</v>
      </c>
      <c r="L107" s="27" t="s">
        <v>929</v>
      </c>
      <c r="M107" s="13">
        <v>1</v>
      </c>
      <c r="N107" s="14">
        <v>200</v>
      </c>
      <c r="O107" s="13">
        <v>0</v>
      </c>
      <c r="P107" s="14">
        <f t="shared" si="9"/>
        <v>200</v>
      </c>
      <c r="Q107" s="14">
        <f t="shared" si="5"/>
        <v>200</v>
      </c>
      <c r="R107" s="14">
        <f t="shared" si="6"/>
        <v>0</v>
      </c>
      <c r="S107" s="15">
        <f t="shared" si="7"/>
        <v>0</v>
      </c>
      <c r="T107" s="17"/>
    </row>
    <row r="108" spans="1:20" x14ac:dyDescent="0.15">
      <c r="A108" s="5" t="s">
        <v>123</v>
      </c>
      <c r="B108" s="6" t="s">
        <v>381</v>
      </c>
      <c r="C108" s="7" t="s">
        <v>123</v>
      </c>
      <c r="D108" s="8" t="s">
        <v>79</v>
      </c>
      <c r="E108" s="9" t="s">
        <v>387</v>
      </c>
      <c r="F108" s="10" t="s">
        <v>15</v>
      </c>
      <c r="G108" s="11" t="s">
        <v>388</v>
      </c>
      <c r="H108" s="12" t="s">
        <v>17</v>
      </c>
      <c r="I108" s="20">
        <v>50</v>
      </c>
      <c r="J108" s="21">
        <v>50</v>
      </c>
      <c r="K108" s="3" t="s">
        <v>886</v>
      </c>
      <c r="L108" s="27"/>
      <c r="M108" s="13">
        <v>1</v>
      </c>
      <c r="N108" s="14">
        <v>50</v>
      </c>
      <c r="O108" s="13">
        <v>0</v>
      </c>
      <c r="P108" s="14">
        <f t="shared" si="9"/>
        <v>50</v>
      </c>
      <c r="Q108" s="14">
        <f t="shared" si="5"/>
        <v>50</v>
      </c>
      <c r="R108" s="14">
        <f t="shared" si="6"/>
        <v>0</v>
      </c>
      <c r="S108" s="15">
        <f t="shared" si="7"/>
        <v>0</v>
      </c>
      <c r="T108" s="13"/>
    </row>
    <row r="109" spans="1:20" x14ac:dyDescent="0.15">
      <c r="A109" s="5" t="s">
        <v>123</v>
      </c>
      <c r="B109" s="6" t="s">
        <v>434</v>
      </c>
      <c r="C109" s="7" t="s">
        <v>123</v>
      </c>
      <c r="D109" s="8" t="s">
        <v>79</v>
      </c>
      <c r="E109" s="9" t="s">
        <v>541</v>
      </c>
      <c r="F109" s="10" t="s">
        <v>15</v>
      </c>
      <c r="G109" s="11" t="s">
        <v>542</v>
      </c>
      <c r="H109" s="12" t="s">
        <v>17</v>
      </c>
      <c r="I109" s="20">
        <v>50</v>
      </c>
      <c r="J109" s="21">
        <v>50</v>
      </c>
      <c r="K109" s="3" t="s">
        <v>886</v>
      </c>
      <c r="L109" s="26"/>
      <c r="M109" s="13">
        <v>1</v>
      </c>
      <c r="N109" s="14">
        <v>50</v>
      </c>
      <c r="O109" s="13">
        <v>0</v>
      </c>
      <c r="P109" s="14">
        <f t="shared" si="9"/>
        <v>50</v>
      </c>
      <c r="Q109" s="14">
        <f t="shared" si="5"/>
        <v>50</v>
      </c>
      <c r="R109" s="14">
        <f t="shared" si="6"/>
        <v>0</v>
      </c>
      <c r="S109" s="15">
        <f t="shared" si="7"/>
        <v>0</v>
      </c>
      <c r="T109" s="13"/>
    </row>
    <row r="110" spans="1:20" x14ac:dyDescent="0.15">
      <c r="A110" s="5" t="s">
        <v>123</v>
      </c>
      <c r="B110" s="6" t="s">
        <v>77</v>
      </c>
      <c r="C110" s="7" t="s">
        <v>123</v>
      </c>
      <c r="D110" s="8" t="s">
        <v>79</v>
      </c>
      <c r="E110" s="9" t="s">
        <v>124</v>
      </c>
      <c r="F110" s="10" t="s">
        <v>15</v>
      </c>
      <c r="G110" s="11" t="s">
        <v>125</v>
      </c>
      <c r="H110" s="12" t="s">
        <v>17</v>
      </c>
      <c r="I110" s="20">
        <v>100</v>
      </c>
      <c r="J110" s="21">
        <v>100</v>
      </c>
      <c r="K110" s="3" t="s">
        <v>886</v>
      </c>
      <c r="L110" s="27"/>
      <c r="M110" s="13">
        <v>1</v>
      </c>
      <c r="N110" s="14">
        <v>100</v>
      </c>
      <c r="O110" s="13">
        <v>0</v>
      </c>
      <c r="P110" s="14">
        <f t="shared" si="9"/>
        <v>100</v>
      </c>
      <c r="Q110" s="14">
        <f t="shared" si="5"/>
        <v>100</v>
      </c>
      <c r="R110" s="14">
        <f t="shared" si="6"/>
        <v>0</v>
      </c>
      <c r="S110" s="15">
        <f t="shared" si="7"/>
        <v>0</v>
      </c>
      <c r="T110" s="13"/>
    </row>
    <row r="111" spans="1:20" x14ac:dyDescent="0.15">
      <c r="A111" s="5" t="s">
        <v>158</v>
      </c>
      <c r="B111" s="6" t="s">
        <v>141</v>
      </c>
      <c r="C111" s="7" t="s">
        <v>159</v>
      </c>
      <c r="D111" s="8" t="s">
        <v>13</v>
      </c>
      <c r="E111" s="16" t="s">
        <v>160</v>
      </c>
      <c r="F111" s="10" t="s">
        <v>15</v>
      </c>
      <c r="G111" s="11" t="s">
        <v>161</v>
      </c>
      <c r="H111" s="12" t="s">
        <v>17</v>
      </c>
      <c r="I111" s="20">
        <v>200</v>
      </c>
      <c r="J111" s="21">
        <v>200</v>
      </c>
      <c r="K111" s="3" t="s">
        <v>895</v>
      </c>
      <c r="L111" s="27"/>
      <c r="M111" s="13">
        <v>1</v>
      </c>
      <c r="N111" s="14">
        <v>200</v>
      </c>
      <c r="O111" s="13">
        <v>0</v>
      </c>
      <c r="P111" s="14">
        <f t="shared" si="9"/>
        <v>200</v>
      </c>
      <c r="Q111" s="14">
        <f t="shared" si="5"/>
        <v>200</v>
      </c>
      <c r="R111" s="14">
        <f t="shared" si="6"/>
        <v>0</v>
      </c>
      <c r="S111" s="15">
        <f t="shared" si="7"/>
        <v>0</v>
      </c>
      <c r="T111" s="13"/>
    </row>
    <row r="112" spans="1:20" x14ac:dyDescent="0.15">
      <c r="A112" s="5" t="s">
        <v>308</v>
      </c>
      <c r="B112" s="6" t="s">
        <v>250</v>
      </c>
      <c r="C112" s="7" t="s">
        <v>308</v>
      </c>
      <c r="D112" s="8" t="s">
        <v>79</v>
      </c>
      <c r="E112" s="9" t="s">
        <v>309</v>
      </c>
      <c r="F112" s="10" t="s">
        <v>15</v>
      </c>
      <c r="G112" s="11" t="s">
        <v>310</v>
      </c>
      <c r="H112" s="12" t="s">
        <v>17</v>
      </c>
      <c r="I112" s="20">
        <v>200</v>
      </c>
      <c r="J112" s="21">
        <v>200</v>
      </c>
      <c r="K112" s="3" t="s">
        <v>888</v>
      </c>
      <c r="L112" s="27" t="s">
        <v>677</v>
      </c>
      <c r="M112" s="13">
        <v>1</v>
      </c>
      <c r="N112" s="14">
        <v>200</v>
      </c>
      <c r="O112" s="13">
        <v>0</v>
      </c>
      <c r="P112" s="14">
        <f t="shared" si="9"/>
        <v>200</v>
      </c>
      <c r="Q112" s="14">
        <f t="shared" si="5"/>
        <v>200</v>
      </c>
      <c r="R112" s="14">
        <f t="shared" si="6"/>
        <v>0</v>
      </c>
      <c r="S112" s="15">
        <f t="shared" si="7"/>
        <v>0</v>
      </c>
      <c r="T112" s="13"/>
    </row>
    <row r="113" spans="1:20" x14ac:dyDescent="0.15">
      <c r="A113" s="5" t="s">
        <v>515</v>
      </c>
      <c r="B113" s="6" t="s">
        <v>434</v>
      </c>
      <c r="C113" s="7" t="s">
        <v>516</v>
      </c>
      <c r="D113" s="8" t="s">
        <v>79</v>
      </c>
      <c r="E113" s="9" t="s">
        <v>525</v>
      </c>
      <c r="F113" s="10" t="s">
        <v>15</v>
      </c>
      <c r="G113" s="11" t="s">
        <v>526</v>
      </c>
      <c r="H113" s="12" t="s">
        <v>17</v>
      </c>
      <c r="I113" s="20">
        <v>330</v>
      </c>
      <c r="J113" s="21">
        <v>330</v>
      </c>
      <c r="K113" s="3" t="s">
        <v>905</v>
      </c>
      <c r="L113" s="27" t="s">
        <v>926</v>
      </c>
      <c r="M113" s="13">
        <v>22</v>
      </c>
      <c r="N113" s="14">
        <v>15</v>
      </c>
      <c r="O113" s="13">
        <v>0</v>
      </c>
      <c r="P113" s="14">
        <f t="shared" si="9"/>
        <v>330</v>
      </c>
      <c r="Q113" s="14">
        <f t="shared" si="5"/>
        <v>330</v>
      </c>
      <c r="R113" s="14">
        <f t="shared" si="6"/>
        <v>0</v>
      </c>
      <c r="S113" s="15">
        <f t="shared" si="7"/>
        <v>0</v>
      </c>
      <c r="T113" s="17" t="s">
        <v>927</v>
      </c>
    </row>
    <row r="114" spans="1:20" x14ac:dyDescent="0.15">
      <c r="A114" s="5" t="s">
        <v>515</v>
      </c>
      <c r="B114" s="6" t="s">
        <v>434</v>
      </c>
      <c r="C114" s="7" t="s">
        <v>516</v>
      </c>
      <c r="D114" s="8" t="s">
        <v>79</v>
      </c>
      <c r="E114" s="9" t="s">
        <v>523</v>
      </c>
      <c r="F114" s="10" t="s">
        <v>15</v>
      </c>
      <c r="G114" s="11" t="s">
        <v>524</v>
      </c>
      <c r="H114" s="12" t="s">
        <v>17</v>
      </c>
      <c r="I114" s="20">
        <v>330</v>
      </c>
      <c r="J114" s="21">
        <v>330</v>
      </c>
      <c r="K114" s="3" t="s">
        <v>905</v>
      </c>
      <c r="L114" s="27" t="s">
        <v>922</v>
      </c>
      <c r="M114" s="13">
        <v>22</v>
      </c>
      <c r="N114" s="14">
        <v>15</v>
      </c>
      <c r="O114" s="13">
        <v>0</v>
      </c>
      <c r="P114" s="14">
        <f t="shared" si="9"/>
        <v>330</v>
      </c>
      <c r="Q114" s="14">
        <f t="shared" si="5"/>
        <v>330</v>
      </c>
      <c r="R114" s="14">
        <f t="shared" si="6"/>
        <v>0</v>
      </c>
      <c r="S114" s="15">
        <f t="shared" si="7"/>
        <v>0</v>
      </c>
      <c r="T114" s="17" t="s">
        <v>927</v>
      </c>
    </row>
    <row r="115" spans="1:20" x14ac:dyDescent="0.15">
      <c r="A115" s="5" t="s">
        <v>515</v>
      </c>
      <c r="B115" s="6" t="s">
        <v>434</v>
      </c>
      <c r="C115" s="7" t="s">
        <v>516</v>
      </c>
      <c r="D115" s="8" t="s">
        <v>79</v>
      </c>
      <c r="E115" s="9" t="s">
        <v>521</v>
      </c>
      <c r="F115" s="10" t="s">
        <v>15</v>
      </c>
      <c r="G115" s="11" t="s">
        <v>522</v>
      </c>
      <c r="H115" s="12" t="s">
        <v>17</v>
      </c>
      <c r="I115" s="20">
        <v>200</v>
      </c>
      <c r="J115" s="21">
        <v>200</v>
      </c>
      <c r="K115" s="3" t="s">
        <v>905</v>
      </c>
      <c r="L115" s="27" t="s">
        <v>926</v>
      </c>
      <c r="M115" s="13">
        <v>4</v>
      </c>
      <c r="N115" s="14">
        <v>50</v>
      </c>
      <c r="O115" s="13">
        <v>0</v>
      </c>
      <c r="P115" s="14">
        <f t="shared" si="9"/>
        <v>200</v>
      </c>
      <c r="Q115" s="14">
        <f t="shared" si="5"/>
        <v>200</v>
      </c>
      <c r="R115" s="14">
        <f t="shared" si="6"/>
        <v>0</v>
      </c>
      <c r="S115" s="15">
        <f t="shared" si="7"/>
        <v>0</v>
      </c>
      <c r="T115" s="13"/>
    </row>
    <row r="116" spans="1:20" x14ac:dyDescent="0.15">
      <c r="A116" s="5" t="s">
        <v>515</v>
      </c>
      <c r="B116" s="6" t="s">
        <v>434</v>
      </c>
      <c r="C116" s="7" t="s">
        <v>516</v>
      </c>
      <c r="D116" s="8" t="s">
        <v>79</v>
      </c>
      <c r="E116" s="9" t="s">
        <v>519</v>
      </c>
      <c r="F116" s="10" t="s">
        <v>15</v>
      </c>
      <c r="G116" s="11" t="s">
        <v>520</v>
      </c>
      <c r="H116" s="12" t="s">
        <v>17</v>
      </c>
      <c r="I116" s="20">
        <v>200</v>
      </c>
      <c r="J116" s="21">
        <v>200</v>
      </c>
      <c r="K116" s="3" t="s">
        <v>905</v>
      </c>
      <c r="L116" s="27" t="s">
        <v>925</v>
      </c>
      <c r="M116" s="13">
        <v>4</v>
      </c>
      <c r="N116" s="14">
        <v>50</v>
      </c>
      <c r="O116" s="13">
        <v>0</v>
      </c>
      <c r="P116" s="14">
        <f t="shared" si="9"/>
        <v>200</v>
      </c>
      <c r="Q116" s="14">
        <f t="shared" si="5"/>
        <v>200</v>
      </c>
      <c r="R116" s="14">
        <f t="shared" si="6"/>
        <v>0</v>
      </c>
      <c r="S116" s="15">
        <f t="shared" si="7"/>
        <v>0</v>
      </c>
      <c r="T116" s="17" t="s">
        <v>900</v>
      </c>
    </row>
    <row r="117" spans="1:20" x14ac:dyDescent="0.15">
      <c r="A117" s="5" t="s">
        <v>515</v>
      </c>
      <c r="B117" s="6" t="s">
        <v>434</v>
      </c>
      <c r="C117" s="7" t="s">
        <v>516</v>
      </c>
      <c r="D117" s="8" t="s">
        <v>79</v>
      </c>
      <c r="E117" s="9" t="s">
        <v>517</v>
      </c>
      <c r="F117" s="10" t="s">
        <v>15</v>
      </c>
      <c r="G117" s="11" t="s">
        <v>518</v>
      </c>
      <c r="H117" s="12" t="s">
        <v>17</v>
      </c>
      <c r="I117" s="20">
        <v>250</v>
      </c>
      <c r="J117" s="21">
        <v>250</v>
      </c>
      <c r="K117" s="3" t="s">
        <v>905</v>
      </c>
      <c r="L117" s="27" t="s">
        <v>922</v>
      </c>
      <c r="M117" s="13">
        <v>5</v>
      </c>
      <c r="N117" s="14">
        <v>50</v>
      </c>
      <c r="O117" s="13">
        <v>0</v>
      </c>
      <c r="P117" s="14">
        <f t="shared" si="9"/>
        <v>250</v>
      </c>
      <c r="Q117" s="14">
        <f t="shared" si="5"/>
        <v>250</v>
      </c>
      <c r="R117" s="14">
        <f t="shared" si="6"/>
        <v>0</v>
      </c>
      <c r="S117" s="15">
        <f t="shared" si="7"/>
        <v>0</v>
      </c>
      <c r="T117" s="17" t="s">
        <v>900</v>
      </c>
    </row>
    <row r="118" spans="1:20" x14ac:dyDescent="0.15">
      <c r="A118" s="5" t="s">
        <v>266</v>
      </c>
      <c r="B118" s="6" t="s">
        <v>250</v>
      </c>
      <c r="C118" s="7" t="s">
        <v>267</v>
      </c>
      <c r="D118" s="8" t="s">
        <v>79</v>
      </c>
      <c r="E118" s="9" t="s">
        <v>268</v>
      </c>
      <c r="F118" s="10" t="s">
        <v>15</v>
      </c>
      <c r="G118" s="11" t="s">
        <v>269</v>
      </c>
      <c r="H118" s="12" t="s">
        <v>17</v>
      </c>
      <c r="I118" s="20">
        <v>200</v>
      </c>
      <c r="J118" s="21">
        <v>200</v>
      </c>
      <c r="K118" s="3" t="s">
        <v>885</v>
      </c>
      <c r="L118" s="27" t="s">
        <v>677</v>
      </c>
      <c r="M118" s="13">
        <v>1</v>
      </c>
      <c r="N118" s="14">
        <v>200</v>
      </c>
      <c r="O118" s="13">
        <v>0</v>
      </c>
      <c r="P118" s="14">
        <f t="shared" si="9"/>
        <v>200</v>
      </c>
      <c r="Q118" s="14">
        <f t="shared" si="5"/>
        <v>200</v>
      </c>
      <c r="R118" s="14">
        <f t="shared" si="6"/>
        <v>0</v>
      </c>
      <c r="S118" s="15">
        <f t="shared" si="7"/>
        <v>0</v>
      </c>
      <c r="T118" s="13"/>
    </row>
    <row r="119" spans="1:20" x14ac:dyDescent="0.15">
      <c r="A119" s="5" t="s">
        <v>277</v>
      </c>
      <c r="B119" s="6" t="s">
        <v>250</v>
      </c>
      <c r="C119" s="7" t="s">
        <v>263</v>
      </c>
      <c r="D119" s="8" t="s">
        <v>79</v>
      </c>
      <c r="E119" s="9" t="s">
        <v>278</v>
      </c>
      <c r="F119" s="10" t="s">
        <v>15</v>
      </c>
      <c r="G119" s="11" t="s">
        <v>265</v>
      </c>
      <c r="H119" s="12" t="s">
        <v>17</v>
      </c>
      <c r="I119" s="20">
        <v>150</v>
      </c>
      <c r="J119" s="21">
        <v>150</v>
      </c>
      <c r="K119" s="3" t="s">
        <v>622</v>
      </c>
      <c r="L119" s="27"/>
      <c r="M119" s="13">
        <v>1</v>
      </c>
      <c r="N119" s="14">
        <v>150</v>
      </c>
      <c r="O119" s="17">
        <v>0</v>
      </c>
      <c r="P119" s="14">
        <f t="shared" si="9"/>
        <v>150</v>
      </c>
      <c r="Q119" s="14">
        <f t="shared" si="5"/>
        <v>150</v>
      </c>
      <c r="R119" s="14">
        <f t="shared" si="6"/>
        <v>0</v>
      </c>
      <c r="S119" s="15">
        <f t="shared" si="7"/>
        <v>0</v>
      </c>
      <c r="T119" s="13"/>
    </row>
    <row r="120" spans="1:20" x14ac:dyDescent="0.15">
      <c r="A120" s="5" t="s">
        <v>262</v>
      </c>
      <c r="B120" s="6" t="s">
        <v>250</v>
      </c>
      <c r="C120" s="7" t="s">
        <v>263</v>
      </c>
      <c r="D120" s="8" t="s">
        <v>79</v>
      </c>
      <c r="E120" s="9" t="s">
        <v>264</v>
      </c>
      <c r="F120" s="10" t="s">
        <v>15</v>
      </c>
      <c r="G120" s="11" t="s">
        <v>265</v>
      </c>
      <c r="H120" s="12" t="s">
        <v>17</v>
      </c>
      <c r="I120" s="20">
        <v>150</v>
      </c>
      <c r="J120" s="21">
        <v>150</v>
      </c>
      <c r="K120" s="3" t="s">
        <v>622</v>
      </c>
      <c r="L120" s="27"/>
      <c r="M120" s="13">
        <v>1</v>
      </c>
      <c r="N120" s="14">
        <v>150</v>
      </c>
      <c r="O120" s="13">
        <v>0</v>
      </c>
      <c r="P120" s="14">
        <f t="shared" si="9"/>
        <v>150</v>
      </c>
      <c r="Q120" s="14">
        <f t="shared" si="5"/>
        <v>150</v>
      </c>
      <c r="R120" s="14">
        <f t="shared" si="6"/>
        <v>0</v>
      </c>
      <c r="S120" s="15">
        <f t="shared" si="7"/>
        <v>0</v>
      </c>
      <c r="T120" s="13"/>
    </row>
    <row r="121" spans="1:20" x14ac:dyDescent="0.15">
      <c r="A121" s="5" t="s">
        <v>23</v>
      </c>
      <c r="B121" s="6" t="s">
        <v>141</v>
      </c>
      <c r="C121" s="7" t="s">
        <v>24</v>
      </c>
      <c r="D121" s="8" t="s">
        <v>13</v>
      </c>
      <c r="E121" s="16" t="s">
        <v>151</v>
      </c>
      <c r="F121" s="10" t="s">
        <v>26</v>
      </c>
      <c r="G121" s="11" t="s">
        <v>27</v>
      </c>
      <c r="H121" s="12" t="s">
        <v>17</v>
      </c>
      <c r="I121" s="20">
        <v>50</v>
      </c>
      <c r="J121" s="21">
        <v>50</v>
      </c>
      <c r="K121" s="3" t="s">
        <v>894</v>
      </c>
      <c r="L121" s="27" t="s">
        <v>939</v>
      </c>
      <c r="M121" s="13">
        <v>1</v>
      </c>
      <c r="N121" s="14">
        <v>50</v>
      </c>
      <c r="O121" s="13">
        <v>0</v>
      </c>
      <c r="P121" s="14">
        <f t="shared" si="9"/>
        <v>50</v>
      </c>
      <c r="Q121" s="14">
        <f t="shared" si="5"/>
        <v>50</v>
      </c>
      <c r="R121" s="14">
        <f t="shared" si="6"/>
        <v>0</v>
      </c>
      <c r="S121" s="15">
        <f t="shared" si="7"/>
        <v>0</v>
      </c>
      <c r="T121" s="13"/>
    </row>
    <row r="122" spans="1:20" x14ac:dyDescent="0.15">
      <c r="A122" s="5" t="s">
        <v>23</v>
      </c>
      <c r="B122" s="6" t="s">
        <v>10</v>
      </c>
      <c r="C122" s="7" t="s">
        <v>24</v>
      </c>
      <c r="D122" s="8" t="s">
        <v>13</v>
      </c>
      <c r="E122" s="16" t="s">
        <v>25</v>
      </c>
      <c r="F122" s="10" t="s">
        <v>26</v>
      </c>
      <c r="G122" s="11" t="s">
        <v>27</v>
      </c>
      <c r="H122" s="12" t="s">
        <v>17</v>
      </c>
      <c r="I122" s="20">
        <v>50</v>
      </c>
      <c r="J122" s="21">
        <v>50</v>
      </c>
      <c r="K122" s="3" t="s">
        <v>894</v>
      </c>
      <c r="L122" s="27" t="s">
        <v>936</v>
      </c>
      <c r="M122" s="13">
        <v>1</v>
      </c>
      <c r="N122" s="14">
        <v>50</v>
      </c>
      <c r="O122" s="13">
        <v>0</v>
      </c>
      <c r="P122" s="14">
        <f t="shared" si="9"/>
        <v>50</v>
      </c>
      <c r="Q122" s="14">
        <f t="shared" si="5"/>
        <v>50</v>
      </c>
      <c r="R122" s="14">
        <f t="shared" si="6"/>
        <v>0</v>
      </c>
      <c r="S122" s="15">
        <f t="shared" si="7"/>
        <v>0</v>
      </c>
      <c r="T122" s="13"/>
    </row>
    <row r="123" spans="1:20" x14ac:dyDescent="0.15">
      <c r="A123" s="5" t="s">
        <v>440</v>
      </c>
      <c r="B123" s="6" t="s">
        <v>434</v>
      </c>
      <c r="C123" s="7" t="s">
        <v>441</v>
      </c>
      <c r="D123" s="8" t="s">
        <v>79</v>
      </c>
      <c r="E123" s="9" t="s">
        <v>442</v>
      </c>
      <c r="F123" s="10" t="s">
        <v>443</v>
      </c>
      <c r="G123" s="11" t="s">
        <v>444</v>
      </c>
      <c r="H123" s="12" t="s">
        <v>17</v>
      </c>
      <c r="I123" s="20">
        <v>234</v>
      </c>
      <c r="J123" s="21">
        <v>198.9</v>
      </c>
      <c r="K123" s="3" t="s">
        <v>891</v>
      </c>
      <c r="L123" s="27"/>
      <c r="M123" s="13">
        <v>2</v>
      </c>
      <c r="N123" s="14">
        <v>117</v>
      </c>
      <c r="O123" s="13">
        <v>0.15</v>
      </c>
      <c r="P123" s="14">
        <f t="shared" si="9"/>
        <v>234</v>
      </c>
      <c r="Q123" s="14">
        <f t="shared" si="5"/>
        <v>198.9</v>
      </c>
      <c r="R123" s="14">
        <f t="shared" si="6"/>
        <v>0</v>
      </c>
      <c r="S123" s="15">
        <f t="shared" si="7"/>
        <v>0</v>
      </c>
      <c r="T123" s="13"/>
    </row>
    <row r="124" spans="1:20" x14ac:dyDescent="0.15">
      <c r="A124" s="5" t="s">
        <v>234</v>
      </c>
      <c r="B124" s="6" t="s">
        <v>196</v>
      </c>
      <c r="C124" s="7" t="s">
        <v>235</v>
      </c>
      <c r="D124" s="8" t="s">
        <v>13</v>
      </c>
      <c r="E124" s="9" t="s">
        <v>236</v>
      </c>
      <c r="F124" s="10" t="s">
        <v>15</v>
      </c>
      <c r="G124" s="11" t="s">
        <v>237</v>
      </c>
      <c r="H124" s="12" t="s">
        <v>17</v>
      </c>
      <c r="I124" s="20">
        <v>250</v>
      </c>
      <c r="J124" s="21">
        <v>250</v>
      </c>
      <c r="K124" s="3" t="s">
        <v>887</v>
      </c>
      <c r="L124" s="27"/>
      <c r="M124" s="13">
        <v>1</v>
      </c>
      <c r="N124" s="14">
        <v>250</v>
      </c>
      <c r="O124" s="13">
        <v>0</v>
      </c>
      <c r="P124" s="14">
        <f t="shared" si="9"/>
        <v>250</v>
      </c>
      <c r="Q124" s="14">
        <f t="shared" si="5"/>
        <v>250</v>
      </c>
      <c r="R124" s="14">
        <f t="shared" si="6"/>
        <v>0</v>
      </c>
      <c r="S124" s="15">
        <f t="shared" si="7"/>
        <v>0</v>
      </c>
      <c r="T124" s="17" t="s">
        <v>903</v>
      </c>
    </row>
    <row r="125" spans="1:20" x14ac:dyDescent="0.15">
      <c r="A125" s="5" t="s">
        <v>235</v>
      </c>
      <c r="B125" s="6" t="s">
        <v>326</v>
      </c>
      <c r="C125" s="7" t="s">
        <v>235</v>
      </c>
      <c r="D125" s="8" t="s">
        <v>79</v>
      </c>
      <c r="E125" s="9" t="s">
        <v>365</v>
      </c>
      <c r="F125" s="10" t="s">
        <v>366</v>
      </c>
      <c r="G125" s="11" t="s">
        <v>367</v>
      </c>
      <c r="H125" s="12" t="s">
        <v>17</v>
      </c>
      <c r="I125" s="20">
        <v>200</v>
      </c>
      <c r="J125" s="21">
        <v>200</v>
      </c>
      <c r="K125" s="3" t="s">
        <v>894</v>
      </c>
      <c r="L125" s="27"/>
      <c r="M125" s="13">
        <v>1</v>
      </c>
      <c r="N125" s="14">
        <v>200</v>
      </c>
      <c r="O125" s="13">
        <v>0</v>
      </c>
      <c r="P125" s="14">
        <f t="shared" si="9"/>
        <v>200</v>
      </c>
      <c r="Q125" s="14">
        <f t="shared" si="5"/>
        <v>200</v>
      </c>
      <c r="R125" s="14">
        <f t="shared" si="6"/>
        <v>0</v>
      </c>
      <c r="S125" s="15">
        <f t="shared" si="7"/>
        <v>0</v>
      </c>
      <c r="T125" s="13"/>
    </row>
    <row r="126" spans="1:20" x14ac:dyDescent="0.15">
      <c r="A126" s="5" t="s">
        <v>389</v>
      </c>
      <c r="B126" s="6" t="s">
        <v>381</v>
      </c>
      <c r="C126" s="7" t="s">
        <v>389</v>
      </c>
      <c r="D126" s="8" t="s">
        <v>79</v>
      </c>
      <c r="E126" s="9" t="s">
        <v>419</v>
      </c>
      <c r="F126" s="10" t="s">
        <v>394</v>
      </c>
      <c r="G126" s="11" t="s">
        <v>420</v>
      </c>
      <c r="H126" s="12" t="s">
        <v>17</v>
      </c>
      <c r="I126" s="20">
        <v>50</v>
      </c>
      <c r="J126" s="21">
        <v>50</v>
      </c>
      <c r="K126" s="3" t="s">
        <v>894</v>
      </c>
      <c r="L126" s="27"/>
      <c r="M126" s="13">
        <v>1</v>
      </c>
      <c r="N126" s="14">
        <v>50</v>
      </c>
      <c r="O126" s="13">
        <v>0</v>
      </c>
      <c r="P126" s="14">
        <f t="shared" si="9"/>
        <v>50</v>
      </c>
      <c r="Q126" s="14">
        <f t="shared" si="5"/>
        <v>50</v>
      </c>
      <c r="R126" s="14">
        <f t="shared" si="6"/>
        <v>0</v>
      </c>
      <c r="S126" s="15">
        <f t="shared" si="7"/>
        <v>0</v>
      </c>
      <c r="T126" s="13"/>
    </row>
    <row r="127" spans="1:20" x14ac:dyDescent="0.15">
      <c r="A127" s="5" t="s">
        <v>389</v>
      </c>
      <c r="B127" s="6" t="s">
        <v>381</v>
      </c>
      <c r="C127" s="7" t="s">
        <v>389</v>
      </c>
      <c r="D127" s="8" t="s">
        <v>79</v>
      </c>
      <c r="E127" s="9" t="s">
        <v>417</v>
      </c>
      <c r="F127" s="10" t="s">
        <v>391</v>
      </c>
      <c r="G127" s="11" t="s">
        <v>418</v>
      </c>
      <c r="H127" s="12" t="s">
        <v>17</v>
      </c>
      <c r="I127" s="20">
        <v>50</v>
      </c>
      <c r="J127" s="21">
        <v>50</v>
      </c>
      <c r="K127" s="3" t="s">
        <v>894</v>
      </c>
      <c r="L127" s="27"/>
      <c r="M127" s="13">
        <v>1</v>
      </c>
      <c r="N127" s="14">
        <v>50</v>
      </c>
      <c r="O127" s="13">
        <v>0</v>
      </c>
      <c r="P127" s="14">
        <f t="shared" si="9"/>
        <v>50</v>
      </c>
      <c r="Q127" s="14">
        <f t="shared" si="5"/>
        <v>50</v>
      </c>
      <c r="R127" s="14">
        <f t="shared" si="6"/>
        <v>0</v>
      </c>
      <c r="S127" s="15">
        <f t="shared" si="7"/>
        <v>0</v>
      </c>
      <c r="T127" s="13"/>
    </row>
    <row r="128" spans="1:20" x14ac:dyDescent="0.15">
      <c r="A128" s="5" t="s">
        <v>389</v>
      </c>
      <c r="B128" s="6" t="s">
        <v>381</v>
      </c>
      <c r="C128" s="7" t="s">
        <v>389</v>
      </c>
      <c r="D128" s="8" t="s">
        <v>79</v>
      </c>
      <c r="E128" s="9" t="s">
        <v>415</v>
      </c>
      <c r="F128" s="10" t="s">
        <v>397</v>
      </c>
      <c r="G128" s="11" t="s">
        <v>416</v>
      </c>
      <c r="H128" s="12" t="s">
        <v>17</v>
      </c>
      <c r="I128" s="20">
        <v>50</v>
      </c>
      <c r="J128" s="21">
        <v>50</v>
      </c>
      <c r="K128" s="3" t="s">
        <v>894</v>
      </c>
      <c r="L128" s="27"/>
      <c r="M128" s="13">
        <v>1</v>
      </c>
      <c r="N128" s="14">
        <v>50</v>
      </c>
      <c r="O128" s="13">
        <v>0</v>
      </c>
      <c r="P128" s="14">
        <f t="shared" si="9"/>
        <v>50</v>
      </c>
      <c r="Q128" s="14">
        <f t="shared" si="5"/>
        <v>50</v>
      </c>
      <c r="R128" s="14">
        <f t="shared" si="6"/>
        <v>0</v>
      </c>
      <c r="S128" s="15">
        <f t="shared" si="7"/>
        <v>0</v>
      </c>
      <c r="T128" s="13"/>
    </row>
    <row r="129" spans="1:20" x14ac:dyDescent="0.15">
      <c r="A129" s="5" t="s">
        <v>389</v>
      </c>
      <c r="B129" s="6" t="s">
        <v>381</v>
      </c>
      <c r="C129" s="7" t="s">
        <v>389</v>
      </c>
      <c r="D129" s="8" t="s">
        <v>79</v>
      </c>
      <c r="E129" s="9" t="s">
        <v>413</v>
      </c>
      <c r="F129" s="10" t="s">
        <v>394</v>
      </c>
      <c r="G129" s="11" t="s">
        <v>414</v>
      </c>
      <c r="H129" s="12" t="s">
        <v>17</v>
      </c>
      <c r="I129" s="20">
        <v>50</v>
      </c>
      <c r="J129" s="21">
        <v>50</v>
      </c>
      <c r="K129" s="3" t="s">
        <v>894</v>
      </c>
      <c r="L129" s="27"/>
      <c r="M129" s="13">
        <v>1</v>
      </c>
      <c r="N129" s="14">
        <v>50</v>
      </c>
      <c r="O129" s="13">
        <v>0</v>
      </c>
      <c r="P129" s="14">
        <f t="shared" si="9"/>
        <v>50</v>
      </c>
      <c r="Q129" s="14">
        <f t="shared" si="5"/>
        <v>50</v>
      </c>
      <c r="R129" s="14">
        <f t="shared" si="6"/>
        <v>0</v>
      </c>
      <c r="S129" s="15">
        <f t="shared" si="7"/>
        <v>0</v>
      </c>
      <c r="T129" s="13"/>
    </row>
    <row r="130" spans="1:20" x14ac:dyDescent="0.15">
      <c r="A130" s="5" t="s">
        <v>389</v>
      </c>
      <c r="B130" s="6" t="s">
        <v>381</v>
      </c>
      <c r="C130" s="7" t="s">
        <v>389</v>
      </c>
      <c r="D130" s="8" t="s">
        <v>79</v>
      </c>
      <c r="E130" s="9" t="s">
        <v>411</v>
      </c>
      <c r="F130" s="10" t="s">
        <v>391</v>
      </c>
      <c r="G130" s="11" t="s">
        <v>412</v>
      </c>
      <c r="H130" s="12" t="s">
        <v>17</v>
      </c>
      <c r="I130" s="20">
        <v>50</v>
      </c>
      <c r="J130" s="21">
        <v>50</v>
      </c>
      <c r="K130" s="3" t="s">
        <v>894</v>
      </c>
      <c r="L130" s="27"/>
      <c r="M130" s="13">
        <v>1</v>
      </c>
      <c r="N130" s="14">
        <v>50</v>
      </c>
      <c r="O130" s="13">
        <v>0</v>
      </c>
      <c r="P130" s="14">
        <f t="shared" si="9"/>
        <v>50</v>
      </c>
      <c r="Q130" s="14">
        <f t="shared" si="5"/>
        <v>50</v>
      </c>
      <c r="R130" s="14">
        <f t="shared" si="6"/>
        <v>0</v>
      </c>
      <c r="S130" s="15">
        <f t="shared" si="7"/>
        <v>0</v>
      </c>
      <c r="T130" s="13"/>
    </row>
    <row r="131" spans="1:20" x14ac:dyDescent="0.15">
      <c r="A131" s="5" t="s">
        <v>389</v>
      </c>
      <c r="B131" s="6" t="s">
        <v>381</v>
      </c>
      <c r="C131" s="7" t="s">
        <v>389</v>
      </c>
      <c r="D131" s="8" t="s">
        <v>79</v>
      </c>
      <c r="E131" s="9" t="s">
        <v>409</v>
      </c>
      <c r="F131" s="10" t="s">
        <v>397</v>
      </c>
      <c r="G131" s="11" t="s">
        <v>410</v>
      </c>
      <c r="H131" s="12" t="s">
        <v>17</v>
      </c>
      <c r="I131" s="20">
        <v>50</v>
      </c>
      <c r="J131" s="21">
        <v>50</v>
      </c>
      <c r="K131" s="3" t="s">
        <v>894</v>
      </c>
      <c r="L131" s="27"/>
      <c r="M131" s="13">
        <v>1</v>
      </c>
      <c r="N131" s="14">
        <v>50</v>
      </c>
      <c r="O131" s="13">
        <v>0</v>
      </c>
      <c r="P131" s="14">
        <f t="shared" si="9"/>
        <v>50</v>
      </c>
      <c r="Q131" s="14">
        <f t="shared" ref="Q131:Q194" si="10">P131*(1-O131)</f>
        <v>50</v>
      </c>
      <c r="R131" s="14">
        <f t="shared" ref="R131:R194" si="11">+I131-P131</f>
        <v>0</v>
      </c>
      <c r="S131" s="15">
        <f t="shared" ref="S131:S194" si="12">+J131-Q131</f>
        <v>0</v>
      </c>
      <c r="T131" s="13"/>
    </row>
    <row r="132" spans="1:20" x14ac:dyDescent="0.15">
      <c r="A132" s="5" t="s">
        <v>389</v>
      </c>
      <c r="B132" s="6" t="s">
        <v>381</v>
      </c>
      <c r="C132" s="7" t="s">
        <v>389</v>
      </c>
      <c r="D132" s="8" t="s">
        <v>79</v>
      </c>
      <c r="E132" s="9" t="s">
        <v>407</v>
      </c>
      <c r="F132" s="10" t="s">
        <v>394</v>
      </c>
      <c r="G132" s="11" t="s">
        <v>408</v>
      </c>
      <c r="H132" s="12" t="s">
        <v>17</v>
      </c>
      <c r="I132" s="20">
        <v>50</v>
      </c>
      <c r="J132" s="21">
        <v>50</v>
      </c>
      <c r="K132" s="3" t="s">
        <v>894</v>
      </c>
      <c r="L132" s="27"/>
      <c r="M132" s="13">
        <v>1</v>
      </c>
      <c r="N132" s="14">
        <v>50</v>
      </c>
      <c r="O132" s="13">
        <v>0</v>
      </c>
      <c r="P132" s="14">
        <f t="shared" si="9"/>
        <v>50</v>
      </c>
      <c r="Q132" s="14">
        <f t="shared" si="10"/>
        <v>50</v>
      </c>
      <c r="R132" s="14">
        <f t="shared" si="11"/>
        <v>0</v>
      </c>
      <c r="S132" s="15">
        <f t="shared" si="12"/>
        <v>0</v>
      </c>
      <c r="T132" s="13"/>
    </row>
    <row r="133" spans="1:20" x14ac:dyDescent="0.15">
      <c r="A133" s="5" t="s">
        <v>389</v>
      </c>
      <c r="B133" s="6" t="s">
        <v>381</v>
      </c>
      <c r="C133" s="7" t="s">
        <v>389</v>
      </c>
      <c r="D133" s="8" t="s">
        <v>79</v>
      </c>
      <c r="E133" s="9" t="s">
        <v>405</v>
      </c>
      <c r="F133" s="10" t="s">
        <v>391</v>
      </c>
      <c r="G133" s="11" t="s">
        <v>406</v>
      </c>
      <c r="H133" s="12" t="s">
        <v>17</v>
      </c>
      <c r="I133" s="20">
        <v>50</v>
      </c>
      <c r="J133" s="21">
        <v>50</v>
      </c>
      <c r="K133" s="3" t="s">
        <v>894</v>
      </c>
      <c r="L133" s="27"/>
      <c r="M133" s="13">
        <v>1</v>
      </c>
      <c r="N133" s="14">
        <v>50</v>
      </c>
      <c r="O133" s="13">
        <v>0</v>
      </c>
      <c r="P133" s="14">
        <f t="shared" ref="P133:P150" si="13">(N133*M133)</f>
        <v>50</v>
      </c>
      <c r="Q133" s="14">
        <f t="shared" si="10"/>
        <v>50</v>
      </c>
      <c r="R133" s="14">
        <f t="shared" si="11"/>
        <v>0</v>
      </c>
      <c r="S133" s="15">
        <f t="shared" si="12"/>
        <v>0</v>
      </c>
      <c r="T133" s="13"/>
    </row>
    <row r="134" spans="1:20" x14ac:dyDescent="0.15">
      <c r="A134" s="5" t="s">
        <v>389</v>
      </c>
      <c r="B134" s="6" t="s">
        <v>381</v>
      </c>
      <c r="C134" s="7" t="s">
        <v>389</v>
      </c>
      <c r="D134" s="8" t="s">
        <v>79</v>
      </c>
      <c r="E134" s="9" t="s">
        <v>403</v>
      </c>
      <c r="F134" s="10" t="s">
        <v>397</v>
      </c>
      <c r="G134" s="11" t="s">
        <v>404</v>
      </c>
      <c r="H134" s="12" t="s">
        <v>17</v>
      </c>
      <c r="I134" s="20">
        <v>50</v>
      </c>
      <c r="J134" s="21">
        <v>50</v>
      </c>
      <c r="K134" s="3" t="s">
        <v>894</v>
      </c>
      <c r="L134" s="27"/>
      <c r="M134" s="13">
        <v>1</v>
      </c>
      <c r="N134" s="14">
        <v>50</v>
      </c>
      <c r="O134" s="13">
        <v>0</v>
      </c>
      <c r="P134" s="14">
        <f t="shared" si="13"/>
        <v>50</v>
      </c>
      <c r="Q134" s="14">
        <f t="shared" si="10"/>
        <v>50</v>
      </c>
      <c r="R134" s="14">
        <f t="shared" si="11"/>
        <v>0</v>
      </c>
      <c r="S134" s="15">
        <f t="shared" si="12"/>
        <v>0</v>
      </c>
      <c r="T134" s="13"/>
    </row>
    <row r="135" spans="1:20" x14ac:dyDescent="0.15">
      <c r="A135" s="5" t="s">
        <v>389</v>
      </c>
      <c r="B135" s="6" t="s">
        <v>381</v>
      </c>
      <c r="C135" s="7" t="s">
        <v>389</v>
      </c>
      <c r="D135" s="8" t="s">
        <v>79</v>
      </c>
      <c r="E135" s="9" t="s">
        <v>401</v>
      </c>
      <c r="F135" s="10" t="s">
        <v>394</v>
      </c>
      <c r="G135" s="11" t="s">
        <v>402</v>
      </c>
      <c r="H135" s="12" t="s">
        <v>17</v>
      </c>
      <c r="I135" s="20">
        <v>50</v>
      </c>
      <c r="J135" s="21">
        <v>50</v>
      </c>
      <c r="K135" s="3" t="s">
        <v>894</v>
      </c>
      <c r="L135" s="27"/>
      <c r="M135" s="13">
        <v>1</v>
      </c>
      <c r="N135" s="14">
        <v>50</v>
      </c>
      <c r="O135" s="13">
        <v>0</v>
      </c>
      <c r="P135" s="14">
        <f t="shared" si="13"/>
        <v>50</v>
      </c>
      <c r="Q135" s="14">
        <f t="shared" si="10"/>
        <v>50</v>
      </c>
      <c r="R135" s="14">
        <f t="shared" si="11"/>
        <v>0</v>
      </c>
      <c r="S135" s="15">
        <f t="shared" si="12"/>
        <v>0</v>
      </c>
      <c r="T135" s="13"/>
    </row>
    <row r="136" spans="1:20" x14ac:dyDescent="0.15">
      <c r="A136" s="5" t="s">
        <v>389</v>
      </c>
      <c r="B136" s="6" t="s">
        <v>381</v>
      </c>
      <c r="C136" s="7" t="s">
        <v>389</v>
      </c>
      <c r="D136" s="8" t="s">
        <v>79</v>
      </c>
      <c r="E136" s="9" t="s">
        <v>399</v>
      </c>
      <c r="F136" s="10" t="s">
        <v>391</v>
      </c>
      <c r="G136" s="11" t="s">
        <v>400</v>
      </c>
      <c r="H136" s="12" t="s">
        <v>17</v>
      </c>
      <c r="I136" s="20">
        <v>50</v>
      </c>
      <c r="J136" s="21">
        <v>50</v>
      </c>
      <c r="K136" s="3" t="s">
        <v>894</v>
      </c>
      <c r="L136" s="27"/>
      <c r="M136" s="13">
        <v>1</v>
      </c>
      <c r="N136" s="14">
        <v>50</v>
      </c>
      <c r="O136" s="13">
        <v>0</v>
      </c>
      <c r="P136" s="14">
        <f t="shared" si="13"/>
        <v>50</v>
      </c>
      <c r="Q136" s="14">
        <f t="shared" si="10"/>
        <v>50</v>
      </c>
      <c r="R136" s="14">
        <f t="shared" si="11"/>
        <v>0</v>
      </c>
      <c r="S136" s="15">
        <f t="shared" si="12"/>
        <v>0</v>
      </c>
      <c r="T136" s="13"/>
    </row>
    <row r="137" spans="1:20" x14ac:dyDescent="0.15">
      <c r="A137" s="5" t="s">
        <v>389</v>
      </c>
      <c r="B137" s="6" t="s">
        <v>381</v>
      </c>
      <c r="C137" s="7" t="s">
        <v>389</v>
      </c>
      <c r="D137" s="8" t="s">
        <v>79</v>
      </c>
      <c r="E137" s="9" t="s">
        <v>396</v>
      </c>
      <c r="F137" s="10" t="s">
        <v>397</v>
      </c>
      <c r="G137" s="11" t="s">
        <v>398</v>
      </c>
      <c r="H137" s="12" t="s">
        <v>17</v>
      </c>
      <c r="I137" s="20">
        <v>50</v>
      </c>
      <c r="J137" s="21">
        <v>50</v>
      </c>
      <c r="K137" s="3" t="s">
        <v>894</v>
      </c>
      <c r="L137" s="27"/>
      <c r="M137" s="13">
        <v>1</v>
      </c>
      <c r="N137" s="14">
        <v>50</v>
      </c>
      <c r="O137" s="13">
        <v>0</v>
      </c>
      <c r="P137" s="14">
        <f t="shared" si="13"/>
        <v>50</v>
      </c>
      <c r="Q137" s="14">
        <f t="shared" si="10"/>
        <v>50</v>
      </c>
      <c r="R137" s="14">
        <f t="shared" si="11"/>
        <v>0</v>
      </c>
      <c r="S137" s="15">
        <f t="shared" si="12"/>
        <v>0</v>
      </c>
      <c r="T137" s="13"/>
    </row>
    <row r="138" spans="1:20" x14ac:dyDescent="0.15">
      <c r="A138" s="5" t="s">
        <v>389</v>
      </c>
      <c r="B138" s="6" t="s">
        <v>381</v>
      </c>
      <c r="C138" s="7" t="s">
        <v>389</v>
      </c>
      <c r="D138" s="8" t="s">
        <v>79</v>
      </c>
      <c r="E138" s="9" t="s">
        <v>393</v>
      </c>
      <c r="F138" s="10" t="s">
        <v>394</v>
      </c>
      <c r="G138" s="11" t="s">
        <v>395</v>
      </c>
      <c r="H138" s="12" t="s">
        <v>17</v>
      </c>
      <c r="I138" s="20">
        <v>50</v>
      </c>
      <c r="J138" s="21">
        <v>50</v>
      </c>
      <c r="K138" s="3" t="s">
        <v>894</v>
      </c>
      <c r="L138" s="27"/>
      <c r="M138" s="13">
        <v>1</v>
      </c>
      <c r="N138" s="14">
        <v>50</v>
      </c>
      <c r="O138" s="13">
        <v>0</v>
      </c>
      <c r="P138" s="14">
        <f t="shared" si="13"/>
        <v>50</v>
      </c>
      <c r="Q138" s="14">
        <f t="shared" si="10"/>
        <v>50</v>
      </c>
      <c r="R138" s="14">
        <f t="shared" si="11"/>
        <v>0</v>
      </c>
      <c r="S138" s="15">
        <f t="shared" si="12"/>
        <v>0</v>
      </c>
      <c r="T138" s="13"/>
    </row>
    <row r="139" spans="1:20" x14ac:dyDescent="0.15">
      <c r="A139" s="5" t="s">
        <v>389</v>
      </c>
      <c r="B139" s="6" t="s">
        <v>381</v>
      </c>
      <c r="C139" s="7" t="s">
        <v>389</v>
      </c>
      <c r="D139" s="8" t="s">
        <v>79</v>
      </c>
      <c r="E139" s="9" t="s">
        <v>390</v>
      </c>
      <c r="F139" s="10" t="s">
        <v>391</v>
      </c>
      <c r="G139" s="11" t="s">
        <v>392</v>
      </c>
      <c r="H139" s="12" t="s">
        <v>17</v>
      </c>
      <c r="I139" s="20">
        <v>50</v>
      </c>
      <c r="J139" s="21">
        <v>50</v>
      </c>
      <c r="K139" s="3" t="s">
        <v>894</v>
      </c>
      <c r="L139" s="27"/>
      <c r="M139" s="13">
        <v>1</v>
      </c>
      <c r="N139" s="14">
        <v>50</v>
      </c>
      <c r="O139" s="13">
        <v>0</v>
      </c>
      <c r="P139" s="14">
        <f t="shared" si="13"/>
        <v>50</v>
      </c>
      <c r="Q139" s="14">
        <f t="shared" si="10"/>
        <v>50</v>
      </c>
      <c r="R139" s="14">
        <f t="shared" si="11"/>
        <v>0</v>
      </c>
      <c r="S139" s="15">
        <f t="shared" si="12"/>
        <v>0</v>
      </c>
      <c r="T139" s="13"/>
    </row>
    <row r="140" spans="1:20" x14ac:dyDescent="0.15">
      <c r="A140" s="5" t="s">
        <v>377</v>
      </c>
      <c r="B140" s="6" t="s">
        <v>326</v>
      </c>
      <c r="C140" s="7" t="s">
        <v>378</v>
      </c>
      <c r="D140" s="8" t="s">
        <v>79</v>
      </c>
      <c r="E140" s="9" t="s">
        <v>379</v>
      </c>
      <c r="F140" s="10" t="s">
        <v>15</v>
      </c>
      <c r="G140" s="11" t="s">
        <v>380</v>
      </c>
      <c r="H140" s="12" t="s">
        <v>17</v>
      </c>
      <c r="I140" s="20">
        <v>15</v>
      </c>
      <c r="J140" s="21">
        <v>15</v>
      </c>
      <c r="K140" s="3" t="s">
        <v>885</v>
      </c>
      <c r="L140" s="27"/>
      <c r="M140" s="13">
        <v>1</v>
      </c>
      <c r="N140" s="14">
        <v>15</v>
      </c>
      <c r="O140" s="13">
        <v>0</v>
      </c>
      <c r="P140" s="14">
        <f t="shared" si="13"/>
        <v>15</v>
      </c>
      <c r="Q140" s="14">
        <f t="shared" si="10"/>
        <v>15</v>
      </c>
      <c r="R140" s="14">
        <f t="shared" si="11"/>
        <v>0</v>
      </c>
      <c r="S140" s="15">
        <f t="shared" si="12"/>
        <v>0</v>
      </c>
      <c r="T140" s="13"/>
    </row>
    <row r="141" spans="1:20" x14ac:dyDescent="0.15">
      <c r="A141" s="5" t="s">
        <v>53</v>
      </c>
      <c r="B141" s="6" t="s">
        <v>10</v>
      </c>
      <c r="C141" s="7" t="s">
        <v>54</v>
      </c>
      <c r="D141" s="8" t="s">
        <v>13</v>
      </c>
      <c r="E141" s="9" t="s">
        <v>55</v>
      </c>
      <c r="F141" s="10" t="s">
        <v>15</v>
      </c>
      <c r="G141" s="11" t="s">
        <v>56</v>
      </c>
      <c r="H141" s="12" t="s">
        <v>17</v>
      </c>
      <c r="I141" s="20">
        <v>200</v>
      </c>
      <c r="J141" s="21">
        <v>200</v>
      </c>
      <c r="K141" s="3" t="s">
        <v>887</v>
      </c>
      <c r="L141" s="26"/>
      <c r="M141" s="13">
        <v>1</v>
      </c>
      <c r="N141" s="14">
        <v>200</v>
      </c>
      <c r="O141" s="13">
        <v>0</v>
      </c>
      <c r="P141" s="14">
        <f t="shared" si="13"/>
        <v>200</v>
      </c>
      <c r="Q141" s="14">
        <f t="shared" si="10"/>
        <v>200</v>
      </c>
      <c r="R141" s="14">
        <f t="shared" si="11"/>
        <v>0</v>
      </c>
      <c r="S141" s="15">
        <f t="shared" si="12"/>
        <v>0</v>
      </c>
      <c r="T141" s="17" t="s">
        <v>618</v>
      </c>
    </row>
    <row r="142" spans="1:20" x14ac:dyDescent="0.15">
      <c r="A142" s="5" t="s">
        <v>53</v>
      </c>
      <c r="B142" s="6" t="s">
        <v>141</v>
      </c>
      <c r="C142" s="7" t="s">
        <v>54</v>
      </c>
      <c r="D142" s="8" t="s">
        <v>13</v>
      </c>
      <c r="E142" s="9" t="s">
        <v>168</v>
      </c>
      <c r="F142" s="10" t="s">
        <v>15</v>
      </c>
      <c r="G142" s="11" t="s">
        <v>56</v>
      </c>
      <c r="H142" s="12" t="s">
        <v>17</v>
      </c>
      <c r="I142" s="20">
        <v>200</v>
      </c>
      <c r="J142" s="21">
        <v>200</v>
      </c>
      <c r="K142" s="3" t="s">
        <v>887</v>
      </c>
      <c r="L142" s="27"/>
      <c r="M142" s="13">
        <v>1</v>
      </c>
      <c r="N142" s="14">
        <v>200</v>
      </c>
      <c r="O142" s="13">
        <v>0</v>
      </c>
      <c r="P142" s="14">
        <f t="shared" si="13"/>
        <v>200</v>
      </c>
      <c r="Q142" s="14">
        <f t="shared" si="10"/>
        <v>200</v>
      </c>
      <c r="R142" s="14">
        <f t="shared" si="11"/>
        <v>0</v>
      </c>
      <c r="S142" s="15">
        <f t="shared" si="12"/>
        <v>0</v>
      </c>
      <c r="T142" s="13"/>
    </row>
    <row r="143" spans="1:20" x14ac:dyDescent="0.15">
      <c r="A143" s="5" t="s">
        <v>53</v>
      </c>
      <c r="B143" s="6" t="s">
        <v>196</v>
      </c>
      <c r="C143" s="7" t="s">
        <v>54</v>
      </c>
      <c r="D143" s="8" t="s">
        <v>13</v>
      </c>
      <c r="E143" s="9" t="s">
        <v>224</v>
      </c>
      <c r="F143" s="10" t="s">
        <v>15</v>
      </c>
      <c r="G143" s="11" t="s">
        <v>56</v>
      </c>
      <c r="H143" s="12" t="s">
        <v>17</v>
      </c>
      <c r="I143" s="20">
        <v>200</v>
      </c>
      <c r="J143" s="21">
        <v>200</v>
      </c>
      <c r="K143" s="3" t="s">
        <v>887</v>
      </c>
      <c r="L143" s="27" t="s">
        <v>665</v>
      </c>
      <c r="M143" s="13">
        <v>1</v>
      </c>
      <c r="N143" s="14">
        <v>200</v>
      </c>
      <c r="O143" s="13">
        <v>0</v>
      </c>
      <c r="P143" s="14">
        <f t="shared" si="13"/>
        <v>200</v>
      </c>
      <c r="Q143" s="14">
        <f t="shared" si="10"/>
        <v>200</v>
      </c>
      <c r="R143" s="14">
        <f t="shared" si="11"/>
        <v>0</v>
      </c>
      <c r="S143" s="15">
        <f t="shared" si="12"/>
        <v>0</v>
      </c>
      <c r="T143" s="17" t="s">
        <v>620</v>
      </c>
    </row>
    <row r="144" spans="1:20" x14ac:dyDescent="0.15">
      <c r="A144" s="5" t="s">
        <v>53</v>
      </c>
      <c r="B144" s="6" t="s">
        <v>196</v>
      </c>
      <c r="C144" s="7" t="s">
        <v>54</v>
      </c>
      <c r="D144" s="8" t="s">
        <v>13</v>
      </c>
      <c r="E144" s="9" t="s">
        <v>222</v>
      </c>
      <c r="F144" s="10" t="s">
        <v>15</v>
      </c>
      <c r="G144" s="11" t="s">
        <v>223</v>
      </c>
      <c r="H144" s="12" t="s">
        <v>17</v>
      </c>
      <c r="I144" s="20">
        <v>200</v>
      </c>
      <c r="J144" s="21">
        <v>200</v>
      </c>
      <c r="K144" s="3" t="s">
        <v>887</v>
      </c>
      <c r="L144" s="27" t="s">
        <v>665</v>
      </c>
      <c r="M144" s="13">
        <v>1</v>
      </c>
      <c r="N144" s="14">
        <v>200</v>
      </c>
      <c r="O144" s="13">
        <v>0</v>
      </c>
      <c r="P144" s="14">
        <f t="shared" si="13"/>
        <v>200</v>
      </c>
      <c r="Q144" s="14">
        <f t="shared" si="10"/>
        <v>200</v>
      </c>
      <c r="R144" s="14">
        <f t="shared" si="11"/>
        <v>0</v>
      </c>
      <c r="S144" s="15">
        <f t="shared" si="12"/>
        <v>0</v>
      </c>
      <c r="T144" s="17" t="s">
        <v>620</v>
      </c>
    </row>
    <row r="145" spans="1:20" x14ac:dyDescent="0.15">
      <c r="A145" s="5" t="s">
        <v>53</v>
      </c>
      <c r="B145" s="6" t="s">
        <v>196</v>
      </c>
      <c r="C145" s="7" t="s">
        <v>54</v>
      </c>
      <c r="D145" s="8" t="s">
        <v>13</v>
      </c>
      <c r="E145" s="9" t="s">
        <v>221</v>
      </c>
      <c r="F145" s="10" t="s">
        <v>15</v>
      </c>
      <c r="G145" s="11" t="s">
        <v>167</v>
      </c>
      <c r="H145" s="12" t="s">
        <v>17</v>
      </c>
      <c r="I145" s="20">
        <v>200</v>
      </c>
      <c r="J145" s="21">
        <v>200</v>
      </c>
      <c r="K145" s="3" t="s">
        <v>887</v>
      </c>
      <c r="L145" s="27"/>
      <c r="M145" s="13">
        <v>1</v>
      </c>
      <c r="N145" s="14">
        <v>200</v>
      </c>
      <c r="O145" s="13">
        <v>0</v>
      </c>
      <c r="P145" s="14">
        <f t="shared" si="13"/>
        <v>200</v>
      </c>
      <c r="Q145" s="14">
        <f t="shared" si="10"/>
        <v>200</v>
      </c>
      <c r="R145" s="14">
        <f t="shared" si="11"/>
        <v>0</v>
      </c>
      <c r="S145" s="15">
        <f t="shared" si="12"/>
        <v>0</v>
      </c>
      <c r="T145" s="17" t="s">
        <v>620</v>
      </c>
    </row>
    <row r="146" spans="1:20" x14ac:dyDescent="0.15">
      <c r="A146" s="5" t="s">
        <v>53</v>
      </c>
      <c r="B146" s="6" t="s">
        <v>141</v>
      </c>
      <c r="C146" s="7" t="s">
        <v>54</v>
      </c>
      <c r="D146" s="8" t="s">
        <v>13</v>
      </c>
      <c r="E146" s="9" t="s">
        <v>166</v>
      </c>
      <c r="F146" s="10" t="s">
        <v>15</v>
      </c>
      <c r="G146" s="11" t="s">
        <v>167</v>
      </c>
      <c r="H146" s="12" t="s">
        <v>17</v>
      </c>
      <c r="I146" s="20">
        <v>200</v>
      </c>
      <c r="J146" s="21">
        <v>200</v>
      </c>
      <c r="K146" s="3" t="s">
        <v>887</v>
      </c>
      <c r="L146" s="27"/>
      <c r="M146" s="13">
        <v>1</v>
      </c>
      <c r="N146" s="14">
        <v>200</v>
      </c>
      <c r="O146" s="13">
        <v>0</v>
      </c>
      <c r="P146" s="14">
        <f t="shared" si="13"/>
        <v>200</v>
      </c>
      <c r="Q146" s="14">
        <f t="shared" si="10"/>
        <v>200</v>
      </c>
      <c r="R146" s="14">
        <f t="shared" si="11"/>
        <v>0</v>
      </c>
      <c r="S146" s="15">
        <f t="shared" si="12"/>
        <v>0</v>
      </c>
      <c r="T146" s="17" t="s">
        <v>897</v>
      </c>
    </row>
    <row r="147" spans="1:20" x14ac:dyDescent="0.15">
      <c r="A147" s="5" t="s">
        <v>53</v>
      </c>
      <c r="B147" s="6" t="s">
        <v>196</v>
      </c>
      <c r="C147" s="7" t="s">
        <v>54</v>
      </c>
      <c r="D147" s="8" t="s">
        <v>13</v>
      </c>
      <c r="E147" s="9" t="s">
        <v>220</v>
      </c>
      <c r="F147" s="10" t="s">
        <v>15</v>
      </c>
      <c r="G147" s="11" t="s">
        <v>165</v>
      </c>
      <c r="H147" s="12" t="s">
        <v>17</v>
      </c>
      <c r="I147" s="20">
        <v>200</v>
      </c>
      <c r="J147" s="21">
        <v>200</v>
      </c>
      <c r="K147" s="3" t="s">
        <v>887</v>
      </c>
      <c r="L147" s="27" t="s">
        <v>654</v>
      </c>
      <c r="M147" s="13">
        <v>1</v>
      </c>
      <c r="N147" s="14">
        <v>200</v>
      </c>
      <c r="O147" s="13">
        <v>0</v>
      </c>
      <c r="P147" s="14">
        <f t="shared" si="13"/>
        <v>200</v>
      </c>
      <c r="Q147" s="14">
        <f t="shared" si="10"/>
        <v>200</v>
      </c>
      <c r="R147" s="14">
        <f t="shared" si="11"/>
        <v>0</v>
      </c>
      <c r="S147" s="15">
        <f t="shared" si="12"/>
        <v>0</v>
      </c>
      <c r="T147" s="13"/>
    </row>
    <row r="148" spans="1:20" x14ac:dyDescent="0.15">
      <c r="A148" s="5" t="s">
        <v>53</v>
      </c>
      <c r="B148" s="6" t="s">
        <v>141</v>
      </c>
      <c r="C148" s="7" t="s">
        <v>54</v>
      </c>
      <c r="D148" s="8" t="s">
        <v>13</v>
      </c>
      <c r="E148" s="9" t="s">
        <v>164</v>
      </c>
      <c r="F148" s="10" t="s">
        <v>15</v>
      </c>
      <c r="G148" s="11" t="s">
        <v>165</v>
      </c>
      <c r="H148" s="12" t="s">
        <v>17</v>
      </c>
      <c r="I148" s="20">
        <v>275</v>
      </c>
      <c r="J148" s="21">
        <v>275</v>
      </c>
      <c r="K148" s="3" t="s">
        <v>887</v>
      </c>
      <c r="L148" s="27"/>
      <c r="M148" s="13">
        <v>1</v>
      </c>
      <c r="N148" s="14">
        <v>275</v>
      </c>
      <c r="O148" s="13">
        <v>0</v>
      </c>
      <c r="P148" s="14">
        <f t="shared" si="13"/>
        <v>275</v>
      </c>
      <c r="Q148" s="14">
        <f t="shared" si="10"/>
        <v>275</v>
      </c>
      <c r="R148" s="14">
        <f t="shared" si="11"/>
        <v>0</v>
      </c>
      <c r="S148" s="15">
        <f t="shared" si="12"/>
        <v>0</v>
      </c>
      <c r="T148" s="17" t="s">
        <v>896</v>
      </c>
    </row>
    <row r="149" spans="1:20" x14ac:dyDescent="0.15">
      <c r="A149" s="5" t="s">
        <v>53</v>
      </c>
      <c r="B149" s="6" t="s">
        <v>196</v>
      </c>
      <c r="C149" s="7" t="s">
        <v>54</v>
      </c>
      <c r="D149" s="8" t="s">
        <v>13</v>
      </c>
      <c r="E149" s="16" t="s">
        <v>218</v>
      </c>
      <c r="F149" s="10" t="s">
        <v>15</v>
      </c>
      <c r="G149" s="11" t="s">
        <v>219</v>
      </c>
      <c r="H149" s="12" t="s">
        <v>17</v>
      </c>
      <c r="I149" s="20">
        <v>75</v>
      </c>
      <c r="J149" s="21">
        <v>75</v>
      </c>
      <c r="K149" s="3" t="s">
        <v>887</v>
      </c>
      <c r="L149" s="27" t="s">
        <v>665</v>
      </c>
      <c r="M149" s="13">
        <v>3</v>
      </c>
      <c r="N149" s="14">
        <v>25</v>
      </c>
      <c r="O149" s="13">
        <v>0</v>
      </c>
      <c r="P149" s="14">
        <f t="shared" si="13"/>
        <v>75</v>
      </c>
      <c r="Q149" s="14">
        <f t="shared" si="10"/>
        <v>75</v>
      </c>
      <c r="R149" s="14">
        <f t="shared" si="11"/>
        <v>0</v>
      </c>
      <c r="S149" s="15">
        <f t="shared" si="12"/>
        <v>0</v>
      </c>
      <c r="T149" s="13"/>
    </row>
    <row r="150" spans="1:20" x14ac:dyDescent="0.15">
      <c r="A150" s="5" t="s">
        <v>53</v>
      </c>
      <c r="B150" s="6" t="s">
        <v>141</v>
      </c>
      <c r="C150" s="7" t="s">
        <v>54</v>
      </c>
      <c r="D150" s="8" t="s">
        <v>13</v>
      </c>
      <c r="E150" s="9" t="s">
        <v>162</v>
      </c>
      <c r="F150" s="10" t="s">
        <v>15</v>
      </c>
      <c r="G150" s="11" t="s">
        <v>163</v>
      </c>
      <c r="H150" s="12" t="s">
        <v>17</v>
      </c>
      <c r="I150" s="20">
        <v>75</v>
      </c>
      <c r="J150" s="21">
        <v>75</v>
      </c>
      <c r="K150" s="3" t="s">
        <v>887</v>
      </c>
      <c r="L150" s="27"/>
      <c r="M150" s="13">
        <v>3</v>
      </c>
      <c r="N150" s="14">
        <v>25</v>
      </c>
      <c r="O150" s="13">
        <v>0</v>
      </c>
      <c r="P150" s="14">
        <f t="shared" si="13"/>
        <v>75</v>
      </c>
      <c r="Q150" s="14">
        <f t="shared" si="10"/>
        <v>75</v>
      </c>
      <c r="R150" s="14">
        <f t="shared" si="11"/>
        <v>0</v>
      </c>
      <c r="S150" s="15">
        <f t="shared" si="12"/>
        <v>0</v>
      </c>
      <c r="T150" s="17"/>
    </row>
    <row r="151" spans="1:20" x14ac:dyDescent="0.15">
      <c r="A151" s="5" t="s">
        <v>527</v>
      </c>
      <c r="B151" s="6" t="s">
        <v>434</v>
      </c>
      <c r="C151" s="7" t="s">
        <v>528</v>
      </c>
      <c r="D151" s="8" t="s">
        <v>79</v>
      </c>
      <c r="E151" s="9" t="s">
        <v>535</v>
      </c>
      <c r="F151" s="10" t="s">
        <v>15</v>
      </c>
      <c r="G151" s="11" t="s">
        <v>536</v>
      </c>
      <c r="H151" s="12" t="s">
        <v>17</v>
      </c>
      <c r="I151" s="20">
        <v>200</v>
      </c>
      <c r="J151" s="21">
        <v>200</v>
      </c>
      <c r="K151" s="3" t="s">
        <v>885</v>
      </c>
      <c r="L151" s="26"/>
      <c r="M151" s="13">
        <v>1</v>
      </c>
      <c r="N151" s="14">
        <v>175</v>
      </c>
      <c r="O151" s="13">
        <v>0</v>
      </c>
      <c r="P151" s="14">
        <f>(N151*M151)+25</f>
        <v>200</v>
      </c>
      <c r="Q151" s="14">
        <f t="shared" si="10"/>
        <v>200</v>
      </c>
      <c r="R151" s="14">
        <f t="shared" si="11"/>
        <v>0</v>
      </c>
      <c r="S151" s="15">
        <f t="shared" si="12"/>
        <v>0</v>
      </c>
      <c r="T151" s="17" t="s">
        <v>928</v>
      </c>
    </row>
    <row r="152" spans="1:20" x14ac:dyDescent="0.15">
      <c r="A152" s="5" t="s">
        <v>527</v>
      </c>
      <c r="B152" s="6" t="s">
        <v>434</v>
      </c>
      <c r="C152" s="7" t="s">
        <v>528</v>
      </c>
      <c r="D152" s="8" t="s">
        <v>79</v>
      </c>
      <c r="E152" s="9" t="s">
        <v>533</v>
      </c>
      <c r="F152" s="10" t="s">
        <v>15</v>
      </c>
      <c r="G152" s="11" t="s">
        <v>534</v>
      </c>
      <c r="H152" s="12" t="s">
        <v>17</v>
      </c>
      <c r="I152" s="20">
        <v>200</v>
      </c>
      <c r="J152" s="21">
        <v>200</v>
      </c>
      <c r="K152" s="3" t="s">
        <v>885</v>
      </c>
      <c r="L152" s="26"/>
      <c r="M152" s="13">
        <v>1</v>
      </c>
      <c r="N152" s="14">
        <v>175</v>
      </c>
      <c r="O152" s="13">
        <v>0</v>
      </c>
      <c r="P152" s="14">
        <f>(N152*M152)+25</f>
        <v>200</v>
      </c>
      <c r="Q152" s="14">
        <f t="shared" si="10"/>
        <v>200</v>
      </c>
      <c r="R152" s="14">
        <f t="shared" si="11"/>
        <v>0</v>
      </c>
      <c r="S152" s="15">
        <f t="shared" si="12"/>
        <v>0</v>
      </c>
      <c r="T152" s="17" t="s">
        <v>928</v>
      </c>
    </row>
    <row r="153" spans="1:20" x14ac:dyDescent="0.15">
      <c r="A153" s="5" t="s">
        <v>527</v>
      </c>
      <c r="B153" s="6" t="s">
        <v>434</v>
      </c>
      <c r="C153" s="7" t="s">
        <v>528</v>
      </c>
      <c r="D153" s="8" t="s">
        <v>79</v>
      </c>
      <c r="E153" s="9" t="s">
        <v>531</v>
      </c>
      <c r="F153" s="10" t="s">
        <v>15</v>
      </c>
      <c r="G153" s="11" t="s">
        <v>532</v>
      </c>
      <c r="H153" s="12" t="s">
        <v>17</v>
      </c>
      <c r="I153" s="20">
        <v>200</v>
      </c>
      <c r="J153" s="21">
        <v>200</v>
      </c>
      <c r="K153" s="3" t="s">
        <v>885</v>
      </c>
      <c r="L153" s="26"/>
      <c r="M153" s="13">
        <v>1</v>
      </c>
      <c r="N153" s="14">
        <v>175</v>
      </c>
      <c r="O153" s="13">
        <v>0</v>
      </c>
      <c r="P153" s="14">
        <f>(N153*M153)+25</f>
        <v>200</v>
      </c>
      <c r="Q153" s="14">
        <f t="shared" si="10"/>
        <v>200</v>
      </c>
      <c r="R153" s="14">
        <f t="shared" si="11"/>
        <v>0</v>
      </c>
      <c r="S153" s="15">
        <f t="shared" si="12"/>
        <v>0</v>
      </c>
      <c r="T153" s="17" t="s">
        <v>928</v>
      </c>
    </row>
    <row r="154" spans="1:20" x14ac:dyDescent="0.15">
      <c r="A154" s="5" t="s">
        <v>527</v>
      </c>
      <c r="B154" s="6" t="s">
        <v>434</v>
      </c>
      <c r="C154" s="7" t="s">
        <v>528</v>
      </c>
      <c r="D154" s="8" t="s">
        <v>79</v>
      </c>
      <c r="E154" s="9" t="s">
        <v>529</v>
      </c>
      <c r="F154" s="10" t="s">
        <v>15</v>
      </c>
      <c r="G154" s="11" t="s">
        <v>530</v>
      </c>
      <c r="H154" s="12" t="s">
        <v>17</v>
      </c>
      <c r="I154" s="20">
        <v>200</v>
      </c>
      <c r="J154" s="21">
        <v>200</v>
      </c>
      <c r="K154" s="3" t="s">
        <v>885</v>
      </c>
      <c r="L154" s="26"/>
      <c r="M154" s="13">
        <v>1</v>
      </c>
      <c r="N154" s="14">
        <v>175</v>
      </c>
      <c r="O154" s="13">
        <v>0</v>
      </c>
      <c r="P154" s="14">
        <f>(N154*M154)+25</f>
        <v>200</v>
      </c>
      <c r="Q154" s="14">
        <f t="shared" si="10"/>
        <v>200</v>
      </c>
      <c r="R154" s="14">
        <f t="shared" si="11"/>
        <v>0</v>
      </c>
      <c r="S154" s="15">
        <f t="shared" si="12"/>
        <v>0</v>
      </c>
      <c r="T154" s="17" t="s">
        <v>928</v>
      </c>
    </row>
    <row r="155" spans="1:20" x14ac:dyDescent="0.15">
      <c r="A155" s="5" t="s">
        <v>556</v>
      </c>
      <c r="B155" s="6" t="s">
        <v>434</v>
      </c>
      <c r="C155" s="7" t="s">
        <v>528</v>
      </c>
      <c r="D155" s="8" t="s">
        <v>79</v>
      </c>
      <c r="E155" s="9" t="s">
        <v>572</v>
      </c>
      <c r="F155" s="10" t="s">
        <v>573</v>
      </c>
      <c r="G155" s="11" t="s">
        <v>574</v>
      </c>
      <c r="H155" s="12" t="s">
        <v>17</v>
      </c>
      <c r="I155" s="20">
        <v>150</v>
      </c>
      <c r="J155" s="21">
        <v>150</v>
      </c>
      <c r="K155" s="3" t="s">
        <v>889</v>
      </c>
      <c r="L155" s="27" t="s">
        <v>922</v>
      </c>
      <c r="M155" s="13">
        <v>3</v>
      </c>
      <c r="N155" s="14">
        <v>50</v>
      </c>
      <c r="O155" s="13">
        <v>0</v>
      </c>
      <c r="P155" s="14">
        <f t="shared" ref="P155:P173" si="14">(N155*M155)</f>
        <v>150</v>
      </c>
      <c r="Q155" s="14">
        <f t="shared" si="10"/>
        <v>150</v>
      </c>
      <c r="R155" s="14">
        <f t="shared" si="11"/>
        <v>0</v>
      </c>
      <c r="S155" s="15">
        <f t="shared" si="12"/>
        <v>0</v>
      </c>
      <c r="T155" s="13"/>
    </row>
    <row r="156" spans="1:20" x14ac:dyDescent="0.15">
      <c r="A156" s="5" t="s">
        <v>556</v>
      </c>
      <c r="B156" s="6" t="s">
        <v>434</v>
      </c>
      <c r="C156" s="7" t="s">
        <v>528</v>
      </c>
      <c r="D156" s="8" t="s">
        <v>79</v>
      </c>
      <c r="E156" s="9" t="s">
        <v>569</v>
      </c>
      <c r="F156" s="10" t="s">
        <v>570</v>
      </c>
      <c r="G156" s="11" t="s">
        <v>571</v>
      </c>
      <c r="H156" s="12" t="s">
        <v>17</v>
      </c>
      <c r="I156" s="20">
        <v>200</v>
      </c>
      <c r="J156" s="21">
        <v>200</v>
      </c>
      <c r="K156" s="3" t="s">
        <v>889</v>
      </c>
      <c r="L156" s="27" t="s">
        <v>922</v>
      </c>
      <c r="M156" s="13">
        <v>4</v>
      </c>
      <c r="N156" s="14">
        <v>50</v>
      </c>
      <c r="O156" s="13">
        <v>0</v>
      </c>
      <c r="P156" s="14">
        <f t="shared" si="14"/>
        <v>200</v>
      </c>
      <c r="Q156" s="14">
        <f t="shared" si="10"/>
        <v>200</v>
      </c>
      <c r="R156" s="14">
        <f t="shared" si="11"/>
        <v>0</v>
      </c>
      <c r="S156" s="15">
        <f t="shared" si="12"/>
        <v>0</v>
      </c>
      <c r="T156" s="13"/>
    </row>
    <row r="157" spans="1:20" x14ac:dyDescent="0.15">
      <c r="A157" s="5" t="s">
        <v>556</v>
      </c>
      <c r="B157" s="6" t="s">
        <v>434</v>
      </c>
      <c r="C157" s="7" t="s">
        <v>528</v>
      </c>
      <c r="D157" s="8" t="s">
        <v>79</v>
      </c>
      <c r="E157" s="9" t="s">
        <v>566</v>
      </c>
      <c r="F157" s="10" t="s">
        <v>567</v>
      </c>
      <c r="G157" s="11" t="s">
        <v>568</v>
      </c>
      <c r="H157" s="12" t="s">
        <v>17</v>
      </c>
      <c r="I157" s="20">
        <v>1200</v>
      </c>
      <c r="J157" s="21">
        <v>1200</v>
      </c>
      <c r="K157" s="3" t="s">
        <v>889</v>
      </c>
      <c r="L157" s="26">
        <v>4</v>
      </c>
      <c r="M157" s="17">
        <v>4</v>
      </c>
      <c r="N157" s="14">
        <v>300</v>
      </c>
      <c r="O157" s="13">
        <v>0</v>
      </c>
      <c r="P157" s="14">
        <f t="shared" si="14"/>
        <v>1200</v>
      </c>
      <c r="Q157" s="14">
        <f t="shared" si="10"/>
        <v>1200</v>
      </c>
      <c r="R157" s="14">
        <f t="shared" si="11"/>
        <v>0</v>
      </c>
      <c r="S157" s="15">
        <f t="shared" si="12"/>
        <v>0</v>
      </c>
      <c r="T157" s="17" t="s">
        <v>931</v>
      </c>
    </row>
    <row r="158" spans="1:20" x14ac:dyDescent="0.15">
      <c r="A158" s="5" t="s">
        <v>556</v>
      </c>
      <c r="B158" s="6" t="s">
        <v>434</v>
      </c>
      <c r="C158" s="7" t="s">
        <v>528</v>
      </c>
      <c r="D158" s="8" t="s">
        <v>79</v>
      </c>
      <c r="E158" s="9" t="s">
        <v>563</v>
      </c>
      <c r="F158" s="10" t="s">
        <v>564</v>
      </c>
      <c r="G158" s="11" t="s">
        <v>565</v>
      </c>
      <c r="H158" s="12" t="s">
        <v>17</v>
      </c>
      <c r="I158" s="20">
        <v>300</v>
      </c>
      <c r="J158" s="21">
        <v>300</v>
      </c>
      <c r="K158" s="3" t="s">
        <v>889</v>
      </c>
      <c r="L158" s="27" t="s">
        <v>922</v>
      </c>
      <c r="M158" s="13">
        <v>1</v>
      </c>
      <c r="N158" s="14">
        <v>300</v>
      </c>
      <c r="O158" s="13">
        <v>0</v>
      </c>
      <c r="P158" s="14">
        <f t="shared" si="14"/>
        <v>300</v>
      </c>
      <c r="Q158" s="14">
        <f t="shared" si="10"/>
        <v>300</v>
      </c>
      <c r="R158" s="14">
        <f t="shared" si="11"/>
        <v>0</v>
      </c>
      <c r="S158" s="15">
        <f t="shared" si="12"/>
        <v>0</v>
      </c>
      <c r="T158" s="13"/>
    </row>
    <row r="159" spans="1:20" x14ac:dyDescent="0.15">
      <c r="A159" s="5" t="s">
        <v>556</v>
      </c>
      <c r="B159" s="6" t="s">
        <v>434</v>
      </c>
      <c r="C159" s="7" t="s">
        <v>528</v>
      </c>
      <c r="D159" s="8" t="s">
        <v>79</v>
      </c>
      <c r="E159" s="9" t="s">
        <v>560</v>
      </c>
      <c r="F159" s="10" t="s">
        <v>561</v>
      </c>
      <c r="G159" s="11" t="s">
        <v>562</v>
      </c>
      <c r="H159" s="12" t="s">
        <v>17</v>
      </c>
      <c r="I159" s="20">
        <v>600</v>
      </c>
      <c r="J159" s="21">
        <v>600</v>
      </c>
      <c r="K159" s="3" t="s">
        <v>889</v>
      </c>
      <c r="L159" s="27" t="s">
        <v>922</v>
      </c>
      <c r="M159" s="13">
        <v>2</v>
      </c>
      <c r="N159" s="14">
        <v>300</v>
      </c>
      <c r="O159" s="13">
        <v>0</v>
      </c>
      <c r="P159" s="14">
        <f t="shared" si="14"/>
        <v>600</v>
      </c>
      <c r="Q159" s="14">
        <f t="shared" si="10"/>
        <v>600</v>
      </c>
      <c r="R159" s="14">
        <f t="shared" si="11"/>
        <v>0</v>
      </c>
      <c r="S159" s="15">
        <f t="shared" si="12"/>
        <v>0</v>
      </c>
      <c r="T159" s="13"/>
    </row>
    <row r="160" spans="1:20" x14ac:dyDescent="0.15">
      <c r="A160" s="5" t="s">
        <v>556</v>
      </c>
      <c r="B160" s="6" t="s">
        <v>434</v>
      </c>
      <c r="C160" s="7" t="s">
        <v>528</v>
      </c>
      <c r="D160" s="8" t="s">
        <v>79</v>
      </c>
      <c r="E160" s="9" t="s">
        <v>557</v>
      </c>
      <c r="F160" s="10" t="s">
        <v>558</v>
      </c>
      <c r="G160" s="11" t="s">
        <v>559</v>
      </c>
      <c r="H160" s="12" t="s">
        <v>17</v>
      </c>
      <c r="I160" s="20">
        <v>1200</v>
      </c>
      <c r="J160" s="21">
        <v>1200</v>
      </c>
      <c r="K160" s="3" t="s">
        <v>889</v>
      </c>
      <c r="L160" s="27" t="s">
        <v>922</v>
      </c>
      <c r="M160" s="13">
        <v>4</v>
      </c>
      <c r="N160" s="14">
        <v>300</v>
      </c>
      <c r="O160" s="13">
        <v>0</v>
      </c>
      <c r="P160" s="14">
        <f t="shared" si="14"/>
        <v>1200</v>
      </c>
      <c r="Q160" s="14">
        <f t="shared" si="10"/>
        <v>1200</v>
      </c>
      <c r="R160" s="14">
        <f t="shared" si="11"/>
        <v>0</v>
      </c>
      <c r="S160" s="15">
        <f t="shared" si="12"/>
        <v>0</v>
      </c>
      <c r="T160" s="13"/>
    </row>
    <row r="161" spans="1:20" x14ac:dyDescent="0.15">
      <c r="A161" s="5" t="s">
        <v>311</v>
      </c>
      <c r="B161" s="6" t="s">
        <v>250</v>
      </c>
      <c r="C161" s="7" t="s">
        <v>311</v>
      </c>
      <c r="D161" s="8" t="s">
        <v>79</v>
      </c>
      <c r="E161" s="9" t="s">
        <v>312</v>
      </c>
      <c r="F161" s="10" t="s">
        <v>15</v>
      </c>
      <c r="G161" s="11" t="s">
        <v>313</v>
      </c>
      <c r="H161" s="12" t="s">
        <v>17</v>
      </c>
      <c r="I161" s="20">
        <v>200</v>
      </c>
      <c r="J161" s="21">
        <v>200</v>
      </c>
      <c r="K161" s="3" t="s">
        <v>622</v>
      </c>
      <c r="L161" s="27"/>
      <c r="M161" s="13">
        <v>20</v>
      </c>
      <c r="N161" s="14">
        <v>10</v>
      </c>
      <c r="O161" s="13">
        <v>0</v>
      </c>
      <c r="P161" s="14">
        <f t="shared" si="14"/>
        <v>200</v>
      </c>
      <c r="Q161" s="14">
        <f t="shared" si="10"/>
        <v>200</v>
      </c>
      <c r="R161" s="14">
        <f t="shared" si="11"/>
        <v>0</v>
      </c>
      <c r="S161" s="15">
        <f t="shared" si="12"/>
        <v>0</v>
      </c>
      <c r="T161" s="13"/>
    </row>
    <row r="162" spans="1:20" x14ac:dyDescent="0.15">
      <c r="A162" s="5" t="s">
        <v>169</v>
      </c>
      <c r="B162" s="6" t="s">
        <v>141</v>
      </c>
      <c r="C162" s="7" t="s">
        <v>169</v>
      </c>
      <c r="D162" s="8" t="s">
        <v>13</v>
      </c>
      <c r="E162" s="9" t="s">
        <v>173</v>
      </c>
      <c r="F162" s="10" t="s">
        <v>174</v>
      </c>
      <c r="G162" s="11" t="s">
        <v>172</v>
      </c>
      <c r="H162" s="12" t="s">
        <v>17</v>
      </c>
      <c r="I162" s="20">
        <v>200</v>
      </c>
      <c r="J162" s="21">
        <v>200</v>
      </c>
      <c r="K162" s="3" t="s">
        <v>895</v>
      </c>
      <c r="L162" s="27"/>
      <c r="M162" s="13">
        <v>1</v>
      </c>
      <c r="N162" s="14">
        <v>200</v>
      </c>
      <c r="O162" s="13">
        <v>0</v>
      </c>
      <c r="P162" s="14">
        <f t="shared" si="14"/>
        <v>200</v>
      </c>
      <c r="Q162" s="14">
        <f t="shared" si="10"/>
        <v>200</v>
      </c>
      <c r="R162" s="14">
        <f t="shared" si="11"/>
        <v>0</v>
      </c>
      <c r="S162" s="15">
        <f t="shared" si="12"/>
        <v>0</v>
      </c>
      <c r="T162" s="13"/>
    </row>
    <row r="163" spans="1:20" x14ac:dyDescent="0.15">
      <c r="A163" s="5" t="s">
        <v>169</v>
      </c>
      <c r="B163" s="6" t="s">
        <v>196</v>
      </c>
      <c r="C163" s="7" t="s">
        <v>169</v>
      </c>
      <c r="D163" s="8" t="s">
        <v>13</v>
      </c>
      <c r="E163" s="9" t="s">
        <v>225</v>
      </c>
      <c r="F163" s="10" t="s">
        <v>226</v>
      </c>
      <c r="G163" s="11" t="s">
        <v>172</v>
      </c>
      <c r="H163" s="12" t="s">
        <v>17</v>
      </c>
      <c r="I163" s="20">
        <v>200</v>
      </c>
      <c r="J163" s="21">
        <v>200</v>
      </c>
      <c r="K163" s="3" t="s">
        <v>895</v>
      </c>
      <c r="L163" s="27"/>
      <c r="M163" s="13">
        <v>1</v>
      </c>
      <c r="N163" s="14">
        <v>200</v>
      </c>
      <c r="O163" s="13">
        <v>0</v>
      </c>
      <c r="P163" s="14">
        <f t="shared" si="14"/>
        <v>200</v>
      </c>
      <c r="Q163" s="14">
        <f t="shared" si="10"/>
        <v>200</v>
      </c>
      <c r="R163" s="14">
        <f t="shared" si="11"/>
        <v>0</v>
      </c>
      <c r="S163" s="15">
        <f t="shared" si="12"/>
        <v>0</v>
      </c>
      <c r="T163" s="17" t="s">
        <v>620</v>
      </c>
    </row>
    <row r="164" spans="1:20" x14ac:dyDescent="0.15">
      <c r="A164" s="5" t="s">
        <v>169</v>
      </c>
      <c r="B164" s="6" t="s">
        <v>141</v>
      </c>
      <c r="C164" s="7" t="s">
        <v>169</v>
      </c>
      <c r="D164" s="8" t="s">
        <v>13</v>
      </c>
      <c r="E164" s="16" t="s">
        <v>170</v>
      </c>
      <c r="F164" s="10" t="s">
        <v>171</v>
      </c>
      <c r="G164" s="11" t="s">
        <v>172</v>
      </c>
      <c r="H164" s="12" t="s">
        <v>17</v>
      </c>
      <c r="I164" s="20">
        <v>200</v>
      </c>
      <c r="J164" s="21">
        <v>200</v>
      </c>
      <c r="K164" s="3" t="s">
        <v>895</v>
      </c>
      <c r="L164" s="27"/>
      <c r="M164" s="13">
        <v>1</v>
      </c>
      <c r="N164" s="14">
        <v>200</v>
      </c>
      <c r="O164" s="13">
        <v>0</v>
      </c>
      <c r="P164" s="14">
        <f t="shared" si="14"/>
        <v>200</v>
      </c>
      <c r="Q164" s="14">
        <f t="shared" si="10"/>
        <v>200</v>
      </c>
      <c r="R164" s="14">
        <f t="shared" si="11"/>
        <v>0</v>
      </c>
      <c r="S164" s="15">
        <f t="shared" si="12"/>
        <v>0</v>
      </c>
      <c r="T164" s="13"/>
    </row>
    <row r="165" spans="1:20" x14ac:dyDescent="0.15">
      <c r="A165" s="5" t="s">
        <v>421</v>
      </c>
      <c r="B165" s="6" t="s">
        <v>381</v>
      </c>
      <c r="C165" s="7" t="s">
        <v>421</v>
      </c>
      <c r="D165" s="8" t="s">
        <v>79</v>
      </c>
      <c r="E165" s="9" t="s">
        <v>426</v>
      </c>
      <c r="F165" s="10" t="s">
        <v>15</v>
      </c>
      <c r="G165" s="11" t="s">
        <v>423</v>
      </c>
      <c r="H165" s="12" t="s">
        <v>17</v>
      </c>
      <c r="I165" s="20">
        <v>50</v>
      </c>
      <c r="J165" s="21">
        <v>50</v>
      </c>
      <c r="K165" s="3" t="s">
        <v>886</v>
      </c>
      <c r="L165" s="27"/>
      <c r="M165" s="13">
        <v>1</v>
      </c>
      <c r="N165" s="14">
        <v>50</v>
      </c>
      <c r="O165" s="13">
        <v>0</v>
      </c>
      <c r="P165" s="14">
        <f t="shared" si="14"/>
        <v>50</v>
      </c>
      <c r="Q165" s="14">
        <f t="shared" si="10"/>
        <v>50</v>
      </c>
      <c r="R165" s="14">
        <f t="shared" si="11"/>
        <v>0</v>
      </c>
      <c r="S165" s="15">
        <f t="shared" si="12"/>
        <v>0</v>
      </c>
      <c r="T165" s="13"/>
    </row>
    <row r="166" spans="1:20" x14ac:dyDescent="0.15">
      <c r="A166" s="5" t="s">
        <v>421</v>
      </c>
      <c r="B166" s="6" t="s">
        <v>381</v>
      </c>
      <c r="C166" s="7" t="s">
        <v>421</v>
      </c>
      <c r="D166" s="8" t="s">
        <v>79</v>
      </c>
      <c r="E166" s="9" t="s">
        <v>425</v>
      </c>
      <c r="F166" s="10" t="s">
        <v>15</v>
      </c>
      <c r="G166" s="11" t="s">
        <v>423</v>
      </c>
      <c r="H166" s="12" t="s">
        <v>17</v>
      </c>
      <c r="I166" s="20">
        <v>50</v>
      </c>
      <c r="J166" s="21">
        <v>50</v>
      </c>
      <c r="K166" s="3" t="s">
        <v>886</v>
      </c>
      <c r="L166" s="27"/>
      <c r="M166" s="13">
        <v>1</v>
      </c>
      <c r="N166" s="14">
        <v>50</v>
      </c>
      <c r="O166" s="13">
        <v>0</v>
      </c>
      <c r="P166" s="14">
        <f t="shared" si="14"/>
        <v>50</v>
      </c>
      <c r="Q166" s="14">
        <f t="shared" si="10"/>
        <v>50</v>
      </c>
      <c r="R166" s="14">
        <f t="shared" si="11"/>
        <v>0</v>
      </c>
      <c r="S166" s="15">
        <f t="shared" si="12"/>
        <v>0</v>
      </c>
      <c r="T166" s="13"/>
    </row>
    <row r="167" spans="1:20" x14ac:dyDescent="0.15">
      <c r="A167" s="5" t="s">
        <v>421</v>
      </c>
      <c r="B167" s="6" t="s">
        <v>381</v>
      </c>
      <c r="C167" s="7" t="s">
        <v>421</v>
      </c>
      <c r="D167" s="8" t="s">
        <v>79</v>
      </c>
      <c r="E167" s="9" t="s">
        <v>424</v>
      </c>
      <c r="F167" s="10" t="s">
        <v>15</v>
      </c>
      <c r="G167" s="11" t="s">
        <v>423</v>
      </c>
      <c r="H167" s="12" t="s">
        <v>17</v>
      </c>
      <c r="I167" s="20">
        <v>50</v>
      </c>
      <c r="J167" s="21">
        <v>50</v>
      </c>
      <c r="K167" s="3" t="s">
        <v>886</v>
      </c>
      <c r="L167" s="27"/>
      <c r="M167" s="13">
        <v>1</v>
      </c>
      <c r="N167" s="14">
        <v>50</v>
      </c>
      <c r="O167" s="13">
        <v>0</v>
      </c>
      <c r="P167" s="14">
        <f t="shared" si="14"/>
        <v>50</v>
      </c>
      <c r="Q167" s="14">
        <f t="shared" si="10"/>
        <v>50</v>
      </c>
      <c r="R167" s="14">
        <f t="shared" si="11"/>
        <v>0</v>
      </c>
      <c r="S167" s="15">
        <f t="shared" si="12"/>
        <v>0</v>
      </c>
      <c r="T167" s="13"/>
    </row>
    <row r="168" spans="1:20" x14ac:dyDescent="0.15">
      <c r="A168" s="5" t="s">
        <v>421</v>
      </c>
      <c r="B168" s="6" t="s">
        <v>381</v>
      </c>
      <c r="C168" s="7" t="s">
        <v>421</v>
      </c>
      <c r="D168" s="8" t="s">
        <v>79</v>
      </c>
      <c r="E168" s="9" t="s">
        <v>422</v>
      </c>
      <c r="F168" s="10" t="s">
        <v>15</v>
      </c>
      <c r="G168" s="11" t="s">
        <v>423</v>
      </c>
      <c r="H168" s="12" t="s">
        <v>17</v>
      </c>
      <c r="I168" s="20">
        <v>50</v>
      </c>
      <c r="J168" s="21">
        <v>50</v>
      </c>
      <c r="K168" s="3" t="s">
        <v>886</v>
      </c>
      <c r="L168" s="27"/>
      <c r="M168" s="13">
        <v>1</v>
      </c>
      <c r="N168" s="14">
        <v>50</v>
      </c>
      <c r="O168" s="13">
        <v>0</v>
      </c>
      <c r="P168" s="14">
        <f t="shared" si="14"/>
        <v>50</v>
      </c>
      <c r="Q168" s="14">
        <f t="shared" si="10"/>
        <v>50</v>
      </c>
      <c r="R168" s="14">
        <f t="shared" si="11"/>
        <v>0</v>
      </c>
      <c r="S168" s="15">
        <f t="shared" si="12"/>
        <v>0</v>
      </c>
      <c r="T168" s="13"/>
    </row>
    <row r="169" spans="1:20" x14ac:dyDescent="0.15">
      <c r="A169" s="5" t="s">
        <v>427</v>
      </c>
      <c r="B169" s="6" t="s">
        <v>381</v>
      </c>
      <c r="C169" s="7" t="s">
        <v>427</v>
      </c>
      <c r="D169" s="8" t="s">
        <v>79</v>
      </c>
      <c r="E169" s="9" t="s">
        <v>431</v>
      </c>
      <c r="F169" s="10" t="s">
        <v>432</v>
      </c>
      <c r="G169" s="11" t="s">
        <v>433</v>
      </c>
      <c r="H169" s="12" t="s">
        <v>17</v>
      </c>
      <c r="I169" s="20">
        <v>200</v>
      </c>
      <c r="J169" s="21">
        <v>200</v>
      </c>
      <c r="K169" s="3" t="s">
        <v>884</v>
      </c>
      <c r="L169" s="27"/>
      <c r="M169" s="13">
        <v>1</v>
      </c>
      <c r="N169" s="14">
        <v>200</v>
      </c>
      <c r="O169" s="13">
        <v>0</v>
      </c>
      <c r="P169" s="14">
        <f t="shared" si="14"/>
        <v>200</v>
      </c>
      <c r="Q169" s="14">
        <f t="shared" si="10"/>
        <v>200</v>
      </c>
      <c r="R169" s="14">
        <f t="shared" si="11"/>
        <v>0</v>
      </c>
      <c r="S169" s="15">
        <f t="shared" si="12"/>
        <v>0</v>
      </c>
      <c r="T169" s="13"/>
    </row>
    <row r="170" spans="1:20" x14ac:dyDescent="0.15">
      <c r="A170" s="5" t="s">
        <v>427</v>
      </c>
      <c r="B170" s="6" t="s">
        <v>434</v>
      </c>
      <c r="C170" s="7" t="s">
        <v>427</v>
      </c>
      <c r="D170" s="8" t="s">
        <v>79</v>
      </c>
      <c r="E170" s="9" t="s">
        <v>545</v>
      </c>
      <c r="F170" s="10" t="s">
        <v>546</v>
      </c>
      <c r="G170" s="11" t="s">
        <v>547</v>
      </c>
      <c r="H170" s="12" t="s">
        <v>17</v>
      </c>
      <c r="I170" s="20">
        <v>200</v>
      </c>
      <c r="J170" s="21">
        <v>200</v>
      </c>
      <c r="K170" s="3" t="s">
        <v>884</v>
      </c>
      <c r="L170" s="26"/>
      <c r="M170" s="13">
        <v>1</v>
      </c>
      <c r="N170" s="14">
        <v>200</v>
      </c>
      <c r="O170" s="13">
        <v>0</v>
      </c>
      <c r="P170" s="14">
        <f t="shared" si="14"/>
        <v>200</v>
      </c>
      <c r="Q170" s="14">
        <f t="shared" si="10"/>
        <v>200</v>
      </c>
      <c r="R170" s="14">
        <f t="shared" si="11"/>
        <v>0</v>
      </c>
      <c r="S170" s="15">
        <f t="shared" si="12"/>
        <v>0</v>
      </c>
      <c r="T170" s="17" t="s">
        <v>900</v>
      </c>
    </row>
    <row r="171" spans="1:20" x14ac:dyDescent="0.15">
      <c r="A171" s="5" t="s">
        <v>427</v>
      </c>
      <c r="B171" s="6" t="s">
        <v>434</v>
      </c>
      <c r="C171" s="7" t="s">
        <v>427</v>
      </c>
      <c r="D171" s="8" t="s">
        <v>79</v>
      </c>
      <c r="E171" s="9" t="s">
        <v>543</v>
      </c>
      <c r="F171" s="10" t="s">
        <v>432</v>
      </c>
      <c r="G171" s="11" t="s">
        <v>544</v>
      </c>
      <c r="H171" s="12" t="s">
        <v>17</v>
      </c>
      <c r="I171" s="20">
        <v>200</v>
      </c>
      <c r="J171" s="21">
        <v>200</v>
      </c>
      <c r="K171" s="3" t="s">
        <v>884</v>
      </c>
      <c r="L171" s="26"/>
      <c r="M171" s="13">
        <v>1</v>
      </c>
      <c r="N171" s="14">
        <v>200</v>
      </c>
      <c r="O171" s="13">
        <v>0</v>
      </c>
      <c r="P171" s="14">
        <f t="shared" si="14"/>
        <v>200</v>
      </c>
      <c r="Q171" s="14">
        <f t="shared" si="10"/>
        <v>200</v>
      </c>
      <c r="R171" s="14">
        <f t="shared" si="11"/>
        <v>0</v>
      </c>
      <c r="S171" s="15">
        <f t="shared" si="12"/>
        <v>0</v>
      </c>
      <c r="T171" s="13"/>
    </row>
    <row r="172" spans="1:20" x14ac:dyDescent="0.15">
      <c r="A172" s="5" t="s">
        <v>427</v>
      </c>
      <c r="B172" s="6" t="s">
        <v>381</v>
      </c>
      <c r="C172" s="7" t="s">
        <v>427</v>
      </c>
      <c r="D172" s="8" t="s">
        <v>79</v>
      </c>
      <c r="E172" s="9" t="s">
        <v>428</v>
      </c>
      <c r="F172" s="10" t="s">
        <v>429</v>
      </c>
      <c r="G172" s="11" t="s">
        <v>430</v>
      </c>
      <c r="H172" s="12" t="s">
        <v>17</v>
      </c>
      <c r="I172" s="20">
        <v>250</v>
      </c>
      <c r="J172" s="21">
        <v>250</v>
      </c>
      <c r="K172" s="3" t="s">
        <v>884</v>
      </c>
      <c r="L172" s="27"/>
      <c r="M172" s="13">
        <v>5</v>
      </c>
      <c r="N172" s="14">
        <v>50</v>
      </c>
      <c r="O172" s="13">
        <v>0</v>
      </c>
      <c r="P172" s="14">
        <f t="shared" si="14"/>
        <v>250</v>
      </c>
      <c r="Q172" s="14">
        <f t="shared" si="10"/>
        <v>250</v>
      </c>
      <c r="R172" s="14">
        <f t="shared" si="11"/>
        <v>0</v>
      </c>
      <c r="S172" s="15">
        <f t="shared" si="12"/>
        <v>0</v>
      </c>
      <c r="T172" s="17" t="s">
        <v>900</v>
      </c>
    </row>
    <row r="173" spans="1:20" x14ac:dyDescent="0.15">
      <c r="A173" s="5" t="s">
        <v>548</v>
      </c>
      <c r="B173" s="6" t="s">
        <v>434</v>
      </c>
      <c r="C173" s="7" t="s">
        <v>549</v>
      </c>
      <c r="D173" s="8" t="s">
        <v>79</v>
      </c>
      <c r="E173" s="9" t="s">
        <v>550</v>
      </c>
      <c r="F173" s="10" t="s">
        <v>15</v>
      </c>
      <c r="G173" s="11" t="s">
        <v>551</v>
      </c>
      <c r="H173" s="12" t="s">
        <v>17</v>
      </c>
      <c r="I173" s="20">
        <v>200</v>
      </c>
      <c r="J173" s="21">
        <v>200</v>
      </c>
      <c r="K173" s="3" t="s">
        <v>885</v>
      </c>
      <c r="L173" s="26"/>
      <c r="M173" s="13">
        <v>1</v>
      </c>
      <c r="N173" s="14">
        <v>200</v>
      </c>
      <c r="O173" s="13">
        <v>0</v>
      </c>
      <c r="P173" s="14">
        <f t="shared" si="14"/>
        <v>200</v>
      </c>
      <c r="Q173" s="14">
        <f t="shared" si="10"/>
        <v>200</v>
      </c>
      <c r="R173" s="14">
        <f t="shared" si="11"/>
        <v>0</v>
      </c>
      <c r="S173" s="15">
        <f t="shared" si="12"/>
        <v>0</v>
      </c>
      <c r="T173" s="13"/>
    </row>
    <row r="174" spans="1:20" x14ac:dyDescent="0.15">
      <c r="A174" s="5" t="s">
        <v>45</v>
      </c>
      <c r="B174" s="6" t="s">
        <v>10</v>
      </c>
      <c r="C174" s="7" t="s">
        <v>46</v>
      </c>
      <c r="D174" s="8" t="s">
        <v>13</v>
      </c>
      <c r="E174" s="16" t="s">
        <v>47</v>
      </c>
      <c r="F174" s="10" t="s">
        <v>15</v>
      </c>
      <c r="G174" s="11" t="s">
        <v>48</v>
      </c>
      <c r="H174" s="12" t="s">
        <v>17</v>
      </c>
      <c r="I174" s="20">
        <v>311.70999999999998</v>
      </c>
      <c r="J174" s="21">
        <v>264.95</v>
      </c>
      <c r="K174" s="3" t="s">
        <v>886</v>
      </c>
      <c r="L174" s="26"/>
      <c r="M174" s="13">
        <v>7</v>
      </c>
      <c r="N174" s="14">
        <f>(6*17.65)+(1*205.81)</f>
        <v>311.70999999999998</v>
      </c>
      <c r="O174" s="13">
        <v>0.15</v>
      </c>
      <c r="P174" s="14">
        <f>(N174)</f>
        <v>311.70999999999998</v>
      </c>
      <c r="Q174" s="14">
        <f t="shared" si="10"/>
        <v>264.95349999999996</v>
      </c>
      <c r="R174" s="14">
        <f t="shared" si="11"/>
        <v>0</v>
      </c>
      <c r="S174" s="15">
        <f t="shared" si="12"/>
        <v>-3.4999999999740794E-3</v>
      </c>
      <c r="T174" s="17" t="s">
        <v>618</v>
      </c>
    </row>
    <row r="175" spans="1:20" x14ac:dyDescent="0.15">
      <c r="A175" s="5" t="s">
        <v>45</v>
      </c>
      <c r="B175" s="6" t="s">
        <v>434</v>
      </c>
      <c r="C175" s="7" t="s">
        <v>46</v>
      </c>
      <c r="D175" s="8" t="s">
        <v>79</v>
      </c>
      <c r="E175" s="9" t="s">
        <v>501</v>
      </c>
      <c r="F175" s="10" t="s">
        <v>15</v>
      </c>
      <c r="G175" s="11" t="s">
        <v>502</v>
      </c>
      <c r="H175" s="12" t="s">
        <v>17</v>
      </c>
      <c r="I175" s="20">
        <v>323.52</v>
      </c>
      <c r="J175" s="21">
        <v>274.99</v>
      </c>
      <c r="K175" s="3" t="s">
        <v>886</v>
      </c>
      <c r="L175" s="27"/>
      <c r="M175" s="13">
        <v>1</v>
      </c>
      <c r="N175" s="14">
        <v>323.52</v>
      </c>
      <c r="O175" s="13">
        <v>0.15</v>
      </c>
      <c r="P175" s="14">
        <f>(N175*M175)+(3*17.56)</f>
        <v>376.2</v>
      </c>
      <c r="Q175" s="14">
        <f t="shared" si="10"/>
        <v>319.77</v>
      </c>
      <c r="R175" s="14">
        <f t="shared" si="11"/>
        <v>-52.680000000000007</v>
      </c>
      <c r="S175" s="15">
        <f t="shared" si="12"/>
        <v>-44.779999999999973</v>
      </c>
      <c r="T175" s="25" t="s">
        <v>918</v>
      </c>
    </row>
    <row r="176" spans="1:20" x14ac:dyDescent="0.15">
      <c r="A176" s="5" t="s">
        <v>258</v>
      </c>
      <c r="B176" s="6" t="s">
        <v>250</v>
      </c>
      <c r="C176" s="7" t="s">
        <v>259</v>
      </c>
      <c r="D176" s="8" t="s">
        <v>79</v>
      </c>
      <c r="E176" s="9" t="s">
        <v>260</v>
      </c>
      <c r="F176" s="10" t="s">
        <v>15</v>
      </c>
      <c r="G176" s="11" t="s">
        <v>261</v>
      </c>
      <c r="H176" s="12" t="s">
        <v>17</v>
      </c>
      <c r="I176" s="20">
        <v>240</v>
      </c>
      <c r="J176" s="21">
        <v>240</v>
      </c>
      <c r="K176" s="3" t="s">
        <v>891</v>
      </c>
      <c r="L176" s="27" t="s">
        <v>677</v>
      </c>
      <c r="M176" s="13">
        <v>1</v>
      </c>
      <c r="N176" s="14">
        <v>240</v>
      </c>
      <c r="O176" s="13">
        <v>0</v>
      </c>
      <c r="P176" s="14">
        <f t="shared" ref="P176:P207" si="15">(N176*M176)</f>
        <v>240</v>
      </c>
      <c r="Q176" s="14">
        <f t="shared" si="10"/>
        <v>240</v>
      </c>
      <c r="R176" s="14">
        <f t="shared" si="11"/>
        <v>0</v>
      </c>
      <c r="S176" s="15">
        <f t="shared" si="12"/>
        <v>0</v>
      </c>
      <c r="T176" s="13"/>
    </row>
    <row r="177" spans="1:21" x14ac:dyDescent="0.15">
      <c r="A177" s="5" t="s">
        <v>65</v>
      </c>
      <c r="B177" s="6" t="s">
        <v>10</v>
      </c>
      <c r="C177" s="7" t="s">
        <v>66</v>
      </c>
      <c r="D177" s="8" t="s">
        <v>13</v>
      </c>
      <c r="E177" s="16" t="s">
        <v>75</v>
      </c>
      <c r="F177" s="10" t="s">
        <v>15</v>
      </c>
      <c r="G177" s="11" t="s">
        <v>76</v>
      </c>
      <c r="H177" s="12" t="s">
        <v>17</v>
      </c>
      <c r="I177" s="20">
        <v>90</v>
      </c>
      <c r="J177" s="21">
        <v>90</v>
      </c>
      <c r="K177" s="3" t="s">
        <v>887</v>
      </c>
      <c r="L177" s="27"/>
      <c r="M177" s="13">
        <v>6</v>
      </c>
      <c r="N177" s="14">
        <v>15</v>
      </c>
      <c r="O177" s="13">
        <v>0</v>
      </c>
      <c r="P177" s="14">
        <f t="shared" si="15"/>
        <v>90</v>
      </c>
      <c r="Q177" s="14">
        <f t="shared" si="10"/>
        <v>90</v>
      </c>
      <c r="R177" s="14">
        <f t="shared" si="11"/>
        <v>0</v>
      </c>
      <c r="S177" s="15">
        <f t="shared" si="12"/>
        <v>0</v>
      </c>
      <c r="T177" s="17" t="s">
        <v>619</v>
      </c>
    </row>
    <row r="178" spans="1:21" x14ac:dyDescent="0.15">
      <c r="A178" s="5" t="s">
        <v>65</v>
      </c>
      <c r="B178" s="6" t="s">
        <v>10</v>
      </c>
      <c r="C178" s="7" t="s">
        <v>66</v>
      </c>
      <c r="D178" s="8" t="s">
        <v>13</v>
      </c>
      <c r="E178" s="9" t="s">
        <v>73</v>
      </c>
      <c r="F178" s="10" t="s">
        <v>15</v>
      </c>
      <c r="G178" s="11" t="s">
        <v>74</v>
      </c>
      <c r="H178" s="12" t="s">
        <v>17</v>
      </c>
      <c r="I178" s="20">
        <v>90</v>
      </c>
      <c r="J178" s="21">
        <v>90</v>
      </c>
      <c r="K178" s="3" t="s">
        <v>887</v>
      </c>
      <c r="L178" s="27"/>
      <c r="M178" s="13">
        <v>6</v>
      </c>
      <c r="N178" s="14">
        <v>15</v>
      </c>
      <c r="O178" s="13">
        <v>0</v>
      </c>
      <c r="P178" s="14">
        <f t="shared" si="15"/>
        <v>90</v>
      </c>
      <c r="Q178" s="14">
        <f t="shared" si="10"/>
        <v>90</v>
      </c>
      <c r="R178" s="14">
        <f t="shared" si="11"/>
        <v>0</v>
      </c>
      <c r="S178" s="15">
        <f t="shared" si="12"/>
        <v>0</v>
      </c>
      <c r="T178" s="13"/>
    </row>
    <row r="179" spans="1:21" x14ac:dyDescent="0.15">
      <c r="A179" s="5" t="s">
        <v>65</v>
      </c>
      <c r="B179" s="6" t="s">
        <v>10</v>
      </c>
      <c r="C179" s="7" t="s">
        <v>66</v>
      </c>
      <c r="D179" s="8" t="s">
        <v>13</v>
      </c>
      <c r="E179" s="16" t="s">
        <v>71</v>
      </c>
      <c r="F179" s="10" t="s">
        <v>15</v>
      </c>
      <c r="G179" s="11" t="s">
        <v>72</v>
      </c>
      <c r="H179" s="12" t="s">
        <v>17</v>
      </c>
      <c r="I179" s="20">
        <v>90</v>
      </c>
      <c r="J179" s="21">
        <v>90</v>
      </c>
      <c r="K179" s="3" t="s">
        <v>887</v>
      </c>
      <c r="L179" s="27"/>
      <c r="M179" s="13">
        <v>6</v>
      </c>
      <c r="N179" s="14">
        <v>15</v>
      </c>
      <c r="O179" s="13">
        <v>0</v>
      </c>
      <c r="P179" s="14">
        <f t="shared" si="15"/>
        <v>90</v>
      </c>
      <c r="Q179" s="14">
        <f t="shared" si="10"/>
        <v>90</v>
      </c>
      <c r="R179" s="14">
        <f t="shared" si="11"/>
        <v>0</v>
      </c>
      <c r="S179" s="15">
        <f t="shared" si="12"/>
        <v>0</v>
      </c>
      <c r="T179" s="13"/>
    </row>
    <row r="180" spans="1:21" x14ac:dyDescent="0.15">
      <c r="A180" s="5" t="s">
        <v>65</v>
      </c>
      <c r="B180" s="6" t="s">
        <v>10</v>
      </c>
      <c r="C180" s="7" t="s">
        <v>66</v>
      </c>
      <c r="D180" s="8" t="s">
        <v>13</v>
      </c>
      <c r="E180" s="9" t="s">
        <v>69</v>
      </c>
      <c r="F180" s="10" t="s">
        <v>15</v>
      </c>
      <c r="G180" s="11" t="s">
        <v>70</v>
      </c>
      <c r="H180" s="12" t="s">
        <v>17</v>
      </c>
      <c r="I180" s="20">
        <v>90</v>
      </c>
      <c r="J180" s="21">
        <v>90</v>
      </c>
      <c r="K180" s="3" t="s">
        <v>887</v>
      </c>
      <c r="L180" s="27"/>
      <c r="M180" s="13">
        <v>6</v>
      </c>
      <c r="N180" s="14">
        <v>15</v>
      </c>
      <c r="O180" s="13">
        <v>0</v>
      </c>
      <c r="P180" s="14">
        <f t="shared" si="15"/>
        <v>90</v>
      </c>
      <c r="Q180" s="14">
        <f t="shared" si="10"/>
        <v>90</v>
      </c>
      <c r="R180" s="14">
        <f t="shared" si="11"/>
        <v>0</v>
      </c>
      <c r="S180" s="15">
        <f t="shared" si="12"/>
        <v>0</v>
      </c>
      <c r="T180" s="17" t="s">
        <v>618</v>
      </c>
    </row>
    <row r="181" spans="1:21" x14ac:dyDescent="0.15">
      <c r="A181" s="5" t="s">
        <v>65</v>
      </c>
      <c r="B181" s="6" t="s">
        <v>196</v>
      </c>
      <c r="C181" s="7" t="s">
        <v>66</v>
      </c>
      <c r="D181" s="8" t="s">
        <v>13</v>
      </c>
      <c r="E181" s="16" t="s">
        <v>241</v>
      </c>
      <c r="F181" s="10" t="s">
        <v>15</v>
      </c>
      <c r="G181" s="11" t="s">
        <v>74</v>
      </c>
      <c r="H181" s="12" t="s">
        <v>17</v>
      </c>
      <c r="I181" s="20">
        <v>180</v>
      </c>
      <c r="J181" s="21">
        <v>180</v>
      </c>
      <c r="K181" s="3" t="s">
        <v>887</v>
      </c>
      <c r="L181" s="27"/>
      <c r="M181" s="13">
        <v>12</v>
      </c>
      <c r="N181" s="14">
        <v>15</v>
      </c>
      <c r="O181" s="13">
        <v>0</v>
      </c>
      <c r="P181" s="14">
        <f t="shared" si="15"/>
        <v>180</v>
      </c>
      <c r="Q181" s="14">
        <f t="shared" si="10"/>
        <v>180</v>
      </c>
      <c r="R181" s="14">
        <f t="shared" si="11"/>
        <v>0</v>
      </c>
      <c r="S181" s="15">
        <f t="shared" si="12"/>
        <v>0</v>
      </c>
      <c r="T181" s="13"/>
    </row>
    <row r="182" spans="1:21" x14ac:dyDescent="0.15">
      <c r="A182" s="5" t="s">
        <v>65</v>
      </c>
      <c r="B182" s="6" t="s">
        <v>196</v>
      </c>
      <c r="C182" s="7" t="s">
        <v>66</v>
      </c>
      <c r="D182" s="8" t="s">
        <v>13</v>
      </c>
      <c r="E182" s="9" t="s">
        <v>240</v>
      </c>
      <c r="F182" s="10" t="s">
        <v>15</v>
      </c>
      <c r="G182" s="11" t="s">
        <v>72</v>
      </c>
      <c r="H182" s="12" t="s">
        <v>17</v>
      </c>
      <c r="I182" s="20">
        <v>180</v>
      </c>
      <c r="J182" s="21">
        <v>180</v>
      </c>
      <c r="K182" s="3" t="s">
        <v>887</v>
      </c>
      <c r="L182" s="27"/>
      <c r="M182" s="13">
        <v>12</v>
      </c>
      <c r="N182" s="14">
        <v>15</v>
      </c>
      <c r="O182" s="13">
        <v>0</v>
      </c>
      <c r="P182" s="14">
        <f t="shared" si="15"/>
        <v>180</v>
      </c>
      <c r="Q182" s="14">
        <f t="shared" si="10"/>
        <v>180</v>
      </c>
      <c r="R182" s="14">
        <f t="shared" si="11"/>
        <v>0</v>
      </c>
      <c r="S182" s="15">
        <f t="shared" si="12"/>
        <v>0</v>
      </c>
      <c r="T182" s="13"/>
    </row>
    <row r="183" spans="1:21" x14ac:dyDescent="0.15">
      <c r="A183" s="5" t="s">
        <v>65</v>
      </c>
      <c r="B183" s="6" t="s">
        <v>196</v>
      </c>
      <c r="C183" s="7" t="s">
        <v>66</v>
      </c>
      <c r="D183" s="8" t="s">
        <v>13</v>
      </c>
      <c r="E183" s="16" t="s">
        <v>239</v>
      </c>
      <c r="F183" s="10" t="s">
        <v>15</v>
      </c>
      <c r="G183" s="11" t="s">
        <v>70</v>
      </c>
      <c r="H183" s="12" t="s">
        <v>17</v>
      </c>
      <c r="I183" s="20">
        <v>180</v>
      </c>
      <c r="J183" s="21">
        <v>180</v>
      </c>
      <c r="K183" s="3" t="s">
        <v>887</v>
      </c>
      <c r="L183" s="27"/>
      <c r="M183" s="13">
        <v>12</v>
      </c>
      <c r="N183" s="14">
        <v>15</v>
      </c>
      <c r="O183" s="13">
        <v>0</v>
      </c>
      <c r="P183" s="14">
        <f t="shared" si="15"/>
        <v>180</v>
      </c>
      <c r="Q183" s="14">
        <f t="shared" si="10"/>
        <v>180</v>
      </c>
      <c r="R183" s="14">
        <f t="shared" si="11"/>
        <v>0</v>
      </c>
      <c r="S183" s="15">
        <f t="shared" si="12"/>
        <v>0</v>
      </c>
      <c r="T183" s="13"/>
    </row>
    <row r="184" spans="1:21" x14ac:dyDescent="0.15">
      <c r="A184" s="5" t="s">
        <v>65</v>
      </c>
      <c r="B184" s="6" t="s">
        <v>10</v>
      </c>
      <c r="C184" s="7" t="s">
        <v>66</v>
      </c>
      <c r="D184" s="8" t="s">
        <v>13</v>
      </c>
      <c r="E184" s="16" t="s">
        <v>67</v>
      </c>
      <c r="F184" s="10" t="s">
        <v>15</v>
      </c>
      <c r="G184" s="11" t="s">
        <v>68</v>
      </c>
      <c r="H184" s="12" t="s">
        <v>17</v>
      </c>
      <c r="I184" s="20">
        <v>60</v>
      </c>
      <c r="J184" s="21">
        <v>60</v>
      </c>
      <c r="K184" s="3" t="s">
        <v>887</v>
      </c>
      <c r="L184" s="27"/>
      <c r="M184" s="13">
        <v>4</v>
      </c>
      <c r="N184" s="14">
        <v>15</v>
      </c>
      <c r="O184" s="13">
        <v>0</v>
      </c>
      <c r="P184" s="14">
        <f t="shared" si="15"/>
        <v>60</v>
      </c>
      <c r="Q184" s="14">
        <f t="shared" si="10"/>
        <v>60</v>
      </c>
      <c r="R184" s="14">
        <f t="shared" si="11"/>
        <v>0</v>
      </c>
      <c r="S184" s="15">
        <f t="shared" si="12"/>
        <v>0</v>
      </c>
      <c r="T184" s="17" t="s">
        <v>618</v>
      </c>
      <c r="U184" s="24" t="s">
        <v>917</v>
      </c>
    </row>
    <row r="185" spans="1:21" x14ac:dyDescent="0.15">
      <c r="A185" s="5" t="s">
        <v>65</v>
      </c>
      <c r="B185" s="6" t="s">
        <v>196</v>
      </c>
      <c r="C185" s="7" t="s">
        <v>66</v>
      </c>
      <c r="D185" s="8" t="s">
        <v>13</v>
      </c>
      <c r="E185" s="9" t="s">
        <v>238</v>
      </c>
      <c r="F185" s="10" t="s">
        <v>15</v>
      </c>
      <c r="G185" s="11" t="s">
        <v>68</v>
      </c>
      <c r="H185" s="12" t="s">
        <v>17</v>
      </c>
      <c r="I185" s="20">
        <v>120</v>
      </c>
      <c r="J185" s="21">
        <v>120</v>
      </c>
      <c r="K185" s="3" t="s">
        <v>887</v>
      </c>
      <c r="L185" s="27"/>
      <c r="M185" s="13">
        <v>8</v>
      </c>
      <c r="N185" s="14">
        <v>15</v>
      </c>
      <c r="O185" s="13">
        <v>0</v>
      </c>
      <c r="P185" s="14">
        <f t="shared" si="15"/>
        <v>120</v>
      </c>
      <c r="Q185" s="14">
        <f t="shared" si="10"/>
        <v>120</v>
      </c>
      <c r="R185" s="14">
        <f t="shared" si="11"/>
        <v>0</v>
      </c>
      <c r="S185" s="15">
        <f t="shared" si="12"/>
        <v>0</v>
      </c>
      <c r="T185" s="13"/>
    </row>
    <row r="186" spans="1:21" x14ac:dyDescent="0.15">
      <c r="A186" s="5" t="s">
        <v>134</v>
      </c>
      <c r="B186" s="6" t="s">
        <v>77</v>
      </c>
      <c r="C186" s="7" t="s">
        <v>134</v>
      </c>
      <c r="D186" s="8" t="s">
        <v>79</v>
      </c>
      <c r="E186" s="9" t="s">
        <v>135</v>
      </c>
      <c r="F186" s="10" t="s">
        <v>15</v>
      </c>
      <c r="G186" s="11" t="s">
        <v>136</v>
      </c>
      <c r="H186" s="12" t="s">
        <v>17</v>
      </c>
      <c r="I186" s="20">
        <v>180</v>
      </c>
      <c r="J186" s="21">
        <v>180</v>
      </c>
      <c r="K186" s="3" t="s">
        <v>888</v>
      </c>
      <c r="L186" s="27" t="s">
        <v>937</v>
      </c>
      <c r="M186" s="13">
        <v>1</v>
      </c>
      <c r="N186" s="14">
        <v>180</v>
      </c>
      <c r="O186" s="13">
        <v>0</v>
      </c>
      <c r="P186" s="14">
        <f t="shared" si="15"/>
        <v>180</v>
      </c>
      <c r="Q186" s="14">
        <f t="shared" si="10"/>
        <v>180</v>
      </c>
      <c r="R186" s="14">
        <f t="shared" si="11"/>
        <v>0</v>
      </c>
      <c r="S186" s="15">
        <f t="shared" si="12"/>
        <v>0</v>
      </c>
      <c r="T186" s="13"/>
    </row>
    <row r="187" spans="1:21" x14ac:dyDescent="0.15">
      <c r="A187" s="5" t="s">
        <v>134</v>
      </c>
      <c r="B187" s="6" t="s">
        <v>250</v>
      </c>
      <c r="C187" s="7" t="s">
        <v>134</v>
      </c>
      <c r="D187" s="8" t="s">
        <v>79</v>
      </c>
      <c r="E187" s="9" t="s">
        <v>314</v>
      </c>
      <c r="F187" s="10" t="s">
        <v>15</v>
      </c>
      <c r="G187" s="11" t="s">
        <v>310</v>
      </c>
      <c r="H187" s="12" t="s">
        <v>17</v>
      </c>
      <c r="I187" s="20">
        <v>200</v>
      </c>
      <c r="J187" s="21">
        <v>200</v>
      </c>
      <c r="K187" s="3" t="s">
        <v>888</v>
      </c>
      <c r="L187" s="27" t="s">
        <v>657</v>
      </c>
      <c r="M187" s="13">
        <v>1</v>
      </c>
      <c r="N187" s="14">
        <v>200</v>
      </c>
      <c r="O187" s="13">
        <v>0</v>
      </c>
      <c r="P187" s="14">
        <f t="shared" si="15"/>
        <v>200</v>
      </c>
      <c r="Q187" s="14">
        <f t="shared" si="10"/>
        <v>200</v>
      </c>
      <c r="R187" s="14">
        <f t="shared" si="11"/>
        <v>0</v>
      </c>
      <c r="S187" s="15">
        <f t="shared" si="12"/>
        <v>0</v>
      </c>
      <c r="T187" s="13"/>
    </row>
    <row r="188" spans="1:21" x14ac:dyDescent="0.15">
      <c r="A188" s="5" t="s">
        <v>554</v>
      </c>
      <c r="B188" s="6" t="s">
        <v>434</v>
      </c>
      <c r="C188" s="7" t="s">
        <v>554</v>
      </c>
      <c r="D188" s="8" t="s">
        <v>79</v>
      </c>
      <c r="E188" s="9" t="s">
        <v>555</v>
      </c>
      <c r="F188" s="10" t="s">
        <v>15</v>
      </c>
      <c r="G188" s="11" t="s">
        <v>450</v>
      </c>
      <c r="H188" s="12" t="s">
        <v>17</v>
      </c>
      <c r="I188" s="20">
        <v>250</v>
      </c>
      <c r="J188" s="21">
        <v>250</v>
      </c>
      <c r="K188" s="3" t="s">
        <v>905</v>
      </c>
      <c r="L188" s="26"/>
      <c r="M188" s="13">
        <v>1</v>
      </c>
      <c r="N188" s="14">
        <v>250</v>
      </c>
      <c r="O188" s="13">
        <v>0</v>
      </c>
      <c r="P188" s="14">
        <f t="shared" si="15"/>
        <v>250</v>
      </c>
      <c r="Q188" s="14">
        <f t="shared" si="10"/>
        <v>250</v>
      </c>
      <c r="R188" s="14">
        <f t="shared" si="11"/>
        <v>0</v>
      </c>
      <c r="S188" s="15">
        <f t="shared" si="12"/>
        <v>0</v>
      </c>
      <c r="T188" s="17" t="s">
        <v>900</v>
      </c>
    </row>
    <row r="189" spans="1:21" x14ac:dyDescent="0.15">
      <c r="A189" s="5" t="s">
        <v>57</v>
      </c>
      <c r="B189" s="6" t="s">
        <v>196</v>
      </c>
      <c r="C189" s="7" t="s">
        <v>57</v>
      </c>
      <c r="D189" s="8" t="s">
        <v>13</v>
      </c>
      <c r="E189" s="9" t="s">
        <v>232</v>
      </c>
      <c r="F189" s="10" t="s">
        <v>15</v>
      </c>
      <c r="G189" s="11" t="s">
        <v>59</v>
      </c>
      <c r="H189" s="12" t="s">
        <v>17</v>
      </c>
      <c r="I189" s="20">
        <v>200</v>
      </c>
      <c r="J189" s="21">
        <v>200</v>
      </c>
      <c r="K189" s="3" t="s">
        <v>895</v>
      </c>
      <c r="L189" s="27"/>
      <c r="M189" s="13">
        <v>1</v>
      </c>
      <c r="N189" s="14">
        <v>200</v>
      </c>
      <c r="O189" s="13">
        <v>0</v>
      </c>
      <c r="P189" s="14">
        <f t="shared" si="15"/>
        <v>200</v>
      </c>
      <c r="Q189" s="14">
        <f t="shared" si="10"/>
        <v>200</v>
      </c>
      <c r="R189" s="14">
        <f t="shared" si="11"/>
        <v>0</v>
      </c>
      <c r="S189" s="15">
        <f t="shared" si="12"/>
        <v>0</v>
      </c>
      <c r="T189" s="13"/>
    </row>
    <row r="190" spans="1:21" x14ac:dyDescent="0.15">
      <c r="A190" s="5" t="s">
        <v>57</v>
      </c>
      <c r="B190" s="6" t="s">
        <v>141</v>
      </c>
      <c r="C190" s="7" t="s">
        <v>57</v>
      </c>
      <c r="D190" s="8" t="s">
        <v>13</v>
      </c>
      <c r="E190" s="9" t="s">
        <v>187</v>
      </c>
      <c r="F190" s="10" t="s">
        <v>15</v>
      </c>
      <c r="G190" s="11" t="s">
        <v>59</v>
      </c>
      <c r="H190" s="12" t="s">
        <v>17</v>
      </c>
      <c r="I190" s="20">
        <v>200</v>
      </c>
      <c r="J190" s="21">
        <v>200</v>
      </c>
      <c r="K190" s="3" t="s">
        <v>895</v>
      </c>
      <c r="L190" s="27"/>
      <c r="M190" s="13">
        <v>1</v>
      </c>
      <c r="N190" s="14">
        <v>200</v>
      </c>
      <c r="O190" s="13">
        <v>0</v>
      </c>
      <c r="P190" s="14">
        <f t="shared" si="15"/>
        <v>200</v>
      </c>
      <c r="Q190" s="14">
        <f t="shared" si="10"/>
        <v>200</v>
      </c>
      <c r="R190" s="14">
        <f t="shared" si="11"/>
        <v>0</v>
      </c>
      <c r="S190" s="15">
        <f t="shared" si="12"/>
        <v>0</v>
      </c>
      <c r="T190" s="13"/>
    </row>
    <row r="191" spans="1:21" x14ac:dyDescent="0.15">
      <c r="A191" s="5" t="s">
        <v>57</v>
      </c>
      <c r="B191" s="6" t="s">
        <v>10</v>
      </c>
      <c r="C191" s="7" t="s">
        <v>57</v>
      </c>
      <c r="D191" s="8" t="s">
        <v>13</v>
      </c>
      <c r="E191" s="16" t="s">
        <v>58</v>
      </c>
      <c r="F191" s="10" t="s">
        <v>15</v>
      </c>
      <c r="G191" s="11" t="s">
        <v>59</v>
      </c>
      <c r="H191" s="12" t="s">
        <v>17</v>
      </c>
      <c r="I191" s="20">
        <v>200</v>
      </c>
      <c r="J191" s="21">
        <v>200</v>
      </c>
      <c r="K191" s="3" t="s">
        <v>895</v>
      </c>
      <c r="L191" s="27" t="s">
        <v>939</v>
      </c>
      <c r="M191" s="13">
        <v>1</v>
      </c>
      <c r="N191" s="14">
        <v>200</v>
      </c>
      <c r="O191" s="13">
        <v>0</v>
      </c>
      <c r="P191" s="14">
        <f t="shared" si="15"/>
        <v>200</v>
      </c>
      <c r="Q191" s="14">
        <f t="shared" si="10"/>
        <v>200</v>
      </c>
      <c r="R191" s="14">
        <f t="shared" si="11"/>
        <v>0</v>
      </c>
      <c r="S191" s="15">
        <f t="shared" si="12"/>
        <v>0</v>
      </c>
      <c r="T191" s="13"/>
    </row>
    <row r="192" spans="1:21" x14ac:dyDescent="0.15">
      <c r="A192" s="5" t="s">
        <v>315</v>
      </c>
      <c r="B192" s="6" t="s">
        <v>250</v>
      </c>
      <c r="C192" s="7" t="s">
        <v>315</v>
      </c>
      <c r="D192" s="8" t="s">
        <v>79</v>
      </c>
      <c r="E192" s="9" t="s">
        <v>316</v>
      </c>
      <c r="F192" s="10" t="s">
        <v>15</v>
      </c>
      <c r="G192" s="11" t="s">
        <v>15</v>
      </c>
      <c r="H192" s="12" t="s">
        <v>17</v>
      </c>
      <c r="I192" s="20">
        <v>200</v>
      </c>
      <c r="J192" s="21">
        <v>200</v>
      </c>
      <c r="K192" s="3" t="s">
        <v>885</v>
      </c>
      <c r="L192" s="27"/>
      <c r="M192" s="13">
        <v>1</v>
      </c>
      <c r="N192" s="14">
        <v>200</v>
      </c>
      <c r="O192" s="13">
        <v>0</v>
      </c>
      <c r="P192" s="14">
        <f t="shared" si="15"/>
        <v>200</v>
      </c>
      <c r="Q192" s="14">
        <f t="shared" si="10"/>
        <v>200</v>
      </c>
      <c r="R192" s="14">
        <f t="shared" si="11"/>
        <v>0</v>
      </c>
      <c r="S192" s="15">
        <f t="shared" si="12"/>
        <v>0</v>
      </c>
      <c r="T192" s="13"/>
    </row>
    <row r="193" spans="1:20" x14ac:dyDescent="0.15">
      <c r="A193" s="53" t="s">
        <v>368</v>
      </c>
      <c r="B193" s="54" t="s">
        <v>326</v>
      </c>
      <c r="C193" s="55" t="s">
        <v>368</v>
      </c>
      <c r="D193" s="56" t="s">
        <v>79</v>
      </c>
      <c r="E193" s="57" t="s">
        <v>369</v>
      </c>
      <c r="F193" s="58" t="s">
        <v>15</v>
      </c>
      <c r="G193" s="59" t="s">
        <v>370</v>
      </c>
      <c r="H193" s="60" t="s">
        <v>17</v>
      </c>
      <c r="I193" s="61">
        <v>400</v>
      </c>
      <c r="J193" s="62">
        <v>400</v>
      </c>
      <c r="K193" s="63" t="s">
        <v>891</v>
      </c>
      <c r="L193" s="64" t="s">
        <v>942</v>
      </c>
      <c r="M193" s="65">
        <v>2</v>
      </c>
      <c r="N193" s="66">
        <v>200</v>
      </c>
      <c r="O193" s="65">
        <v>0</v>
      </c>
      <c r="P193" s="66">
        <f t="shared" si="15"/>
        <v>400</v>
      </c>
      <c r="Q193" s="66">
        <f t="shared" si="10"/>
        <v>400</v>
      </c>
      <c r="R193" s="66">
        <f t="shared" si="11"/>
        <v>0</v>
      </c>
      <c r="S193" s="67">
        <f t="shared" si="12"/>
        <v>0</v>
      </c>
      <c r="T193" s="65"/>
    </row>
    <row r="194" spans="1:20" x14ac:dyDescent="0.15">
      <c r="A194" s="5" t="s">
        <v>575</v>
      </c>
      <c r="B194" s="6" t="s">
        <v>434</v>
      </c>
      <c r="C194" s="7" t="s">
        <v>575</v>
      </c>
      <c r="D194" s="8" t="s">
        <v>79</v>
      </c>
      <c r="E194" s="9" t="s">
        <v>576</v>
      </c>
      <c r="F194" s="10" t="s">
        <v>577</v>
      </c>
      <c r="G194" s="11" t="s">
        <v>578</v>
      </c>
      <c r="H194" s="12" t="s">
        <v>17</v>
      </c>
      <c r="I194" s="20">
        <v>45</v>
      </c>
      <c r="J194" s="21">
        <v>45</v>
      </c>
      <c r="K194" s="3" t="s">
        <v>889</v>
      </c>
      <c r="L194" s="27" t="s">
        <v>922</v>
      </c>
      <c r="M194" s="13">
        <v>3</v>
      </c>
      <c r="N194" s="14">
        <v>15</v>
      </c>
      <c r="O194" s="13">
        <v>0</v>
      </c>
      <c r="P194" s="14">
        <f t="shared" si="15"/>
        <v>45</v>
      </c>
      <c r="Q194" s="14">
        <f t="shared" si="10"/>
        <v>45</v>
      </c>
      <c r="R194" s="14">
        <f t="shared" si="11"/>
        <v>0</v>
      </c>
      <c r="S194" s="15">
        <f t="shared" si="12"/>
        <v>0</v>
      </c>
      <c r="T194" s="13"/>
    </row>
    <row r="195" spans="1:20" x14ac:dyDescent="0.15">
      <c r="A195" s="5" t="s">
        <v>40</v>
      </c>
      <c r="B195" s="6" t="s">
        <v>196</v>
      </c>
      <c r="C195" s="7" t="s">
        <v>41</v>
      </c>
      <c r="D195" s="8" t="s">
        <v>13</v>
      </c>
      <c r="E195" s="9" t="s">
        <v>211</v>
      </c>
      <c r="F195" s="10" t="s">
        <v>43</v>
      </c>
      <c r="G195" s="11" t="s">
        <v>44</v>
      </c>
      <c r="H195" s="12" t="s">
        <v>17</v>
      </c>
      <c r="I195" s="20">
        <v>352.95</v>
      </c>
      <c r="J195" s="21">
        <v>300.01</v>
      </c>
      <c r="K195" s="3" t="s">
        <v>890</v>
      </c>
      <c r="L195" s="27"/>
      <c r="M195" s="13">
        <v>3</v>
      </c>
      <c r="N195" s="14">
        <v>117.65</v>
      </c>
      <c r="O195" s="13">
        <v>0.15</v>
      </c>
      <c r="P195" s="14">
        <f t="shared" si="15"/>
        <v>352.95000000000005</v>
      </c>
      <c r="Q195" s="14">
        <f t="shared" ref="Q195:Q224" si="16">P195*(1-O195)</f>
        <v>300.00750000000005</v>
      </c>
      <c r="R195" s="14">
        <f t="shared" ref="R195:R224" si="17">+I195-P195</f>
        <v>0</v>
      </c>
      <c r="S195" s="15">
        <f t="shared" ref="S195:S224" si="18">+J195-Q195</f>
        <v>2.4999999999408828E-3</v>
      </c>
      <c r="T195" s="17" t="s">
        <v>901</v>
      </c>
    </row>
    <row r="196" spans="1:20" x14ac:dyDescent="0.15">
      <c r="A196" s="5" t="s">
        <v>40</v>
      </c>
      <c r="B196" s="6" t="s">
        <v>10</v>
      </c>
      <c r="C196" s="7" t="s">
        <v>41</v>
      </c>
      <c r="D196" s="8" t="s">
        <v>13</v>
      </c>
      <c r="E196" s="9" t="s">
        <v>42</v>
      </c>
      <c r="F196" s="10" t="s">
        <v>43</v>
      </c>
      <c r="G196" s="11" t="s">
        <v>44</v>
      </c>
      <c r="H196" s="12" t="s">
        <v>17</v>
      </c>
      <c r="I196" s="20">
        <v>235.3</v>
      </c>
      <c r="J196" s="21">
        <v>200</v>
      </c>
      <c r="K196" s="3" t="s">
        <v>890</v>
      </c>
      <c r="L196" s="26"/>
      <c r="M196" s="13">
        <v>2</v>
      </c>
      <c r="N196" s="14">
        <v>117.65</v>
      </c>
      <c r="O196" s="13">
        <v>0.15</v>
      </c>
      <c r="P196" s="14">
        <f t="shared" si="15"/>
        <v>235.3</v>
      </c>
      <c r="Q196" s="14">
        <f t="shared" si="16"/>
        <v>200.005</v>
      </c>
      <c r="R196" s="14">
        <f t="shared" si="17"/>
        <v>0</v>
      </c>
      <c r="S196" s="15">
        <f t="shared" si="18"/>
        <v>-4.9999999999954525E-3</v>
      </c>
      <c r="T196" s="13"/>
    </row>
    <row r="197" spans="1:20" x14ac:dyDescent="0.15">
      <c r="A197" s="5" t="s">
        <v>40</v>
      </c>
      <c r="B197" s="6" t="s">
        <v>434</v>
      </c>
      <c r="C197" s="7" t="s">
        <v>41</v>
      </c>
      <c r="D197" s="8" t="s">
        <v>79</v>
      </c>
      <c r="E197" s="9" t="s">
        <v>488</v>
      </c>
      <c r="F197" s="10" t="s">
        <v>43</v>
      </c>
      <c r="G197" s="11" t="s">
        <v>44</v>
      </c>
      <c r="H197" s="12" t="s">
        <v>17</v>
      </c>
      <c r="I197" s="20">
        <v>352.95</v>
      </c>
      <c r="J197" s="21">
        <v>300.01</v>
      </c>
      <c r="K197" s="3" t="s">
        <v>890</v>
      </c>
      <c r="L197" s="27"/>
      <c r="M197" s="13">
        <v>3</v>
      </c>
      <c r="N197" s="14">
        <v>117.65</v>
      </c>
      <c r="O197" s="13">
        <v>0.15</v>
      </c>
      <c r="P197" s="14">
        <f t="shared" si="15"/>
        <v>352.95000000000005</v>
      </c>
      <c r="Q197" s="14">
        <f t="shared" si="16"/>
        <v>300.00750000000005</v>
      </c>
      <c r="R197" s="14">
        <f t="shared" si="17"/>
        <v>0</v>
      </c>
      <c r="S197" s="15">
        <f t="shared" si="18"/>
        <v>2.4999999999408828E-3</v>
      </c>
      <c r="T197" s="17" t="s">
        <v>916</v>
      </c>
    </row>
    <row r="198" spans="1:20" x14ac:dyDescent="0.15">
      <c r="A198" s="5" t="s">
        <v>373</v>
      </c>
      <c r="B198" s="6" t="s">
        <v>326</v>
      </c>
      <c r="C198" s="7" t="s">
        <v>373</v>
      </c>
      <c r="D198" s="8" t="s">
        <v>79</v>
      </c>
      <c r="E198" s="9" t="s">
        <v>374</v>
      </c>
      <c r="F198" s="10" t="s">
        <v>375</v>
      </c>
      <c r="G198" s="11" t="s">
        <v>376</v>
      </c>
      <c r="H198" s="12" t="s">
        <v>17</v>
      </c>
      <c r="I198" s="20">
        <v>200</v>
      </c>
      <c r="J198" s="21">
        <v>200</v>
      </c>
      <c r="K198" s="3" t="s">
        <v>885</v>
      </c>
      <c r="L198" s="27" t="s">
        <v>942</v>
      </c>
      <c r="M198" s="13">
        <v>1</v>
      </c>
      <c r="N198" s="14">
        <v>200</v>
      </c>
      <c r="O198" s="13">
        <v>0</v>
      </c>
      <c r="P198" s="14">
        <f t="shared" si="15"/>
        <v>200</v>
      </c>
      <c r="Q198" s="14">
        <f t="shared" si="16"/>
        <v>200</v>
      </c>
      <c r="R198" s="14">
        <f t="shared" si="17"/>
        <v>0</v>
      </c>
      <c r="S198" s="15">
        <f t="shared" si="18"/>
        <v>0</v>
      </c>
      <c r="T198" s="13"/>
    </row>
    <row r="199" spans="1:20" x14ac:dyDescent="0.15">
      <c r="A199" s="5" t="s">
        <v>604</v>
      </c>
      <c r="B199" s="6" t="s">
        <v>434</v>
      </c>
      <c r="C199" s="7" t="s">
        <v>605</v>
      </c>
      <c r="D199" s="8" t="s">
        <v>79</v>
      </c>
      <c r="E199" s="9" t="s">
        <v>606</v>
      </c>
      <c r="F199" s="10" t="s">
        <v>15</v>
      </c>
      <c r="G199" s="11" t="s">
        <v>607</v>
      </c>
      <c r="H199" s="12" t="s">
        <v>17</v>
      </c>
      <c r="I199" s="20">
        <v>250</v>
      </c>
      <c r="J199" s="21">
        <v>250</v>
      </c>
      <c r="K199" s="3" t="s">
        <v>905</v>
      </c>
      <c r="L199" s="26"/>
      <c r="M199" s="13">
        <v>1</v>
      </c>
      <c r="N199" s="14">
        <v>250</v>
      </c>
      <c r="O199" s="13">
        <v>0</v>
      </c>
      <c r="P199" s="14">
        <f t="shared" si="15"/>
        <v>250</v>
      </c>
      <c r="Q199" s="14">
        <f t="shared" si="16"/>
        <v>250</v>
      </c>
      <c r="R199" s="14">
        <f t="shared" si="17"/>
        <v>0</v>
      </c>
      <c r="S199" s="15">
        <f t="shared" si="18"/>
        <v>0</v>
      </c>
      <c r="T199" s="13"/>
    </row>
    <row r="200" spans="1:20" x14ac:dyDescent="0.15">
      <c r="A200" s="5" t="s">
        <v>60</v>
      </c>
      <c r="B200" s="6" t="s">
        <v>10</v>
      </c>
      <c r="C200" s="7" t="s">
        <v>61</v>
      </c>
      <c r="D200" s="8" t="s">
        <v>13</v>
      </c>
      <c r="E200" s="16" t="s">
        <v>62</v>
      </c>
      <c r="F200" s="10" t="s">
        <v>63</v>
      </c>
      <c r="G200" s="11" t="s">
        <v>64</v>
      </c>
      <c r="H200" s="12" t="s">
        <v>17</v>
      </c>
      <c r="I200" s="20">
        <v>200</v>
      </c>
      <c r="J200" s="21">
        <v>200</v>
      </c>
      <c r="K200" s="3" t="s">
        <v>895</v>
      </c>
      <c r="L200" s="26"/>
      <c r="M200" s="13">
        <v>1</v>
      </c>
      <c r="N200" s="14">
        <v>200</v>
      </c>
      <c r="O200" s="13">
        <v>0</v>
      </c>
      <c r="P200" s="14">
        <f t="shared" si="15"/>
        <v>200</v>
      </c>
      <c r="Q200" s="14">
        <f t="shared" si="16"/>
        <v>200</v>
      </c>
      <c r="R200" s="14">
        <f t="shared" si="17"/>
        <v>0</v>
      </c>
      <c r="S200" s="15">
        <f t="shared" si="18"/>
        <v>0</v>
      </c>
      <c r="T200" s="13"/>
    </row>
    <row r="201" spans="1:20" x14ac:dyDescent="0.15">
      <c r="A201" s="5" t="s">
        <v>183</v>
      </c>
      <c r="B201" s="6" t="s">
        <v>196</v>
      </c>
      <c r="C201" s="7" t="s">
        <v>61</v>
      </c>
      <c r="D201" s="8" t="s">
        <v>13</v>
      </c>
      <c r="E201" s="9" t="s">
        <v>229</v>
      </c>
      <c r="F201" s="10" t="s">
        <v>230</v>
      </c>
      <c r="G201" s="11" t="s">
        <v>231</v>
      </c>
      <c r="H201" s="12" t="s">
        <v>17</v>
      </c>
      <c r="I201" s="20">
        <v>250</v>
      </c>
      <c r="J201" s="21">
        <v>250</v>
      </c>
      <c r="K201" s="3" t="s">
        <v>895</v>
      </c>
      <c r="L201" s="27"/>
      <c r="M201" s="13">
        <v>1</v>
      </c>
      <c r="N201" s="14">
        <v>250</v>
      </c>
      <c r="O201" s="13">
        <v>0</v>
      </c>
      <c r="P201" s="14">
        <f t="shared" si="15"/>
        <v>250</v>
      </c>
      <c r="Q201" s="14">
        <f t="shared" si="16"/>
        <v>250</v>
      </c>
      <c r="R201" s="14">
        <f t="shared" si="17"/>
        <v>0</v>
      </c>
      <c r="S201" s="15">
        <f t="shared" si="18"/>
        <v>0</v>
      </c>
      <c r="T201" s="17" t="s">
        <v>620</v>
      </c>
    </row>
    <row r="202" spans="1:20" x14ac:dyDescent="0.15">
      <c r="A202" s="5" t="s">
        <v>180</v>
      </c>
      <c r="B202" s="6" t="s">
        <v>141</v>
      </c>
      <c r="C202" s="7" t="s">
        <v>61</v>
      </c>
      <c r="D202" s="8" t="s">
        <v>13</v>
      </c>
      <c r="E202" s="9" t="s">
        <v>181</v>
      </c>
      <c r="F202" s="10" t="s">
        <v>15</v>
      </c>
      <c r="G202" s="11" t="s">
        <v>182</v>
      </c>
      <c r="H202" s="12" t="s">
        <v>17</v>
      </c>
      <c r="I202" s="20">
        <v>200</v>
      </c>
      <c r="J202" s="21">
        <v>200</v>
      </c>
      <c r="K202" s="3" t="s">
        <v>895</v>
      </c>
      <c r="L202" s="27"/>
      <c r="M202" s="13">
        <v>1</v>
      </c>
      <c r="N202" s="14">
        <v>200</v>
      </c>
      <c r="O202" s="13">
        <v>0</v>
      </c>
      <c r="P202" s="14">
        <f t="shared" si="15"/>
        <v>200</v>
      </c>
      <c r="Q202" s="14">
        <f t="shared" si="16"/>
        <v>200</v>
      </c>
      <c r="R202" s="14">
        <f t="shared" si="17"/>
        <v>0</v>
      </c>
      <c r="S202" s="15">
        <f t="shared" si="18"/>
        <v>0</v>
      </c>
      <c r="T202" s="17" t="s">
        <v>899</v>
      </c>
    </row>
    <row r="203" spans="1:20" x14ac:dyDescent="0.15">
      <c r="A203" s="5" t="s">
        <v>180</v>
      </c>
      <c r="B203" s="6" t="s">
        <v>196</v>
      </c>
      <c r="C203" s="7" t="s">
        <v>61</v>
      </c>
      <c r="D203" s="8" t="s">
        <v>13</v>
      </c>
      <c r="E203" s="9" t="s">
        <v>227</v>
      </c>
      <c r="F203" s="10" t="s">
        <v>15</v>
      </c>
      <c r="G203" s="11" t="s">
        <v>182</v>
      </c>
      <c r="H203" s="12" t="s">
        <v>17</v>
      </c>
      <c r="I203" s="20">
        <v>250</v>
      </c>
      <c r="J203" s="21">
        <v>250</v>
      </c>
      <c r="K203" s="3" t="s">
        <v>895</v>
      </c>
      <c r="L203" s="27"/>
      <c r="M203" s="13">
        <v>1</v>
      </c>
      <c r="N203" s="14">
        <v>250</v>
      </c>
      <c r="O203" s="13">
        <v>0</v>
      </c>
      <c r="P203" s="14">
        <f t="shared" si="15"/>
        <v>250</v>
      </c>
      <c r="Q203" s="14">
        <f t="shared" si="16"/>
        <v>250</v>
      </c>
      <c r="R203" s="14">
        <f t="shared" si="17"/>
        <v>0</v>
      </c>
      <c r="S203" s="15">
        <f t="shared" si="18"/>
        <v>0</v>
      </c>
      <c r="T203" s="17" t="s">
        <v>620</v>
      </c>
    </row>
    <row r="204" spans="1:20" x14ac:dyDescent="0.15">
      <c r="A204" s="5" t="s">
        <v>188</v>
      </c>
      <c r="B204" s="6" t="s">
        <v>141</v>
      </c>
      <c r="C204" s="7" t="s">
        <v>61</v>
      </c>
      <c r="D204" s="8" t="s">
        <v>13</v>
      </c>
      <c r="E204" s="9" t="s">
        <v>189</v>
      </c>
      <c r="F204" s="10" t="s">
        <v>190</v>
      </c>
      <c r="G204" s="11" t="s">
        <v>191</v>
      </c>
      <c r="H204" s="12" t="s">
        <v>17</v>
      </c>
      <c r="I204" s="20">
        <v>250</v>
      </c>
      <c r="J204" s="21">
        <v>250</v>
      </c>
      <c r="K204" s="3" t="s">
        <v>895</v>
      </c>
      <c r="L204" s="27"/>
      <c r="M204" s="13">
        <v>1</v>
      </c>
      <c r="N204" s="14">
        <v>250</v>
      </c>
      <c r="O204" s="13">
        <v>0</v>
      </c>
      <c r="P204" s="14">
        <f t="shared" si="15"/>
        <v>250</v>
      </c>
      <c r="Q204" s="14">
        <f t="shared" si="16"/>
        <v>250</v>
      </c>
      <c r="R204" s="14">
        <f t="shared" si="17"/>
        <v>0</v>
      </c>
      <c r="S204" s="15">
        <f t="shared" si="18"/>
        <v>0</v>
      </c>
      <c r="T204" s="17" t="s">
        <v>900</v>
      </c>
    </row>
    <row r="205" spans="1:20" x14ac:dyDescent="0.15">
      <c r="A205" s="5" t="s">
        <v>188</v>
      </c>
      <c r="B205" s="6" t="s">
        <v>196</v>
      </c>
      <c r="C205" s="7" t="s">
        <v>61</v>
      </c>
      <c r="D205" s="8" t="s">
        <v>13</v>
      </c>
      <c r="E205" s="9" t="s">
        <v>233</v>
      </c>
      <c r="F205" s="10" t="s">
        <v>190</v>
      </c>
      <c r="G205" s="11" t="s">
        <v>191</v>
      </c>
      <c r="H205" s="12" t="s">
        <v>17</v>
      </c>
      <c r="I205" s="20">
        <v>200</v>
      </c>
      <c r="J205" s="21">
        <v>200</v>
      </c>
      <c r="K205" s="3" t="s">
        <v>895</v>
      </c>
      <c r="L205" s="27"/>
      <c r="M205" s="13">
        <v>1</v>
      </c>
      <c r="N205" s="14">
        <v>200</v>
      </c>
      <c r="O205" s="13">
        <v>0</v>
      </c>
      <c r="P205" s="14">
        <f t="shared" si="15"/>
        <v>200</v>
      </c>
      <c r="Q205" s="14">
        <f t="shared" si="16"/>
        <v>200</v>
      </c>
      <c r="R205" s="14">
        <f t="shared" si="17"/>
        <v>0</v>
      </c>
      <c r="S205" s="15">
        <f t="shared" si="18"/>
        <v>0</v>
      </c>
      <c r="T205" s="17" t="s">
        <v>620</v>
      </c>
    </row>
    <row r="206" spans="1:20" x14ac:dyDescent="0.15">
      <c r="A206" s="5" t="s">
        <v>183</v>
      </c>
      <c r="B206" s="6" t="s">
        <v>141</v>
      </c>
      <c r="C206" s="7" t="s">
        <v>61</v>
      </c>
      <c r="D206" s="8" t="s">
        <v>13</v>
      </c>
      <c r="E206" s="9" t="s">
        <v>184</v>
      </c>
      <c r="F206" s="10" t="s">
        <v>185</v>
      </c>
      <c r="G206" s="11" t="s">
        <v>186</v>
      </c>
      <c r="H206" s="12" t="s">
        <v>17</v>
      </c>
      <c r="I206" s="20">
        <v>400</v>
      </c>
      <c r="J206" s="21">
        <v>400</v>
      </c>
      <c r="K206" s="3" t="s">
        <v>895</v>
      </c>
      <c r="L206" s="27"/>
      <c r="M206" s="13">
        <v>4</v>
      </c>
      <c r="N206" s="14">
        <v>100</v>
      </c>
      <c r="O206" s="13">
        <v>0</v>
      </c>
      <c r="P206" s="14">
        <f t="shared" si="15"/>
        <v>400</v>
      </c>
      <c r="Q206" s="14">
        <f t="shared" si="16"/>
        <v>400</v>
      </c>
      <c r="R206" s="14">
        <f t="shared" si="17"/>
        <v>0</v>
      </c>
      <c r="S206" s="15">
        <f t="shared" si="18"/>
        <v>0</v>
      </c>
      <c r="T206" s="17" t="s">
        <v>900</v>
      </c>
    </row>
    <row r="207" spans="1:20" x14ac:dyDescent="0.15">
      <c r="A207" s="5" t="s">
        <v>183</v>
      </c>
      <c r="B207" s="6" t="s">
        <v>196</v>
      </c>
      <c r="C207" s="7" t="s">
        <v>61</v>
      </c>
      <c r="D207" s="8" t="s">
        <v>13</v>
      </c>
      <c r="E207" s="9" t="s">
        <v>228</v>
      </c>
      <c r="F207" s="10" t="s">
        <v>185</v>
      </c>
      <c r="G207" s="11" t="s">
        <v>186</v>
      </c>
      <c r="H207" s="12" t="s">
        <v>17</v>
      </c>
      <c r="I207" s="20">
        <v>400</v>
      </c>
      <c r="J207" s="21">
        <v>400</v>
      </c>
      <c r="K207" s="3" t="s">
        <v>895</v>
      </c>
      <c r="L207" s="27"/>
      <c r="M207" s="13">
        <v>4</v>
      </c>
      <c r="N207" s="14">
        <v>100</v>
      </c>
      <c r="O207" s="13">
        <v>0</v>
      </c>
      <c r="P207" s="14">
        <f t="shared" si="15"/>
        <v>400</v>
      </c>
      <c r="Q207" s="14">
        <f t="shared" si="16"/>
        <v>400</v>
      </c>
      <c r="R207" s="14">
        <f t="shared" si="17"/>
        <v>0</v>
      </c>
      <c r="S207" s="15">
        <f t="shared" si="18"/>
        <v>0</v>
      </c>
      <c r="T207" s="17" t="s">
        <v>620</v>
      </c>
    </row>
    <row r="208" spans="1:20" x14ac:dyDescent="0.15">
      <c r="A208" s="5" t="s">
        <v>581</v>
      </c>
      <c r="B208" s="6" t="s">
        <v>434</v>
      </c>
      <c r="C208" s="7" t="s">
        <v>581</v>
      </c>
      <c r="D208" s="8" t="s">
        <v>79</v>
      </c>
      <c r="E208" s="9" t="s">
        <v>582</v>
      </c>
      <c r="F208" s="10" t="s">
        <v>583</v>
      </c>
      <c r="G208" s="11" t="s">
        <v>584</v>
      </c>
      <c r="H208" s="12" t="s">
        <v>17</v>
      </c>
      <c r="I208" s="20">
        <v>200</v>
      </c>
      <c r="J208" s="21">
        <v>200</v>
      </c>
      <c r="K208" s="3" t="s">
        <v>894</v>
      </c>
      <c r="L208" s="26"/>
      <c r="M208" s="13">
        <v>1</v>
      </c>
      <c r="N208" s="14">
        <v>200</v>
      </c>
      <c r="O208" s="13">
        <v>0</v>
      </c>
      <c r="P208" s="14">
        <f t="shared" ref="P208:P224" si="19">(N208*M208)</f>
        <v>200</v>
      </c>
      <c r="Q208" s="14">
        <f t="shared" si="16"/>
        <v>200</v>
      </c>
      <c r="R208" s="14">
        <f t="shared" si="17"/>
        <v>0</v>
      </c>
      <c r="S208" s="15">
        <f t="shared" si="18"/>
        <v>0</v>
      </c>
      <c r="T208" s="13"/>
    </row>
    <row r="209" spans="1:20" x14ac:dyDescent="0.15">
      <c r="A209" s="5" t="s">
        <v>18</v>
      </c>
      <c r="B209" s="6" t="s">
        <v>196</v>
      </c>
      <c r="C209" s="7" t="s">
        <v>19</v>
      </c>
      <c r="D209" s="8" t="s">
        <v>13</v>
      </c>
      <c r="E209" s="9" t="s">
        <v>197</v>
      </c>
      <c r="F209" s="10" t="s">
        <v>21</v>
      </c>
      <c r="G209" s="11" t="s">
        <v>22</v>
      </c>
      <c r="H209" s="12" t="s">
        <v>17</v>
      </c>
      <c r="I209" s="20">
        <v>472</v>
      </c>
      <c r="J209" s="21">
        <v>401.2</v>
      </c>
      <c r="K209" s="3" t="s">
        <v>891</v>
      </c>
      <c r="L209" s="27"/>
      <c r="M209" s="13">
        <v>4</v>
      </c>
      <c r="N209" s="14">
        <v>118</v>
      </c>
      <c r="O209" s="13">
        <v>0.15</v>
      </c>
      <c r="P209" s="14">
        <f t="shared" si="19"/>
        <v>472</v>
      </c>
      <c r="Q209" s="14">
        <f t="shared" si="16"/>
        <v>401.2</v>
      </c>
      <c r="R209" s="14">
        <f t="shared" si="17"/>
        <v>0</v>
      </c>
      <c r="S209" s="15">
        <f t="shared" si="18"/>
        <v>0</v>
      </c>
      <c r="T209" s="17" t="s">
        <v>892</v>
      </c>
    </row>
    <row r="210" spans="1:20" x14ac:dyDescent="0.15">
      <c r="A210" s="5" t="s">
        <v>18</v>
      </c>
      <c r="B210" s="6" t="s">
        <v>10</v>
      </c>
      <c r="C210" s="7" t="s">
        <v>19</v>
      </c>
      <c r="D210" s="8" t="s">
        <v>13</v>
      </c>
      <c r="E210" s="9" t="s">
        <v>20</v>
      </c>
      <c r="F210" s="10" t="s">
        <v>21</v>
      </c>
      <c r="G210" s="11" t="s">
        <v>22</v>
      </c>
      <c r="H210" s="12" t="s">
        <v>17</v>
      </c>
      <c r="I210" s="20">
        <v>472</v>
      </c>
      <c r="J210" s="21">
        <v>401.2</v>
      </c>
      <c r="K210" s="3" t="s">
        <v>891</v>
      </c>
      <c r="L210" s="26"/>
      <c r="M210" s="13">
        <v>4</v>
      </c>
      <c r="N210" s="14">
        <v>118</v>
      </c>
      <c r="O210" s="13">
        <v>0.15</v>
      </c>
      <c r="P210" s="14">
        <f t="shared" si="19"/>
        <v>472</v>
      </c>
      <c r="Q210" s="14">
        <f t="shared" si="16"/>
        <v>401.2</v>
      </c>
      <c r="R210" s="14">
        <f t="shared" si="17"/>
        <v>0</v>
      </c>
      <c r="S210" s="15">
        <f t="shared" si="18"/>
        <v>0</v>
      </c>
      <c r="T210" s="13"/>
    </row>
    <row r="211" spans="1:20" x14ac:dyDescent="0.15">
      <c r="A211" s="23" t="s">
        <v>18</v>
      </c>
      <c r="B211" s="6" t="s">
        <v>141</v>
      </c>
      <c r="C211" s="7" t="s">
        <v>19</v>
      </c>
      <c r="D211" s="8" t="s">
        <v>13</v>
      </c>
      <c r="E211" s="9" t="s">
        <v>149</v>
      </c>
      <c r="F211" s="10" t="s">
        <v>150</v>
      </c>
      <c r="G211" s="11" t="s">
        <v>22</v>
      </c>
      <c r="H211" s="12" t="s">
        <v>17</v>
      </c>
      <c r="I211" s="20">
        <v>472</v>
      </c>
      <c r="J211" s="21">
        <v>401.2</v>
      </c>
      <c r="K211" s="3" t="s">
        <v>891</v>
      </c>
      <c r="L211" s="27"/>
      <c r="M211" s="13">
        <v>4</v>
      </c>
      <c r="N211" s="14">
        <v>118</v>
      </c>
      <c r="O211" s="13">
        <v>0.15</v>
      </c>
      <c r="P211" s="14">
        <f t="shared" si="19"/>
        <v>472</v>
      </c>
      <c r="Q211" s="14">
        <f t="shared" si="16"/>
        <v>401.2</v>
      </c>
      <c r="R211" s="14">
        <f t="shared" si="17"/>
        <v>0</v>
      </c>
      <c r="S211" s="15">
        <f t="shared" si="18"/>
        <v>0</v>
      </c>
      <c r="T211" s="17" t="s">
        <v>892</v>
      </c>
    </row>
    <row r="212" spans="1:20" x14ac:dyDescent="0.15">
      <c r="A212" s="5" t="s">
        <v>22</v>
      </c>
      <c r="B212" s="6" t="s">
        <v>434</v>
      </c>
      <c r="C212" s="7" t="s">
        <v>19</v>
      </c>
      <c r="D212" s="8" t="s">
        <v>79</v>
      </c>
      <c r="E212" s="9" t="s">
        <v>451</v>
      </c>
      <c r="F212" s="10" t="s">
        <v>452</v>
      </c>
      <c r="G212" s="11" t="s">
        <v>453</v>
      </c>
      <c r="H212" s="12" t="s">
        <v>17</v>
      </c>
      <c r="I212" s="20">
        <v>590</v>
      </c>
      <c r="J212" s="21">
        <v>501.5</v>
      </c>
      <c r="K212" s="3" t="s">
        <v>891</v>
      </c>
      <c r="L212" s="27"/>
      <c r="M212" s="13">
        <v>5</v>
      </c>
      <c r="N212" s="14">
        <v>118</v>
      </c>
      <c r="O212" s="13">
        <v>0.15</v>
      </c>
      <c r="P212" s="14">
        <f t="shared" si="19"/>
        <v>590</v>
      </c>
      <c r="Q212" s="14">
        <f t="shared" si="16"/>
        <v>501.5</v>
      </c>
      <c r="R212" s="14">
        <f t="shared" si="17"/>
        <v>0</v>
      </c>
      <c r="S212" s="15">
        <f t="shared" si="18"/>
        <v>0</v>
      </c>
      <c r="T212" s="17" t="s">
        <v>893</v>
      </c>
    </row>
    <row r="213" spans="1:20" x14ac:dyDescent="0.15">
      <c r="A213" s="5" t="s">
        <v>585</v>
      </c>
      <c r="B213" s="6" t="s">
        <v>434</v>
      </c>
      <c r="C213" s="7" t="s">
        <v>585</v>
      </c>
      <c r="D213" s="8" t="s">
        <v>79</v>
      </c>
      <c r="E213" s="9" t="s">
        <v>596</v>
      </c>
      <c r="F213" s="10" t="s">
        <v>15</v>
      </c>
      <c r="G213" s="11" t="s">
        <v>597</v>
      </c>
      <c r="H213" s="12" t="s">
        <v>17</v>
      </c>
      <c r="I213" s="20">
        <v>45</v>
      </c>
      <c r="J213" s="21">
        <v>45</v>
      </c>
      <c r="K213" s="3" t="s">
        <v>886</v>
      </c>
      <c r="L213" s="26"/>
      <c r="M213" s="13">
        <v>3</v>
      </c>
      <c r="N213" s="14">
        <v>15</v>
      </c>
      <c r="O213" s="13">
        <v>0</v>
      </c>
      <c r="P213" s="14">
        <f t="shared" si="19"/>
        <v>45</v>
      </c>
      <c r="Q213" s="14">
        <f t="shared" si="16"/>
        <v>45</v>
      </c>
      <c r="R213" s="14">
        <f t="shared" si="17"/>
        <v>0</v>
      </c>
      <c r="S213" s="15">
        <f t="shared" si="18"/>
        <v>0</v>
      </c>
      <c r="T213" s="13"/>
    </row>
    <row r="214" spans="1:20" x14ac:dyDescent="0.15">
      <c r="A214" s="5" t="s">
        <v>585</v>
      </c>
      <c r="B214" s="6" t="s">
        <v>434</v>
      </c>
      <c r="C214" s="7" t="s">
        <v>585</v>
      </c>
      <c r="D214" s="8" t="s">
        <v>79</v>
      </c>
      <c r="E214" s="9" t="s">
        <v>594</v>
      </c>
      <c r="F214" s="10" t="s">
        <v>15</v>
      </c>
      <c r="G214" s="11" t="s">
        <v>595</v>
      </c>
      <c r="H214" s="12" t="s">
        <v>17</v>
      </c>
      <c r="I214" s="20">
        <v>60</v>
      </c>
      <c r="J214" s="21">
        <v>60</v>
      </c>
      <c r="K214" s="3" t="s">
        <v>886</v>
      </c>
      <c r="L214" s="26"/>
      <c r="M214" s="13">
        <v>4</v>
      </c>
      <c r="N214" s="14">
        <v>15</v>
      </c>
      <c r="O214" s="13">
        <v>0</v>
      </c>
      <c r="P214" s="14">
        <f t="shared" si="19"/>
        <v>60</v>
      </c>
      <c r="Q214" s="14">
        <f t="shared" si="16"/>
        <v>60</v>
      </c>
      <c r="R214" s="14">
        <f t="shared" si="17"/>
        <v>0</v>
      </c>
      <c r="S214" s="15">
        <f t="shared" si="18"/>
        <v>0</v>
      </c>
      <c r="T214" s="13"/>
    </row>
    <row r="215" spans="1:20" x14ac:dyDescent="0.15">
      <c r="A215" s="5" t="s">
        <v>585</v>
      </c>
      <c r="B215" s="6" t="s">
        <v>434</v>
      </c>
      <c r="C215" s="7" t="s">
        <v>585</v>
      </c>
      <c r="D215" s="8" t="s">
        <v>79</v>
      </c>
      <c r="E215" s="9" t="s">
        <v>592</v>
      </c>
      <c r="F215" s="10" t="s">
        <v>15</v>
      </c>
      <c r="G215" s="11" t="s">
        <v>593</v>
      </c>
      <c r="H215" s="12" t="s">
        <v>17</v>
      </c>
      <c r="I215" s="20">
        <v>60</v>
      </c>
      <c r="J215" s="21">
        <v>60</v>
      </c>
      <c r="K215" s="3" t="s">
        <v>886</v>
      </c>
      <c r="L215" s="26"/>
      <c r="M215" s="13">
        <v>4</v>
      </c>
      <c r="N215" s="14">
        <v>15</v>
      </c>
      <c r="O215" s="13">
        <v>0</v>
      </c>
      <c r="P215" s="14">
        <f t="shared" si="19"/>
        <v>60</v>
      </c>
      <c r="Q215" s="14">
        <f t="shared" si="16"/>
        <v>60</v>
      </c>
      <c r="R215" s="14">
        <f t="shared" si="17"/>
        <v>0</v>
      </c>
      <c r="S215" s="15">
        <f t="shared" si="18"/>
        <v>0</v>
      </c>
      <c r="T215" s="13"/>
    </row>
    <row r="216" spans="1:20" x14ac:dyDescent="0.15">
      <c r="A216" s="5" t="s">
        <v>585</v>
      </c>
      <c r="B216" s="6" t="s">
        <v>434</v>
      </c>
      <c r="C216" s="7" t="s">
        <v>585</v>
      </c>
      <c r="D216" s="8" t="s">
        <v>79</v>
      </c>
      <c r="E216" s="9" t="s">
        <v>590</v>
      </c>
      <c r="F216" s="10" t="s">
        <v>15</v>
      </c>
      <c r="G216" s="11" t="s">
        <v>591</v>
      </c>
      <c r="H216" s="12" t="s">
        <v>17</v>
      </c>
      <c r="I216" s="20">
        <v>800</v>
      </c>
      <c r="J216" s="21">
        <v>800</v>
      </c>
      <c r="K216" s="3" t="s">
        <v>886</v>
      </c>
      <c r="L216" s="26"/>
      <c r="M216" s="13">
        <v>15</v>
      </c>
      <c r="N216" s="14">
        <v>50</v>
      </c>
      <c r="O216" s="13">
        <v>0</v>
      </c>
      <c r="P216" s="14">
        <f t="shared" si="19"/>
        <v>750</v>
      </c>
      <c r="Q216" s="14">
        <f t="shared" si="16"/>
        <v>750</v>
      </c>
      <c r="R216" s="14">
        <f t="shared" si="17"/>
        <v>50</v>
      </c>
      <c r="S216" s="15">
        <f t="shared" si="18"/>
        <v>50</v>
      </c>
      <c r="T216" s="25" t="s">
        <v>932</v>
      </c>
    </row>
    <row r="217" spans="1:20" x14ac:dyDescent="0.15">
      <c r="A217" s="5" t="s">
        <v>585</v>
      </c>
      <c r="B217" s="6" t="s">
        <v>434</v>
      </c>
      <c r="C217" s="7" t="s">
        <v>585</v>
      </c>
      <c r="D217" s="8" t="s">
        <v>79</v>
      </c>
      <c r="E217" s="9" t="s">
        <v>588</v>
      </c>
      <c r="F217" s="10" t="s">
        <v>15</v>
      </c>
      <c r="G217" s="11" t="s">
        <v>589</v>
      </c>
      <c r="H217" s="12" t="s">
        <v>17</v>
      </c>
      <c r="I217" s="20">
        <v>60</v>
      </c>
      <c r="J217" s="21">
        <v>60</v>
      </c>
      <c r="K217" s="3" t="s">
        <v>886</v>
      </c>
      <c r="L217" s="26"/>
      <c r="M217" s="13">
        <v>4</v>
      </c>
      <c r="N217" s="14">
        <v>15</v>
      </c>
      <c r="O217" s="13">
        <v>0</v>
      </c>
      <c r="P217" s="14">
        <f t="shared" si="19"/>
        <v>60</v>
      </c>
      <c r="Q217" s="14">
        <f t="shared" si="16"/>
        <v>60</v>
      </c>
      <c r="R217" s="14">
        <f t="shared" si="17"/>
        <v>0</v>
      </c>
      <c r="S217" s="15">
        <f t="shared" si="18"/>
        <v>0</v>
      </c>
      <c r="T217" s="13"/>
    </row>
    <row r="218" spans="1:20" x14ac:dyDescent="0.15">
      <c r="A218" s="5" t="s">
        <v>585</v>
      </c>
      <c r="B218" s="6" t="s">
        <v>434</v>
      </c>
      <c r="C218" s="7" t="s">
        <v>585</v>
      </c>
      <c r="D218" s="8" t="s">
        <v>79</v>
      </c>
      <c r="E218" s="9" t="s">
        <v>586</v>
      </c>
      <c r="F218" s="10" t="s">
        <v>15</v>
      </c>
      <c r="G218" s="11" t="s">
        <v>587</v>
      </c>
      <c r="H218" s="12" t="s">
        <v>17</v>
      </c>
      <c r="I218" s="20">
        <v>45</v>
      </c>
      <c r="J218" s="21">
        <v>45</v>
      </c>
      <c r="K218" s="3" t="s">
        <v>886</v>
      </c>
      <c r="L218" s="26"/>
      <c r="M218" s="13">
        <v>3</v>
      </c>
      <c r="N218" s="14">
        <v>15</v>
      </c>
      <c r="O218" s="13">
        <v>0</v>
      </c>
      <c r="P218" s="14">
        <f t="shared" si="19"/>
        <v>45</v>
      </c>
      <c r="Q218" s="14">
        <f t="shared" si="16"/>
        <v>45</v>
      </c>
      <c r="R218" s="14">
        <f t="shared" si="17"/>
        <v>0</v>
      </c>
      <c r="S218" s="15">
        <f t="shared" si="18"/>
        <v>0</v>
      </c>
      <c r="T218" s="13"/>
    </row>
    <row r="219" spans="1:20" x14ac:dyDescent="0.15">
      <c r="A219" s="5" t="s">
        <v>598</v>
      </c>
      <c r="B219" s="6" t="s">
        <v>434</v>
      </c>
      <c r="C219" s="7" t="s">
        <v>598</v>
      </c>
      <c r="D219" s="8" t="s">
        <v>79</v>
      </c>
      <c r="E219" s="9" t="s">
        <v>599</v>
      </c>
      <c r="F219" s="10" t="s">
        <v>600</v>
      </c>
      <c r="G219" s="11" t="s">
        <v>601</v>
      </c>
      <c r="H219" s="12" t="s">
        <v>17</v>
      </c>
      <c r="I219" s="20">
        <v>800</v>
      </c>
      <c r="J219" s="21">
        <v>800</v>
      </c>
      <c r="K219" s="3" t="s">
        <v>889</v>
      </c>
      <c r="L219" s="26">
        <v>2</v>
      </c>
      <c r="M219" s="13">
        <v>2</v>
      </c>
      <c r="N219" s="14">
        <v>400</v>
      </c>
      <c r="O219" s="13">
        <v>0</v>
      </c>
      <c r="P219" s="14">
        <f t="shared" si="19"/>
        <v>800</v>
      </c>
      <c r="Q219" s="14">
        <f t="shared" si="16"/>
        <v>800</v>
      </c>
      <c r="R219" s="14">
        <f t="shared" si="17"/>
        <v>0</v>
      </c>
      <c r="S219" s="15">
        <f t="shared" si="18"/>
        <v>0</v>
      </c>
      <c r="T219" s="17" t="s">
        <v>933</v>
      </c>
    </row>
    <row r="220" spans="1:20" x14ac:dyDescent="0.15">
      <c r="A220" s="5" t="s">
        <v>602</v>
      </c>
      <c r="B220" s="6" t="s">
        <v>434</v>
      </c>
      <c r="C220" s="7" t="s">
        <v>602</v>
      </c>
      <c r="D220" s="8" t="s">
        <v>79</v>
      </c>
      <c r="E220" s="9" t="s">
        <v>603</v>
      </c>
      <c r="F220" s="10" t="s">
        <v>15</v>
      </c>
      <c r="G220" s="11" t="s">
        <v>172</v>
      </c>
      <c r="H220" s="12" t="s">
        <v>17</v>
      </c>
      <c r="I220" s="20">
        <v>25</v>
      </c>
      <c r="J220" s="21">
        <v>25</v>
      </c>
      <c r="K220" s="3" t="s">
        <v>885</v>
      </c>
      <c r="L220" s="26"/>
      <c r="M220" s="13">
        <v>1</v>
      </c>
      <c r="N220" s="14">
        <v>15</v>
      </c>
      <c r="O220" s="13">
        <v>0</v>
      </c>
      <c r="P220" s="14">
        <f t="shared" si="19"/>
        <v>15</v>
      </c>
      <c r="Q220" s="14">
        <f t="shared" si="16"/>
        <v>15</v>
      </c>
      <c r="R220" s="14">
        <f t="shared" si="17"/>
        <v>10</v>
      </c>
      <c r="S220" s="15">
        <f t="shared" si="18"/>
        <v>10</v>
      </c>
      <c r="T220" s="13"/>
    </row>
    <row r="221" spans="1:20" x14ac:dyDescent="0.15">
      <c r="A221" s="5" t="s">
        <v>287</v>
      </c>
      <c r="B221" s="6" t="s">
        <v>250</v>
      </c>
      <c r="C221" s="7" t="s">
        <v>288</v>
      </c>
      <c r="D221" s="8" t="s">
        <v>79</v>
      </c>
      <c r="E221" s="9" t="s">
        <v>289</v>
      </c>
      <c r="F221" s="10" t="s">
        <v>15</v>
      </c>
      <c r="G221" s="11" t="s">
        <v>290</v>
      </c>
      <c r="H221" s="12" t="s">
        <v>17</v>
      </c>
      <c r="I221" s="20">
        <v>200</v>
      </c>
      <c r="J221" s="21">
        <v>200</v>
      </c>
      <c r="K221" s="3" t="s">
        <v>888</v>
      </c>
      <c r="L221" s="27" t="s">
        <v>677</v>
      </c>
      <c r="M221" s="13">
        <v>1</v>
      </c>
      <c r="N221" s="14">
        <v>200</v>
      </c>
      <c r="O221" s="13">
        <v>0</v>
      </c>
      <c r="P221" s="14">
        <f t="shared" si="19"/>
        <v>200</v>
      </c>
      <c r="Q221" s="14">
        <f t="shared" si="16"/>
        <v>200</v>
      </c>
      <c r="R221" s="14">
        <f t="shared" si="17"/>
        <v>0</v>
      </c>
      <c r="S221" s="15">
        <f t="shared" si="18"/>
        <v>0</v>
      </c>
      <c r="T221" s="13"/>
    </row>
    <row r="222" spans="1:20" x14ac:dyDescent="0.15">
      <c r="A222" s="5" t="s">
        <v>242</v>
      </c>
      <c r="B222" s="6" t="s">
        <v>196</v>
      </c>
      <c r="C222" s="7" t="s">
        <v>242</v>
      </c>
      <c r="D222" s="8" t="s">
        <v>13</v>
      </c>
      <c r="E222" s="9" t="s">
        <v>243</v>
      </c>
      <c r="F222" s="10" t="s">
        <v>15</v>
      </c>
      <c r="G222" s="11" t="s">
        <v>244</v>
      </c>
      <c r="H222" s="12" t="s">
        <v>17</v>
      </c>
      <c r="I222" s="20">
        <v>400</v>
      </c>
      <c r="J222" s="21">
        <v>400</v>
      </c>
      <c r="K222" s="3" t="s">
        <v>886</v>
      </c>
      <c r="L222" s="27"/>
      <c r="M222" s="13">
        <v>8</v>
      </c>
      <c r="N222" s="14">
        <v>50</v>
      </c>
      <c r="O222" s="13">
        <v>0</v>
      </c>
      <c r="P222" s="14">
        <f t="shared" si="19"/>
        <v>400</v>
      </c>
      <c r="Q222" s="14">
        <f t="shared" si="16"/>
        <v>400</v>
      </c>
      <c r="R222" s="14">
        <f t="shared" si="17"/>
        <v>0</v>
      </c>
      <c r="S222" s="15">
        <f t="shared" si="18"/>
        <v>0</v>
      </c>
      <c r="T222" s="13"/>
    </row>
    <row r="223" spans="1:20" x14ac:dyDescent="0.15">
      <c r="A223" s="5" t="s">
        <v>137</v>
      </c>
      <c r="B223" s="6" t="s">
        <v>77</v>
      </c>
      <c r="C223" s="7" t="s">
        <v>137</v>
      </c>
      <c r="D223" s="8" t="s">
        <v>79</v>
      </c>
      <c r="E223" s="9" t="s">
        <v>138</v>
      </c>
      <c r="F223" s="10" t="s">
        <v>139</v>
      </c>
      <c r="G223" s="11" t="s">
        <v>140</v>
      </c>
      <c r="H223" s="12" t="s">
        <v>17</v>
      </c>
      <c r="I223" s="20">
        <v>200</v>
      </c>
      <c r="J223" s="21">
        <v>200</v>
      </c>
      <c r="K223" s="3" t="s">
        <v>889</v>
      </c>
      <c r="L223" s="27" t="s">
        <v>938</v>
      </c>
      <c r="M223" s="13">
        <v>1</v>
      </c>
      <c r="N223" s="14">
        <v>200</v>
      </c>
      <c r="O223" s="13">
        <v>0</v>
      </c>
      <c r="P223" s="14">
        <f t="shared" si="19"/>
        <v>200</v>
      </c>
      <c r="Q223" s="14">
        <f t="shared" si="16"/>
        <v>200</v>
      </c>
      <c r="R223" s="14">
        <f t="shared" si="17"/>
        <v>0</v>
      </c>
      <c r="S223" s="15">
        <f t="shared" si="18"/>
        <v>0</v>
      </c>
      <c r="T223" s="13"/>
    </row>
    <row r="224" spans="1:20" x14ac:dyDescent="0.15">
      <c r="A224" s="5" t="s">
        <v>192</v>
      </c>
      <c r="B224" s="6" t="s">
        <v>141</v>
      </c>
      <c r="C224" s="7" t="s">
        <v>192</v>
      </c>
      <c r="D224" s="8" t="s">
        <v>13</v>
      </c>
      <c r="E224" s="9" t="s">
        <v>193</v>
      </c>
      <c r="F224" s="10" t="s">
        <v>194</v>
      </c>
      <c r="G224" s="11" t="s">
        <v>195</v>
      </c>
      <c r="H224" s="12" t="s">
        <v>17</v>
      </c>
      <c r="I224" s="20">
        <v>100</v>
      </c>
      <c r="J224" s="21">
        <v>100</v>
      </c>
      <c r="K224" s="3" t="s">
        <v>895</v>
      </c>
      <c r="L224" s="27"/>
      <c r="M224" s="13">
        <v>1</v>
      </c>
      <c r="N224" s="14">
        <v>100</v>
      </c>
      <c r="O224" s="13">
        <v>0</v>
      </c>
      <c r="P224" s="14">
        <f t="shared" si="19"/>
        <v>100</v>
      </c>
      <c r="Q224" s="14">
        <f t="shared" si="16"/>
        <v>100</v>
      </c>
      <c r="R224" s="14">
        <f t="shared" si="17"/>
        <v>0</v>
      </c>
      <c r="S224" s="15">
        <f t="shared" si="18"/>
        <v>0</v>
      </c>
      <c r="T224" s="13"/>
    </row>
    <row r="225" spans="1:20" x14ac:dyDescent="0.15">
      <c r="A225" s="28"/>
      <c r="B225" s="28"/>
      <c r="C225" s="28"/>
      <c r="D225" s="28"/>
      <c r="E225" s="28"/>
      <c r="F225" s="28"/>
      <c r="G225" s="28"/>
      <c r="H225" s="28"/>
      <c r="I225" s="29">
        <v>48595.32</v>
      </c>
      <c r="J225" s="29">
        <v>47607.51</v>
      </c>
      <c r="K225" s="30"/>
      <c r="L225" s="31"/>
      <c r="M225" s="32"/>
      <c r="N225" s="32"/>
      <c r="O225" s="32"/>
      <c r="P225" s="33">
        <f>SUM(P3:P224)</f>
        <v>48587.989999999991</v>
      </c>
      <c r="Q225" s="33">
        <f>SUM(Q3:Q224)</f>
        <v>47592.291499999985</v>
      </c>
      <c r="R225" s="33">
        <f>SUM(R3:R224)</f>
        <v>7.3299999999999841</v>
      </c>
      <c r="S225" s="33">
        <f>SUM(S3:S224)</f>
        <v>15.218499999999985</v>
      </c>
      <c r="T225" s="32"/>
    </row>
    <row r="1048576" spans="16384:16384" x14ac:dyDescent="0.15">
      <c r="XFD1048576" s="24"/>
    </row>
  </sheetData>
  <autoFilter ref="A2:T225" xr:uid="{00000000-0009-0000-0000-000001000000}">
    <sortState xmlns:xlrd2="http://schemas.microsoft.com/office/spreadsheetml/2017/richdata2" ref="A3:T225">
      <sortCondition ref="C2:C225"/>
    </sortState>
  </autoFilter>
  <mergeCells count="2">
    <mergeCell ref="A1:J1"/>
    <mergeCell ref="K1:S1"/>
  </mergeCells>
  <conditionalFormatting sqref="E2:E65536">
    <cfRule type="duplicateValues" dxfId="3" priority="2" stopIfTrue="1"/>
  </conditionalFormatting>
  <conditionalFormatting sqref="R3:S224 R226:R65536">
    <cfRule type="cellIs" dxfId="2" priority="1" stopIfTrue="1" operator="notBetween">
      <formula>-0.01</formula>
      <formula>0.01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1"/>
  <sheetViews>
    <sheetView topLeftCell="A206" zoomScale="110" zoomScaleNormal="110" workbookViewId="0">
      <selection activeCell="K234" sqref="K234"/>
    </sheetView>
  </sheetViews>
  <sheetFormatPr baseColWidth="10" defaultRowHeight="13" x14ac:dyDescent="0.15"/>
  <cols>
    <col min="1" max="1" width="11" style="24" bestFit="1" customWidth="1"/>
    <col min="2" max="2" width="11" style="24" customWidth="1"/>
    <col min="3" max="3" width="16.33203125" style="24" customWidth="1"/>
    <col min="4" max="4" width="25" style="24" bestFit="1" customWidth="1"/>
    <col min="5" max="5" width="22.1640625" style="24" bestFit="1" customWidth="1"/>
    <col min="6" max="6" width="14.1640625" style="24" bestFit="1" customWidth="1"/>
    <col min="7" max="7" width="9.1640625" style="24" bestFit="1" customWidth="1"/>
    <col min="8" max="8" width="32.33203125" style="24" customWidth="1"/>
    <col min="9" max="9" width="41.5" style="24" bestFit="1" customWidth="1"/>
    <col min="10" max="10" width="54.1640625" style="34" bestFit="1" customWidth="1"/>
    <col min="11" max="11" width="69.83203125" style="24" bestFit="1" customWidth="1"/>
    <col min="12" max="12" width="10.83203125" style="24"/>
    <col min="13" max="13" width="20.6640625" style="24" bestFit="1" customWidth="1"/>
    <col min="14" max="14" width="12" style="24" bestFit="1" customWidth="1"/>
    <col min="15" max="16" width="11.83203125" style="24" customWidth="1"/>
    <col min="17" max="17" width="10.83203125" style="24"/>
    <col min="18" max="18" width="34.83203125" style="24" bestFit="1" customWidth="1"/>
    <col min="19" max="19" width="11.5" style="24" bestFit="1" customWidth="1"/>
    <col min="20" max="21" width="10.83203125" style="24"/>
    <col min="22" max="22" width="34.83203125" style="51" bestFit="1" customWidth="1"/>
    <col min="23" max="23" width="17" style="52" bestFit="1" customWidth="1"/>
    <col min="24" max="16384" width="10.83203125" style="24"/>
  </cols>
  <sheetData>
    <row r="1" spans="1:23" x14ac:dyDescent="0.15">
      <c r="A1" s="24" t="s">
        <v>625</v>
      </c>
      <c r="B1" s="24" t="s">
        <v>626</v>
      </c>
      <c r="C1" s="24" t="s">
        <v>627</v>
      </c>
      <c r="D1" s="24" t="s">
        <v>628</v>
      </c>
      <c r="E1" s="24" t="s">
        <v>629</v>
      </c>
      <c r="F1" s="24" t="s">
        <v>630</v>
      </c>
      <c r="G1" s="24" t="s">
        <v>631</v>
      </c>
      <c r="H1" s="24" t="s">
        <v>632</v>
      </c>
      <c r="I1" s="24" t="s">
        <v>633</v>
      </c>
      <c r="J1" s="34" t="s">
        <v>634</v>
      </c>
      <c r="K1" s="24" t="s">
        <v>617</v>
      </c>
      <c r="M1" s="17" t="s">
        <v>635</v>
      </c>
      <c r="N1" s="17" t="s">
        <v>636</v>
      </c>
      <c r="O1" s="17" t="s">
        <v>966</v>
      </c>
      <c r="P1" s="17" t="s">
        <v>943</v>
      </c>
      <c r="R1" s="217" t="s">
        <v>637</v>
      </c>
      <c r="S1" s="217"/>
      <c r="V1" s="217" t="s">
        <v>967</v>
      </c>
      <c r="W1" s="217"/>
    </row>
    <row r="2" spans="1:23" x14ac:dyDescent="0.15">
      <c r="A2" s="24">
        <v>1522</v>
      </c>
      <c r="B2" s="24">
        <v>45260.6254976852</v>
      </c>
      <c r="C2" s="24">
        <v>45260.626018518502</v>
      </c>
      <c r="D2" s="24" t="s">
        <v>638</v>
      </c>
      <c r="E2" s="24" t="s">
        <v>639</v>
      </c>
      <c r="F2" s="24" t="s">
        <v>640</v>
      </c>
      <c r="G2" s="24" t="s">
        <v>641</v>
      </c>
      <c r="H2" s="24" t="s">
        <v>435</v>
      </c>
      <c r="I2" s="24" t="s">
        <v>642</v>
      </c>
      <c r="J2" s="34">
        <v>180</v>
      </c>
      <c r="K2" s="24" t="s">
        <v>643</v>
      </c>
      <c r="M2" s="17" t="s">
        <v>644</v>
      </c>
      <c r="N2" s="35">
        <f t="shared" ref="N2:N21" si="0">SUMIF(E:E,M2,J:J)</f>
        <v>1675</v>
      </c>
      <c r="O2" s="37">
        <v>1950</v>
      </c>
      <c r="P2" s="37">
        <f>O2-N2</f>
        <v>275</v>
      </c>
      <c r="R2" s="17" t="s">
        <v>645</v>
      </c>
      <c r="S2" s="17" t="s">
        <v>646</v>
      </c>
      <c r="V2" s="38" t="s">
        <v>635</v>
      </c>
      <c r="W2" s="39" t="s">
        <v>965</v>
      </c>
    </row>
    <row r="3" spans="1:23" x14ac:dyDescent="0.15">
      <c r="A3" s="24">
        <v>1523</v>
      </c>
      <c r="B3" s="24">
        <v>45260.626087962999</v>
      </c>
      <c r="C3" s="24">
        <v>45260.6265277778</v>
      </c>
      <c r="D3" s="24" t="s">
        <v>638</v>
      </c>
      <c r="E3" s="24" t="s">
        <v>639</v>
      </c>
      <c r="F3" s="24" t="s">
        <v>640</v>
      </c>
      <c r="G3" s="24" t="s">
        <v>641</v>
      </c>
      <c r="H3" s="24" t="s">
        <v>435</v>
      </c>
      <c r="I3" s="24" t="s">
        <v>647</v>
      </c>
      <c r="J3" s="34">
        <v>50</v>
      </c>
      <c r="K3" s="24" t="s">
        <v>648</v>
      </c>
      <c r="M3" s="17" t="s">
        <v>649</v>
      </c>
      <c r="N3" s="35">
        <f t="shared" si="0"/>
        <v>2300.6</v>
      </c>
      <c r="O3" s="37">
        <v>1771.5</v>
      </c>
      <c r="P3" s="37">
        <f t="shared" ref="P3:P23" si="1">O3-N3</f>
        <v>-529.09999999999991</v>
      </c>
      <c r="R3" s="40" t="s">
        <v>435</v>
      </c>
      <c r="S3" s="36">
        <f t="shared" ref="S3:S34" si="2">SUMIF(H:H,R3,J:J)</f>
        <v>480</v>
      </c>
      <c r="V3" s="41" t="s">
        <v>944</v>
      </c>
      <c r="W3" s="37">
        <v>2899.03</v>
      </c>
    </row>
    <row r="4" spans="1:23" x14ac:dyDescent="0.15">
      <c r="A4" s="24">
        <v>1510</v>
      </c>
      <c r="B4" s="24">
        <v>45260.617835648103</v>
      </c>
      <c r="C4" s="24">
        <v>45260.6186689815</v>
      </c>
      <c r="D4" s="24" t="s">
        <v>638</v>
      </c>
      <c r="E4" s="24" t="s">
        <v>639</v>
      </c>
      <c r="F4" s="24" t="s">
        <v>640</v>
      </c>
      <c r="G4" s="24" t="s">
        <v>641</v>
      </c>
      <c r="H4" s="24" t="s">
        <v>435</v>
      </c>
      <c r="I4" s="24" t="s">
        <v>650</v>
      </c>
      <c r="J4" s="34">
        <v>250</v>
      </c>
      <c r="K4" s="24" t="s">
        <v>651</v>
      </c>
      <c r="M4" s="17" t="s">
        <v>652</v>
      </c>
      <c r="N4" s="35">
        <f t="shared" si="0"/>
        <v>4230</v>
      </c>
      <c r="O4" s="37">
        <v>3885</v>
      </c>
      <c r="P4" s="37">
        <f t="shared" si="1"/>
        <v>-345</v>
      </c>
      <c r="R4" s="40" t="s">
        <v>142</v>
      </c>
      <c r="S4" s="36">
        <f t="shared" si="2"/>
        <v>1102.3999999999999</v>
      </c>
      <c r="V4" s="42" t="s">
        <v>945</v>
      </c>
      <c r="W4" s="43">
        <v>222.85</v>
      </c>
    </row>
    <row r="5" spans="1:23" x14ac:dyDescent="0.15">
      <c r="A5" s="24">
        <v>1386</v>
      </c>
      <c r="B5" s="24">
        <v>45252.689502314803</v>
      </c>
      <c r="C5" s="24">
        <v>45252.690034722204</v>
      </c>
      <c r="D5" s="24" t="s">
        <v>653</v>
      </c>
      <c r="E5" s="24" t="s">
        <v>654</v>
      </c>
      <c r="F5" s="24" t="s">
        <v>655</v>
      </c>
      <c r="G5" s="24" t="s">
        <v>656</v>
      </c>
      <c r="H5" s="24" t="s">
        <v>142</v>
      </c>
      <c r="I5" s="24" t="s">
        <v>655</v>
      </c>
      <c r="J5" s="34">
        <v>300.89999999999998</v>
      </c>
      <c r="K5" s="24" t="s">
        <v>146</v>
      </c>
      <c r="M5" s="17" t="s">
        <v>657</v>
      </c>
      <c r="N5" s="35">
        <f t="shared" si="0"/>
        <v>830</v>
      </c>
      <c r="O5" s="37">
        <v>500</v>
      </c>
      <c r="P5" s="37">
        <f t="shared" si="1"/>
        <v>-330</v>
      </c>
      <c r="R5" s="40" t="s">
        <v>11</v>
      </c>
      <c r="S5" s="36">
        <f t="shared" si="2"/>
        <v>400</v>
      </c>
      <c r="V5" s="44" t="s">
        <v>946</v>
      </c>
      <c r="W5" s="45">
        <v>116.14</v>
      </c>
    </row>
    <row r="6" spans="1:23" x14ac:dyDescent="0.15">
      <c r="A6" s="24">
        <v>1461</v>
      </c>
      <c r="B6" s="24">
        <v>45258.546840277799</v>
      </c>
      <c r="C6" s="24">
        <v>45258.5472800926</v>
      </c>
      <c r="D6" s="24" t="s">
        <v>658</v>
      </c>
      <c r="E6" s="24" t="s">
        <v>649</v>
      </c>
      <c r="F6" s="24" t="s">
        <v>655</v>
      </c>
      <c r="G6" s="24" t="s">
        <v>659</v>
      </c>
      <c r="H6" s="24" t="s">
        <v>142</v>
      </c>
      <c r="I6" s="24" t="s">
        <v>655</v>
      </c>
      <c r="J6" s="34">
        <v>300</v>
      </c>
      <c r="M6" s="17" t="s">
        <v>660</v>
      </c>
      <c r="N6" s="35">
        <f t="shared" si="0"/>
        <v>3735</v>
      </c>
      <c r="O6" s="37">
        <v>4146</v>
      </c>
      <c r="P6" s="37">
        <f t="shared" si="1"/>
        <v>411</v>
      </c>
      <c r="R6" s="40" t="s">
        <v>445</v>
      </c>
      <c r="S6" s="36">
        <f t="shared" si="2"/>
        <v>200</v>
      </c>
      <c r="V6" s="42" t="s">
        <v>947</v>
      </c>
      <c r="W6" s="43">
        <v>1865</v>
      </c>
    </row>
    <row r="7" spans="1:23" x14ac:dyDescent="0.15">
      <c r="A7" s="24">
        <v>1397</v>
      </c>
      <c r="B7" s="24">
        <v>45254.815752314797</v>
      </c>
      <c r="C7" s="24">
        <v>45254.816469907397</v>
      </c>
      <c r="D7" s="24" t="s">
        <v>661</v>
      </c>
      <c r="E7" s="24" t="s">
        <v>662</v>
      </c>
      <c r="F7" s="24" t="s">
        <v>663</v>
      </c>
      <c r="G7" s="24" t="s">
        <v>664</v>
      </c>
      <c r="H7" s="24" t="s">
        <v>142</v>
      </c>
      <c r="I7" s="24" t="s">
        <v>663</v>
      </c>
      <c r="J7" s="34">
        <v>300.89999999999998</v>
      </c>
      <c r="M7" s="17" t="s">
        <v>665</v>
      </c>
      <c r="N7" s="35">
        <f t="shared" si="0"/>
        <v>3335</v>
      </c>
      <c r="O7" s="37">
        <v>3396.4</v>
      </c>
      <c r="P7" s="37">
        <f t="shared" si="1"/>
        <v>61.400000000000091</v>
      </c>
      <c r="R7" s="40" t="s">
        <v>251</v>
      </c>
      <c r="S7" s="36">
        <f t="shared" si="2"/>
        <v>200</v>
      </c>
      <c r="V7" s="46" t="s">
        <v>948</v>
      </c>
      <c r="W7" s="47">
        <v>1771.5</v>
      </c>
    </row>
    <row r="8" spans="1:23" x14ac:dyDescent="0.15">
      <c r="A8" s="24">
        <v>1475</v>
      </c>
      <c r="B8" s="24">
        <v>45260.493634259299</v>
      </c>
      <c r="C8" s="24">
        <v>45260.494699074101</v>
      </c>
      <c r="D8" s="24" t="s">
        <v>658</v>
      </c>
      <c r="E8" s="24" t="s">
        <v>649</v>
      </c>
      <c r="F8" s="24" t="s">
        <v>655</v>
      </c>
      <c r="G8" s="24" t="s">
        <v>659</v>
      </c>
      <c r="H8" s="24" t="s">
        <v>142</v>
      </c>
      <c r="I8" s="24" t="s">
        <v>655</v>
      </c>
      <c r="J8" s="34">
        <v>200.6</v>
      </c>
      <c r="K8" s="24" t="s">
        <v>666</v>
      </c>
      <c r="M8" s="17" t="s">
        <v>667</v>
      </c>
      <c r="N8" s="35">
        <f t="shared" si="0"/>
        <v>1295</v>
      </c>
      <c r="O8" s="37">
        <v>877.16000000000008</v>
      </c>
      <c r="P8" s="37">
        <f t="shared" si="1"/>
        <v>-417.83999999999992</v>
      </c>
      <c r="R8" s="40" t="s">
        <v>448</v>
      </c>
      <c r="S8" s="36">
        <f t="shared" si="2"/>
        <v>200</v>
      </c>
      <c r="V8" s="44" t="s">
        <v>949</v>
      </c>
      <c r="W8" s="45">
        <v>830</v>
      </c>
    </row>
    <row r="9" spans="1:23" x14ac:dyDescent="0.15">
      <c r="A9" s="24">
        <v>1456</v>
      </c>
      <c r="B9" s="24">
        <v>45258.542534722197</v>
      </c>
      <c r="C9" s="24">
        <v>45258.543067129598</v>
      </c>
      <c r="D9" s="24" t="s">
        <v>658</v>
      </c>
      <c r="E9" s="24" t="s">
        <v>649</v>
      </c>
      <c r="F9" s="24" t="s">
        <v>655</v>
      </c>
      <c r="G9" s="24" t="s">
        <v>659</v>
      </c>
      <c r="H9" s="24" t="s">
        <v>11</v>
      </c>
      <c r="I9" s="24" t="s">
        <v>668</v>
      </c>
      <c r="J9" s="34">
        <v>200</v>
      </c>
      <c r="M9" s="17" t="s">
        <v>669</v>
      </c>
      <c r="N9" s="35">
        <f t="shared" si="0"/>
        <v>200</v>
      </c>
      <c r="O9" s="37">
        <v>222.85</v>
      </c>
      <c r="P9" s="37">
        <f t="shared" si="1"/>
        <v>22.849999999999994</v>
      </c>
      <c r="R9" s="40" t="s">
        <v>327</v>
      </c>
      <c r="S9" s="36">
        <f t="shared" si="2"/>
        <v>170</v>
      </c>
      <c r="V9" s="41" t="s">
        <v>950</v>
      </c>
      <c r="W9" s="37">
        <v>2013.9</v>
      </c>
    </row>
    <row r="10" spans="1:23" x14ac:dyDescent="0.15">
      <c r="A10" s="24">
        <v>1403</v>
      </c>
      <c r="B10" s="24">
        <v>45254.819837962998</v>
      </c>
      <c r="C10" s="24">
        <v>45254.820150462998</v>
      </c>
      <c r="D10" s="24" t="s">
        <v>661</v>
      </c>
      <c r="E10" s="24" t="s">
        <v>662</v>
      </c>
      <c r="F10" s="24" t="s">
        <v>663</v>
      </c>
      <c r="G10" s="24" t="s">
        <v>664</v>
      </c>
      <c r="H10" s="24" t="s">
        <v>11</v>
      </c>
      <c r="I10" s="24" t="s">
        <v>670</v>
      </c>
      <c r="J10" s="34">
        <v>200</v>
      </c>
      <c r="M10" s="17" t="s">
        <v>671</v>
      </c>
      <c r="N10" s="35">
        <f t="shared" si="0"/>
        <v>430</v>
      </c>
      <c r="O10" s="37">
        <v>830</v>
      </c>
      <c r="P10" s="37">
        <f t="shared" si="1"/>
        <v>400</v>
      </c>
      <c r="R10" s="40" t="s">
        <v>18</v>
      </c>
      <c r="S10" s="36">
        <f t="shared" si="2"/>
        <v>1500</v>
      </c>
      <c r="V10" s="42" t="s">
        <v>951</v>
      </c>
      <c r="W10" s="43">
        <v>3396.4</v>
      </c>
    </row>
    <row r="11" spans="1:23" x14ac:dyDescent="0.15">
      <c r="A11" s="24">
        <v>1553</v>
      </c>
      <c r="B11" s="24">
        <v>45260.736886574101</v>
      </c>
      <c r="C11" s="24">
        <v>45260.739282407398</v>
      </c>
      <c r="D11" s="24" t="s">
        <v>672</v>
      </c>
      <c r="E11" s="24" t="s">
        <v>673</v>
      </c>
      <c r="F11" s="24" t="s">
        <v>642</v>
      </c>
      <c r="G11" s="24" t="s">
        <v>641</v>
      </c>
      <c r="H11" s="24" t="s">
        <v>445</v>
      </c>
      <c r="I11" s="24" t="s">
        <v>674</v>
      </c>
      <c r="J11" s="34">
        <v>200</v>
      </c>
      <c r="M11" s="17" t="s">
        <v>639</v>
      </c>
      <c r="N11" s="35">
        <f t="shared" si="0"/>
        <v>7580</v>
      </c>
      <c r="O11" s="37">
        <v>8705</v>
      </c>
      <c r="P11" s="37">
        <f t="shared" si="1"/>
        <v>1125</v>
      </c>
      <c r="R11" s="40" t="s">
        <v>254</v>
      </c>
      <c r="S11" s="36">
        <f t="shared" si="2"/>
        <v>200</v>
      </c>
      <c r="V11" s="41" t="s">
        <v>952</v>
      </c>
      <c r="W11" s="37">
        <v>500</v>
      </c>
    </row>
    <row r="12" spans="1:23" x14ac:dyDescent="0.15">
      <c r="A12" s="24">
        <v>6477</v>
      </c>
      <c r="B12" s="24">
        <v>45260.538414351853</v>
      </c>
      <c r="C12" s="24">
        <v>45260.541666666664</v>
      </c>
      <c r="D12" s="24" t="s">
        <v>676</v>
      </c>
      <c r="E12" s="24" t="s">
        <v>677</v>
      </c>
      <c r="F12" s="24" t="s">
        <v>655</v>
      </c>
      <c r="G12" s="24" t="s">
        <v>678</v>
      </c>
      <c r="H12" s="24" t="s">
        <v>251</v>
      </c>
      <c r="I12" s="24" t="s">
        <v>679</v>
      </c>
      <c r="J12" s="34">
        <v>200</v>
      </c>
      <c r="M12" s="17" t="s">
        <v>654</v>
      </c>
      <c r="N12" s="35">
        <f t="shared" si="0"/>
        <v>2580.9</v>
      </c>
      <c r="O12" s="37">
        <v>2013.9</v>
      </c>
      <c r="P12" s="37">
        <f t="shared" si="1"/>
        <v>-567</v>
      </c>
      <c r="R12" s="40" t="s">
        <v>454</v>
      </c>
      <c r="S12" s="36">
        <f t="shared" si="2"/>
        <v>300</v>
      </c>
      <c r="V12" s="41" t="s">
        <v>953</v>
      </c>
      <c r="W12" s="37">
        <v>3740</v>
      </c>
    </row>
    <row r="13" spans="1:23" x14ac:dyDescent="0.15">
      <c r="A13" s="24">
        <v>1558</v>
      </c>
      <c r="B13" s="24">
        <v>45260.793379629598</v>
      </c>
      <c r="C13" s="24">
        <v>45260.794143518498</v>
      </c>
      <c r="D13" s="24" t="s">
        <v>680</v>
      </c>
      <c r="E13" s="24" t="s">
        <v>681</v>
      </c>
      <c r="F13" s="24" t="s">
        <v>642</v>
      </c>
      <c r="G13" s="24" t="s">
        <v>682</v>
      </c>
      <c r="H13" s="24" t="s">
        <v>448</v>
      </c>
      <c r="I13" s="24" t="s">
        <v>683</v>
      </c>
      <c r="J13" s="34">
        <v>200</v>
      </c>
      <c r="M13" s="17" t="s">
        <v>684</v>
      </c>
      <c r="N13" s="35">
        <f t="shared" si="0"/>
        <v>150</v>
      </c>
      <c r="O13" s="37">
        <v>116.14</v>
      </c>
      <c r="P13" s="37">
        <f t="shared" si="1"/>
        <v>-33.86</v>
      </c>
      <c r="R13" s="40" t="s">
        <v>262</v>
      </c>
      <c r="S13" s="36">
        <f t="shared" si="2"/>
        <v>150</v>
      </c>
      <c r="V13" s="42" t="s">
        <v>954</v>
      </c>
      <c r="W13" s="43">
        <v>3885</v>
      </c>
    </row>
    <row r="14" spans="1:23" x14ac:dyDescent="0.15">
      <c r="A14" s="24">
        <v>1490</v>
      </c>
      <c r="B14" s="24">
        <v>45260.612233796302</v>
      </c>
      <c r="C14" s="24">
        <v>45260.612881944398</v>
      </c>
      <c r="D14" s="24" t="s">
        <v>685</v>
      </c>
      <c r="E14" s="24" t="s">
        <v>652</v>
      </c>
      <c r="F14" s="24" t="s">
        <v>686</v>
      </c>
      <c r="G14" s="24" t="s">
        <v>687</v>
      </c>
      <c r="H14" s="24" t="s">
        <v>327</v>
      </c>
      <c r="I14" s="24" t="s">
        <v>686</v>
      </c>
      <c r="J14" s="34">
        <v>120</v>
      </c>
      <c r="M14" s="17" t="s">
        <v>662</v>
      </c>
      <c r="N14" s="35">
        <f t="shared" si="0"/>
        <v>3935.9</v>
      </c>
      <c r="O14" s="37">
        <v>2899.03</v>
      </c>
      <c r="P14" s="37">
        <f t="shared" si="1"/>
        <v>-1036.8699999999999</v>
      </c>
      <c r="R14" s="40" t="s">
        <v>23</v>
      </c>
      <c r="S14" s="36">
        <f t="shared" si="2"/>
        <v>100</v>
      </c>
      <c r="V14" s="41" t="s">
        <v>955</v>
      </c>
      <c r="W14" s="37">
        <v>2825</v>
      </c>
    </row>
    <row r="15" spans="1:23" x14ac:dyDescent="0.15">
      <c r="A15" s="24">
        <v>1370</v>
      </c>
      <c r="B15" s="24">
        <v>45240.456585648099</v>
      </c>
      <c r="C15" s="24">
        <v>45240.465567129599</v>
      </c>
      <c r="D15" s="24" t="s">
        <v>688</v>
      </c>
      <c r="E15" s="24" t="s">
        <v>660</v>
      </c>
      <c r="F15" s="24" t="s">
        <v>689</v>
      </c>
      <c r="G15" s="24" t="s">
        <v>690</v>
      </c>
      <c r="H15" s="24" t="s">
        <v>327</v>
      </c>
      <c r="I15" s="24" t="s">
        <v>689</v>
      </c>
      <c r="J15" s="34">
        <v>50</v>
      </c>
      <c r="M15" s="17" t="s">
        <v>691</v>
      </c>
      <c r="N15" s="35">
        <f t="shared" si="0"/>
        <v>1865</v>
      </c>
      <c r="O15" s="37">
        <v>1865</v>
      </c>
      <c r="P15" s="37">
        <f t="shared" si="1"/>
        <v>0</v>
      </c>
      <c r="R15" s="40" t="s">
        <v>28</v>
      </c>
      <c r="S15" s="36">
        <f t="shared" si="2"/>
        <v>5800</v>
      </c>
      <c r="V15" s="41" t="s">
        <v>956</v>
      </c>
      <c r="W15" s="37">
        <v>4146</v>
      </c>
    </row>
    <row r="16" spans="1:23" x14ac:dyDescent="0.15">
      <c r="A16" s="24">
        <v>1463</v>
      </c>
      <c r="B16" s="24">
        <v>45258.548275462999</v>
      </c>
      <c r="C16" s="24">
        <v>45258.548564814802</v>
      </c>
      <c r="D16" s="24" t="s">
        <v>658</v>
      </c>
      <c r="E16" s="24" t="s">
        <v>649</v>
      </c>
      <c r="F16" s="24" t="s">
        <v>655</v>
      </c>
      <c r="G16" s="24" t="s">
        <v>659</v>
      </c>
      <c r="H16" s="24" t="s">
        <v>18</v>
      </c>
      <c r="I16" s="24" t="s">
        <v>655</v>
      </c>
      <c r="J16" s="34">
        <v>300</v>
      </c>
      <c r="M16" s="17" t="s">
        <v>681</v>
      </c>
      <c r="N16" s="35">
        <f t="shared" si="0"/>
        <v>2650</v>
      </c>
      <c r="O16" s="37">
        <v>2825</v>
      </c>
      <c r="P16" s="37">
        <f t="shared" si="1"/>
        <v>175</v>
      </c>
      <c r="R16" s="40" t="s">
        <v>266</v>
      </c>
      <c r="S16" s="36">
        <f t="shared" si="2"/>
        <v>200</v>
      </c>
      <c r="V16" s="48" t="s">
        <v>957</v>
      </c>
      <c r="W16" s="49">
        <v>415</v>
      </c>
    </row>
    <row r="17" spans="1:23" x14ac:dyDescent="0.15">
      <c r="A17" s="24">
        <v>1417</v>
      </c>
      <c r="B17" s="24">
        <v>45255.525138888901</v>
      </c>
      <c r="C17" s="24">
        <v>45255.526076388902</v>
      </c>
      <c r="D17" s="24" t="s">
        <v>692</v>
      </c>
      <c r="E17" s="24" t="s">
        <v>665</v>
      </c>
      <c r="F17" s="24" t="s">
        <v>655</v>
      </c>
      <c r="G17" s="24" t="s">
        <v>656</v>
      </c>
      <c r="H17" s="24" t="s">
        <v>18</v>
      </c>
      <c r="I17" s="24" t="s">
        <v>655</v>
      </c>
      <c r="J17" s="34">
        <v>400</v>
      </c>
      <c r="M17" s="17" t="s">
        <v>693</v>
      </c>
      <c r="N17" s="35">
        <f t="shared" si="0"/>
        <v>100</v>
      </c>
      <c r="O17" s="35"/>
      <c r="P17" s="37">
        <f t="shared" si="1"/>
        <v>-100</v>
      </c>
      <c r="R17" s="40" t="s">
        <v>460</v>
      </c>
      <c r="S17" s="36">
        <f t="shared" si="2"/>
        <v>150</v>
      </c>
      <c r="V17" s="41" t="s">
        <v>958</v>
      </c>
      <c r="W17" s="37">
        <v>8705</v>
      </c>
    </row>
    <row r="18" spans="1:23" x14ac:dyDescent="0.15">
      <c r="A18" s="24">
        <v>1399</v>
      </c>
      <c r="B18" s="24">
        <v>45254.817141203697</v>
      </c>
      <c r="C18" s="24">
        <v>45254.817511574103</v>
      </c>
      <c r="D18" s="24" t="s">
        <v>661</v>
      </c>
      <c r="E18" s="24" t="s">
        <v>662</v>
      </c>
      <c r="F18" s="24" t="s">
        <v>663</v>
      </c>
      <c r="G18" s="24" t="s">
        <v>664</v>
      </c>
      <c r="H18" s="24" t="s">
        <v>18</v>
      </c>
      <c r="I18" s="24" t="s">
        <v>663</v>
      </c>
      <c r="J18" s="34">
        <v>400</v>
      </c>
      <c r="M18" s="17" t="s">
        <v>694</v>
      </c>
      <c r="N18" s="35">
        <f t="shared" si="0"/>
        <v>960</v>
      </c>
      <c r="O18" s="37">
        <v>620</v>
      </c>
      <c r="P18" s="37">
        <f t="shared" si="1"/>
        <v>-340</v>
      </c>
      <c r="R18" s="40" t="s">
        <v>270</v>
      </c>
      <c r="S18" s="36">
        <f t="shared" si="2"/>
        <v>200</v>
      </c>
      <c r="V18" s="41" t="s">
        <v>959</v>
      </c>
      <c r="W18" s="37">
        <v>620</v>
      </c>
    </row>
    <row r="19" spans="1:23" x14ac:dyDescent="0.15">
      <c r="A19" s="24">
        <v>1555</v>
      </c>
      <c r="B19" s="24">
        <v>45260.739699074104</v>
      </c>
      <c r="C19" s="24">
        <v>45260.740092592598</v>
      </c>
      <c r="D19" s="24" t="s">
        <v>672</v>
      </c>
      <c r="E19" s="24" t="s">
        <v>673</v>
      </c>
      <c r="F19" s="24" t="s">
        <v>642</v>
      </c>
      <c r="G19" s="24" t="s">
        <v>682</v>
      </c>
      <c r="H19" s="24" t="s">
        <v>18</v>
      </c>
      <c r="I19" s="24" t="s">
        <v>642</v>
      </c>
      <c r="J19" s="34">
        <v>400</v>
      </c>
      <c r="M19" s="17" t="s">
        <v>673</v>
      </c>
      <c r="N19" s="35">
        <f>SUMIF(E:E,M19,J:J)</f>
        <v>3770</v>
      </c>
      <c r="O19" s="37">
        <v>4106</v>
      </c>
      <c r="P19" s="37">
        <f t="shared" si="1"/>
        <v>336</v>
      </c>
      <c r="R19" s="40" t="s">
        <v>274</v>
      </c>
      <c r="S19" s="36">
        <f t="shared" si="2"/>
        <v>200</v>
      </c>
      <c r="V19" s="41" t="s">
        <v>960</v>
      </c>
      <c r="W19" s="37">
        <v>877.16000000000008</v>
      </c>
    </row>
    <row r="20" spans="1:23" x14ac:dyDescent="0.15">
      <c r="A20" s="24">
        <v>6487</v>
      </c>
      <c r="B20" s="24">
        <v>45260.560520833336</v>
      </c>
      <c r="C20" s="24">
        <v>45260.561261574076</v>
      </c>
      <c r="D20" s="24" t="s">
        <v>676</v>
      </c>
      <c r="E20" s="24" t="s">
        <v>677</v>
      </c>
      <c r="F20" s="24" t="s">
        <v>655</v>
      </c>
      <c r="G20" s="24" t="s">
        <v>678</v>
      </c>
      <c r="H20" s="24" t="s">
        <v>254</v>
      </c>
      <c r="I20" s="24" t="s">
        <v>299</v>
      </c>
      <c r="J20" s="34">
        <v>200</v>
      </c>
      <c r="M20" s="17" t="s">
        <v>677</v>
      </c>
      <c r="N20" s="35">
        <f t="shared" si="0"/>
        <v>4590</v>
      </c>
      <c r="O20" s="37">
        <v>3740</v>
      </c>
      <c r="P20" s="37">
        <f t="shared" si="1"/>
        <v>-850</v>
      </c>
      <c r="R20" s="40" t="s">
        <v>202</v>
      </c>
      <c r="S20" s="36">
        <f t="shared" si="2"/>
        <v>100</v>
      </c>
      <c r="V20" s="48" t="s">
        <v>961</v>
      </c>
      <c r="W20" s="49">
        <v>1055</v>
      </c>
    </row>
    <row r="21" spans="1:23" x14ac:dyDescent="0.15">
      <c r="A21" s="24">
        <v>6488</v>
      </c>
      <c r="B21" s="24">
        <v>45260.561296296299</v>
      </c>
      <c r="C21" s="24">
        <v>45260.56391203704</v>
      </c>
      <c r="D21" s="24" t="s">
        <v>676</v>
      </c>
      <c r="E21" s="24" t="s">
        <v>677</v>
      </c>
      <c r="F21" s="24" t="s">
        <v>655</v>
      </c>
      <c r="G21" s="24" t="s">
        <v>678</v>
      </c>
      <c r="H21" s="24" t="s">
        <v>675</v>
      </c>
      <c r="I21" s="24" t="s">
        <v>299</v>
      </c>
      <c r="J21" s="34">
        <v>200</v>
      </c>
      <c r="K21" s="24" t="s">
        <v>695</v>
      </c>
      <c r="M21" s="17" t="s">
        <v>696</v>
      </c>
      <c r="N21" s="35">
        <f t="shared" si="0"/>
        <v>150</v>
      </c>
      <c r="O21" s="37">
        <v>100</v>
      </c>
      <c r="P21" s="37">
        <f t="shared" si="1"/>
        <v>-50</v>
      </c>
      <c r="R21" s="40" t="s">
        <v>277</v>
      </c>
      <c r="S21" s="36">
        <f t="shared" si="2"/>
        <v>150</v>
      </c>
      <c r="V21" s="42" t="s">
        <v>962</v>
      </c>
      <c r="W21" s="43">
        <v>4106</v>
      </c>
    </row>
    <row r="22" spans="1:23" x14ac:dyDescent="0.15">
      <c r="A22" s="24">
        <v>1566</v>
      </c>
      <c r="B22" s="24">
        <v>45260.826342592598</v>
      </c>
      <c r="C22" s="24">
        <v>45260.827777777798</v>
      </c>
      <c r="D22" s="24" t="s">
        <v>680</v>
      </c>
      <c r="E22" s="24" t="s">
        <v>681</v>
      </c>
      <c r="F22" s="24" t="s">
        <v>642</v>
      </c>
      <c r="G22" s="24" t="s">
        <v>682</v>
      </c>
      <c r="H22" s="24" t="s">
        <v>454</v>
      </c>
      <c r="I22" s="24" t="s">
        <v>697</v>
      </c>
      <c r="J22" s="34">
        <v>300</v>
      </c>
      <c r="M22" s="17" t="s">
        <v>609</v>
      </c>
      <c r="N22" s="35">
        <f>SUM(N2:N21)</f>
        <v>46362.400000000001</v>
      </c>
      <c r="O22" s="35">
        <f>SUM(O2:O21)</f>
        <v>44568.979999999996</v>
      </c>
      <c r="P22" s="37">
        <f t="shared" si="1"/>
        <v>-1793.4200000000055</v>
      </c>
      <c r="R22" s="40" t="s">
        <v>279</v>
      </c>
      <c r="S22" s="36">
        <f t="shared" si="2"/>
        <v>240</v>
      </c>
      <c r="V22" s="41" t="s">
        <v>963</v>
      </c>
      <c r="W22" s="37">
        <v>1950</v>
      </c>
    </row>
    <row r="23" spans="1:23" x14ac:dyDescent="0.15">
      <c r="A23" s="24">
        <v>6496</v>
      </c>
      <c r="B23" s="24">
        <v>45260.595219907409</v>
      </c>
      <c r="C23" s="24">
        <v>45260.595648148148</v>
      </c>
      <c r="D23" s="24" t="s">
        <v>676</v>
      </c>
      <c r="E23" s="24" t="s">
        <v>677</v>
      </c>
      <c r="F23" s="24" t="s">
        <v>655</v>
      </c>
      <c r="G23" s="24" t="s">
        <v>678</v>
      </c>
      <c r="H23" s="24" t="s">
        <v>262</v>
      </c>
      <c r="I23" s="24" t="s">
        <v>699</v>
      </c>
      <c r="J23" s="34">
        <v>150</v>
      </c>
      <c r="M23" s="17" t="s">
        <v>700</v>
      </c>
      <c r="N23" s="35">
        <f>+N22-J21-J133</f>
        <v>45962.400000000001</v>
      </c>
      <c r="O23" s="35">
        <f>SUM(O2:O21)</f>
        <v>44568.979999999996</v>
      </c>
      <c r="P23" s="37">
        <f t="shared" si="1"/>
        <v>-1393.4200000000055</v>
      </c>
      <c r="R23" s="40" t="s">
        <v>283</v>
      </c>
      <c r="S23" s="36">
        <f t="shared" si="2"/>
        <v>200</v>
      </c>
      <c r="V23" s="50" t="s">
        <v>964</v>
      </c>
      <c r="W23" s="49">
        <v>100</v>
      </c>
    </row>
    <row r="24" spans="1:23" x14ac:dyDescent="0.15">
      <c r="A24" s="24">
        <v>1402</v>
      </c>
      <c r="B24" s="24">
        <v>45254.819363425901</v>
      </c>
      <c r="C24" s="24">
        <v>45254.819710648102</v>
      </c>
      <c r="D24" s="24" t="s">
        <v>661</v>
      </c>
      <c r="E24" s="24" t="s">
        <v>662</v>
      </c>
      <c r="F24" s="24" t="s">
        <v>663</v>
      </c>
      <c r="G24" s="24" t="s">
        <v>664</v>
      </c>
      <c r="H24" s="24" t="s">
        <v>23</v>
      </c>
      <c r="I24" s="24" t="s">
        <v>701</v>
      </c>
      <c r="J24" s="34">
        <v>50</v>
      </c>
      <c r="R24" s="40" t="s">
        <v>287</v>
      </c>
      <c r="S24" s="36">
        <f t="shared" si="2"/>
        <v>200</v>
      </c>
      <c r="V24" s="24"/>
      <c r="W24" s="24"/>
    </row>
    <row r="25" spans="1:23" x14ac:dyDescent="0.15">
      <c r="A25" s="24">
        <v>1455</v>
      </c>
      <c r="B25" s="24">
        <v>45258.539317129602</v>
      </c>
      <c r="C25" s="24">
        <v>45258.542500000003</v>
      </c>
      <c r="D25" s="24" t="s">
        <v>658</v>
      </c>
      <c r="E25" s="24" t="s">
        <v>649</v>
      </c>
      <c r="F25" s="24" t="s">
        <v>655</v>
      </c>
      <c r="G25" s="24" t="s">
        <v>659</v>
      </c>
      <c r="H25" s="24" t="s">
        <v>23</v>
      </c>
      <c r="I25" s="24" t="s">
        <v>702</v>
      </c>
      <c r="J25" s="34">
        <v>50</v>
      </c>
      <c r="R25" s="40" t="s">
        <v>78</v>
      </c>
      <c r="S25" s="36">
        <f t="shared" si="2"/>
        <v>200</v>
      </c>
      <c r="V25" s="24"/>
      <c r="W25" s="24"/>
    </row>
    <row r="26" spans="1:23" x14ac:dyDescent="0.15">
      <c r="A26" s="24">
        <v>1500</v>
      </c>
      <c r="B26" s="24">
        <v>45260.615590277797</v>
      </c>
      <c r="C26" s="24">
        <v>45260.6159259259</v>
      </c>
      <c r="D26" s="24" t="s">
        <v>685</v>
      </c>
      <c r="E26" s="24" t="s">
        <v>652</v>
      </c>
      <c r="F26" s="24" t="s">
        <v>686</v>
      </c>
      <c r="G26" s="24" t="s">
        <v>703</v>
      </c>
      <c r="H26" s="24" t="s">
        <v>28</v>
      </c>
      <c r="I26" s="24" t="s">
        <v>704</v>
      </c>
      <c r="J26" s="34">
        <v>100</v>
      </c>
      <c r="R26" s="40" t="s">
        <v>465</v>
      </c>
      <c r="S26" s="36">
        <f t="shared" si="2"/>
        <v>100</v>
      </c>
      <c r="V26" s="24"/>
      <c r="W26" s="24"/>
    </row>
    <row r="27" spans="1:23" x14ac:dyDescent="0.15">
      <c r="A27" s="24">
        <v>1506</v>
      </c>
      <c r="B27" s="24">
        <v>45260.617152777799</v>
      </c>
      <c r="C27" s="24">
        <v>45260.617442129602</v>
      </c>
      <c r="D27" s="24" t="s">
        <v>685</v>
      </c>
      <c r="E27" s="24" t="s">
        <v>652</v>
      </c>
      <c r="F27" s="24" t="s">
        <v>686</v>
      </c>
      <c r="G27" s="24" t="s">
        <v>687</v>
      </c>
      <c r="H27" s="24" t="s">
        <v>28</v>
      </c>
      <c r="I27" s="24" t="s">
        <v>705</v>
      </c>
      <c r="J27" s="34">
        <v>100</v>
      </c>
      <c r="R27" s="40" t="s">
        <v>34</v>
      </c>
      <c r="S27" s="36">
        <f t="shared" si="2"/>
        <v>200</v>
      </c>
      <c r="V27" s="24"/>
      <c r="W27" s="24"/>
    </row>
    <row r="28" spans="1:23" x14ac:dyDescent="0.15">
      <c r="A28" s="24">
        <v>1385</v>
      </c>
      <c r="B28" s="24">
        <v>45252.689039351797</v>
      </c>
      <c r="C28" s="24">
        <v>45252.689398148097</v>
      </c>
      <c r="D28" s="24" t="s">
        <v>653</v>
      </c>
      <c r="E28" s="24" t="s">
        <v>654</v>
      </c>
      <c r="F28" s="24" t="s">
        <v>655</v>
      </c>
      <c r="G28" s="24" t="s">
        <v>656</v>
      </c>
      <c r="H28" s="24" t="s">
        <v>28</v>
      </c>
      <c r="I28" s="24" t="s">
        <v>655</v>
      </c>
      <c r="J28" s="34">
        <v>800</v>
      </c>
      <c r="R28" s="40" t="s">
        <v>83</v>
      </c>
      <c r="S28" s="36">
        <f t="shared" si="2"/>
        <v>650</v>
      </c>
      <c r="V28" s="24"/>
      <c r="W28" s="24"/>
    </row>
    <row r="29" spans="1:23" x14ac:dyDescent="0.15">
      <c r="A29" s="24">
        <v>1387</v>
      </c>
      <c r="B29" s="24">
        <v>45252.690057870401</v>
      </c>
      <c r="C29" s="24">
        <v>45252.690462963001</v>
      </c>
      <c r="D29" s="24" t="s">
        <v>653</v>
      </c>
      <c r="E29" s="24" t="s">
        <v>654</v>
      </c>
      <c r="F29" s="24" t="s">
        <v>655</v>
      </c>
      <c r="G29" s="24" t="s">
        <v>656</v>
      </c>
      <c r="H29" s="24" t="s">
        <v>28</v>
      </c>
      <c r="I29" s="24" t="s">
        <v>706</v>
      </c>
      <c r="J29" s="34">
        <v>100</v>
      </c>
      <c r="R29" s="40" t="s">
        <v>342</v>
      </c>
      <c r="S29" s="36">
        <f t="shared" si="2"/>
        <v>150</v>
      </c>
      <c r="V29" s="24"/>
      <c r="W29" s="24"/>
    </row>
    <row r="30" spans="1:23" x14ac:dyDescent="0.15">
      <c r="A30" s="24">
        <v>1388</v>
      </c>
      <c r="B30" s="24">
        <v>45252.690601851798</v>
      </c>
      <c r="C30" s="24">
        <v>45252.690856481502</v>
      </c>
      <c r="D30" s="24" t="s">
        <v>653</v>
      </c>
      <c r="E30" s="24" t="s">
        <v>654</v>
      </c>
      <c r="F30" s="24" t="s">
        <v>655</v>
      </c>
      <c r="G30" s="24" t="s">
        <v>656</v>
      </c>
      <c r="H30" s="24" t="s">
        <v>28</v>
      </c>
      <c r="I30" s="24" t="s">
        <v>707</v>
      </c>
      <c r="J30" s="34">
        <v>100</v>
      </c>
      <c r="R30" s="40" t="s">
        <v>348</v>
      </c>
      <c r="S30" s="36">
        <f t="shared" si="2"/>
        <v>30</v>
      </c>
      <c r="V30" s="24"/>
      <c r="W30" s="24"/>
    </row>
    <row r="31" spans="1:23" x14ac:dyDescent="0.15">
      <c r="A31" s="24">
        <v>1389</v>
      </c>
      <c r="B31" s="24">
        <v>45252.6928819444</v>
      </c>
      <c r="C31" s="24">
        <v>45252.695069444402</v>
      </c>
      <c r="D31" s="24" t="s">
        <v>653</v>
      </c>
      <c r="E31" s="24" t="s">
        <v>654</v>
      </c>
      <c r="F31" s="24" t="s">
        <v>655</v>
      </c>
      <c r="G31" s="24" t="s">
        <v>656</v>
      </c>
      <c r="H31" s="24" t="s">
        <v>28</v>
      </c>
      <c r="I31" s="24" t="s">
        <v>708</v>
      </c>
      <c r="J31" s="34">
        <v>100</v>
      </c>
      <c r="R31" s="40" t="s">
        <v>37</v>
      </c>
      <c r="S31" s="36">
        <f t="shared" si="2"/>
        <v>105</v>
      </c>
      <c r="V31" s="24"/>
      <c r="W31" s="24"/>
    </row>
    <row r="32" spans="1:23" x14ac:dyDescent="0.15">
      <c r="A32" s="24">
        <v>1390</v>
      </c>
      <c r="B32" s="24">
        <v>45252.695150462998</v>
      </c>
      <c r="C32" s="24">
        <v>45252.695439814801</v>
      </c>
      <c r="D32" s="24" t="s">
        <v>653</v>
      </c>
      <c r="E32" s="24" t="s">
        <v>654</v>
      </c>
      <c r="F32" s="24" t="s">
        <v>655</v>
      </c>
      <c r="G32" s="24" t="s">
        <v>656</v>
      </c>
      <c r="H32" s="24" t="s">
        <v>28</v>
      </c>
      <c r="I32" s="24" t="s">
        <v>709</v>
      </c>
      <c r="J32" s="34">
        <v>100</v>
      </c>
      <c r="R32" s="40" t="s">
        <v>481</v>
      </c>
      <c r="S32" s="36">
        <f t="shared" si="2"/>
        <v>200</v>
      </c>
      <c r="V32" s="24"/>
      <c r="W32" s="24"/>
    </row>
    <row r="33" spans="1:23" x14ac:dyDescent="0.15">
      <c r="A33" s="24">
        <v>1398</v>
      </c>
      <c r="B33" s="24">
        <v>45254.816585648099</v>
      </c>
      <c r="C33" s="24">
        <v>45254.817106481503</v>
      </c>
      <c r="D33" s="24" t="s">
        <v>661</v>
      </c>
      <c r="E33" s="24" t="s">
        <v>662</v>
      </c>
      <c r="F33" s="24" t="s">
        <v>663</v>
      </c>
      <c r="G33" s="24" t="s">
        <v>664</v>
      </c>
      <c r="H33" s="24" t="s">
        <v>28</v>
      </c>
      <c r="I33" s="24" t="s">
        <v>663</v>
      </c>
      <c r="J33" s="34">
        <v>800</v>
      </c>
      <c r="R33" s="40" t="s">
        <v>40</v>
      </c>
      <c r="S33" s="36">
        <f t="shared" si="2"/>
        <v>700</v>
      </c>
      <c r="V33" s="24"/>
      <c r="W33" s="24"/>
    </row>
    <row r="34" spans="1:23" x14ac:dyDescent="0.15">
      <c r="A34" s="24">
        <v>1406</v>
      </c>
      <c r="B34" s="24">
        <v>45254.8214351852</v>
      </c>
      <c r="C34" s="24">
        <v>45254.821770833303</v>
      </c>
      <c r="D34" s="24" t="s">
        <v>661</v>
      </c>
      <c r="E34" s="24" t="s">
        <v>662</v>
      </c>
      <c r="F34" s="24" t="s">
        <v>663</v>
      </c>
      <c r="G34" s="24" t="s">
        <v>664</v>
      </c>
      <c r="H34" s="24" t="s">
        <v>28</v>
      </c>
      <c r="I34" s="24" t="s">
        <v>707</v>
      </c>
      <c r="J34" s="34">
        <v>100</v>
      </c>
      <c r="R34" s="40" t="s">
        <v>117</v>
      </c>
      <c r="S34" s="36">
        <f t="shared" si="2"/>
        <v>300</v>
      </c>
      <c r="V34" s="24"/>
      <c r="W34" s="24"/>
    </row>
    <row r="35" spans="1:23" x14ac:dyDescent="0.15">
      <c r="A35" s="24">
        <v>1408</v>
      </c>
      <c r="B35" s="24">
        <v>45254.822511574101</v>
      </c>
      <c r="C35" s="24">
        <v>45254.822916666701</v>
      </c>
      <c r="D35" s="24" t="s">
        <v>661</v>
      </c>
      <c r="E35" s="24" t="s">
        <v>662</v>
      </c>
      <c r="F35" s="24" t="s">
        <v>663</v>
      </c>
      <c r="G35" s="24" t="s">
        <v>664</v>
      </c>
      <c r="H35" s="24" t="s">
        <v>28</v>
      </c>
      <c r="I35" s="24" t="s">
        <v>708</v>
      </c>
      <c r="J35" s="34">
        <v>100</v>
      </c>
      <c r="R35" s="40" t="s">
        <v>382</v>
      </c>
      <c r="S35" s="36">
        <f t="shared" ref="S35:S66" si="3">SUMIF(H:H,R35,J:J)</f>
        <v>515</v>
      </c>
      <c r="V35" s="24"/>
      <c r="W35" s="24"/>
    </row>
    <row r="36" spans="1:23" x14ac:dyDescent="0.15">
      <c r="A36" s="24">
        <v>1409</v>
      </c>
      <c r="B36" s="24">
        <v>45254.823043981502</v>
      </c>
      <c r="C36" s="24">
        <v>45254.823425925897</v>
      </c>
      <c r="D36" s="24" t="s">
        <v>661</v>
      </c>
      <c r="E36" s="24" t="s">
        <v>662</v>
      </c>
      <c r="F36" s="24" t="s">
        <v>663</v>
      </c>
      <c r="G36" s="24" t="s">
        <v>664</v>
      </c>
      <c r="H36" s="24" t="s">
        <v>28</v>
      </c>
      <c r="I36" s="24" t="s">
        <v>709</v>
      </c>
      <c r="J36" s="34">
        <v>100</v>
      </c>
      <c r="R36" s="40" t="s">
        <v>120</v>
      </c>
      <c r="S36" s="36">
        <f t="shared" si="3"/>
        <v>650</v>
      </c>
      <c r="V36" s="24"/>
      <c r="W36" s="24"/>
    </row>
    <row r="37" spans="1:23" x14ac:dyDescent="0.15">
      <c r="A37" s="24">
        <v>1405</v>
      </c>
      <c r="B37" s="24">
        <v>45254.820891203701</v>
      </c>
      <c r="C37" s="24">
        <v>45254.821296296301</v>
      </c>
      <c r="D37" s="24" t="s">
        <v>661</v>
      </c>
      <c r="E37" s="24" t="s">
        <v>662</v>
      </c>
      <c r="F37" s="24" t="s">
        <v>663</v>
      </c>
      <c r="G37" s="24" t="s">
        <v>664</v>
      </c>
      <c r="H37" s="24" t="s">
        <v>28</v>
      </c>
      <c r="I37" s="24" t="s">
        <v>710</v>
      </c>
      <c r="J37" s="34">
        <v>100</v>
      </c>
      <c r="R37" s="40" t="s">
        <v>351</v>
      </c>
      <c r="S37" s="36">
        <f t="shared" si="3"/>
        <v>400</v>
      </c>
      <c r="V37" s="24"/>
      <c r="W37" s="24"/>
    </row>
    <row r="38" spans="1:23" x14ac:dyDescent="0.15">
      <c r="A38" s="24">
        <v>1501</v>
      </c>
      <c r="B38" s="24">
        <v>45260.616006944401</v>
      </c>
      <c r="C38" s="24">
        <v>45260.616400462997</v>
      </c>
      <c r="D38" s="24" t="s">
        <v>685</v>
      </c>
      <c r="E38" s="24" t="s">
        <v>652</v>
      </c>
      <c r="F38" s="24" t="s">
        <v>686</v>
      </c>
      <c r="G38" s="24" t="s">
        <v>687</v>
      </c>
      <c r="H38" s="24" t="s">
        <v>28</v>
      </c>
      <c r="I38" s="24" t="s">
        <v>711</v>
      </c>
      <c r="J38" s="34">
        <v>100</v>
      </c>
      <c r="R38" s="40" t="s">
        <v>354</v>
      </c>
      <c r="S38" s="36">
        <f t="shared" si="3"/>
        <v>250</v>
      </c>
      <c r="V38" s="24"/>
      <c r="W38" s="24"/>
    </row>
    <row r="39" spans="1:23" x14ac:dyDescent="0.15">
      <c r="A39" s="24">
        <v>1504</v>
      </c>
      <c r="B39" s="24">
        <v>45260.6168287037</v>
      </c>
      <c r="C39" s="24">
        <v>45260.617129629602</v>
      </c>
      <c r="D39" s="24" t="s">
        <v>685</v>
      </c>
      <c r="E39" s="24" t="s">
        <v>652</v>
      </c>
      <c r="F39" s="24" t="s">
        <v>686</v>
      </c>
      <c r="G39" s="24" t="s">
        <v>687</v>
      </c>
      <c r="H39" s="24" t="s">
        <v>28</v>
      </c>
      <c r="I39" s="24" t="s">
        <v>713</v>
      </c>
      <c r="J39" s="34">
        <v>100</v>
      </c>
      <c r="R39" s="40" t="s">
        <v>45</v>
      </c>
      <c r="S39" s="36">
        <f t="shared" si="3"/>
        <v>540</v>
      </c>
      <c r="V39" s="24"/>
      <c r="W39" s="24"/>
    </row>
    <row r="40" spans="1:23" x14ac:dyDescent="0.15">
      <c r="A40" s="24">
        <v>1492</v>
      </c>
      <c r="B40" s="24">
        <v>45260.612870370402</v>
      </c>
      <c r="C40" s="24">
        <v>45260.613425925898</v>
      </c>
      <c r="D40" s="24" t="s">
        <v>638</v>
      </c>
      <c r="E40" s="24" t="s">
        <v>639</v>
      </c>
      <c r="F40" s="24" t="s">
        <v>640</v>
      </c>
      <c r="G40" s="24" t="s">
        <v>641</v>
      </c>
      <c r="H40" s="24" t="s">
        <v>28</v>
      </c>
      <c r="I40" s="24" t="s">
        <v>714</v>
      </c>
      <c r="J40" s="34">
        <v>100</v>
      </c>
      <c r="K40" s="24" t="s">
        <v>715</v>
      </c>
      <c r="R40" s="40" t="s">
        <v>152</v>
      </c>
      <c r="S40" s="36">
        <f t="shared" si="3"/>
        <v>200</v>
      </c>
      <c r="V40" s="24"/>
      <c r="W40" s="24"/>
    </row>
    <row r="41" spans="1:23" x14ac:dyDescent="0.15">
      <c r="A41" s="24">
        <v>1529</v>
      </c>
      <c r="B41" s="24">
        <v>45260.627997685202</v>
      </c>
      <c r="C41" s="24">
        <v>45260.628784722197</v>
      </c>
      <c r="D41" s="24" t="s">
        <v>638</v>
      </c>
      <c r="E41" s="24" t="s">
        <v>639</v>
      </c>
      <c r="F41" s="24" t="s">
        <v>640</v>
      </c>
      <c r="G41" s="24" t="s">
        <v>641</v>
      </c>
      <c r="H41" s="24" t="s">
        <v>28</v>
      </c>
      <c r="I41" s="24" t="s">
        <v>716</v>
      </c>
      <c r="J41" s="34">
        <v>800</v>
      </c>
      <c r="K41" s="24" t="s">
        <v>717</v>
      </c>
      <c r="R41" s="40" t="s">
        <v>155</v>
      </c>
      <c r="S41" s="36">
        <f t="shared" si="3"/>
        <v>100</v>
      </c>
      <c r="V41" s="24"/>
      <c r="W41" s="24"/>
    </row>
    <row r="42" spans="1:23" x14ac:dyDescent="0.15">
      <c r="A42" s="24">
        <v>1527</v>
      </c>
      <c r="B42" s="24">
        <v>45260.626597222203</v>
      </c>
      <c r="C42" s="24">
        <v>45260.627928240698</v>
      </c>
      <c r="D42" s="24" t="s">
        <v>638</v>
      </c>
      <c r="E42" s="24" t="s">
        <v>639</v>
      </c>
      <c r="F42" s="24" t="s">
        <v>640</v>
      </c>
      <c r="G42" s="24" t="s">
        <v>641</v>
      </c>
      <c r="H42" s="24" t="s">
        <v>28</v>
      </c>
      <c r="I42" s="24" t="s">
        <v>718</v>
      </c>
      <c r="J42" s="34">
        <v>800</v>
      </c>
      <c r="K42" s="24" t="s">
        <v>719</v>
      </c>
      <c r="R42" s="40" t="s">
        <v>720</v>
      </c>
      <c r="S42" s="36">
        <f t="shared" si="3"/>
        <v>3685</v>
      </c>
      <c r="V42" s="24"/>
      <c r="W42" s="24"/>
    </row>
    <row r="43" spans="1:23" x14ac:dyDescent="0.15">
      <c r="A43" s="24">
        <v>1499</v>
      </c>
      <c r="B43" s="24">
        <v>45260.615138888897</v>
      </c>
      <c r="C43" s="24">
        <v>45260.615601851903</v>
      </c>
      <c r="D43" s="24" t="s">
        <v>638</v>
      </c>
      <c r="E43" s="24" t="s">
        <v>639</v>
      </c>
      <c r="F43" s="24" t="s">
        <v>640</v>
      </c>
      <c r="G43" s="24" t="s">
        <v>641</v>
      </c>
      <c r="H43" s="24" t="s">
        <v>28</v>
      </c>
      <c r="I43" s="24" t="s">
        <v>722</v>
      </c>
      <c r="J43" s="34">
        <v>100</v>
      </c>
      <c r="K43" s="24" t="s">
        <v>723</v>
      </c>
      <c r="R43" s="40" t="s">
        <v>515</v>
      </c>
      <c r="S43" s="36">
        <f t="shared" si="3"/>
        <v>1280</v>
      </c>
      <c r="V43" s="24"/>
      <c r="W43" s="24"/>
    </row>
    <row r="44" spans="1:23" x14ac:dyDescent="0.15">
      <c r="A44" s="24">
        <v>1505</v>
      </c>
      <c r="B44" s="24">
        <v>45260.616608796299</v>
      </c>
      <c r="C44" s="24">
        <v>45260.6171412037</v>
      </c>
      <c r="D44" s="24" t="s">
        <v>638</v>
      </c>
      <c r="E44" s="24" t="s">
        <v>639</v>
      </c>
      <c r="F44" s="24" t="s">
        <v>640</v>
      </c>
      <c r="G44" s="24" t="s">
        <v>641</v>
      </c>
      <c r="H44" s="24" t="s">
        <v>28</v>
      </c>
      <c r="I44" s="24" t="s">
        <v>725</v>
      </c>
      <c r="J44" s="34">
        <v>100</v>
      </c>
      <c r="K44" s="24" t="s">
        <v>726</v>
      </c>
      <c r="R44" s="40" t="s">
        <v>296</v>
      </c>
      <c r="S44" s="36">
        <f t="shared" si="3"/>
        <v>200</v>
      </c>
      <c r="V44" s="24"/>
      <c r="W44" s="24"/>
    </row>
    <row r="45" spans="1:23" x14ac:dyDescent="0.15">
      <c r="A45" s="24">
        <v>1494</v>
      </c>
      <c r="B45" s="24">
        <v>45260.613506944399</v>
      </c>
      <c r="C45" s="24">
        <v>45260.614421296297</v>
      </c>
      <c r="D45" s="24" t="s">
        <v>638</v>
      </c>
      <c r="E45" s="24" t="s">
        <v>639</v>
      </c>
      <c r="F45" s="24" t="s">
        <v>640</v>
      </c>
      <c r="G45" s="24" t="s">
        <v>641</v>
      </c>
      <c r="H45" s="24" t="s">
        <v>28</v>
      </c>
      <c r="I45" s="24" t="s">
        <v>727</v>
      </c>
      <c r="J45" s="34">
        <v>100</v>
      </c>
      <c r="K45" s="24" t="s">
        <v>728</v>
      </c>
      <c r="R45" s="40" t="s">
        <v>360</v>
      </c>
      <c r="S45" s="36">
        <f t="shared" si="3"/>
        <v>400</v>
      </c>
    </row>
    <row r="46" spans="1:23" x14ac:dyDescent="0.15">
      <c r="A46" s="24">
        <v>1491</v>
      </c>
      <c r="B46" s="24">
        <v>45260.612905092603</v>
      </c>
      <c r="C46" s="24">
        <v>45260.613356481503</v>
      </c>
      <c r="D46" s="24" t="s">
        <v>685</v>
      </c>
      <c r="E46" s="24" t="s">
        <v>652</v>
      </c>
      <c r="F46" s="24" t="s">
        <v>686</v>
      </c>
      <c r="G46" s="24" t="s">
        <v>687</v>
      </c>
      <c r="H46" s="24" t="s">
        <v>28</v>
      </c>
      <c r="I46" s="24" t="s">
        <v>686</v>
      </c>
      <c r="J46" s="34">
        <v>1000</v>
      </c>
      <c r="K46" s="24" t="s">
        <v>730</v>
      </c>
      <c r="R46" s="40" t="s">
        <v>301</v>
      </c>
      <c r="S46" s="36">
        <f t="shared" si="3"/>
        <v>300</v>
      </c>
    </row>
    <row r="47" spans="1:23" x14ac:dyDescent="0.15">
      <c r="A47" s="24">
        <v>6485</v>
      </c>
      <c r="B47" s="24">
        <v>45260.555636574078</v>
      </c>
      <c r="C47" s="24">
        <v>45260.556319444448</v>
      </c>
      <c r="D47" s="24" t="s">
        <v>676</v>
      </c>
      <c r="E47" s="24" t="s">
        <v>677</v>
      </c>
      <c r="F47" s="24" t="s">
        <v>655</v>
      </c>
      <c r="G47" s="24" t="s">
        <v>678</v>
      </c>
      <c r="H47" s="24" t="s">
        <v>266</v>
      </c>
      <c r="I47" s="24" t="s">
        <v>299</v>
      </c>
      <c r="J47" s="34">
        <v>200</v>
      </c>
      <c r="R47" s="40" t="s">
        <v>305</v>
      </c>
      <c r="S47" s="36">
        <f t="shared" si="3"/>
        <v>600</v>
      </c>
    </row>
    <row r="48" spans="1:23" x14ac:dyDescent="0.15">
      <c r="A48" s="24">
        <v>1528</v>
      </c>
      <c r="B48" s="24">
        <v>45260.627812500003</v>
      </c>
      <c r="C48" s="24">
        <v>45260.628321759301</v>
      </c>
      <c r="D48" s="24" t="s">
        <v>688</v>
      </c>
      <c r="E48" s="24" t="s">
        <v>660</v>
      </c>
      <c r="F48" s="24" t="s">
        <v>689</v>
      </c>
      <c r="G48" s="24" t="s">
        <v>690</v>
      </c>
      <c r="H48" s="24" t="s">
        <v>460</v>
      </c>
      <c r="I48" s="24" t="s">
        <v>732</v>
      </c>
      <c r="J48" s="34">
        <v>150</v>
      </c>
      <c r="R48" s="40" t="s">
        <v>527</v>
      </c>
      <c r="S48" s="36">
        <f t="shared" si="3"/>
        <v>800</v>
      </c>
    </row>
    <row r="49" spans="1:19" x14ac:dyDescent="0.15">
      <c r="A49" s="24">
        <v>6483</v>
      </c>
      <c r="B49" s="24">
        <v>45260.554282407407</v>
      </c>
      <c r="C49" s="24">
        <v>45260.554930555554</v>
      </c>
      <c r="D49" s="24" t="s">
        <v>676</v>
      </c>
      <c r="E49" s="24" t="s">
        <v>677</v>
      </c>
      <c r="F49" s="24" t="s">
        <v>655</v>
      </c>
      <c r="G49" s="24" t="s">
        <v>678</v>
      </c>
      <c r="H49" s="24" t="s">
        <v>270</v>
      </c>
      <c r="I49" s="24" t="s">
        <v>299</v>
      </c>
      <c r="J49" s="34">
        <v>200</v>
      </c>
      <c r="R49" s="40" t="s">
        <v>158</v>
      </c>
      <c r="S49" s="36">
        <f t="shared" si="3"/>
        <v>200</v>
      </c>
    </row>
    <row r="50" spans="1:19" x14ac:dyDescent="0.15">
      <c r="A50" s="24">
        <v>6478</v>
      </c>
      <c r="B50" s="24">
        <v>45260.542025462964</v>
      </c>
      <c r="C50" s="24">
        <v>45260.55</v>
      </c>
      <c r="D50" s="24" t="s">
        <v>676</v>
      </c>
      <c r="E50" s="24" t="s">
        <v>677</v>
      </c>
      <c r="F50" s="24" t="s">
        <v>655</v>
      </c>
      <c r="G50" s="24" t="s">
        <v>678</v>
      </c>
      <c r="H50" s="24" t="s">
        <v>274</v>
      </c>
      <c r="I50" s="24" t="s">
        <v>299</v>
      </c>
      <c r="J50" s="34">
        <v>200</v>
      </c>
      <c r="R50" s="40" t="s">
        <v>308</v>
      </c>
      <c r="S50" s="36">
        <f t="shared" si="3"/>
        <v>200</v>
      </c>
    </row>
    <row r="51" spans="1:19" x14ac:dyDescent="0.15">
      <c r="A51" s="24">
        <v>1383</v>
      </c>
      <c r="B51" s="24">
        <v>45252.6877662037</v>
      </c>
      <c r="C51" s="24">
        <v>45252.688472222202</v>
      </c>
      <c r="D51" s="24" t="s">
        <v>653</v>
      </c>
      <c r="E51" s="24" t="s">
        <v>654</v>
      </c>
      <c r="F51" s="24" t="s">
        <v>655</v>
      </c>
      <c r="G51" s="24" t="s">
        <v>656</v>
      </c>
      <c r="H51" s="24" t="s">
        <v>202</v>
      </c>
      <c r="I51" s="24" t="s">
        <v>655</v>
      </c>
      <c r="J51" s="34">
        <v>100</v>
      </c>
      <c r="R51" s="40" t="s">
        <v>53</v>
      </c>
      <c r="S51" s="36">
        <f t="shared" si="3"/>
        <v>675</v>
      </c>
    </row>
    <row r="52" spans="1:19" x14ac:dyDescent="0.15">
      <c r="A52" s="24">
        <v>6497</v>
      </c>
      <c r="B52" s="24">
        <v>45260.59579861111</v>
      </c>
      <c r="C52" s="24">
        <v>45260.596064814818</v>
      </c>
      <c r="D52" s="24" t="s">
        <v>676</v>
      </c>
      <c r="E52" s="24" t="s">
        <v>677</v>
      </c>
      <c r="F52" s="24" t="s">
        <v>655</v>
      </c>
      <c r="G52" s="24" t="s">
        <v>678</v>
      </c>
      <c r="H52" s="24" t="s">
        <v>277</v>
      </c>
      <c r="I52" s="24" t="s">
        <v>699</v>
      </c>
      <c r="J52" s="34">
        <v>150</v>
      </c>
      <c r="R52" s="40" t="s">
        <v>389</v>
      </c>
      <c r="S52" s="36">
        <f t="shared" si="3"/>
        <v>850</v>
      </c>
    </row>
    <row r="53" spans="1:19" x14ac:dyDescent="0.15">
      <c r="A53" s="24">
        <v>1478</v>
      </c>
      <c r="B53" s="24">
        <v>45260.591620370396</v>
      </c>
      <c r="C53" s="24">
        <v>45260.592870370398</v>
      </c>
      <c r="D53" s="24" t="s">
        <v>733</v>
      </c>
      <c r="E53" s="24" t="s">
        <v>657</v>
      </c>
      <c r="F53" s="24" t="s">
        <v>172</v>
      </c>
      <c r="G53" s="24" t="s">
        <v>678</v>
      </c>
      <c r="H53" s="24" t="s">
        <v>698</v>
      </c>
      <c r="I53" s="24" t="s">
        <v>734</v>
      </c>
      <c r="J53" s="34">
        <v>250</v>
      </c>
      <c r="R53" s="40" t="s">
        <v>311</v>
      </c>
      <c r="S53" s="36">
        <f t="shared" si="3"/>
        <v>380</v>
      </c>
    </row>
    <row r="54" spans="1:19" x14ac:dyDescent="0.15">
      <c r="A54" s="24">
        <v>1531</v>
      </c>
      <c r="B54" s="24">
        <v>45260.629108796304</v>
      </c>
      <c r="C54" s="24">
        <v>45260.629652777803</v>
      </c>
      <c r="D54" s="24" t="s">
        <v>688</v>
      </c>
      <c r="E54" s="24" t="s">
        <v>660</v>
      </c>
      <c r="F54" s="24" t="s">
        <v>689</v>
      </c>
      <c r="G54" s="24" t="s">
        <v>736</v>
      </c>
      <c r="H54" s="24" t="s">
        <v>279</v>
      </c>
      <c r="I54" s="24" t="s">
        <v>737</v>
      </c>
      <c r="J54" s="34">
        <v>90</v>
      </c>
      <c r="R54" s="40" t="s">
        <v>169</v>
      </c>
      <c r="S54" s="36">
        <f t="shared" si="3"/>
        <v>400</v>
      </c>
    </row>
    <row r="55" spans="1:19" x14ac:dyDescent="0.15">
      <c r="A55" s="24">
        <v>1543</v>
      </c>
      <c r="B55" s="24">
        <v>45260.723194444399</v>
      </c>
      <c r="C55" s="24">
        <v>45260.723726851902</v>
      </c>
      <c r="D55" s="24" t="s">
        <v>738</v>
      </c>
      <c r="E55" s="24" t="s">
        <v>696</v>
      </c>
      <c r="F55" s="24" t="s">
        <v>655</v>
      </c>
      <c r="G55" s="24" t="s">
        <v>739</v>
      </c>
      <c r="H55" s="24" t="s">
        <v>279</v>
      </c>
      <c r="I55" s="24" t="s">
        <v>172</v>
      </c>
      <c r="J55" s="34">
        <v>150</v>
      </c>
      <c r="R55" s="40" t="s">
        <v>421</v>
      </c>
      <c r="S55" s="36">
        <f t="shared" si="3"/>
        <v>200</v>
      </c>
    </row>
    <row r="56" spans="1:19" x14ac:dyDescent="0.15">
      <c r="A56" s="24">
        <v>6493</v>
      </c>
      <c r="B56" s="24">
        <v>45260.590590277781</v>
      </c>
      <c r="C56" s="24">
        <v>45260.592048611114</v>
      </c>
      <c r="D56" s="24" t="s">
        <v>676</v>
      </c>
      <c r="E56" s="24" t="s">
        <v>677</v>
      </c>
      <c r="F56" s="24" t="s">
        <v>655</v>
      </c>
      <c r="G56" s="24" t="s">
        <v>678</v>
      </c>
      <c r="H56" s="24" t="s">
        <v>283</v>
      </c>
      <c r="I56" s="24" t="s">
        <v>299</v>
      </c>
      <c r="J56" s="34">
        <v>200</v>
      </c>
      <c r="R56" s="40" t="s">
        <v>427</v>
      </c>
      <c r="S56" s="36">
        <f t="shared" si="3"/>
        <v>850</v>
      </c>
    </row>
    <row r="57" spans="1:19" x14ac:dyDescent="0.15">
      <c r="A57" s="24">
        <v>6482</v>
      </c>
      <c r="B57" s="24">
        <v>45260.553935185184</v>
      </c>
      <c r="C57" s="24">
        <v>45260.554212962961</v>
      </c>
      <c r="D57" s="24" t="s">
        <v>676</v>
      </c>
      <c r="E57" s="24" t="s">
        <v>677</v>
      </c>
      <c r="F57" s="24" t="s">
        <v>655</v>
      </c>
      <c r="G57" s="24" t="s">
        <v>678</v>
      </c>
      <c r="H57" s="24" t="s">
        <v>287</v>
      </c>
      <c r="I57" s="24" t="s">
        <v>699</v>
      </c>
      <c r="J57" s="34">
        <v>200</v>
      </c>
      <c r="R57" s="40" t="s">
        <v>549</v>
      </c>
      <c r="S57" s="36">
        <f t="shared" si="3"/>
        <v>200</v>
      </c>
    </row>
    <row r="58" spans="1:19" x14ac:dyDescent="0.15">
      <c r="A58" s="24">
        <v>1539</v>
      </c>
      <c r="B58" s="24">
        <v>45260.653182870403</v>
      </c>
      <c r="C58" s="24">
        <v>45260.654560185198</v>
      </c>
      <c r="D58" s="24" t="s">
        <v>741</v>
      </c>
      <c r="E58" s="24" t="s">
        <v>691</v>
      </c>
      <c r="F58" s="24" t="s">
        <v>27</v>
      </c>
      <c r="G58" s="24" t="s">
        <v>742</v>
      </c>
      <c r="H58" s="24" t="s">
        <v>78</v>
      </c>
      <c r="I58" s="24" t="s">
        <v>743</v>
      </c>
      <c r="J58" s="34">
        <v>200</v>
      </c>
      <c r="R58" s="40" t="s">
        <v>126</v>
      </c>
      <c r="S58" s="36">
        <f t="shared" si="3"/>
        <v>135</v>
      </c>
    </row>
    <row r="59" spans="1:19" x14ac:dyDescent="0.15">
      <c r="A59" s="24">
        <v>6498</v>
      </c>
      <c r="B59" s="24">
        <v>45261.479270833333</v>
      </c>
      <c r="C59" s="24">
        <v>45261.481203703705</v>
      </c>
      <c r="D59" s="24" t="s">
        <v>744</v>
      </c>
      <c r="E59" s="24" t="s">
        <v>693</v>
      </c>
      <c r="F59" s="24" t="s">
        <v>655</v>
      </c>
      <c r="G59" s="24" t="s">
        <v>745</v>
      </c>
      <c r="H59" s="24" t="s">
        <v>465</v>
      </c>
      <c r="I59" s="24" t="s">
        <v>746</v>
      </c>
      <c r="J59" s="34">
        <v>100</v>
      </c>
      <c r="K59" s="24" t="s">
        <v>747</v>
      </c>
      <c r="R59" s="40" t="s">
        <v>175</v>
      </c>
      <c r="S59" s="36">
        <f t="shared" si="3"/>
        <v>625</v>
      </c>
    </row>
    <row r="60" spans="1:19" x14ac:dyDescent="0.15">
      <c r="A60" s="24">
        <v>1372</v>
      </c>
      <c r="B60" s="24">
        <v>45241.787337962996</v>
      </c>
      <c r="C60" s="24">
        <v>45241.787858796299</v>
      </c>
      <c r="D60" s="24" t="s">
        <v>688</v>
      </c>
      <c r="E60" s="24" t="s">
        <v>660</v>
      </c>
      <c r="F60" s="24" t="s">
        <v>689</v>
      </c>
      <c r="G60" s="24" t="s">
        <v>690</v>
      </c>
      <c r="H60" s="24" t="s">
        <v>473</v>
      </c>
      <c r="I60" s="24" t="s">
        <v>668</v>
      </c>
      <c r="J60" s="34">
        <v>200</v>
      </c>
      <c r="R60" s="40" t="s">
        <v>134</v>
      </c>
      <c r="S60" s="36">
        <f t="shared" si="3"/>
        <v>380</v>
      </c>
    </row>
    <row r="61" spans="1:19" x14ac:dyDescent="0.15">
      <c r="A61" s="24">
        <v>1407</v>
      </c>
      <c r="B61" s="24">
        <v>45254.821956018503</v>
      </c>
      <c r="C61" s="24">
        <v>45254.822361111103</v>
      </c>
      <c r="D61" s="24" t="s">
        <v>661</v>
      </c>
      <c r="E61" s="24" t="s">
        <v>662</v>
      </c>
      <c r="F61" s="24" t="s">
        <v>663</v>
      </c>
      <c r="G61" s="24" t="s">
        <v>664</v>
      </c>
      <c r="H61" s="24" t="s">
        <v>34</v>
      </c>
      <c r="I61" s="24" t="s">
        <v>749</v>
      </c>
      <c r="J61" s="34">
        <v>200</v>
      </c>
      <c r="R61" s="40" t="s">
        <v>554</v>
      </c>
      <c r="S61" s="36">
        <f t="shared" si="3"/>
        <v>250</v>
      </c>
    </row>
    <row r="62" spans="1:19" x14ac:dyDescent="0.15">
      <c r="A62" s="24">
        <v>1535</v>
      </c>
      <c r="B62" s="24">
        <v>45260.649444444403</v>
      </c>
      <c r="C62" s="24">
        <v>45260.650520833296</v>
      </c>
      <c r="D62" s="24" t="s">
        <v>741</v>
      </c>
      <c r="E62" s="24" t="s">
        <v>691</v>
      </c>
      <c r="F62" s="24" t="s">
        <v>27</v>
      </c>
      <c r="G62" s="24" t="s">
        <v>742</v>
      </c>
      <c r="H62" s="24" t="s">
        <v>83</v>
      </c>
      <c r="I62" s="24" t="s">
        <v>750</v>
      </c>
      <c r="J62" s="34">
        <v>650</v>
      </c>
      <c r="R62" s="40" t="s">
        <v>180</v>
      </c>
      <c r="S62" s="36">
        <f t="shared" si="3"/>
        <v>3900</v>
      </c>
    </row>
    <row r="63" spans="1:19" x14ac:dyDescent="0.15">
      <c r="A63" s="24">
        <v>1487</v>
      </c>
      <c r="B63" s="24">
        <v>45260.611192129603</v>
      </c>
      <c r="C63" s="24">
        <v>45260.611678240697</v>
      </c>
      <c r="D63" s="24" t="s">
        <v>685</v>
      </c>
      <c r="E63" s="24" t="s">
        <v>652</v>
      </c>
      <c r="F63" s="24" t="s">
        <v>686</v>
      </c>
      <c r="G63" s="24" t="s">
        <v>687</v>
      </c>
      <c r="H63" s="24" t="s">
        <v>342</v>
      </c>
      <c r="I63" s="24" t="s">
        <v>686</v>
      </c>
      <c r="J63" s="34">
        <v>150</v>
      </c>
      <c r="R63" s="17" t="s">
        <v>556</v>
      </c>
      <c r="S63" s="36">
        <f t="shared" si="3"/>
        <v>0</v>
      </c>
    </row>
    <row r="64" spans="1:19" x14ac:dyDescent="0.15">
      <c r="A64" s="24">
        <v>1496</v>
      </c>
      <c r="B64" s="24">
        <v>45260.614525463003</v>
      </c>
      <c r="C64" s="24">
        <v>45260.615011574097</v>
      </c>
      <c r="D64" s="24" t="s">
        <v>685</v>
      </c>
      <c r="E64" s="24" t="s">
        <v>652</v>
      </c>
      <c r="F64" s="24" t="s">
        <v>686</v>
      </c>
      <c r="G64" s="24" t="s">
        <v>687</v>
      </c>
      <c r="H64" s="24" t="s">
        <v>348</v>
      </c>
      <c r="I64" s="24" t="s">
        <v>686</v>
      </c>
      <c r="J64" s="34">
        <v>30</v>
      </c>
      <c r="R64" s="40" t="s">
        <v>751</v>
      </c>
      <c r="S64" s="36">
        <f t="shared" si="3"/>
        <v>1650</v>
      </c>
    </row>
    <row r="65" spans="1:19" x14ac:dyDescent="0.15">
      <c r="A65" s="24">
        <v>1420</v>
      </c>
      <c r="B65" s="24">
        <v>45255.526840277802</v>
      </c>
      <c r="C65" s="24">
        <v>45255.527534722198</v>
      </c>
      <c r="D65" s="24" t="s">
        <v>692</v>
      </c>
      <c r="E65" s="24" t="s">
        <v>665</v>
      </c>
      <c r="F65" s="24" t="s">
        <v>655</v>
      </c>
      <c r="G65" s="24" t="s">
        <v>656</v>
      </c>
      <c r="H65" s="24" t="s">
        <v>37</v>
      </c>
      <c r="I65" s="24" t="s">
        <v>753</v>
      </c>
      <c r="J65" s="34">
        <v>30</v>
      </c>
      <c r="R65" s="40" t="s">
        <v>188</v>
      </c>
      <c r="S65" s="36">
        <f t="shared" si="3"/>
        <v>450</v>
      </c>
    </row>
    <row r="66" spans="1:19" x14ac:dyDescent="0.15">
      <c r="A66" s="24">
        <v>1395</v>
      </c>
      <c r="B66" s="24">
        <v>45252.698692129597</v>
      </c>
      <c r="C66" s="24">
        <v>45252.698993055601</v>
      </c>
      <c r="D66" s="24" t="s">
        <v>754</v>
      </c>
      <c r="E66" s="24" t="s">
        <v>671</v>
      </c>
      <c r="F66" s="24" t="s">
        <v>655</v>
      </c>
      <c r="G66" s="24" t="s">
        <v>755</v>
      </c>
      <c r="H66" s="24" t="s">
        <v>37</v>
      </c>
      <c r="I66" s="24" t="s">
        <v>655</v>
      </c>
      <c r="J66" s="34">
        <v>30</v>
      </c>
      <c r="R66" s="40" t="s">
        <v>60</v>
      </c>
      <c r="S66" s="36">
        <f t="shared" si="3"/>
        <v>200</v>
      </c>
    </row>
    <row r="67" spans="1:19" x14ac:dyDescent="0.15">
      <c r="A67" s="24">
        <v>1401</v>
      </c>
      <c r="B67" s="24">
        <v>45254.818437499998</v>
      </c>
      <c r="C67" s="24">
        <v>45254.819120370397</v>
      </c>
      <c r="D67" s="24" t="s">
        <v>661</v>
      </c>
      <c r="E67" s="24" t="s">
        <v>662</v>
      </c>
      <c r="F67" s="24" t="s">
        <v>663</v>
      </c>
      <c r="G67" s="24" t="s">
        <v>664</v>
      </c>
      <c r="H67" s="24" t="s">
        <v>37</v>
      </c>
      <c r="I67" s="24" t="s">
        <v>756</v>
      </c>
      <c r="J67" s="34">
        <v>15</v>
      </c>
      <c r="R67" s="40" t="s">
        <v>315</v>
      </c>
      <c r="S67" s="36">
        <f t="shared" ref="S67:S77" si="4">SUMIF(H:H,R67,J:J)</f>
        <v>200</v>
      </c>
    </row>
    <row r="68" spans="1:19" x14ac:dyDescent="0.15">
      <c r="A68" s="24">
        <v>1433</v>
      </c>
      <c r="B68" s="24">
        <v>45257.792060185202</v>
      </c>
      <c r="C68" s="24">
        <v>45257.793483796297</v>
      </c>
      <c r="D68" s="24" t="s">
        <v>661</v>
      </c>
      <c r="E68" s="24" t="s">
        <v>662</v>
      </c>
      <c r="F68" s="24" t="s">
        <v>663</v>
      </c>
      <c r="G68" s="24" t="s">
        <v>664</v>
      </c>
      <c r="H68" s="24" t="s">
        <v>37</v>
      </c>
      <c r="I68" s="24" t="s">
        <v>757</v>
      </c>
      <c r="J68" s="34">
        <v>15</v>
      </c>
      <c r="R68" s="40" t="s">
        <v>317</v>
      </c>
      <c r="S68" s="36">
        <f t="shared" si="4"/>
        <v>1000</v>
      </c>
    </row>
    <row r="69" spans="1:19" x14ac:dyDescent="0.15">
      <c r="A69" s="24">
        <v>1454</v>
      </c>
      <c r="B69" s="24">
        <v>45258.532245370399</v>
      </c>
      <c r="C69" s="24">
        <v>45258.532696759299</v>
      </c>
      <c r="D69" s="24" t="s">
        <v>661</v>
      </c>
      <c r="E69" s="24" t="s">
        <v>662</v>
      </c>
      <c r="F69" s="24" t="s">
        <v>663</v>
      </c>
      <c r="G69" s="24" t="s">
        <v>664</v>
      </c>
      <c r="H69" s="24" t="s">
        <v>37</v>
      </c>
      <c r="I69" s="24" t="s">
        <v>758</v>
      </c>
      <c r="J69" s="34">
        <v>15</v>
      </c>
      <c r="R69" s="40" t="s">
        <v>234</v>
      </c>
      <c r="S69" s="36">
        <f t="shared" si="4"/>
        <v>250</v>
      </c>
    </row>
    <row r="70" spans="1:19" x14ac:dyDescent="0.15">
      <c r="A70" s="24">
        <v>1473</v>
      </c>
      <c r="B70" s="24">
        <v>45260.489583333299</v>
      </c>
      <c r="C70" s="24">
        <v>45260.489988425899</v>
      </c>
      <c r="D70" s="24" t="s">
        <v>688</v>
      </c>
      <c r="E70" s="24" t="s">
        <v>660</v>
      </c>
      <c r="F70" s="24" t="s">
        <v>655</v>
      </c>
      <c r="G70" s="24" t="s">
        <v>690</v>
      </c>
      <c r="H70" s="24" t="s">
        <v>481</v>
      </c>
      <c r="I70" s="24" t="s">
        <v>759</v>
      </c>
      <c r="J70" s="34">
        <v>200</v>
      </c>
      <c r="R70" s="40" t="s">
        <v>581</v>
      </c>
      <c r="S70" s="36">
        <f t="shared" si="4"/>
        <v>200</v>
      </c>
    </row>
    <row r="71" spans="1:19" x14ac:dyDescent="0.15">
      <c r="A71" s="24">
        <v>1416</v>
      </c>
      <c r="B71" s="24">
        <v>45255.522650462997</v>
      </c>
      <c r="C71" s="24">
        <v>45255.5251041667</v>
      </c>
      <c r="D71" s="24" t="s">
        <v>692</v>
      </c>
      <c r="E71" s="24" t="s">
        <v>665</v>
      </c>
      <c r="F71" s="24" t="s">
        <v>655</v>
      </c>
      <c r="G71" s="24" t="s">
        <v>656</v>
      </c>
      <c r="H71" s="24" t="s">
        <v>40</v>
      </c>
      <c r="I71" s="24" t="s">
        <v>655</v>
      </c>
      <c r="J71" s="34">
        <v>300</v>
      </c>
      <c r="R71" s="40" t="s">
        <v>585</v>
      </c>
      <c r="S71" s="36">
        <f t="shared" si="4"/>
        <v>1120</v>
      </c>
    </row>
    <row r="72" spans="1:19" x14ac:dyDescent="0.15">
      <c r="A72" s="24">
        <v>1400</v>
      </c>
      <c r="B72" s="24">
        <v>45254.817708333299</v>
      </c>
      <c r="C72" s="24">
        <v>45254.818414351903</v>
      </c>
      <c r="D72" s="24" t="s">
        <v>661</v>
      </c>
      <c r="E72" s="24" t="s">
        <v>662</v>
      </c>
      <c r="F72" s="24" t="s">
        <v>663</v>
      </c>
      <c r="G72" s="24" t="s">
        <v>664</v>
      </c>
      <c r="H72" s="24" t="s">
        <v>40</v>
      </c>
      <c r="I72" s="24" t="s">
        <v>663</v>
      </c>
      <c r="J72" s="34">
        <v>400</v>
      </c>
      <c r="R72" s="40" t="s">
        <v>598</v>
      </c>
      <c r="S72" s="36">
        <f t="shared" si="4"/>
        <v>425</v>
      </c>
    </row>
    <row r="73" spans="1:19" x14ac:dyDescent="0.15">
      <c r="A73" s="24">
        <v>1537</v>
      </c>
      <c r="B73" s="24">
        <v>45260.651354166701</v>
      </c>
      <c r="C73" s="24">
        <v>45260.652094907397</v>
      </c>
      <c r="D73" s="24" t="s">
        <v>741</v>
      </c>
      <c r="E73" s="24" t="s">
        <v>691</v>
      </c>
      <c r="F73" s="24" t="s">
        <v>27</v>
      </c>
      <c r="G73" s="24" t="s">
        <v>742</v>
      </c>
      <c r="H73" s="24" t="s">
        <v>117</v>
      </c>
      <c r="I73" s="24" t="s">
        <v>761</v>
      </c>
      <c r="J73" s="34">
        <v>300</v>
      </c>
      <c r="R73" s="40" t="s">
        <v>65</v>
      </c>
      <c r="S73" s="36">
        <f t="shared" si="4"/>
        <v>1110</v>
      </c>
    </row>
    <row r="74" spans="1:19" x14ac:dyDescent="0.15">
      <c r="A74" s="24">
        <v>1544</v>
      </c>
      <c r="B74" s="24">
        <v>45260.721354166701</v>
      </c>
      <c r="C74" s="24">
        <v>45260.727025462998</v>
      </c>
      <c r="D74" s="24" t="s">
        <v>672</v>
      </c>
      <c r="E74" s="24" t="s">
        <v>673</v>
      </c>
      <c r="F74" s="24" t="s">
        <v>642</v>
      </c>
      <c r="G74" s="24" t="s">
        <v>682</v>
      </c>
      <c r="H74" s="24" t="s">
        <v>382</v>
      </c>
      <c r="I74" s="24" t="s">
        <v>642</v>
      </c>
      <c r="J74" s="34">
        <v>515</v>
      </c>
      <c r="R74" s="40" t="s">
        <v>242</v>
      </c>
      <c r="S74" s="36">
        <f t="shared" si="4"/>
        <v>400</v>
      </c>
    </row>
    <row r="75" spans="1:19" x14ac:dyDescent="0.15">
      <c r="A75" s="24">
        <v>1488</v>
      </c>
      <c r="B75" s="24">
        <v>45260.611712963</v>
      </c>
      <c r="C75" s="24">
        <v>45260.612152777801</v>
      </c>
      <c r="D75" s="24" t="s">
        <v>685</v>
      </c>
      <c r="E75" s="24" t="s">
        <v>652</v>
      </c>
      <c r="F75" s="24" t="s">
        <v>686</v>
      </c>
      <c r="G75" s="24" t="s">
        <v>687</v>
      </c>
      <c r="H75" s="24" t="s">
        <v>712</v>
      </c>
      <c r="I75" s="24" t="s">
        <v>686</v>
      </c>
      <c r="J75" s="34">
        <v>200</v>
      </c>
      <c r="R75" s="40" t="s">
        <v>137</v>
      </c>
      <c r="S75" s="36">
        <f t="shared" si="4"/>
        <v>150</v>
      </c>
    </row>
    <row r="76" spans="1:19" x14ac:dyDescent="0.15">
      <c r="A76" s="24">
        <v>1524</v>
      </c>
      <c r="B76" s="24">
        <v>45260.626111111102</v>
      </c>
      <c r="C76" s="24">
        <v>45260.627025463</v>
      </c>
      <c r="D76" s="24" t="s">
        <v>688</v>
      </c>
      <c r="E76" s="24" t="s">
        <v>660</v>
      </c>
      <c r="F76" s="24" t="s">
        <v>689</v>
      </c>
      <c r="G76" s="24" t="s">
        <v>690</v>
      </c>
      <c r="H76" s="24" t="s">
        <v>120</v>
      </c>
      <c r="I76" s="24" t="s">
        <v>732</v>
      </c>
      <c r="J76" s="34">
        <v>200</v>
      </c>
      <c r="R76" s="40" t="s">
        <v>245</v>
      </c>
      <c r="S76" s="36">
        <f t="shared" si="4"/>
        <v>910</v>
      </c>
    </row>
    <row r="77" spans="1:19" x14ac:dyDescent="0.15">
      <c r="A77" s="24">
        <v>6492</v>
      </c>
      <c r="B77" s="24">
        <v>45260.565625000003</v>
      </c>
      <c r="C77" s="24">
        <v>45260.566134259258</v>
      </c>
      <c r="D77" s="24" t="s">
        <v>676</v>
      </c>
      <c r="E77" s="24" t="s">
        <v>677</v>
      </c>
      <c r="F77" s="24" t="s">
        <v>655</v>
      </c>
      <c r="G77" s="24" t="s">
        <v>678</v>
      </c>
      <c r="H77" s="24" t="s">
        <v>120</v>
      </c>
      <c r="I77" s="24" t="s">
        <v>299</v>
      </c>
      <c r="J77" s="34">
        <v>250</v>
      </c>
      <c r="R77" s="40" t="s">
        <v>192</v>
      </c>
      <c r="S77" s="36">
        <f t="shared" si="4"/>
        <v>100</v>
      </c>
    </row>
    <row r="78" spans="1:19" x14ac:dyDescent="0.15">
      <c r="A78" s="24">
        <v>1534</v>
      </c>
      <c r="B78" s="24">
        <v>45260.6468171296</v>
      </c>
      <c r="C78" s="24">
        <v>45260.6476273148</v>
      </c>
      <c r="D78" s="24" t="s">
        <v>741</v>
      </c>
      <c r="E78" s="24" t="s">
        <v>691</v>
      </c>
      <c r="F78" s="24" t="s">
        <v>27</v>
      </c>
      <c r="G78" s="24" t="s">
        <v>742</v>
      </c>
      <c r="H78" s="24" t="s">
        <v>120</v>
      </c>
      <c r="I78" s="24" t="s">
        <v>750</v>
      </c>
      <c r="J78" s="34">
        <v>200</v>
      </c>
      <c r="R78" s="40" t="s">
        <v>762</v>
      </c>
      <c r="S78" s="35">
        <f>+J53+J60+J75+J81+J82+J86+J87+J125+J126+J127+J129+J130+J149+J164+J195+J196+J197+J198+J199+J205+J206+J21+J140</f>
        <v>3955</v>
      </c>
    </row>
    <row r="79" spans="1:19" x14ac:dyDescent="0.15">
      <c r="A79" s="24">
        <v>1485</v>
      </c>
      <c r="B79" s="24">
        <v>45260.6101388889</v>
      </c>
      <c r="C79" s="24">
        <v>45260.611168981501</v>
      </c>
      <c r="D79" s="24" t="s">
        <v>685</v>
      </c>
      <c r="E79" s="24" t="s">
        <v>652</v>
      </c>
      <c r="F79" s="24" t="s">
        <v>686</v>
      </c>
      <c r="G79" s="24" t="s">
        <v>687</v>
      </c>
      <c r="H79" s="24" t="s">
        <v>351</v>
      </c>
      <c r="I79" s="24" t="s">
        <v>686</v>
      </c>
      <c r="J79" s="34">
        <v>400</v>
      </c>
      <c r="R79" s="17" t="s">
        <v>609</v>
      </c>
      <c r="S79" s="35">
        <f>SUM(S3:S78)</f>
        <v>46362.400000000001</v>
      </c>
    </row>
    <row r="80" spans="1:19" x14ac:dyDescent="0.15">
      <c r="A80" s="24">
        <v>1382</v>
      </c>
      <c r="B80" s="24">
        <v>45251.550590277802</v>
      </c>
      <c r="C80" s="24">
        <v>45251.552175925899</v>
      </c>
      <c r="D80" s="24" t="s">
        <v>763</v>
      </c>
      <c r="E80" s="24" t="s">
        <v>667</v>
      </c>
      <c r="F80" s="24" t="s">
        <v>655</v>
      </c>
      <c r="G80" s="24" t="s">
        <v>736</v>
      </c>
      <c r="H80" s="24" t="s">
        <v>354</v>
      </c>
      <c r="I80" s="24" t="s">
        <v>764</v>
      </c>
      <c r="J80" s="34">
        <v>250</v>
      </c>
      <c r="R80" s="40" t="s">
        <v>700</v>
      </c>
      <c r="S80" s="35">
        <f>+S79-J21-J133</f>
        <v>45962.400000000001</v>
      </c>
    </row>
    <row r="81" spans="1:11" x14ac:dyDescent="0.15">
      <c r="A81" s="24">
        <v>1545</v>
      </c>
      <c r="B81" s="24">
        <v>45260.727083333302</v>
      </c>
      <c r="C81" s="24">
        <v>45260.727557870399</v>
      </c>
      <c r="D81" s="24" t="s">
        <v>672</v>
      </c>
      <c r="E81" s="24" t="s">
        <v>673</v>
      </c>
      <c r="F81" s="24" t="s">
        <v>642</v>
      </c>
      <c r="G81" s="24" t="s">
        <v>682</v>
      </c>
      <c r="H81" s="24" t="s">
        <v>721</v>
      </c>
      <c r="I81" s="24" t="s">
        <v>642</v>
      </c>
      <c r="J81" s="34">
        <v>150</v>
      </c>
    </row>
    <row r="82" spans="1:11" x14ac:dyDescent="0.15">
      <c r="A82" s="24">
        <v>1412</v>
      </c>
      <c r="B82" s="24">
        <v>45255.448101851798</v>
      </c>
      <c r="C82" s="24">
        <v>45255.450150463003</v>
      </c>
      <c r="D82" s="24" t="s">
        <v>688</v>
      </c>
      <c r="E82" s="24" t="s">
        <v>660</v>
      </c>
      <c r="F82" s="24" t="s">
        <v>655</v>
      </c>
      <c r="G82" s="24" t="s">
        <v>690</v>
      </c>
      <c r="H82" s="24" t="s">
        <v>724</v>
      </c>
      <c r="I82" s="24" t="s">
        <v>766</v>
      </c>
      <c r="J82" s="34">
        <v>150</v>
      </c>
    </row>
    <row r="83" spans="1:11" x14ac:dyDescent="0.15">
      <c r="A83" s="24">
        <v>1404</v>
      </c>
      <c r="B83" s="24">
        <v>45254.820300925901</v>
      </c>
      <c r="C83" s="24">
        <v>45254.820752314801</v>
      </c>
      <c r="D83" s="24" t="s">
        <v>661</v>
      </c>
      <c r="E83" s="24" t="s">
        <v>662</v>
      </c>
      <c r="F83" s="24" t="s">
        <v>663</v>
      </c>
      <c r="G83" s="24" t="s">
        <v>664</v>
      </c>
      <c r="H83" s="24" t="s">
        <v>45</v>
      </c>
      <c r="I83" s="24" t="s">
        <v>768</v>
      </c>
      <c r="J83" s="34">
        <v>190</v>
      </c>
    </row>
    <row r="84" spans="1:11" x14ac:dyDescent="0.15">
      <c r="A84" s="24">
        <v>1432</v>
      </c>
      <c r="B84" s="24">
        <v>45257.791238425903</v>
      </c>
      <c r="C84" s="24">
        <v>45257.792025463001</v>
      </c>
      <c r="D84" s="24" t="s">
        <v>661</v>
      </c>
      <c r="E84" s="24" t="s">
        <v>662</v>
      </c>
      <c r="F84" s="24" t="s">
        <v>663</v>
      </c>
      <c r="G84" s="24" t="s">
        <v>664</v>
      </c>
      <c r="H84" s="24" t="s">
        <v>45</v>
      </c>
      <c r="I84" s="24" t="s">
        <v>769</v>
      </c>
      <c r="J84" s="34">
        <v>100</v>
      </c>
    </row>
    <row r="85" spans="1:11" x14ac:dyDescent="0.15">
      <c r="A85" s="24">
        <v>1484</v>
      </c>
      <c r="B85" s="24">
        <v>45260.609756944403</v>
      </c>
      <c r="C85" s="24">
        <v>45260.610335648104</v>
      </c>
      <c r="D85" s="24" t="s">
        <v>638</v>
      </c>
      <c r="E85" s="24" t="s">
        <v>639</v>
      </c>
      <c r="F85" s="24" t="s">
        <v>640</v>
      </c>
      <c r="G85" s="24" t="s">
        <v>641</v>
      </c>
      <c r="H85" s="24" t="s">
        <v>45</v>
      </c>
      <c r="I85" s="24" t="s">
        <v>770</v>
      </c>
      <c r="J85" s="34">
        <v>250</v>
      </c>
    </row>
    <row r="86" spans="1:11" x14ac:dyDescent="0.15">
      <c r="A86" s="24">
        <v>1508</v>
      </c>
      <c r="B86" s="24">
        <v>45260.617488425902</v>
      </c>
      <c r="C86" s="24">
        <v>45260.617881944403</v>
      </c>
      <c r="D86" s="24" t="s">
        <v>685</v>
      </c>
      <c r="E86" s="24" t="s">
        <v>652</v>
      </c>
      <c r="F86" s="24" t="s">
        <v>686</v>
      </c>
      <c r="G86" s="24" t="s">
        <v>687</v>
      </c>
      <c r="H86" s="24" t="s">
        <v>729</v>
      </c>
      <c r="I86" s="24" t="s">
        <v>772</v>
      </c>
      <c r="J86" s="34">
        <v>200</v>
      </c>
    </row>
    <row r="87" spans="1:11" x14ac:dyDescent="0.15">
      <c r="A87" s="24">
        <v>1483</v>
      </c>
      <c r="B87" s="24">
        <v>45260.605902777803</v>
      </c>
      <c r="C87" s="24">
        <v>45260.610104166699</v>
      </c>
      <c r="D87" s="24" t="s">
        <v>685</v>
      </c>
      <c r="E87" s="24" t="s">
        <v>652</v>
      </c>
      <c r="F87" s="24" t="s">
        <v>686</v>
      </c>
      <c r="G87" s="24" t="s">
        <v>774</v>
      </c>
      <c r="H87" s="24" t="s">
        <v>731</v>
      </c>
      <c r="I87" s="24" t="s">
        <v>686</v>
      </c>
      <c r="J87" s="34">
        <v>350</v>
      </c>
    </row>
    <row r="88" spans="1:11" x14ac:dyDescent="0.15">
      <c r="A88" s="24">
        <v>1467</v>
      </c>
      <c r="B88" s="24">
        <v>45259.683182870402</v>
      </c>
      <c r="C88" s="24">
        <v>45259.684016203697</v>
      </c>
      <c r="D88" s="24" t="s">
        <v>775</v>
      </c>
      <c r="E88" s="24" t="s">
        <v>644</v>
      </c>
      <c r="F88" s="24" t="s">
        <v>655</v>
      </c>
      <c r="G88" s="24" t="s">
        <v>659</v>
      </c>
      <c r="H88" s="24" t="s">
        <v>152</v>
      </c>
      <c r="I88" s="24" t="s">
        <v>655</v>
      </c>
      <c r="J88" s="34">
        <v>100</v>
      </c>
    </row>
    <row r="89" spans="1:11" x14ac:dyDescent="0.15">
      <c r="A89" s="24">
        <v>1419</v>
      </c>
      <c r="B89" s="24">
        <v>45255.5264930556</v>
      </c>
      <c r="C89" s="24">
        <v>45255.526817129597</v>
      </c>
      <c r="D89" s="24" t="s">
        <v>692</v>
      </c>
      <c r="E89" s="24" t="s">
        <v>665</v>
      </c>
      <c r="F89" s="24" t="s">
        <v>655</v>
      </c>
      <c r="G89" s="24" t="s">
        <v>656</v>
      </c>
      <c r="H89" s="24" t="s">
        <v>152</v>
      </c>
      <c r="I89" s="24" t="s">
        <v>655</v>
      </c>
      <c r="J89" s="34">
        <v>100</v>
      </c>
    </row>
    <row r="90" spans="1:11" x14ac:dyDescent="0.15">
      <c r="A90" s="24">
        <v>1437</v>
      </c>
      <c r="B90" s="24">
        <v>45258.493576388901</v>
      </c>
      <c r="C90" s="24">
        <v>45258.494537036997</v>
      </c>
      <c r="D90" s="24" t="s">
        <v>775</v>
      </c>
      <c r="E90" s="24" t="s">
        <v>644</v>
      </c>
      <c r="F90" s="24" t="s">
        <v>655</v>
      </c>
      <c r="G90" s="24" t="s">
        <v>659</v>
      </c>
      <c r="H90" s="24" t="s">
        <v>155</v>
      </c>
      <c r="I90" s="24" t="s">
        <v>764</v>
      </c>
      <c r="J90" s="34">
        <v>100</v>
      </c>
    </row>
    <row r="91" spans="1:11" x14ac:dyDescent="0.15">
      <c r="A91" s="24">
        <v>1525</v>
      </c>
      <c r="B91" s="24">
        <v>45260.627037036997</v>
      </c>
      <c r="C91" s="24">
        <v>45260.627303240697</v>
      </c>
      <c r="D91" s="24" t="s">
        <v>688</v>
      </c>
      <c r="E91" s="24" t="s">
        <v>660</v>
      </c>
      <c r="F91" s="24" t="s">
        <v>689</v>
      </c>
      <c r="G91" s="24" t="s">
        <v>690</v>
      </c>
      <c r="H91" s="24" t="s">
        <v>720</v>
      </c>
      <c r="I91" s="24" t="s">
        <v>732</v>
      </c>
      <c r="J91" s="34">
        <v>300</v>
      </c>
    </row>
    <row r="92" spans="1:11" x14ac:dyDescent="0.15">
      <c r="A92" s="24">
        <v>1530</v>
      </c>
      <c r="B92" s="24">
        <v>45260.628344907404</v>
      </c>
      <c r="C92" s="24">
        <v>45260.629085648099</v>
      </c>
      <c r="D92" s="24" t="s">
        <v>688</v>
      </c>
      <c r="E92" s="24" t="s">
        <v>660</v>
      </c>
      <c r="F92" s="24" t="s">
        <v>689</v>
      </c>
      <c r="G92" s="24" t="s">
        <v>776</v>
      </c>
      <c r="H92" s="24" t="s">
        <v>720</v>
      </c>
      <c r="I92" s="24" t="s">
        <v>777</v>
      </c>
      <c r="J92" s="34">
        <v>100</v>
      </c>
    </row>
    <row r="93" spans="1:11" x14ac:dyDescent="0.15">
      <c r="A93" s="24">
        <v>1381</v>
      </c>
      <c r="B93" s="24">
        <v>45251.549722222197</v>
      </c>
      <c r="C93" s="24">
        <v>45251.550543981502</v>
      </c>
      <c r="D93" s="24" t="s">
        <v>763</v>
      </c>
      <c r="E93" s="24" t="s">
        <v>667</v>
      </c>
      <c r="F93" s="24" t="s">
        <v>655</v>
      </c>
      <c r="G93" s="24" t="s">
        <v>690</v>
      </c>
      <c r="H93" s="24" t="s">
        <v>720</v>
      </c>
      <c r="I93" s="24" t="s">
        <v>778</v>
      </c>
      <c r="J93" s="34">
        <v>15</v>
      </c>
    </row>
    <row r="94" spans="1:11" x14ac:dyDescent="0.15">
      <c r="A94" s="24">
        <v>1393</v>
      </c>
      <c r="B94" s="24">
        <v>45252.697905092602</v>
      </c>
      <c r="C94" s="24">
        <v>45252.698414351798</v>
      </c>
      <c r="D94" s="24" t="s">
        <v>754</v>
      </c>
      <c r="E94" s="24" t="s">
        <v>671</v>
      </c>
      <c r="F94" s="24" t="s">
        <v>655</v>
      </c>
      <c r="G94" s="24" t="s">
        <v>779</v>
      </c>
      <c r="H94" s="24" t="s">
        <v>720</v>
      </c>
      <c r="I94" s="24" t="s">
        <v>655</v>
      </c>
      <c r="K94" s="24" t="s">
        <v>780</v>
      </c>
    </row>
    <row r="95" spans="1:11" x14ac:dyDescent="0.15">
      <c r="A95" s="24">
        <v>1548</v>
      </c>
      <c r="B95" s="24">
        <v>45260.73</v>
      </c>
      <c r="C95" s="24">
        <v>45260.730682870402</v>
      </c>
      <c r="D95" s="24" t="s">
        <v>672</v>
      </c>
      <c r="E95" s="24" t="s">
        <v>673</v>
      </c>
      <c r="F95" s="24" t="s">
        <v>642</v>
      </c>
      <c r="G95" s="24" t="s">
        <v>781</v>
      </c>
      <c r="H95" s="24" t="s">
        <v>720</v>
      </c>
      <c r="I95" s="24" t="s">
        <v>642</v>
      </c>
      <c r="J95" s="34">
        <v>30</v>
      </c>
    </row>
    <row r="96" spans="1:11" x14ac:dyDescent="0.15">
      <c r="A96" s="24">
        <v>1474</v>
      </c>
      <c r="B96" s="24">
        <v>45260.49</v>
      </c>
      <c r="C96" s="24">
        <v>45260.490486111099</v>
      </c>
      <c r="D96" s="24" t="s">
        <v>688</v>
      </c>
      <c r="E96" s="24" t="s">
        <v>660</v>
      </c>
      <c r="F96" s="24" t="s">
        <v>655</v>
      </c>
      <c r="G96" s="24" t="s">
        <v>776</v>
      </c>
      <c r="H96" s="24" t="s">
        <v>720</v>
      </c>
      <c r="I96" s="24" t="s">
        <v>782</v>
      </c>
      <c r="J96" s="34">
        <v>100</v>
      </c>
    </row>
    <row r="97" spans="1:11" x14ac:dyDescent="0.15">
      <c r="A97" s="24">
        <v>1560</v>
      </c>
      <c r="B97" s="24">
        <v>45260.7948958333</v>
      </c>
      <c r="C97" s="24">
        <v>45260.7953472222</v>
      </c>
      <c r="D97" s="24" t="s">
        <v>680</v>
      </c>
      <c r="E97" s="24" t="s">
        <v>681</v>
      </c>
      <c r="F97" s="24" t="s">
        <v>642</v>
      </c>
      <c r="G97" s="24" t="s">
        <v>682</v>
      </c>
      <c r="H97" s="24" t="s">
        <v>720</v>
      </c>
      <c r="I97" s="24" t="s">
        <v>783</v>
      </c>
      <c r="J97" s="34">
        <v>250</v>
      </c>
    </row>
    <row r="98" spans="1:11" x14ac:dyDescent="0.15">
      <c r="A98" s="24">
        <v>1563</v>
      </c>
      <c r="B98" s="24">
        <v>45260.7973726852</v>
      </c>
      <c r="C98" s="24">
        <v>45260.798113425903</v>
      </c>
      <c r="D98" s="24" t="s">
        <v>680</v>
      </c>
      <c r="E98" s="24" t="s">
        <v>681</v>
      </c>
      <c r="F98" s="24" t="s">
        <v>642</v>
      </c>
      <c r="G98" s="24" t="s">
        <v>682</v>
      </c>
      <c r="H98" s="24" t="s">
        <v>720</v>
      </c>
      <c r="I98" s="24" t="s">
        <v>784</v>
      </c>
      <c r="J98" s="34">
        <v>250</v>
      </c>
    </row>
    <row r="99" spans="1:11" x14ac:dyDescent="0.15">
      <c r="A99" s="24">
        <v>1379</v>
      </c>
      <c r="B99" s="24">
        <v>45251.543449074103</v>
      </c>
      <c r="C99" s="24">
        <v>45251.548067129603</v>
      </c>
      <c r="D99" s="24" t="s">
        <v>763</v>
      </c>
      <c r="E99" s="24" t="s">
        <v>667</v>
      </c>
      <c r="F99" s="24" t="s">
        <v>655</v>
      </c>
      <c r="G99" s="24" t="s">
        <v>690</v>
      </c>
      <c r="H99" s="24" t="s">
        <v>720</v>
      </c>
      <c r="I99" s="24" t="s">
        <v>785</v>
      </c>
      <c r="J99" s="34">
        <v>250</v>
      </c>
    </row>
    <row r="100" spans="1:11" x14ac:dyDescent="0.15">
      <c r="A100" s="24">
        <v>1350</v>
      </c>
      <c r="B100" s="24">
        <v>45232.465636574103</v>
      </c>
      <c r="C100" s="24">
        <v>45232.4663657407</v>
      </c>
      <c r="D100" s="24" t="s">
        <v>786</v>
      </c>
      <c r="E100" s="24" t="s">
        <v>694</v>
      </c>
      <c r="F100" s="24" t="s">
        <v>640</v>
      </c>
      <c r="G100" s="24" t="s">
        <v>787</v>
      </c>
      <c r="H100" s="24" t="s">
        <v>720</v>
      </c>
      <c r="I100" s="24" t="s">
        <v>769</v>
      </c>
      <c r="J100" s="34">
        <v>15</v>
      </c>
    </row>
    <row r="101" spans="1:11" x14ac:dyDescent="0.15">
      <c r="A101" s="24">
        <v>1355</v>
      </c>
      <c r="B101" s="24">
        <v>45232.467326388898</v>
      </c>
      <c r="C101" s="24">
        <v>45232.468182870398</v>
      </c>
      <c r="D101" s="24" t="s">
        <v>786</v>
      </c>
      <c r="E101" s="24" t="s">
        <v>694</v>
      </c>
      <c r="F101" s="24" t="s">
        <v>640</v>
      </c>
      <c r="G101" s="24" t="s">
        <v>787</v>
      </c>
      <c r="H101" s="24" t="s">
        <v>720</v>
      </c>
      <c r="I101" s="24" t="s">
        <v>788</v>
      </c>
      <c r="J101" s="34">
        <v>15</v>
      </c>
    </row>
    <row r="102" spans="1:11" x14ac:dyDescent="0.15">
      <c r="A102" s="24">
        <v>1363</v>
      </c>
      <c r="B102" s="24">
        <v>45233.560046296298</v>
      </c>
      <c r="C102" s="24">
        <v>45233.560532407399</v>
      </c>
      <c r="D102" s="24" t="s">
        <v>786</v>
      </c>
      <c r="E102" s="24" t="s">
        <v>694</v>
      </c>
      <c r="F102" s="24" t="s">
        <v>640</v>
      </c>
      <c r="G102" s="24" t="s">
        <v>787</v>
      </c>
      <c r="H102" s="24" t="s">
        <v>720</v>
      </c>
      <c r="I102" s="24" t="s">
        <v>701</v>
      </c>
      <c r="J102" s="34">
        <v>15</v>
      </c>
    </row>
    <row r="103" spans="1:11" x14ac:dyDescent="0.15">
      <c r="A103" s="24">
        <v>1365</v>
      </c>
      <c r="B103" s="24">
        <v>45236.519386574102</v>
      </c>
      <c r="C103" s="24">
        <v>45236.520057870403</v>
      </c>
      <c r="D103" s="24" t="s">
        <v>786</v>
      </c>
      <c r="E103" s="24" t="s">
        <v>694</v>
      </c>
      <c r="F103" s="24" t="s">
        <v>640</v>
      </c>
      <c r="G103" s="24" t="s">
        <v>787</v>
      </c>
      <c r="H103" s="24" t="s">
        <v>720</v>
      </c>
      <c r="I103" s="24" t="s">
        <v>789</v>
      </c>
      <c r="J103" s="34">
        <v>15</v>
      </c>
    </row>
    <row r="104" spans="1:11" x14ac:dyDescent="0.15">
      <c r="A104" s="24">
        <v>1366</v>
      </c>
      <c r="B104" s="24">
        <v>45237.981759259303</v>
      </c>
      <c r="C104" s="24">
        <v>45237.982245370396</v>
      </c>
      <c r="D104" s="24" t="s">
        <v>786</v>
      </c>
      <c r="E104" s="24" t="s">
        <v>694</v>
      </c>
      <c r="F104" s="24" t="s">
        <v>640</v>
      </c>
      <c r="G104" s="24" t="s">
        <v>787</v>
      </c>
      <c r="H104" s="24" t="s">
        <v>720</v>
      </c>
      <c r="I104" s="24" t="s">
        <v>790</v>
      </c>
      <c r="J104" s="34">
        <v>15</v>
      </c>
    </row>
    <row r="105" spans="1:11" x14ac:dyDescent="0.15">
      <c r="A105" s="24">
        <v>1367</v>
      </c>
      <c r="B105" s="24">
        <v>45238.496840277803</v>
      </c>
      <c r="C105" s="24">
        <v>45238.497337963003</v>
      </c>
      <c r="D105" s="24" t="s">
        <v>786</v>
      </c>
      <c r="E105" s="24" t="s">
        <v>694</v>
      </c>
      <c r="F105" s="24" t="s">
        <v>640</v>
      </c>
      <c r="G105" s="24" t="s">
        <v>787</v>
      </c>
      <c r="H105" s="24" t="s">
        <v>720</v>
      </c>
      <c r="I105" s="24" t="s">
        <v>791</v>
      </c>
      <c r="J105" s="34">
        <v>15</v>
      </c>
    </row>
    <row r="106" spans="1:11" x14ac:dyDescent="0.15">
      <c r="A106" s="24">
        <v>1368</v>
      </c>
      <c r="B106" s="24">
        <v>45238.4978819444</v>
      </c>
      <c r="C106" s="24">
        <v>45238.498402777797</v>
      </c>
      <c r="D106" s="24" t="s">
        <v>786</v>
      </c>
      <c r="E106" s="24" t="s">
        <v>694</v>
      </c>
      <c r="F106" s="24" t="s">
        <v>640</v>
      </c>
      <c r="G106" s="24" t="s">
        <v>787</v>
      </c>
      <c r="H106" s="24" t="s">
        <v>720</v>
      </c>
      <c r="I106" s="24" t="s">
        <v>790</v>
      </c>
      <c r="J106" s="34">
        <v>200</v>
      </c>
    </row>
    <row r="107" spans="1:11" x14ac:dyDescent="0.15">
      <c r="A107" s="24">
        <v>1371</v>
      </c>
      <c r="B107" s="24">
        <v>45241.546354166698</v>
      </c>
      <c r="C107" s="24">
        <v>45241.547175925902</v>
      </c>
      <c r="D107" s="24" t="s">
        <v>786</v>
      </c>
      <c r="E107" s="24" t="s">
        <v>694</v>
      </c>
      <c r="F107" s="24" t="s">
        <v>640</v>
      </c>
      <c r="G107" s="24" t="s">
        <v>787</v>
      </c>
      <c r="H107" s="24" t="s">
        <v>720</v>
      </c>
      <c r="I107" s="24" t="s">
        <v>707</v>
      </c>
      <c r="J107" s="34">
        <v>15</v>
      </c>
    </row>
    <row r="108" spans="1:11" x14ac:dyDescent="0.15">
      <c r="A108" s="24">
        <v>1375</v>
      </c>
      <c r="B108" s="24">
        <v>45243.513298611098</v>
      </c>
      <c r="C108" s="24">
        <v>45243.515682870398</v>
      </c>
      <c r="D108" s="24" t="s">
        <v>786</v>
      </c>
      <c r="E108" s="24" t="s">
        <v>694</v>
      </c>
      <c r="F108" s="24" t="s">
        <v>640</v>
      </c>
      <c r="G108" s="24" t="s">
        <v>787</v>
      </c>
      <c r="H108" s="24" t="s">
        <v>720</v>
      </c>
      <c r="I108" s="24" t="s">
        <v>792</v>
      </c>
      <c r="J108" s="34">
        <v>15</v>
      </c>
    </row>
    <row r="109" spans="1:11" x14ac:dyDescent="0.15">
      <c r="A109" s="24">
        <v>1377</v>
      </c>
      <c r="B109" s="24">
        <v>45244.523287037002</v>
      </c>
      <c r="C109" s="24">
        <v>45244.523761574099</v>
      </c>
      <c r="D109" s="24" t="s">
        <v>786</v>
      </c>
      <c r="E109" s="24" t="s">
        <v>694</v>
      </c>
      <c r="F109" s="24" t="s">
        <v>640</v>
      </c>
      <c r="G109" s="24" t="s">
        <v>787</v>
      </c>
      <c r="H109" s="24" t="s">
        <v>720</v>
      </c>
      <c r="I109" s="24" t="s">
        <v>793</v>
      </c>
      <c r="J109" s="34">
        <v>15</v>
      </c>
    </row>
    <row r="110" spans="1:11" x14ac:dyDescent="0.15">
      <c r="A110" s="24">
        <v>1378</v>
      </c>
      <c r="B110" s="24">
        <v>45248.809618055602</v>
      </c>
      <c r="C110" s="24">
        <v>45248.8106134259</v>
      </c>
      <c r="D110" s="24" t="s">
        <v>786</v>
      </c>
      <c r="E110" s="24" t="s">
        <v>694</v>
      </c>
      <c r="F110" s="24" t="s">
        <v>640</v>
      </c>
      <c r="G110" s="24" t="s">
        <v>794</v>
      </c>
      <c r="H110" s="24" t="s">
        <v>720</v>
      </c>
      <c r="I110" s="24" t="s">
        <v>709</v>
      </c>
      <c r="J110" s="34">
        <v>200</v>
      </c>
    </row>
    <row r="111" spans="1:11" x14ac:dyDescent="0.15">
      <c r="A111" s="24">
        <v>1521</v>
      </c>
      <c r="B111" s="24">
        <v>45260.6249537037</v>
      </c>
      <c r="C111" s="24">
        <v>45260.625439814801</v>
      </c>
      <c r="D111" s="24" t="s">
        <v>638</v>
      </c>
      <c r="E111" s="24" t="s">
        <v>639</v>
      </c>
      <c r="F111" s="24" t="s">
        <v>640</v>
      </c>
      <c r="G111" s="24" t="s">
        <v>641</v>
      </c>
      <c r="H111" s="24" t="s">
        <v>720</v>
      </c>
      <c r="I111" s="24" t="s">
        <v>640</v>
      </c>
      <c r="J111" s="34">
        <v>425</v>
      </c>
      <c r="K111" s="24" t="s">
        <v>795</v>
      </c>
    </row>
    <row r="112" spans="1:11" x14ac:dyDescent="0.15">
      <c r="A112" s="24">
        <v>1502</v>
      </c>
      <c r="B112" s="24">
        <v>45260.615671296298</v>
      </c>
      <c r="C112" s="24">
        <v>45260.616527777798</v>
      </c>
      <c r="D112" s="24" t="s">
        <v>638</v>
      </c>
      <c r="E112" s="24" t="s">
        <v>639</v>
      </c>
      <c r="F112" s="24" t="s">
        <v>640</v>
      </c>
      <c r="G112" s="24" t="s">
        <v>641</v>
      </c>
      <c r="H112" s="24" t="s">
        <v>720</v>
      </c>
      <c r="I112" s="24" t="s">
        <v>725</v>
      </c>
      <c r="J112" s="34">
        <v>250</v>
      </c>
      <c r="K112" s="24" t="s">
        <v>796</v>
      </c>
    </row>
    <row r="113" spans="1:11" x14ac:dyDescent="0.15">
      <c r="A113" s="24">
        <v>1514</v>
      </c>
      <c r="B113" s="24">
        <v>45260.621006944399</v>
      </c>
      <c r="C113" s="24">
        <v>45260.621666666702</v>
      </c>
      <c r="D113" s="24" t="s">
        <v>638</v>
      </c>
      <c r="E113" s="24" t="s">
        <v>639</v>
      </c>
      <c r="F113" s="24" t="s">
        <v>640</v>
      </c>
      <c r="G113" s="24" t="s">
        <v>641</v>
      </c>
      <c r="H113" s="24" t="s">
        <v>720</v>
      </c>
      <c r="I113" s="24" t="s">
        <v>797</v>
      </c>
      <c r="J113" s="34">
        <v>250</v>
      </c>
      <c r="K113" s="24" t="s">
        <v>798</v>
      </c>
    </row>
    <row r="114" spans="1:11" x14ac:dyDescent="0.15">
      <c r="A114" s="24">
        <v>1518</v>
      </c>
      <c r="B114" s="24">
        <v>45260.621701388904</v>
      </c>
      <c r="C114" s="24">
        <v>45260.624293981498</v>
      </c>
      <c r="D114" s="24" t="s">
        <v>763</v>
      </c>
      <c r="E114" s="24" t="s">
        <v>667</v>
      </c>
      <c r="F114" s="24" t="s">
        <v>655</v>
      </c>
      <c r="G114" s="24" t="s">
        <v>690</v>
      </c>
      <c r="H114" s="24" t="s">
        <v>720</v>
      </c>
      <c r="I114" s="24" t="s">
        <v>799</v>
      </c>
      <c r="J114" s="34">
        <v>250</v>
      </c>
      <c r="K114" s="24" t="s">
        <v>800</v>
      </c>
    </row>
    <row r="115" spans="1:11" x14ac:dyDescent="0.15">
      <c r="A115" s="24">
        <v>1472</v>
      </c>
      <c r="B115" s="24">
        <v>45260.489201388897</v>
      </c>
      <c r="C115" s="24">
        <v>45260.489560185197</v>
      </c>
      <c r="D115" s="24" t="s">
        <v>688</v>
      </c>
      <c r="E115" s="24" t="s">
        <v>660</v>
      </c>
      <c r="F115" s="24" t="s">
        <v>655</v>
      </c>
      <c r="G115" s="24" t="s">
        <v>801</v>
      </c>
      <c r="H115" s="24" t="s">
        <v>720</v>
      </c>
      <c r="I115" s="24" t="s">
        <v>802</v>
      </c>
      <c r="J115" s="34">
        <v>50</v>
      </c>
      <c r="K115" s="24" t="s">
        <v>803</v>
      </c>
    </row>
    <row r="116" spans="1:11" x14ac:dyDescent="0.15">
      <c r="A116" s="24">
        <v>1471</v>
      </c>
      <c r="B116" s="24">
        <v>45260.486481481501</v>
      </c>
      <c r="C116" s="24">
        <v>45260.489189814798</v>
      </c>
      <c r="D116" s="24" t="s">
        <v>688</v>
      </c>
      <c r="E116" s="24" t="s">
        <v>660</v>
      </c>
      <c r="F116" s="24" t="s">
        <v>655</v>
      </c>
      <c r="G116" s="24" t="s">
        <v>690</v>
      </c>
      <c r="H116" s="24" t="s">
        <v>720</v>
      </c>
      <c r="I116" s="24" t="s">
        <v>799</v>
      </c>
      <c r="J116" s="34">
        <v>250</v>
      </c>
      <c r="K116" s="24" t="s">
        <v>804</v>
      </c>
    </row>
    <row r="117" spans="1:11" x14ac:dyDescent="0.15">
      <c r="A117" s="24">
        <v>1493</v>
      </c>
      <c r="B117" s="24">
        <v>45260.613414351901</v>
      </c>
      <c r="C117" s="24">
        <v>45260.613831018498</v>
      </c>
      <c r="D117" s="24" t="s">
        <v>685</v>
      </c>
      <c r="E117" s="24" t="s">
        <v>652</v>
      </c>
      <c r="F117" s="24" t="s">
        <v>686</v>
      </c>
      <c r="G117" s="24" t="s">
        <v>687</v>
      </c>
      <c r="H117" s="24" t="s">
        <v>720</v>
      </c>
      <c r="I117" s="24" t="s">
        <v>686</v>
      </c>
      <c r="J117" s="34">
        <v>380</v>
      </c>
    </row>
    <row r="118" spans="1:11" x14ac:dyDescent="0.15">
      <c r="A118" s="24">
        <v>1564</v>
      </c>
      <c r="B118" s="24">
        <v>45260.798159722202</v>
      </c>
      <c r="C118" s="24">
        <v>45260.799212963</v>
      </c>
      <c r="D118" s="24" t="s">
        <v>680</v>
      </c>
      <c r="E118" s="24" t="s">
        <v>681</v>
      </c>
      <c r="F118" s="24" t="s">
        <v>642</v>
      </c>
      <c r="G118" s="24" t="s">
        <v>682</v>
      </c>
      <c r="H118" s="24" t="s">
        <v>515</v>
      </c>
      <c r="I118" s="24" t="s">
        <v>805</v>
      </c>
      <c r="J118" s="34">
        <v>200</v>
      </c>
    </row>
    <row r="119" spans="1:11" x14ac:dyDescent="0.15">
      <c r="A119" s="24">
        <v>1565</v>
      </c>
      <c r="B119" s="24">
        <v>45260.7993055556</v>
      </c>
      <c r="C119" s="24">
        <v>45260.800243055601</v>
      </c>
      <c r="D119" s="24" t="s">
        <v>680</v>
      </c>
      <c r="E119" s="24" t="s">
        <v>681</v>
      </c>
      <c r="F119" s="24" t="s">
        <v>642</v>
      </c>
      <c r="G119" s="24" t="s">
        <v>682</v>
      </c>
      <c r="H119" s="24" t="s">
        <v>515</v>
      </c>
      <c r="I119" s="24" t="s">
        <v>806</v>
      </c>
      <c r="J119" s="34">
        <v>300</v>
      </c>
    </row>
    <row r="120" spans="1:11" x14ac:dyDescent="0.15">
      <c r="A120" s="24">
        <v>1540</v>
      </c>
      <c r="B120" s="24">
        <v>45260.7191087963</v>
      </c>
      <c r="C120" s="24">
        <v>45260.719930555599</v>
      </c>
      <c r="D120" s="24" t="s">
        <v>672</v>
      </c>
      <c r="E120" s="24" t="s">
        <v>673</v>
      </c>
      <c r="F120" s="24" t="s">
        <v>642</v>
      </c>
      <c r="G120" s="24" t="s">
        <v>807</v>
      </c>
      <c r="H120" s="24" t="s">
        <v>515</v>
      </c>
      <c r="I120" s="24" t="s">
        <v>642</v>
      </c>
      <c r="J120" s="34">
        <v>200</v>
      </c>
    </row>
    <row r="121" spans="1:11" x14ac:dyDescent="0.15">
      <c r="A121" s="24">
        <v>1516</v>
      </c>
      <c r="B121" s="24">
        <v>45260.622812499998</v>
      </c>
      <c r="C121" s="24">
        <v>45260.623668981498</v>
      </c>
      <c r="D121" s="24" t="s">
        <v>638</v>
      </c>
      <c r="E121" s="24" t="s">
        <v>639</v>
      </c>
      <c r="F121" s="24" t="s">
        <v>640</v>
      </c>
      <c r="G121" s="24" t="s">
        <v>641</v>
      </c>
      <c r="H121" s="24" t="s">
        <v>515</v>
      </c>
      <c r="I121" s="24" t="s">
        <v>640</v>
      </c>
      <c r="J121" s="34">
        <v>330</v>
      </c>
      <c r="K121" s="24" t="s">
        <v>808</v>
      </c>
    </row>
    <row r="122" spans="1:11" x14ac:dyDescent="0.15">
      <c r="A122" s="24">
        <v>1515</v>
      </c>
      <c r="B122" s="24">
        <v>45260.622268518498</v>
      </c>
      <c r="C122" s="24">
        <v>45260.622743055603</v>
      </c>
      <c r="D122" s="24" t="s">
        <v>638</v>
      </c>
      <c r="E122" s="24" t="s">
        <v>639</v>
      </c>
      <c r="F122" s="24" t="s">
        <v>640</v>
      </c>
      <c r="G122" s="24" t="s">
        <v>641</v>
      </c>
      <c r="H122" s="24" t="s">
        <v>515</v>
      </c>
      <c r="I122" s="24" t="s">
        <v>640</v>
      </c>
      <c r="J122" s="34">
        <v>250</v>
      </c>
      <c r="K122" s="24" t="s">
        <v>809</v>
      </c>
    </row>
    <row r="123" spans="1:11" x14ac:dyDescent="0.15">
      <c r="A123" s="24">
        <v>6479</v>
      </c>
      <c r="B123" s="24">
        <v>45260.550185185188</v>
      </c>
      <c r="C123" s="24">
        <v>45260.551388888889</v>
      </c>
      <c r="D123" s="24" t="s">
        <v>676</v>
      </c>
      <c r="E123" s="24" t="s">
        <v>677</v>
      </c>
      <c r="F123" s="24" t="s">
        <v>655</v>
      </c>
      <c r="G123" s="24" t="s">
        <v>678</v>
      </c>
      <c r="H123" s="24" t="s">
        <v>296</v>
      </c>
      <c r="I123" s="24">
        <v>45246</v>
      </c>
      <c r="J123" s="34">
        <v>200</v>
      </c>
    </row>
    <row r="124" spans="1:11" x14ac:dyDescent="0.15">
      <c r="A124" s="24">
        <v>1495</v>
      </c>
      <c r="B124" s="24">
        <v>45260.613865740699</v>
      </c>
      <c r="C124" s="24">
        <v>45260.6144907407</v>
      </c>
      <c r="D124" s="24" t="s">
        <v>685</v>
      </c>
      <c r="E124" s="24" t="s">
        <v>652</v>
      </c>
      <c r="F124" s="24" t="s">
        <v>686</v>
      </c>
      <c r="G124" s="24" t="s">
        <v>687</v>
      </c>
      <c r="H124" s="24" t="s">
        <v>360</v>
      </c>
      <c r="I124" s="24" t="s">
        <v>686</v>
      </c>
      <c r="J124" s="34">
        <v>400</v>
      </c>
    </row>
    <row r="125" spans="1:11" x14ac:dyDescent="0.15">
      <c r="A125" s="24">
        <v>1364</v>
      </c>
      <c r="B125" s="24">
        <v>45236.518692129597</v>
      </c>
      <c r="C125" s="24">
        <v>45236.519328703696</v>
      </c>
      <c r="D125" s="24" t="s">
        <v>786</v>
      </c>
      <c r="E125" s="24" t="s">
        <v>694</v>
      </c>
      <c r="F125" s="24" t="s">
        <v>640</v>
      </c>
      <c r="G125" s="24" t="s">
        <v>787</v>
      </c>
      <c r="H125" s="24" t="s">
        <v>735</v>
      </c>
      <c r="I125" s="24" t="s">
        <v>789</v>
      </c>
      <c r="J125" s="34">
        <v>75</v>
      </c>
    </row>
    <row r="126" spans="1:11" x14ac:dyDescent="0.15">
      <c r="A126" s="24">
        <v>1376</v>
      </c>
      <c r="B126" s="24">
        <v>45243.515706018501</v>
      </c>
      <c r="C126" s="24">
        <v>45243.516192129602</v>
      </c>
      <c r="D126" s="24" t="s">
        <v>786</v>
      </c>
      <c r="E126" s="24" t="s">
        <v>694</v>
      </c>
      <c r="F126" s="24" t="s">
        <v>640</v>
      </c>
      <c r="G126" s="24" t="s">
        <v>794</v>
      </c>
      <c r="H126" s="24" t="s">
        <v>735</v>
      </c>
      <c r="I126" s="24" t="s">
        <v>792</v>
      </c>
      <c r="J126" s="34">
        <v>75</v>
      </c>
    </row>
    <row r="127" spans="1:11" x14ac:dyDescent="0.15">
      <c r="A127" s="24">
        <v>1430</v>
      </c>
      <c r="B127" s="24">
        <v>45257.493437500001</v>
      </c>
      <c r="C127" s="24">
        <v>45257.493900463</v>
      </c>
      <c r="D127" s="24" t="s">
        <v>786</v>
      </c>
      <c r="E127" s="24" t="s">
        <v>694</v>
      </c>
      <c r="F127" s="24" t="s">
        <v>640</v>
      </c>
      <c r="G127" s="24" t="s">
        <v>794</v>
      </c>
      <c r="H127" s="24" t="s">
        <v>735</v>
      </c>
      <c r="I127" s="24" t="s">
        <v>757</v>
      </c>
      <c r="J127" s="34">
        <v>75</v>
      </c>
    </row>
    <row r="128" spans="1:11" x14ac:dyDescent="0.15">
      <c r="A128" s="24">
        <v>6491</v>
      </c>
      <c r="B128" s="24">
        <v>45260.565057870372</v>
      </c>
      <c r="C128" s="24">
        <v>45260.565416666665</v>
      </c>
      <c r="D128" s="24" t="s">
        <v>676</v>
      </c>
      <c r="E128" s="24" t="s">
        <v>677</v>
      </c>
      <c r="F128" s="24" t="s">
        <v>810</v>
      </c>
      <c r="G128" s="24" t="s">
        <v>678</v>
      </c>
      <c r="H128" s="24" t="s">
        <v>301</v>
      </c>
      <c r="I128" s="24" t="s">
        <v>811</v>
      </c>
      <c r="J128" s="34">
        <v>300</v>
      </c>
    </row>
    <row r="129" spans="1:11" x14ac:dyDescent="0.15">
      <c r="A129" s="24">
        <v>1351</v>
      </c>
      <c r="B129" s="24">
        <v>45232.466435185197</v>
      </c>
      <c r="C129" s="24">
        <v>45232.467256944401</v>
      </c>
      <c r="D129" s="24" t="s">
        <v>786</v>
      </c>
      <c r="E129" s="24" t="s">
        <v>694</v>
      </c>
      <c r="F129" s="24" t="s">
        <v>640</v>
      </c>
      <c r="G129" s="24" t="s">
        <v>794</v>
      </c>
      <c r="H129" s="24" t="s">
        <v>740</v>
      </c>
      <c r="I129" s="24" t="s">
        <v>788</v>
      </c>
      <c r="J129" s="34">
        <v>100</v>
      </c>
    </row>
    <row r="130" spans="1:11" x14ac:dyDescent="0.15">
      <c r="A130" s="24">
        <v>1352</v>
      </c>
      <c r="B130" s="24">
        <v>45232.466435185197</v>
      </c>
      <c r="C130" s="24">
        <v>45232.467256944401</v>
      </c>
      <c r="D130" s="24" t="s">
        <v>786</v>
      </c>
      <c r="E130" s="24" t="s">
        <v>694</v>
      </c>
      <c r="F130" s="24" t="s">
        <v>640</v>
      </c>
      <c r="G130" s="24" t="s">
        <v>794</v>
      </c>
      <c r="H130" s="24" t="s">
        <v>740</v>
      </c>
      <c r="I130" s="24" t="s">
        <v>788</v>
      </c>
      <c r="J130" s="34">
        <v>100</v>
      </c>
    </row>
    <row r="131" spans="1:11" x14ac:dyDescent="0.15">
      <c r="A131" s="24">
        <v>6490</v>
      </c>
      <c r="B131" s="24">
        <v>45260.564421296294</v>
      </c>
      <c r="C131" s="24">
        <v>45260.564803240741</v>
      </c>
      <c r="D131" s="24" t="s">
        <v>676</v>
      </c>
      <c r="E131" s="24" t="s">
        <v>677</v>
      </c>
      <c r="F131" s="24" t="s">
        <v>655</v>
      </c>
      <c r="G131" s="24" t="s">
        <v>678</v>
      </c>
      <c r="H131" s="24" t="s">
        <v>305</v>
      </c>
      <c r="I131" s="24" t="s">
        <v>299</v>
      </c>
      <c r="J131" s="34">
        <v>200</v>
      </c>
    </row>
    <row r="132" spans="1:11" x14ac:dyDescent="0.15">
      <c r="A132" s="24">
        <v>6494</v>
      </c>
      <c r="B132" s="24">
        <v>45260.592152777775</v>
      </c>
      <c r="C132" s="24">
        <v>45260.592905092592</v>
      </c>
      <c r="D132" s="24" t="s">
        <v>676</v>
      </c>
      <c r="E132" s="24" t="s">
        <v>677</v>
      </c>
      <c r="F132" s="24" t="s">
        <v>655</v>
      </c>
      <c r="G132" s="24" t="s">
        <v>678</v>
      </c>
      <c r="H132" s="24" t="s">
        <v>305</v>
      </c>
      <c r="I132" s="24" t="s">
        <v>299</v>
      </c>
      <c r="J132" s="34">
        <v>200</v>
      </c>
    </row>
    <row r="133" spans="1:11" x14ac:dyDescent="0.15">
      <c r="A133" s="24">
        <v>6495</v>
      </c>
      <c r="B133" s="24">
        <v>45260.59302083333</v>
      </c>
      <c r="C133" s="24">
        <v>45260.59516203704</v>
      </c>
      <c r="D133" s="24" t="s">
        <v>676</v>
      </c>
      <c r="E133" s="24" t="s">
        <v>677</v>
      </c>
      <c r="F133" s="24" t="s">
        <v>655</v>
      </c>
      <c r="G133" s="24" t="s">
        <v>678</v>
      </c>
      <c r="H133" s="24" t="s">
        <v>305</v>
      </c>
      <c r="I133" s="24" t="s">
        <v>699</v>
      </c>
      <c r="J133" s="34">
        <v>200</v>
      </c>
      <c r="K133" s="24" t="s">
        <v>812</v>
      </c>
    </row>
    <row r="134" spans="1:11" x14ac:dyDescent="0.15">
      <c r="A134" s="24">
        <v>1374</v>
      </c>
      <c r="B134" s="24">
        <v>45241.788275462997</v>
      </c>
      <c r="C134" s="24">
        <v>45241.788576388899</v>
      </c>
      <c r="D134" s="24" t="s">
        <v>688</v>
      </c>
      <c r="E134" s="24" t="s">
        <v>660</v>
      </c>
      <c r="F134" s="24" t="s">
        <v>689</v>
      </c>
      <c r="G134" s="24" t="s">
        <v>690</v>
      </c>
      <c r="H134" s="24" t="s">
        <v>527</v>
      </c>
      <c r="I134" s="24" t="s">
        <v>813</v>
      </c>
      <c r="J134" s="34">
        <v>200</v>
      </c>
      <c r="K134" s="24" t="s">
        <v>814</v>
      </c>
    </row>
    <row r="135" spans="1:11" x14ac:dyDescent="0.15">
      <c r="A135" s="24">
        <v>1414</v>
      </c>
      <c r="B135" s="24">
        <v>45255.4511921296</v>
      </c>
      <c r="C135" s="24">
        <v>45255.452546296299</v>
      </c>
      <c r="D135" s="24" t="s">
        <v>688</v>
      </c>
      <c r="E135" s="24" t="s">
        <v>660</v>
      </c>
      <c r="F135" s="24" t="s">
        <v>655</v>
      </c>
      <c r="G135" s="24" t="s">
        <v>690</v>
      </c>
      <c r="H135" s="24" t="s">
        <v>527</v>
      </c>
      <c r="I135" s="24" t="s">
        <v>815</v>
      </c>
      <c r="J135" s="34">
        <v>200</v>
      </c>
      <c r="K135" s="24" t="s">
        <v>816</v>
      </c>
    </row>
    <row r="136" spans="1:11" x14ac:dyDescent="0.15">
      <c r="A136" s="24">
        <v>1373</v>
      </c>
      <c r="B136" s="24">
        <v>45241.787881944401</v>
      </c>
      <c r="C136" s="24">
        <v>45241.7882523148</v>
      </c>
      <c r="D136" s="24" t="s">
        <v>688</v>
      </c>
      <c r="E136" s="24" t="s">
        <v>660</v>
      </c>
      <c r="F136" s="24" t="s">
        <v>689</v>
      </c>
      <c r="G136" s="24" t="s">
        <v>690</v>
      </c>
      <c r="H136" s="24" t="s">
        <v>527</v>
      </c>
      <c r="I136" s="24" t="s">
        <v>813</v>
      </c>
      <c r="J136" s="34">
        <v>200</v>
      </c>
      <c r="K136" s="24" t="s">
        <v>817</v>
      </c>
    </row>
    <row r="137" spans="1:11" x14ac:dyDescent="0.15">
      <c r="A137" s="24">
        <v>1415</v>
      </c>
      <c r="B137" s="24">
        <v>45255.452557870398</v>
      </c>
      <c r="C137" s="24">
        <v>45255.453125</v>
      </c>
      <c r="D137" s="24" t="s">
        <v>688</v>
      </c>
      <c r="E137" s="24" t="s">
        <v>660</v>
      </c>
      <c r="F137" s="24" t="s">
        <v>655</v>
      </c>
      <c r="G137" s="24" t="s">
        <v>690</v>
      </c>
      <c r="H137" s="24" t="s">
        <v>527</v>
      </c>
      <c r="I137" s="24" t="s">
        <v>815</v>
      </c>
      <c r="J137" s="34">
        <v>200</v>
      </c>
      <c r="K137" s="24" t="s">
        <v>817</v>
      </c>
    </row>
    <row r="138" spans="1:11" x14ac:dyDescent="0.15">
      <c r="A138" s="24">
        <v>1436</v>
      </c>
      <c r="B138" s="24">
        <v>45258.493113425902</v>
      </c>
      <c r="C138" s="24">
        <v>45258.493541666699</v>
      </c>
      <c r="D138" s="24" t="s">
        <v>775</v>
      </c>
      <c r="E138" s="24" t="s">
        <v>644</v>
      </c>
      <c r="F138" s="24" t="s">
        <v>655</v>
      </c>
      <c r="G138" s="24" t="s">
        <v>659</v>
      </c>
      <c r="H138" s="24" t="s">
        <v>158</v>
      </c>
      <c r="I138" s="24" t="s">
        <v>764</v>
      </c>
      <c r="J138" s="34">
        <v>200</v>
      </c>
    </row>
    <row r="139" spans="1:11" x14ac:dyDescent="0.15">
      <c r="A139" s="24">
        <v>6481</v>
      </c>
      <c r="B139" s="24">
        <v>45260.552465277775</v>
      </c>
      <c r="C139" s="24">
        <v>45260.553807870368</v>
      </c>
      <c r="D139" s="24" t="s">
        <v>676</v>
      </c>
      <c r="E139" s="24" t="s">
        <v>677</v>
      </c>
      <c r="F139" s="24" t="s">
        <v>655</v>
      </c>
      <c r="G139" s="24" t="s">
        <v>678</v>
      </c>
      <c r="H139" s="24" t="s">
        <v>308</v>
      </c>
      <c r="I139" s="24" t="s">
        <v>699</v>
      </c>
      <c r="J139" s="34">
        <v>200</v>
      </c>
    </row>
    <row r="140" spans="1:11" x14ac:dyDescent="0.15">
      <c r="A140" s="24">
        <v>1536</v>
      </c>
      <c r="B140" s="24">
        <v>45260.650590277801</v>
      </c>
      <c r="C140" s="24">
        <v>45260.651273148098</v>
      </c>
      <c r="D140" s="24" t="s">
        <v>741</v>
      </c>
      <c r="E140" s="24" t="s">
        <v>691</v>
      </c>
      <c r="F140" s="24" t="s">
        <v>27</v>
      </c>
      <c r="G140" s="24" t="s">
        <v>742</v>
      </c>
      <c r="H140" s="24" t="s">
        <v>748</v>
      </c>
      <c r="I140" s="24" t="s">
        <v>750</v>
      </c>
      <c r="J140" s="34">
        <v>200</v>
      </c>
    </row>
    <row r="141" spans="1:11" x14ac:dyDescent="0.15">
      <c r="A141" s="24">
        <v>1438</v>
      </c>
      <c r="B141" s="24">
        <v>45258.494548611103</v>
      </c>
      <c r="C141" s="24">
        <v>45258.494988425897</v>
      </c>
      <c r="D141" s="24" t="s">
        <v>775</v>
      </c>
      <c r="E141" s="24" t="s">
        <v>644</v>
      </c>
      <c r="F141" s="24" t="s">
        <v>655</v>
      </c>
      <c r="G141" s="24" t="s">
        <v>659</v>
      </c>
      <c r="H141" s="24" t="s">
        <v>53</v>
      </c>
      <c r="I141" s="24" t="s">
        <v>818</v>
      </c>
      <c r="J141" s="34">
        <v>200</v>
      </c>
    </row>
    <row r="142" spans="1:11" x14ac:dyDescent="0.15">
      <c r="A142" s="24">
        <v>1439</v>
      </c>
      <c r="B142" s="24">
        <v>45258.495092592602</v>
      </c>
      <c r="C142" s="24">
        <v>45258.495486111096</v>
      </c>
      <c r="D142" s="24" t="s">
        <v>775</v>
      </c>
      <c r="E142" s="24" t="s">
        <v>644</v>
      </c>
      <c r="F142" s="24" t="s">
        <v>655</v>
      </c>
      <c r="G142" s="24" t="s">
        <v>659</v>
      </c>
      <c r="H142" s="24" t="s">
        <v>53</v>
      </c>
      <c r="I142" s="24" t="s">
        <v>819</v>
      </c>
      <c r="J142" s="34">
        <v>200</v>
      </c>
    </row>
    <row r="143" spans="1:11" x14ac:dyDescent="0.15">
      <c r="A143" s="24">
        <v>1468</v>
      </c>
      <c r="B143" s="24">
        <v>45259.684363425898</v>
      </c>
      <c r="C143" s="24">
        <v>45259.687222222201</v>
      </c>
      <c r="D143" s="24" t="s">
        <v>775</v>
      </c>
      <c r="E143" s="24" t="s">
        <v>644</v>
      </c>
      <c r="F143" s="24" t="s">
        <v>655</v>
      </c>
      <c r="G143" s="24" t="s">
        <v>659</v>
      </c>
      <c r="H143" s="24" t="s">
        <v>53</v>
      </c>
      <c r="I143" s="24" t="s">
        <v>655</v>
      </c>
      <c r="J143" s="34">
        <v>75</v>
      </c>
      <c r="K143" s="24" t="s">
        <v>820</v>
      </c>
    </row>
    <row r="144" spans="1:11" x14ac:dyDescent="0.15">
      <c r="A144" s="24">
        <v>1411</v>
      </c>
      <c r="B144" s="24">
        <v>45254.824016203696</v>
      </c>
      <c r="C144" s="24">
        <v>45254.824490740699</v>
      </c>
      <c r="D144" s="24" t="s">
        <v>661</v>
      </c>
      <c r="E144" s="24" t="s">
        <v>662</v>
      </c>
      <c r="F144" s="24" t="s">
        <v>663</v>
      </c>
      <c r="G144" s="24" t="s">
        <v>664</v>
      </c>
      <c r="H144" s="24" t="s">
        <v>53</v>
      </c>
      <c r="I144" s="24" t="s">
        <v>821</v>
      </c>
      <c r="J144" s="34">
        <v>200</v>
      </c>
    </row>
    <row r="145" spans="1:11" x14ac:dyDescent="0.15">
      <c r="A145" s="24">
        <v>1498</v>
      </c>
      <c r="B145" s="24">
        <v>45260.6150694444</v>
      </c>
      <c r="C145" s="24">
        <v>45260.6155671296</v>
      </c>
      <c r="D145" s="24" t="s">
        <v>685</v>
      </c>
      <c r="E145" s="24" t="s">
        <v>652</v>
      </c>
      <c r="F145" s="24" t="s">
        <v>686</v>
      </c>
      <c r="G145" s="24" t="s">
        <v>687</v>
      </c>
      <c r="H145" s="24" t="s">
        <v>389</v>
      </c>
      <c r="I145" s="24" t="s">
        <v>822</v>
      </c>
      <c r="J145" s="34">
        <v>200</v>
      </c>
    </row>
    <row r="146" spans="1:11" x14ac:dyDescent="0.15">
      <c r="A146" s="24">
        <v>1541</v>
      </c>
      <c r="B146" s="24">
        <v>45260.7199652778</v>
      </c>
      <c r="C146" s="24">
        <v>45260.720798611103</v>
      </c>
      <c r="D146" s="24" t="s">
        <v>672</v>
      </c>
      <c r="E146" s="24" t="s">
        <v>673</v>
      </c>
      <c r="F146" s="24" t="s">
        <v>642</v>
      </c>
      <c r="G146" s="24" t="s">
        <v>823</v>
      </c>
      <c r="H146" s="24" t="s">
        <v>389</v>
      </c>
      <c r="I146" s="24" t="s">
        <v>642</v>
      </c>
      <c r="J146" s="34">
        <v>650</v>
      </c>
    </row>
    <row r="147" spans="1:11" x14ac:dyDescent="0.15">
      <c r="A147" s="24">
        <v>1480</v>
      </c>
      <c r="B147" s="24">
        <v>45260.593958333302</v>
      </c>
      <c r="C147" s="24">
        <v>45260.594664351796</v>
      </c>
      <c r="D147" s="24" t="s">
        <v>733</v>
      </c>
      <c r="E147" s="24" t="s">
        <v>657</v>
      </c>
      <c r="F147" s="24" t="s">
        <v>172</v>
      </c>
      <c r="G147" s="24" t="s">
        <v>678</v>
      </c>
      <c r="H147" s="24" t="s">
        <v>311</v>
      </c>
      <c r="I147" s="24" t="s">
        <v>824</v>
      </c>
      <c r="J147" s="34">
        <v>180</v>
      </c>
    </row>
    <row r="148" spans="1:11" x14ac:dyDescent="0.15">
      <c r="A148" s="24">
        <v>6484</v>
      </c>
      <c r="B148" s="24">
        <v>45260.555104166669</v>
      </c>
      <c r="C148" s="24">
        <v>45260.555428240739</v>
      </c>
      <c r="D148" s="24" t="s">
        <v>676</v>
      </c>
      <c r="E148" s="24" t="s">
        <v>677</v>
      </c>
      <c r="F148" s="24" t="s">
        <v>655</v>
      </c>
      <c r="G148" s="24" t="s">
        <v>678</v>
      </c>
      <c r="H148" s="24" t="s">
        <v>311</v>
      </c>
      <c r="I148" s="24" t="s">
        <v>299</v>
      </c>
      <c r="J148" s="34">
        <v>200</v>
      </c>
    </row>
    <row r="149" spans="1:11" x14ac:dyDescent="0.15">
      <c r="A149" s="24">
        <v>6486</v>
      </c>
      <c r="B149" s="24">
        <v>45260.556481481479</v>
      </c>
      <c r="C149" s="24">
        <v>45260.560219907406</v>
      </c>
      <c r="D149" s="24" t="s">
        <v>676</v>
      </c>
      <c r="E149" s="24" t="s">
        <v>677</v>
      </c>
      <c r="F149" s="24" t="s">
        <v>655</v>
      </c>
      <c r="G149" s="24" t="s">
        <v>678</v>
      </c>
      <c r="H149" s="24" t="s">
        <v>752</v>
      </c>
      <c r="I149" s="24" t="s">
        <v>825</v>
      </c>
      <c r="J149" s="34">
        <v>500</v>
      </c>
      <c r="K149" s="24" t="s">
        <v>826</v>
      </c>
    </row>
    <row r="150" spans="1:11" x14ac:dyDescent="0.15">
      <c r="A150" s="24">
        <v>1392</v>
      </c>
      <c r="B150" s="24">
        <v>45252.696157407401</v>
      </c>
      <c r="C150" s="24">
        <v>45252.6964351852</v>
      </c>
      <c r="D150" s="24" t="s">
        <v>653</v>
      </c>
      <c r="E150" s="24" t="s">
        <v>654</v>
      </c>
      <c r="F150" s="24" t="s">
        <v>655</v>
      </c>
      <c r="G150" s="24" t="s">
        <v>656</v>
      </c>
      <c r="H150" s="24" t="s">
        <v>169</v>
      </c>
      <c r="I150" s="24" t="s">
        <v>821</v>
      </c>
      <c r="J150" s="34">
        <v>200</v>
      </c>
    </row>
    <row r="151" spans="1:11" x14ac:dyDescent="0.15">
      <c r="A151" s="24">
        <v>1440</v>
      </c>
      <c r="B151" s="24">
        <v>45258.495509259301</v>
      </c>
      <c r="C151" s="24">
        <v>45258.497152777803</v>
      </c>
      <c r="D151" s="24" t="s">
        <v>775</v>
      </c>
      <c r="E151" s="24" t="s">
        <v>644</v>
      </c>
      <c r="F151" s="24" t="s">
        <v>655</v>
      </c>
      <c r="G151" s="24" t="s">
        <v>659</v>
      </c>
      <c r="H151" s="24" t="s">
        <v>169</v>
      </c>
      <c r="I151" s="24" t="s">
        <v>819</v>
      </c>
      <c r="J151" s="34">
        <v>200</v>
      </c>
    </row>
    <row r="152" spans="1:11" x14ac:dyDescent="0.15">
      <c r="A152" s="24">
        <v>1520</v>
      </c>
      <c r="B152" s="24">
        <v>45260.624340277798</v>
      </c>
      <c r="C152" s="24">
        <v>45260.625057870398</v>
      </c>
      <c r="D152" s="24" t="s">
        <v>763</v>
      </c>
      <c r="E152" s="24" t="s">
        <v>667</v>
      </c>
      <c r="F152" s="24" t="s">
        <v>655</v>
      </c>
      <c r="G152" s="24" t="s">
        <v>827</v>
      </c>
      <c r="H152" s="24" t="s">
        <v>421</v>
      </c>
      <c r="I152" s="24" t="s">
        <v>655</v>
      </c>
      <c r="J152" s="34">
        <v>200</v>
      </c>
    </row>
    <row r="153" spans="1:11" x14ac:dyDescent="0.15">
      <c r="A153" s="24">
        <v>1550</v>
      </c>
      <c r="B153" s="24">
        <v>45260.731284722198</v>
      </c>
      <c r="C153" s="24">
        <v>45260.7349189815</v>
      </c>
      <c r="D153" s="24" t="s">
        <v>672</v>
      </c>
      <c r="E153" s="24" t="s">
        <v>673</v>
      </c>
      <c r="F153" s="24" t="s">
        <v>642</v>
      </c>
      <c r="G153" s="24" t="s">
        <v>682</v>
      </c>
      <c r="H153" s="24" t="s">
        <v>427</v>
      </c>
      <c r="I153" s="24" t="s">
        <v>828</v>
      </c>
      <c r="J153" s="34">
        <v>200</v>
      </c>
    </row>
    <row r="154" spans="1:11" x14ac:dyDescent="0.15">
      <c r="A154" s="24">
        <v>1551</v>
      </c>
      <c r="B154" s="24">
        <v>45260.734953703701</v>
      </c>
      <c r="C154" s="24">
        <v>45260.735335648104</v>
      </c>
      <c r="D154" s="24" t="s">
        <v>672</v>
      </c>
      <c r="E154" s="24" t="s">
        <v>673</v>
      </c>
      <c r="F154" s="24" t="s">
        <v>642</v>
      </c>
      <c r="G154" s="24" t="s">
        <v>641</v>
      </c>
      <c r="H154" s="24" t="s">
        <v>427</v>
      </c>
      <c r="I154" s="24" t="s">
        <v>829</v>
      </c>
      <c r="J154" s="34">
        <v>200</v>
      </c>
    </row>
    <row r="155" spans="1:11" x14ac:dyDescent="0.15">
      <c r="A155" s="24">
        <v>1552</v>
      </c>
      <c r="B155" s="24">
        <v>45260.735578703701</v>
      </c>
      <c r="C155" s="24">
        <v>45260.736550925903</v>
      </c>
      <c r="D155" s="24" t="s">
        <v>672</v>
      </c>
      <c r="E155" s="24" t="s">
        <v>673</v>
      </c>
      <c r="F155" s="24" t="s">
        <v>642</v>
      </c>
      <c r="G155" s="24" t="s">
        <v>823</v>
      </c>
      <c r="H155" s="24" t="s">
        <v>427</v>
      </c>
      <c r="I155" s="24" t="s">
        <v>830</v>
      </c>
      <c r="J155" s="34">
        <v>200</v>
      </c>
    </row>
    <row r="156" spans="1:11" x14ac:dyDescent="0.15">
      <c r="A156" s="24">
        <v>1547</v>
      </c>
      <c r="B156" s="24">
        <v>45260.728865740697</v>
      </c>
      <c r="C156" s="24">
        <v>45260.729930555601</v>
      </c>
      <c r="D156" s="24" t="s">
        <v>672</v>
      </c>
      <c r="E156" s="24" t="s">
        <v>673</v>
      </c>
      <c r="F156" s="24" t="s">
        <v>642</v>
      </c>
      <c r="G156" s="24" t="s">
        <v>823</v>
      </c>
      <c r="H156" s="24" t="s">
        <v>427</v>
      </c>
      <c r="I156" s="24" t="s">
        <v>647</v>
      </c>
      <c r="J156" s="34">
        <v>250</v>
      </c>
    </row>
    <row r="157" spans="1:11" x14ac:dyDescent="0.15">
      <c r="A157" s="24">
        <v>1559</v>
      </c>
      <c r="B157" s="24">
        <v>45260.794189814798</v>
      </c>
      <c r="C157" s="24">
        <v>45260.794849537</v>
      </c>
      <c r="D157" s="24" t="s">
        <v>680</v>
      </c>
      <c r="E157" s="24" t="s">
        <v>681</v>
      </c>
      <c r="F157" s="24" t="s">
        <v>642</v>
      </c>
      <c r="G157" s="24" t="s">
        <v>682</v>
      </c>
      <c r="H157" s="24" t="s">
        <v>549</v>
      </c>
      <c r="I157" s="24" t="s">
        <v>783</v>
      </c>
      <c r="J157" s="34">
        <v>200</v>
      </c>
    </row>
    <row r="158" spans="1:11" x14ac:dyDescent="0.15">
      <c r="A158" s="24">
        <v>1538</v>
      </c>
      <c r="B158" s="24">
        <v>45260.652164351901</v>
      </c>
      <c r="C158" s="24">
        <v>45260.652673611097</v>
      </c>
      <c r="D158" s="24" t="s">
        <v>741</v>
      </c>
      <c r="E158" s="24" t="s">
        <v>691</v>
      </c>
      <c r="F158" s="24" t="s">
        <v>27</v>
      </c>
      <c r="G158" s="24" t="s">
        <v>742</v>
      </c>
      <c r="H158" s="24" t="s">
        <v>126</v>
      </c>
      <c r="I158" s="24" t="s">
        <v>831</v>
      </c>
      <c r="J158" s="34">
        <v>135</v>
      </c>
    </row>
    <row r="159" spans="1:11" x14ac:dyDescent="0.15">
      <c r="A159" s="24">
        <v>1462</v>
      </c>
      <c r="B159" s="24">
        <v>45258.5473263889</v>
      </c>
      <c r="C159" s="24">
        <v>45258.548263888901</v>
      </c>
      <c r="D159" s="24" t="s">
        <v>658</v>
      </c>
      <c r="E159" s="24" t="s">
        <v>649</v>
      </c>
      <c r="F159" s="24" t="s">
        <v>655</v>
      </c>
      <c r="G159" s="24" t="s">
        <v>659</v>
      </c>
      <c r="H159" s="24" t="s">
        <v>175</v>
      </c>
      <c r="I159" s="24" t="s">
        <v>655</v>
      </c>
      <c r="J159" s="34">
        <v>300</v>
      </c>
    </row>
    <row r="160" spans="1:11" x14ac:dyDescent="0.15">
      <c r="A160" s="24">
        <v>1476</v>
      </c>
      <c r="B160" s="24">
        <v>45260.494710648098</v>
      </c>
      <c r="C160" s="24">
        <v>45260.495219907403</v>
      </c>
      <c r="D160" s="24" t="s">
        <v>658</v>
      </c>
      <c r="E160" s="24" t="s">
        <v>649</v>
      </c>
      <c r="F160" s="24" t="s">
        <v>655</v>
      </c>
      <c r="G160" s="24" t="s">
        <v>659</v>
      </c>
      <c r="H160" s="24" t="s">
        <v>175</v>
      </c>
      <c r="I160" s="24" t="s">
        <v>655</v>
      </c>
      <c r="J160" s="34">
        <v>200</v>
      </c>
      <c r="K160" s="24" t="s">
        <v>832</v>
      </c>
    </row>
    <row r="161" spans="1:11" x14ac:dyDescent="0.15">
      <c r="A161" s="24">
        <v>1554</v>
      </c>
      <c r="B161" s="24">
        <v>45260.739340277803</v>
      </c>
      <c r="C161" s="24">
        <v>45260.739675925899</v>
      </c>
      <c r="D161" s="24" t="s">
        <v>672</v>
      </c>
      <c r="E161" s="24" t="s">
        <v>673</v>
      </c>
      <c r="F161" s="24" t="s">
        <v>642</v>
      </c>
      <c r="G161" s="24" t="s">
        <v>807</v>
      </c>
      <c r="H161" s="24" t="s">
        <v>175</v>
      </c>
      <c r="I161" s="24" t="s">
        <v>642</v>
      </c>
      <c r="J161" s="34">
        <v>125</v>
      </c>
    </row>
    <row r="162" spans="1:11" x14ac:dyDescent="0.15">
      <c r="A162" s="24">
        <v>1533</v>
      </c>
      <c r="B162" s="24">
        <v>45260.644953703697</v>
      </c>
      <c r="C162" s="24">
        <v>45260.6467708333</v>
      </c>
      <c r="D162" s="24" t="s">
        <v>741</v>
      </c>
      <c r="E162" s="24" t="s">
        <v>691</v>
      </c>
      <c r="F162" s="24" t="s">
        <v>27</v>
      </c>
      <c r="G162" s="24" t="s">
        <v>742</v>
      </c>
      <c r="H162" s="24" t="s">
        <v>134</v>
      </c>
      <c r="I162" s="24" t="s">
        <v>833</v>
      </c>
      <c r="J162" s="34">
        <v>180</v>
      </c>
    </row>
    <row r="163" spans="1:11" x14ac:dyDescent="0.15">
      <c r="A163" s="24">
        <v>1479</v>
      </c>
      <c r="B163" s="24">
        <v>45260.592916666697</v>
      </c>
      <c r="C163" s="24">
        <v>45260.5938888889</v>
      </c>
      <c r="D163" s="24" t="s">
        <v>733</v>
      </c>
      <c r="E163" s="24" t="s">
        <v>657</v>
      </c>
      <c r="F163" s="24" t="s">
        <v>172</v>
      </c>
      <c r="G163" s="24" t="s">
        <v>678</v>
      </c>
      <c r="H163" s="24" t="s">
        <v>134</v>
      </c>
      <c r="I163" s="24" t="s">
        <v>172</v>
      </c>
      <c r="J163" s="34">
        <v>200</v>
      </c>
    </row>
    <row r="164" spans="1:11" x14ac:dyDescent="0.15">
      <c r="A164" s="24">
        <v>6480</v>
      </c>
      <c r="B164" s="24">
        <v>45260.551620370374</v>
      </c>
      <c r="C164" s="24">
        <v>45260.552025462966</v>
      </c>
      <c r="D164" s="24" t="s">
        <v>676</v>
      </c>
      <c r="E164" s="24" t="s">
        <v>677</v>
      </c>
      <c r="F164" s="24" t="s">
        <v>655</v>
      </c>
      <c r="G164" s="24" t="s">
        <v>678</v>
      </c>
      <c r="H164" s="24" t="s">
        <v>760</v>
      </c>
      <c r="I164" s="24" t="s">
        <v>679</v>
      </c>
      <c r="J164" s="34">
        <v>240</v>
      </c>
    </row>
    <row r="165" spans="1:11" x14ac:dyDescent="0.15">
      <c r="A165" s="24">
        <v>1546</v>
      </c>
      <c r="B165" s="24">
        <v>45260.727696759299</v>
      </c>
      <c r="C165" s="24">
        <v>45260.728715277801</v>
      </c>
      <c r="D165" s="24" t="s">
        <v>672</v>
      </c>
      <c r="E165" s="24" t="s">
        <v>673</v>
      </c>
      <c r="F165" s="24" t="s">
        <v>642</v>
      </c>
      <c r="G165" s="24" t="s">
        <v>682</v>
      </c>
      <c r="H165" s="24" t="s">
        <v>554</v>
      </c>
      <c r="I165" s="24" t="s">
        <v>642</v>
      </c>
      <c r="J165" s="34">
        <v>250</v>
      </c>
    </row>
    <row r="166" spans="1:11" x14ac:dyDescent="0.15">
      <c r="A166" s="24">
        <v>1441</v>
      </c>
      <c r="B166" s="24">
        <v>45258.497175925899</v>
      </c>
      <c r="C166" s="24">
        <v>45258.497638888897</v>
      </c>
      <c r="D166" s="24" t="s">
        <v>775</v>
      </c>
      <c r="E166" s="24" t="s">
        <v>644</v>
      </c>
      <c r="F166" s="24" t="s">
        <v>655</v>
      </c>
      <c r="G166" s="24" t="s">
        <v>659</v>
      </c>
      <c r="H166" s="24" t="s">
        <v>180</v>
      </c>
      <c r="I166" s="24" t="s">
        <v>815</v>
      </c>
      <c r="J166" s="34">
        <v>200</v>
      </c>
    </row>
    <row r="167" spans="1:11" x14ac:dyDescent="0.15">
      <c r="A167" s="24">
        <v>1413</v>
      </c>
      <c r="B167" s="24">
        <v>45255.450219907398</v>
      </c>
      <c r="C167" s="24">
        <v>45255.451168981497</v>
      </c>
      <c r="D167" s="24" t="s">
        <v>688</v>
      </c>
      <c r="E167" s="24" t="s">
        <v>660</v>
      </c>
      <c r="F167" s="24" t="s">
        <v>655</v>
      </c>
      <c r="G167" s="24" t="s">
        <v>690</v>
      </c>
      <c r="H167" s="24" t="s">
        <v>180</v>
      </c>
      <c r="I167" s="24" t="s">
        <v>834</v>
      </c>
      <c r="J167" s="34">
        <v>300</v>
      </c>
    </row>
    <row r="168" spans="1:11" x14ac:dyDescent="0.15">
      <c r="A168" s="24">
        <v>1425</v>
      </c>
      <c r="B168" s="24">
        <v>45255.535740740699</v>
      </c>
      <c r="C168" s="24">
        <v>45255.536041666703</v>
      </c>
      <c r="D168" s="24" t="s">
        <v>692</v>
      </c>
      <c r="E168" s="24" t="s">
        <v>665</v>
      </c>
      <c r="F168" s="24" t="s">
        <v>655</v>
      </c>
      <c r="G168" s="24" t="s">
        <v>656</v>
      </c>
      <c r="H168" s="24" t="s">
        <v>180</v>
      </c>
      <c r="I168" s="24" t="s">
        <v>835</v>
      </c>
      <c r="J168" s="34">
        <v>250</v>
      </c>
    </row>
    <row r="169" spans="1:11" x14ac:dyDescent="0.15">
      <c r="A169" s="24">
        <v>1431</v>
      </c>
      <c r="B169" s="24">
        <v>45257.591979166697</v>
      </c>
      <c r="C169" s="24">
        <v>45257.596331018503</v>
      </c>
      <c r="D169" s="24" t="s">
        <v>763</v>
      </c>
      <c r="E169" s="24" t="s">
        <v>667</v>
      </c>
      <c r="F169" s="24" t="s">
        <v>655</v>
      </c>
      <c r="G169" s="24" t="s">
        <v>690</v>
      </c>
      <c r="H169" s="24" t="s">
        <v>180</v>
      </c>
      <c r="I169" s="24" t="s">
        <v>819</v>
      </c>
      <c r="J169" s="34">
        <v>300</v>
      </c>
    </row>
    <row r="170" spans="1:11" x14ac:dyDescent="0.15">
      <c r="A170" s="24">
        <v>1512</v>
      </c>
      <c r="B170" s="24">
        <v>45260.619525463</v>
      </c>
      <c r="C170" s="24">
        <v>45260.620196759301</v>
      </c>
      <c r="D170" s="24" t="s">
        <v>638</v>
      </c>
      <c r="E170" s="24" t="s">
        <v>639</v>
      </c>
      <c r="F170" s="24" t="s">
        <v>640</v>
      </c>
      <c r="G170" s="24" t="s">
        <v>641</v>
      </c>
      <c r="H170" s="24" t="s">
        <v>180</v>
      </c>
      <c r="I170" s="24" t="s">
        <v>836</v>
      </c>
      <c r="J170" s="34">
        <v>300</v>
      </c>
      <c r="K170" s="24" t="s">
        <v>837</v>
      </c>
    </row>
    <row r="171" spans="1:11" x14ac:dyDescent="0.15">
      <c r="A171" s="24">
        <v>1519</v>
      </c>
      <c r="B171" s="24">
        <v>45260.624155092599</v>
      </c>
      <c r="C171" s="24">
        <v>45260.624826388899</v>
      </c>
      <c r="D171" s="24" t="s">
        <v>638</v>
      </c>
      <c r="E171" s="24" t="s">
        <v>639</v>
      </c>
      <c r="F171" s="24" t="s">
        <v>640</v>
      </c>
      <c r="G171" s="24" t="s">
        <v>641</v>
      </c>
      <c r="H171" s="24" t="s">
        <v>180</v>
      </c>
      <c r="I171" s="24" t="s">
        <v>640</v>
      </c>
      <c r="J171" s="34">
        <v>450</v>
      </c>
      <c r="K171" s="24" t="s">
        <v>838</v>
      </c>
    </row>
    <row r="172" spans="1:11" x14ac:dyDescent="0.15">
      <c r="A172" s="24">
        <v>1562</v>
      </c>
      <c r="B172" s="24">
        <v>45260.796319444402</v>
      </c>
      <c r="C172" s="24">
        <v>45260.797245370399</v>
      </c>
      <c r="D172" s="24" t="s">
        <v>680</v>
      </c>
      <c r="E172" s="24" t="s">
        <v>681</v>
      </c>
      <c r="F172" s="24" t="s">
        <v>642</v>
      </c>
      <c r="G172" s="24" t="s">
        <v>682</v>
      </c>
      <c r="H172" s="24" t="s">
        <v>180</v>
      </c>
      <c r="I172" s="24" t="s">
        <v>746</v>
      </c>
      <c r="J172" s="34">
        <v>300</v>
      </c>
      <c r="K172" s="24" t="s">
        <v>839</v>
      </c>
    </row>
    <row r="173" spans="1:11" x14ac:dyDescent="0.15">
      <c r="A173" s="24">
        <v>1513</v>
      </c>
      <c r="B173" s="24">
        <v>45260.620266203703</v>
      </c>
      <c r="C173" s="24">
        <v>45260.620949074102</v>
      </c>
      <c r="D173" s="24" t="s">
        <v>638</v>
      </c>
      <c r="E173" s="24" t="s">
        <v>639</v>
      </c>
      <c r="F173" s="24" t="s">
        <v>640</v>
      </c>
      <c r="G173" s="24" t="s">
        <v>641</v>
      </c>
      <c r="H173" s="24" t="s">
        <v>180</v>
      </c>
      <c r="I173" s="24" t="s">
        <v>840</v>
      </c>
      <c r="J173" s="34">
        <v>300</v>
      </c>
      <c r="K173" s="24" t="s">
        <v>841</v>
      </c>
    </row>
    <row r="174" spans="1:11" x14ac:dyDescent="0.15">
      <c r="A174" s="24">
        <v>1481</v>
      </c>
      <c r="B174" s="24">
        <v>45260.6082523148</v>
      </c>
      <c r="C174" s="24">
        <v>45260.608958333301</v>
      </c>
      <c r="D174" s="24" t="s">
        <v>638</v>
      </c>
      <c r="E174" s="24" t="s">
        <v>639</v>
      </c>
      <c r="F174" s="24" t="s">
        <v>640</v>
      </c>
      <c r="G174" s="24" t="s">
        <v>641</v>
      </c>
      <c r="H174" s="24" t="s">
        <v>180</v>
      </c>
      <c r="I174" s="24" t="s">
        <v>842</v>
      </c>
      <c r="J174" s="34">
        <v>300</v>
      </c>
      <c r="K174" s="24" t="s">
        <v>843</v>
      </c>
    </row>
    <row r="175" spans="1:11" x14ac:dyDescent="0.15">
      <c r="A175" s="24">
        <v>1482</v>
      </c>
      <c r="B175" s="24">
        <v>45260.609074074098</v>
      </c>
      <c r="C175" s="24">
        <v>45260.609606481499</v>
      </c>
      <c r="D175" s="24" t="s">
        <v>638</v>
      </c>
      <c r="E175" s="24" t="s">
        <v>639</v>
      </c>
      <c r="F175" s="24" t="s">
        <v>640</v>
      </c>
      <c r="G175" s="24" t="s">
        <v>641</v>
      </c>
      <c r="H175" s="24" t="s">
        <v>180</v>
      </c>
      <c r="I175" s="24" t="s">
        <v>844</v>
      </c>
      <c r="J175" s="34">
        <v>300</v>
      </c>
      <c r="K175" s="24" t="s">
        <v>843</v>
      </c>
    </row>
    <row r="176" spans="1:11" x14ac:dyDescent="0.15">
      <c r="A176" s="24">
        <v>1497</v>
      </c>
      <c r="B176" s="24">
        <v>45260.614502314798</v>
      </c>
      <c r="C176" s="24">
        <v>45260.615057870396</v>
      </c>
      <c r="D176" s="24" t="s">
        <v>638</v>
      </c>
      <c r="E176" s="24" t="s">
        <v>639</v>
      </c>
      <c r="F176" s="24" t="s">
        <v>640</v>
      </c>
      <c r="G176" s="24" t="s">
        <v>641</v>
      </c>
      <c r="H176" s="24" t="s">
        <v>180</v>
      </c>
      <c r="I176" s="24" t="s">
        <v>845</v>
      </c>
      <c r="J176" s="34">
        <v>300</v>
      </c>
      <c r="K176" s="24" t="s">
        <v>846</v>
      </c>
    </row>
    <row r="177" spans="1:11" x14ac:dyDescent="0.15">
      <c r="A177" s="24">
        <v>1507</v>
      </c>
      <c r="B177" s="24">
        <v>45260.617199074099</v>
      </c>
      <c r="C177" s="24">
        <v>45260.617754629602</v>
      </c>
      <c r="D177" s="24" t="s">
        <v>638</v>
      </c>
      <c r="E177" s="24" t="s">
        <v>639</v>
      </c>
      <c r="F177" s="24" t="s">
        <v>640</v>
      </c>
      <c r="G177" s="24" t="s">
        <v>641</v>
      </c>
      <c r="H177" s="24" t="s">
        <v>180</v>
      </c>
      <c r="I177" s="24" t="s">
        <v>847</v>
      </c>
      <c r="J177" s="34">
        <v>300</v>
      </c>
      <c r="K177" s="24" t="s">
        <v>846</v>
      </c>
    </row>
    <row r="178" spans="1:11" x14ac:dyDescent="0.15">
      <c r="A178" s="24">
        <v>1511</v>
      </c>
      <c r="B178" s="24">
        <v>45260.618773148097</v>
      </c>
      <c r="C178" s="24">
        <v>45260.619386574101</v>
      </c>
      <c r="D178" s="24" t="s">
        <v>638</v>
      </c>
      <c r="E178" s="24" t="s">
        <v>639</v>
      </c>
      <c r="F178" s="24" t="s">
        <v>640</v>
      </c>
      <c r="G178" s="24" t="s">
        <v>641</v>
      </c>
      <c r="H178" s="24" t="s">
        <v>180</v>
      </c>
      <c r="I178" s="24" t="s">
        <v>848</v>
      </c>
      <c r="J178" s="34">
        <v>300</v>
      </c>
      <c r="K178" s="24" t="s">
        <v>849</v>
      </c>
    </row>
    <row r="179" spans="1:11" x14ac:dyDescent="0.15">
      <c r="A179" s="24">
        <v>1435</v>
      </c>
      <c r="B179" s="24">
        <v>45258.484166666698</v>
      </c>
      <c r="C179" s="24">
        <v>45258.493067129602</v>
      </c>
      <c r="D179" s="24" t="s">
        <v>775</v>
      </c>
      <c r="E179" s="24" t="s">
        <v>644</v>
      </c>
      <c r="F179" s="24" t="s">
        <v>655</v>
      </c>
      <c r="G179" s="24" t="s">
        <v>659</v>
      </c>
      <c r="H179" s="24" t="s">
        <v>751</v>
      </c>
      <c r="I179" s="24" t="s">
        <v>655</v>
      </c>
      <c r="J179" s="34">
        <v>400</v>
      </c>
    </row>
    <row r="180" spans="1:11" x14ac:dyDescent="0.15">
      <c r="A180" s="24">
        <v>1458</v>
      </c>
      <c r="B180" s="24">
        <v>45258.544907407399</v>
      </c>
      <c r="C180" s="24">
        <v>45258.5457060185</v>
      </c>
      <c r="D180" s="24" t="s">
        <v>658</v>
      </c>
      <c r="E180" s="24" t="s">
        <v>649</v>
      </c>
      <c r="F180" s="24" t="s">
        <v>655</v>
      </c>
      <c r="G180" s="24" t="s">
        <v>659</v>
      </c>
      <c r="H180" s="24" t="s">
        <v>751</v>
      </c>
      <c r="I180" s="24" t="s">
        <v>764</v>
      </c>
      <c r="J180" s="34">
        <v>200</v>
      </c>
    </row>
    <row r="181" spans="1:11" x14ac:dyDescent="0.15">
      <c r="A181" s="24">
        <v>1421</v>
      </c>
      <c r="B181" s="24">
        <v>45255.527581018498</v>
      </c>
      <c r="C181" s="24">
        <v>45255.528090277803</v>
      </c>
      <c r="D181" s="24" t="s">
        <v>692</v>
      </c>
      <c r="E181" s="24" t="s">
        <v>665</v>
      </c>
      <c r="F181" s="24" t="s">
        <v>655</v>
      </c>
      <c r="G181" s="24" t="s">
        <v>656</v>
      </c>
      <c r="H181" s="24" t="s">
        <v>751</v>
      </c>
      <c r="I181" s="24" t="s">
        <v>850</v>
      </c>
      <c r="J181" s="34">
        <v>200</v>
      </c>
    </row>
    <row r="182" spans="1:11" x14ac:dyDescent="0.15">
      <c r="A182" s="24">
        <v>1426</v>
      </c>
      <c r="B182" s="24">
        <v>45255.536064814798</v>
      </c>
      <c r="C182" s="24">
        <v>45255.536377314798</v>
      </c>
      <c r="D182" s="24" t="s">
        <v>692</v>
      </c>
      <c r="E182" s="24" t="s">
        <v>665</v>
      </c>
      <c r="F182" s="24" t="s">
        <v>655</v>
      </c>
      <c r="G182" s="24" t="s">
        <v>656</v>
      </c>
      <c r="H182" s="24" t="s">
        <v>751</v>
      </c>
      <c r="I182" s="24" t="s">
        <v>835</v>
      </c>
      <c r="J182" s="34">
        <v>250</v>
      </c>
    </row>
    <row r="183" spans="1:11" x14ac:dyDescent="0.15">
      <c r="A183" s="24">
        <v>1394</v>
      </c>
      <c r="B183" s="24">
        <v>45252.698437500003</v>
      </c>
      <c r="C183" s="24">
        <v>45252.698668981502</v>
      </c>
      <c r="D183" s="24" t="s">
        <v>754</v>
      </c>
      <c r="E183" s="24" t="s">
        <v>671</v>
      </c>
      <c r="F183" s="24" t="s">
        <v>655</v>
      </c>
      <c r="G183" s="24" t="s">
        <v>755</v>
      </c>
      <c r="H183" s="24" t="s">
        <v>751</v>
      </c>
      <c r="I183" s="24" t="s">
        <v>655</v>
      </c>
      <c r="J183" s="34">
        <v>400</v>
      </c>
    </row>
    <row r="184" spans="1:11" x14ac:dyDescent="0.15">
      <c r="A184" s="24">
        <v>1410</v>
      </c>
      <c r="B184" s="24">
        <v>45254.823530092603</v>
      </c>
      <c r="C184" s="24">
        <v>45254.823865740698</v>
      </c>
      <c r="D184" s="24" t="s">
        <v>661</v>
      </c>
      <c r="E184" s="24" t="s">
        <v>662</v>
      </c>
      <c r="F184" s="24" t="s">
        <v>663</v>
      </c>
      <c r="G184" s="24" t="s">
        <v>664</v>
      </c>
      <c r="H184" s="24" t="s">
        <v>751</v>
      </c>
      <c r="I184" s="24" t="s">
        <v>851</v>
      </c>
      <c r="J184" s="34">
        <v>200</v>
      </c>
    </row>
    <row r="185" spans="1:11" x14ac:dyDescent="0.15">
      <c r="A185" s="24">
        <v>1459</v>
      </c>
      <c r="B185" s="24">
        <v>45258.545717592599</v>
      </c>
      <c r="C185" s="24">
        <v>45258.546400462998</v>
      </c>
      <c r="D185" s="24" t="s">
        <v>658</v>
      </c>
      <c r="E185" s="24" t="s">
        <v>649</v>
      </c>
      <c r="F185" s="24" t="s">
        <v>655</v>
      </c>
      <c r="G185" s="24" t="s">
        <v>659</v>
      </c>
      <c r="H185" s="24" t="s">
        <v>188</v>
      </c>
      <c r="I185" s="24" t="s">
        <v>819</v>
      </c>
      <c r="J185" s="34">
        <v>250</v>
      </c>
    </row>
    <row r="186" spans="1:11" x14ac:dyDescent="0.15">
      <c r="A186" s="24">
        <v>1427</v>
      </c>
      <c r="B186" s="24">
        <v>45255.536782407398</v>
      </c>
      <c r="C186" s="24">
        <v>45255.5371296296</v>
      </c>
      <c r="D186" s="24" t="s">
        <v>692</v>
      </c>
      <c r="E186" s="24" t="s">
        <v>665</v>
      </c>
      <c r="F186" s="24" t="s">
        <v>655</v>
      </c>
      <c r="G186" s="24" t="s">
        <v>656</v>
      </c>
      <c r="H186" s="24" t="s">
        <v>188</v>
      </c>
      <c r="I186" s="24" t="s">
        <v>852</v>
      </c>
      <c r="J186" s="34">
        <v>200</v>
      </c>
    </row>
    <row r="187" spans="1:11" x14ac:dyDescent="0.15">
      <c r="A187" s="24">
        <v>1434</v>
      </c>
      <c r="B187" s="24">
        <v>45258.386689814797</v>
      </c>
      <c r="C187" s="24">
        <v>45258.387268518498</v>
      </c>
      <c r="D187" s="24" t="s">
        <v>853</v>
      </c>
      <c r="E187" s="24" t="s">
        <v>669</v>
      </c>
      <c r="F187" s="24" t="s">
        <v>663</v>
      </c>
      <c r="G187" s="24" t="s">
        <v>664</v>
      </c>
      <c r="H187" s="24" t="s">
        <v>60</v>
      </c>
      <c r="I187" s="24" t="s">
        <v>854</v>
      </c>
      <c r="J187" s="34">
        <v>200</v>
      </c>
    </row>
    <row r="188" spans="1:11" x14ac:dyDescent="0.15">
      <c r="A188" s="24">
        <v>1477</v>
      </c>
      <c r="B188" s="24">
        <v>45260.590393518498</v>
      </c>
      <c r="C188" s="24">
        <v>45260.591574074097</v>
      </c>
      <c r="D188" s="24" t="s">
        <v>733</v>
      </c>
      <c r="E188" s="24" t="s">
        <v>657</v>
      </c>
      <c r="F188" s="24" t="s">
        <v>172</v>
      </c>
      <c r="G188" s="24" t="s">
        <v>678</v>
      </c>
      <c r="H188" s="24" t="s">
        <v>315</v>
      </c>
      <c r="I188" s="24" t="s">
        <v>855</v>
      </c>
      <c r="J188" s="34">
        <v>200</v>
      </c>
    </row>
    <row r="189" spans="1:11" x14ac:dyDescent="0.15">
      <c r="A189" s="24">
        <v>1503</v>
      </c>
      <c r="B189" s="24">
        <v>45260.6164236111</v>
      </c>
      <c r="C189" s="24">
        <v>45260.6167361111</v>
      </c>
      <c r="D189" s="24" t="s">
        <v>685</v>
      </c>
      <c r="E189" s="24" t="s">
        <v>652</v>
      </c>
      <c r="F189" s="24" t="s">
        <v>686</v>
      </c>
      <c r="G189" s="24" t="s">
        <v>687</v>
      </c>
      <c r="H189" s="24" t="s">
        <v>317</v>
      </c>
      <c r="I189" s="24" t="s">
        <v>856</v>
      </c>
      <c r="J189" s="34">
        <v>200</v>
      </c>
    </row>
    <row r="190" spans="1:11" x14ac:dyDescent="0.15">
      <c r="A190" s="24">
        <v>1509</v>
      </c>
      <c r="B190" s="24">
        <v>45260.617916666699</v>
      </c>
      <c r="C190" s="24">
        <v>45260.618252314802</v>
      </c>
      <c r="D190" s="24" t="s">
        <v>685</v>
      </c>
      <c r="E190" s="24" t="s">
        <v>652</v>
      </c>
      <c r="F190" s="24" t="s">
        <v>686</v>
      </c>
      <c r="G190" s="24" t="s">
        <v>687</v>
      </c>
      <c r="H190" s="24" t="s">
        <v>317</v>
      </c>
      <c r="I190" s="24" t="s">
        <v>857</v>
      </c>
      <c r="J190" s="34">
        <v>200</v>
      </c>
    </row>
    <row r="191" spans="1:11" x14ac:dyDescent="0.15">
      <c r="A191" s="24">
        <v>6489</v>
      </c>
      <c r="B191" s="24">
        <v>45260.563946759263</v>
      </c>
      <c r="C191" s="24">
        <v>45260.564282407409</v>
      </c>
      <c r="D191" s="24" t="s">
        <v>676</v>
      </c>
      <c r="E191" s="24" t="s">
        <v>677</v>
      </c>
      <c r="F191" s="24" t="s">
        <v>655</v>
      </c>
      <c r="G191" s="24" t="s">
        <v>678</v>
      </c>
      <c r="H191" s="24" t="s">
        <v>317</v>
      </c>
      <c r="I191" s="24" t="s">
        <v>811</v>
      </c>
      <c r="J191" s="34">
        <v>200</v>
      </c>
    </row>
    <row r="192" spans="1:11" x14ac:dyDescent="0.15">
      <c r="A192" s="24">
        <v>1556</v>
      </c>
      <c r="B192" s="24">
        <v>45260.789189814801</v>
      </c>
      <c r="C192" s="24">
        <v>45260.790173611102</v>
      </c>
      <c r="D192" s="24" t="s">
        <v>680</v>
      </c>
      <c r="E192" s="24" t="s">
        <v>681</v>
      </c>
      <c r="F192" s="24" t="s">
        <v>642</v>
      </c>
      <c r="G192" s="24" t="s">
        <v>682</v>
      </c>
      <c r="H192" s="24" t="s">
        <v>317</v>
      </c>
      <c r="I192" s="24" t="s">
        <v>858</v>
      </c>
      <c r="J192" s="34">
        <v>200</v>
      </c>
    </row>
    <row r="193" spans="1:11" x14ac:dyDescent="0.15">
      <c r="A193" s="24">
        <v>1561</v>
      </c>
      <c r="B193" s="24">
        <v>45260.795428240701</v>
      </c>
      <c r="C193" s="24">
        <v>45260.796273148102</v>
      </c>
      <c r="D193" s="24" t="s">
        <v>680</v>
      </c>
      <c r="E193" s="24" t="s">
        <v>681</v>
      </c>
      <c r="F193" s="24" t="s">
        <v>642</v>
      </c>
      <c r="G193" s="24" t="s">
        <v>682</v>
      </c>
      <c r="H193" s="24" t="s">
        <v>317</v>
      </c>
      <c r="I193" s="24" t="s">
        <v>859</v>
      </c>
      <c r="J193" s="34">
        <v>200</v>
      </c>
    </row>
    <row r="194" spans="1:11" x14ac:dyDescent="0.15">
      <c r="A194" s="24">
        <v>1396</v>
      </c>
      <c r="B194" s="24">
        <v>45253.569027777798</v>
      </c>
      <c r="C194" s="24">
        <v>45253.569629629601</v>
      </c>
      <c r="D194" s="24" t="s">
        <v>653</v>
      </c>
      <c r="E194" s="24" t="s">
        <v>654</v>
      </c>
      <c r="F194" s="24" t="s">
        <v>655</v>
      </c>
      <c r="G194" s="24" t="s">
        <v>656</v>
      </c>
      <c r="H194" s="40" t="s">
        <v>234</v>
      </c>
      <c r="I194" s="24" t="s">
        <v>860</v>
      </c>
      <c r="J194" s="34">
        <v>250</v>
      </c>
    </row>
    <row r="195" spans="1:11" x14ac:dyDescent="0.15">
      <c r="A195" s="24">
        <v>1391</v>
      </c>
      <c r="B195" s="24">
        <v>45252.695509259298</v>
      </c>
      <c r="C195" s="24">
        <v>45252.696064814802</v>
      </c>
      <c r="D195" s="24" t="s">
        <v>653</v>
      </c>
      <c r="E195" s="24" t="s">
        <v>654</v>
      </c>
      <c r="F195" s="24" t="s">
        <v>655</v>
      </c>
      <c r="G195" s="24" t="s">
        <v>656</v>
      </c>
      <c r="H195" s="24" t="s">
        <v>765</v>
      </c>
      <c r="I195" s="24" t="s">
        <v>764</v>
      </c>
      <c r="J195" s="34">
        <v>200</v>
      </c>
    </row>
    <row r="196" spans="1:11" x14ac:dyDescent="0.15">
      <c r="A196" s="24">
        <v>1422</v>
      </c>
      <c r="B196" s="24">
        <v>45255.528124999997</v>
      </c>
      <c r="C196" s="24">
        <v>45255.5320601852</v>
      </c>
      <c r="D196" s="24" t="s">
        <v>692</v>
      </c>
      <c r="E196" s="24" t="s">
        <v>665</v>
      </c>
      <c r="F196" s="24" t="s">
        <v>655</v>
      </c>
      <c r="G196" s="24" t="s">
        <v>656</v>
      </c>
      <c r="H196" s="24" t="s">
        <v>767</v>
      </c>
      <c r="I196" s="24" t="s">
        <v>861</v>
      </c>
      <c r="J196" s="34">
        <v>200</v>
      </c>
    </row>
    <row r="197" spans="1:11" x14ac:dyDescent="0.15">
      <c r="A197" s="24">
        <v>1428</v>
      </c>
      <c r="B197" s="24">
        <v>45255.537164351903</v>
      </c>
      <c r="C197" s="24">
        <v>45255.537615740701</v>
      </c>
      <c r="D197" s="24" t="s">
        <v>692</v>
      </c>
      <c r="E197" s="24" t="s">
        <v>665</v>
      </c>
      <c r="F197" s="24" t="s">
        <v>655</v>
      </c>
      <c r="G197" s="24" t="s">
        <v>656</v>
      </c>
      <c r="H197" s="24" t="s">
        <v>767</v>
      </c>
      <c r="I197" s="24" t="s">
        <v>862</v>
      </c>
      <c r="J197" s="34">
        <v>200</v>
      </c>
    </row>
    <row r="198" spans="1:11" x14ac:dyDescent="0.15">
      <c r="A198" s="24">
        <v>1429</v>
      </c>
      <c r="B198" s="24">
        <v>45255.537638888898</v>
      </c>
      <c r="C198" s="24">
        <v>45255.538229166697</v>
      </c>
      <c r="D198" s="24" t="s">
        <v>692</v>
      </c>
      <c r="E198" s="24" t="s">
        <v>665</v>
      </c>
      <c r="F198" s="24" t="s">
        <v>655</v>
      </c>
      <c r="G198" s="24" t="s">
        <v>656</v>
      </c>
      <c r="H198" s="24" t="s">
        <v>767</v>
      </c>
      <c r="I198" s="24" t="s">
        <v>863</v>
      </c>
      <c r="J198" s="34">
        <v>25</v>
      </c>
    </row>
    <row r="199" spans="1:11" x14ac:dyDescent="0.15">
      <c r="A199" s="24">
        <v>1469</v>
      </c>
      <c r="B199" s="24">
        <v>45260.454270833303</v>
      </c>
      <c r="C199" s="24">
        <v>45260.454733796301</v>
      </c>
      <c r="D199" s="24" t="s">
        <v>692</v>
      </c>
      <c r="E199" s="24" t="s">
        <v>665</v>
      </c>
      <c r="F199" s="24" t="s">
        <v>655</v>
      </c>
      <c r="G199" s="24" t="s">
        <v>656</v>
      </c>
      <c r="H199" s="24" t="s">
        <v>767</v>
      </c>
      <c r="I199" s="24" t="s">
        <v>655</v>
      </c>
      <c r="J199" s="34">
        <v>50</v>
      </c>
    </row>
    <row r="200" spans="1:11" x14ac:dyDescent="0.15">
      <c r="A200" s="24">
        <v>1542</v>
      </c>
      <c r="B200" s="24">
        <v>45260.7208217593</v>
      </c>
      <c r="C200" s="24">
        <v>45260.721238425896</v>
      </c>
      <c r="D200" s="24" t="s">
        <v>672</v>
      </c>
      <c r="E200" s="24" t="s">
        <v>673</v>
      </c>
      <c r="F200" s="24" t="s">
        <v>642</v>
      </c>
      <c r="G200" s="24" t="s">
        <v>794</v>
      </c>
      <c r="H200" s="24" t="s">
        <v>581</v>
      </c>
      <c r="I200" s="24" t="s">
        <v>642</v>
      </c>
      <c r="J200" s="34">
        <v>200</v>
      </c>
    </row>
    <row r="201" spans="1:11" x14ac:dyDescent="0.15">
      <c r="A201" s="24">
        <v>1369</v>
      </c>
      <c r="B201" s="24">
        <v>45240.455844907403</v>
      </c>
      <c r="C201" s="24">
        <v>45240.456400463001</v>
      </c>
      <c r="D201" s="24" t="s">
        <v>688</v>
      </c>
      <c r="E201" s="24" t="s">
        <v>660</v>
      </c>
      <c r="F201" s="24" t="s">
        <v>689</v>
      </c>
      <c r="G201" s="24" t="s">
        <v>690</v>
      </c>
      <c r="H201" s="24" t="s">
        <v>585</v>
      </c>
      <c r="I201" s="24" t="s">
        <v>864</v>
      </c>
      <c r="J201" s="34">
        <v>300</v>
      </c>
      <c r="K201" s="24" t="s">
        <v>865</v>
      </c>
    </row>
    <row r="202" spans="1:11" x14ac:dyDescent="0.15">
      <c r="A202" s="24">
        <v>1489</v>
      </c>
      <c r="B202" s="24">
        <v>45260.611747685201</v>
      </c>
      <c r="C202" s="24">
        <v>45260.612789351901</v>
      </c>
      <c r="D202" s="24" t="s">
        <v>638</v>
      </c>
      <c r="E202" s="24" t="s">
        <v>639</v>
      </c>
      <c r="F202" s="24" t="s">
        <v>640</v>
      </c>
      <c r="G202" s="24" t="s">
        <v>641</v>
      </c>
      <c r="H202" s="24" t="s">
        <v>585</v>
      </c>
      <c r="I202" s="24" t="s">
        <v>866</v>
      </c>
      <c r="J202" s="34">
        <v>300</v>
      </c>
      <c r="K202" s="24" t="s">
        <v>867</v>
      </c>
    </row>
    <row r="203" spans="1:11" x14ac:dyDescent="0.15">
      <c r="A203" s="24">
        <v>1517</v>
      </c>
      <c r="B203" s="24">
        <v>45260.6237384259</v>
      </c>
      <c r="C203" s="24">
        <v>45260.6240972222</v>
      </c>
      <c r="D203" s="24" t="s">
        <v>638</v>
      </c>
      <c r="E203" s="24" t="s">
        <v>639</v>
      </c>
      <c r="F203" s="24" t="s">
        <v>640</v>
      </c>
      <c r="G203" s="24" t="s">
        <v>641</v>
      </c>
      <c r="H203" s="24" t="s">
        <v>585</v>
      </c>
      <c r="I203" s="24" t="s">
        <v>640</v>
      </c>
      <c r="J203" s="34">
        <v>270</v>
      </c>
      <c r="K203" s="24" t="s">
        <v>868</v>
      </c>
    </row>
    <row r="204" spans="1:11" x14ac:dyDescent="0.15">
      <c r="A204" s="24">
        <v>1557</v>
      </c>
      <c r="B204" s="24">
        <v>45260.7902777778</v>
      </c>
      <c r="C204" s="24">
        <v>45260.793344907397</v>
      </c>
      <c r="D204" s="24" t="s">
        <v>680</v>
      </c>
      <c r="E204" s="24" t="s">
        <v>681</v>
      </c>
      <c r="F204" s="24" t="s">
        <v>642</v>
      </c>
      <c r="G204" s="24" t="s">
        <v>641</v>
      </c>
      <c r="H204" s="24" t="s">
        <v>585</v>
      </c>
      <c r="I204" s="24" t="s">
        <v>869</v>
      </c>
      <c r="J204" s="34">
        <v>250</v>
      </c>
    </row>
    <row r="205" spans="1:11" x14ac:dyDescent="0.15">
      <c r="A205" s="24">
        <v>1460</v>
      </c>
      <c r="B205" s="24">
        <v>45258.546412037002</v>
      </c>
      <c r="C205" s="24">
        <v>45258.546817129602</v>
      </c>
      <c r="D205" s="24" t="s">
        <v>658</v>
      </c>
      <c r="E205" s="24" t="s">
        <v>649</v>
      </c>
      <c r="F205" s="24" t="s">
        <v>655</v>
      </c>
      <c r="G205" s="24" t="s">
        <v>659</v>
      </c>
      <c r="H205" s="24" t="s">
        <v>771</v>
      </c>
      <c r="I205" s="24" t="s">
        <v>815</v>
      </c>
      <c r="J205" s="34">
        <v>200</v>
      </c>
    </row>
    <row r="206" spans="1:11" x14ac:dyDescent="0.15">
      <c r="A206" s="24">
        <v>1532</v>
      </c>
      <c r="B206" s="24">
        <v>45260.629675925898</v>
      </c>
      <c r="C206" s="24">
        <v>45260.630277777796</v>
      </c>
      <c r="D206" s="24" t="s">
        <v>688</v>
      </c>
      <c r="E206" s="24" t="s">
        <v>660</v>
      </c>
      <c r="F206" s="24" t="s">
        <v>689</v>
      </c>
      <c r="G206" s="24" t="s">
        <v>736</v>
      </c>
      <c r="H206" s="24" t="s">
        <v>773</v>
      </c>
      <c r="I206" s="24" t="s">
        <v>870</v>
      </c>
      <c r="J206" s="34">
        <v>15</v>
      </c>
    </row>
    <row r="207" spans="1:11" x14ac:dyDescent="0.15">
      <c r="A207" s="24">
        <v>1486</v>
      </c>
      <c r="B207" s="24">
        <v>45260.610428240703</v>
      </c>
      <c r="C207" s="24">
        <v>45260.6116666667</v>
      </c>
      <c r="D207" s="24" t="s">
        <v>638</v>
      </c>
      <c r="E207" s="24" t="s">
        <v>639</v>
      </c>
      <c r="F207" s="24" t="s">
        <v>640</v>
      </c>
      <c r="G207" s="24" t="s">
        <v>641</v>
      </c>
      <c r="H207" s="24" t="s">
        <v>598</v>
      </c>
      <c r="I207" s="24" t="s">
        <v>871</v>
      </c>
      <c r="J207" s="34">
        <v>225</v>
      </c>
      <c r="K207" s="24" t="s">
        <v>872</v>
      </c>
    </row>
    <row r="208" spans="1:11" x14ac:dyDescent="0.15">
      <c r="A208" s="24">
        <v>1549</v>
      </c>
      <c r="B208" s="24">
        <v>45260.730706018498</v>
      </c>
      <c r="C208" s="24">
        <v>45260.731261574103</v>
      </c>
      <c r="D208" s="24" t="s">
        <v>672</v>
      </c>
      <c r="E208" s="24" t="s">
        <v>673</v>
      </c>
      <c r="F208" s="24" t="s">
        <v>642</v>
      </c>
      <c r="G208" s="24" t="s">
        <v>682</v>
      </c>
      <c r="H208" s="24" t="s">
        <v>598</v>
      </c>
      <c r="I208" s="24" t="s">
        <v>642</v>
      </c>
      <c r="J208" s="34">
        <v>200</v>
      </c>
    </row>
    <row r="209" spans="1:10" x14ac:dyDescent="0.15">
      <c r="A209" s="24">
        <v>1423</v>
      </c>
      <c r="B209" s="24">
        <v>45255.532083333303</v>
      </c>
      <c r="C209" s="24">
        <v>45255.535138888903</v>
      </c>
      <c r="D209" s="24" t="s">
        <v>692</v>
      </c>
      <c r="E209" s="24" t="s">
        <v>665</v>
      </c>
      <c r="F209" s="24" t="s">
        <v>655</v>
      </c>
      <c r="G209" s="24" t="s">
        <v>656</v>
      </c>
      <c r="H209" s="24" t="s">
        <v>65</v>
      </c>
      <c r="I209" s="24" t="s">
        <v>655</v>
      </c>
      <c r="J209" s="34">
        <v>330</v>
      </c>
    </row>
    <row r="210" spans="1:10" x14ac:dyDescent="0.15">
      <c r="A210" s="24">
        <v>1384</v>
      </c>
      <c r="B210" s="24">
        <v>45252.688518518502</v>
      </c>
      <c r="C210" s="24">
        <v>45252.689016203702</v>
      </c>
      <c r="D210" s="24" t="s">
        <v>653</v>
      </c>
      <c r="E210" s="24" t="s">
        <v>654</v>
      </c>
      <c r="F210" s="24" t="s">
        <v>655</v>
      </c>
      <c r="G210" s="24" t="s">
        <v>656</v>
      </c>
      <c r="H210" s="24" t="s">
        <v>65</v>
      </c>
      <c r="I210" s="24" t="s">
        <v>655</v>
      </c>
      <c r="J210" s="34">
        <v>330</v>
      </c>
    </row>
    <row r="211" spans="1:10" x14ac:dyDescent="0.15">
      <c r="A211" s="24">
        <v>1442</v>
      </c>
      <c r="B211" s="24">
        <v>45258.491504629601</v>
      </c>
      <c r="C211" s="24">
        <v>45258.519317129598</v>
      </c>
      <c r="D211" s="24" t="s">
        <v>661</v>
      </c>
      <c r="E211" s="24" t="s">
        <v>662</v>
      </c>
      <c r="F211" s="24" t="s">
        <v>663</v>
      </c>
      <c r="G211" s="24" t="s">
        <v>664</v>
      </c>
      <c r="H211" s="24" t="s">
        <v>65</v>
      </c>
      <c r="I211" s="24" t="s">
        <v>769</v>
      </c>
      <c r="J211" s="34">
        <v>60</v>
      </c>
    </row>
    <row r="212" spans="1:10" x14ac:dyDescent="0.15">
      <c r="A212" s="24">
        <v>1443</v>
      </c>
      <c r="B212" s="24">
        <v>45258.519340277802</v>
      </c>
      <c r="C212" s="24">
        <v>45258.520162036999</v>
      </c>
      <c r="D212" s="24" t="s">
        <v>661</v>
      </c>
      <c r="E212" s="24" t="s">
        <v>662</v>
      </c>
      <c r="F212" s="24" t="s">
        <v>663</v>
      </c>
      <c r="G212" s="24" t="s">
        <v>664</v>
      </c>
      <c r="H212" s="24" t="s">
        <v>65</v>
      </c>
      <c r="I212" s="24" t="s">
        <v>788</v>
      </c>
      <c r="J212" s="34">
        <v>30</v>
      </c>
    </row>
    <row r="213" spans="1:10" x14ac:dyDescent="0.15">
      <c r="A213" s="24">
        <v>1444</v>
      </c>
      <c r="B213" s="24">
        <v>45258.520185185203</v>
      </c>
      <c r="C213" s="24">
        <v>45258.521261574097</v>
      </c>
      <c r="D213" s="24" t="s">
        <v>661</v>
      </c>
      <c r="E213" s="24" t="s">
        <v>662</v>
      </c>
      <c r="F213" s="24" t="s">
        <v>663</v>
      </c>
      <c r="G213" s="24" t="s">
        <v>664</v>
      </c>
      <c r="H213" s="24" t="s">
        <v>65</v>
      </c>
      <c r="I213" s="24" t="s">
        <v>701</v>
      </c>
      <c r="J213" s="34">
        <v>30</v>
      </c>
    </row>
    <row r="214" spans="1:10" x14ac:dyDescent="0.15">
      <c r="A214" s="24">
        <v>1445</v>
      </c>
      <c r="B214" s="24">
        <v>45258.524224537003</v>
      </c>
      <c r="C214" s="24">
        <v>45258.524317129602</v>
      </c>
      <c r="D214" s="24" t="s">
        <v>661</v>
      </c>
      <c r="E214" s="24" t="s">
        <v>662</v>
      </c>
      <c r="F214" s="24" t="s">
        <v>663</v>
      </c>
      <c r="G214" s="24" t="s">
        <v>664</v>
      </c>
      <c r="H214" s="24" t="s">
        <v>65</v>
      </c>
      <c r="I214" s="24" t="s">
        <v>790</v>
      </c>
      <c r="J214" s="34">
        <v>30</v>
      </c>
    </row>
    <row r="215" spans="1:10" x14ac:dyDescent="0.15">
      <c r="A215" s="24">
        <v>1446</v>
      </c>
      <c r="B215" s="24">
        <v>45258.5243402778</v>
      </c>
      <c r="C215" s="24">
        <v>45258.524803240703</v>
      </c>
      <c r="D215" s="24" t="s">
        <v>661</v>
      </c>
      <c r="E215" s="24" t="s">
        <v>662</v>
      </c>
      <c r="F215" s="24" t="s">
        <v>663</v>
      </c>
      <c r="G215" s="24" t="s">
        <v>664</v>
      </c>
      <c r="H215" s="24" t="s">
        <v>65</v>
      </c>
      <c r="I215" s="24" t="s">
        <v>791</v>
      </c>
      <c r="J215" s="34">
        <v>30</v>
      </c>
    </row>
    <row r="216" spans="1:10" x14ac:dyDescent="0.15">
      <c r="A216" s="24">
        <v>1447</v>
      </c>
      <c r="B216" s="24">
        <v>45258.524826388901</v>
      </c>
      <c r="C216" s="24">
        <v>45258.525497685201</v>
      </c>
      <c r="D216" s="24" t="s">
        <v>661</v>
      </c>
      <c r="E216" s="24" t="s">
        <v>662</v>
      </c>
      <c r="F216" s="24" t="s">
        <v>663</v>
      </c>
      <c r="G216" s="24" t="s">
        <v>664</v>
      </c>
      <c r="H216" s="24" t="s">
        <v>65</v>
      </c>
      <c r="I216" s="24" t="s">
        <v>710</v>
      </c>
      <c r="J216" s="34">
        <v>30</v>
      </c>
    </row>
    <row r="217" spans="1:10" x14ac:dyDescent="0.15">
      <c r="A217" s="24">
        <v>1448</v>
      </c>
      <c r="B217" s="24">
        <v>45258.525578703702</v>
      </c>
      <c r="C217" s="24">
        <v>45258.526006944398</v>
      </c>
      <c r="D217" s="24" t="s">
        <v>661</v>
      </c>
      <c r="E217" s="24" t="s">
        <v>662</v>
      </c>
      <c r="F217" s="24" t="s">
        <v>663</v>
      </c>
      <c r="G217" s="24" t="s">
        <v>664</v>
      </c>
      <c r="H217" s="24" t="s">
        <v>65</v>
      </c>
      <c r="I217" s="24" t="s">
        <v>793</v>
      </c>
      <c r="J217" s="34">
        <v>30</v>
      </c>
    </row>
    <row r="218" spans="1:10" x14ac:dyDescent="0.15">
      <c r="A218" s="24">
        <v>1449</v>
      </c>
      <c r="B218" s="24">
        <v>45258.526099536997</v>
      </c>
      <c r="C218" s="24">
        <v>45258.526585648098</v>
      </c>
      <c r="D218" s="24" t="s">
        <v>661</v>
      </c>
      <c r="E218" s="24" t="s">
        <v>662</v>
      </c>
      <c r="F218" s="24" t="s">
        <v>663</v>
      </c>
      <c r="G218" s="24" t="s">
        <v>664</v>
      </c>
      <c r="H218" s="24" t="s">
        <v>65</v>
      </c>
      <c r="I218" s="24" t="s">
        <v>860</v>
      </c>
      <c r="J218" s="34">
        <v>30</v>
      </c>
    </row>
    <row r="219" spans="1:10" x14ac:dyDescent="0.15">
      <c r="A219" s="24">
        <v>1450</v>
      </c>
      <c r="B219" s="24">
        <v>45258.526678240698</v>
      </c>
      <c r="C219" s="24">
        <v>45258.527141203696</v>
      </c>
      <c r="D219" s="24" t="s">
        <v>661</v>
      </c>
      <c r="E219" s="24" t="s">
        <v>662</v>
      </c>
      <c r="F219" s="24" t="s">
        <v>663</v>
      </c>
      <c r="G219" s="24" t="s">
        <v>664</v>
      </c>
      <c r="H219" s="24" t="s">
        <v>65</v>
      </c>
      <c r="I219" s="24" t="s">
        <v>708</v>
      </c>
      <c r="J219" s="34">
        <v>30</v>
      </c>
    </row>
    <row r="220" spans="1:10" x14ac:dyDescent="0.15">
      <c r="A220" s="24">
        <v>1451</v>
      </c>
      <c r="B220" s="24">
        <v>45258.527245370402</v>
      </c>
      <c r="C220" s="24">
        <v>45258.527592592603</v>
      </c>
      <c r="D220" s="24" t="s">
        <v>661</v>
      </c>
      <c r="E220" s="24" t="s">
        <v>662</v>
      </c>
      <c r="F220" s="24" t="s">
        <v>663</v>
      </c>
      <c r="G220" s="24" t="s">
        <v>664</v>
      </c>
      <c r="H220" s="24" t="s">
        <v>65</v>
      </c>
      <c r="I220" s="24" t="s">
        <v>873</v>
      </c>
    </row>
    <row r="221" spans="1:10" x14ac:dyDescent="0.15">
      <c r="A221" s="24">
        <v>1452</v>
      </c>
      <c r="B221" s="24">
        <v>45258.528043981503</v>
      </c>
      <c r="C221" s="24">
        <v>45258.528796296298</v>
      </c>
      <c r="D221" s="24" t="s">
        <v>661</v>
      </c>
      <c r="E221" s="24" t="s">
        <v>662</v>
      </c>
      <c r="F221" s="24" t="s">
        <v>663</v>
      </c>
      <c r="G221" s="24" t="s">
        <v>664</v>
      </c>
      <c r="H221" s="24" t="s">
        <v>65</v>
      </c>
      <c r="I221" s="24" t="s">
        <v>758</v>
      </c>
      <c r="J221" s="34">
        <v>30</v>
      </c>
    </row>
    <row r="222" spans="1:10" x14ac:dyDescent="0.15">
      <c r="A222" s="24">
        <v>1453</v>
      </c>
      <c r="B222" s="24">
        <v>45258.528877314799</v>
      </c>
      <c r="C222" s="24">
        <v>45258.529224537</v>
      </c>
      <c r="D222" s="24" t="s">
        <v>661</v>
      </c>
      <c r="E222" s="24" t="s">
        <v>662</v>
      </c>
      <c r="F222" s="24" t="s">
        <v>663</v>
      </c>
      <c r="G222" s="24" t="s">
        <v>664</v>
      </c>
      <c r="H222" s="24" t="s">
        <v>65</v>
      </c>
      <c r="I222" s="24" t="s">
        <v>874</v>
      </c>
      <c r="J222" s="34">
        <v>30</v>
      </c>
    </row>
    <row r="223" spans="1:10" x14ac:dyDescent="0.15">
      <c r="A223" s="24">
        <v>1464</v>
      </c>
      <c r="B223" s="24">
        <v>45258.632152777798</v>
      </c>
      <c r="C223" s="24">
        <v>45258.645844907398</v>
      </c>
      <c r="D223" s="24" t="s">
        <v>661</v>
      </c>
      <c r="E223" s="24" t="s">
        <v>662</v>
      </c>
      <c r="F223" s="24" t="s">
        <v>663</v>
      </c>
      <c r="G223" s="24" t="s">
        <v>664</v>
      </c>
      <c r="H223" s="24" t="s">
        <v>65</v>
      </c>
      <c r="I223" s="24" t="s">
        <v>873</v>
      </c>
      <c r="J223" s="34">
        <v>30</v>
      </c>
    </row>
    <row r="224" spans="1:10" x14ac:dyDescent="0.15">
      <c r="A224" s="24">
        <v>1466</v>
      </c>
      <c r="B224" s="24">
        <v>45258.6573726852</v>
      </c>
      <c r="C224" s="24">
        <v>45258.658101851797</v>
      </c>
      <c r="D224" s="24" t="s">
        <v>661</v>
      </c>
      <c r="E224" s="24" t="s">
        <v>662</v>
      </c>
      <c r="F224" s="24" t="s">
        <v>663</v>
      </c>
      <c r="G224" s="24" t="s">
        <v>664</v>
      </c>
      <c r="H224" s="24" t="s">
        <v>65</v>
      </c>
      <c r="I224" s="24" t="s">
        <v>874</v>
      </c>
      <c r="J224" s="34">
        <v>30</v>
      </c>
    </row>
    <row r="225" spans="1:10" x14ac:dyDescent="0.15">
      <c r="A225" s="24">
        <v>1465</v>
      </c>
      <c r="B225" s="24">
        <v>45258.645868055602</v>
      </c>
      <c r="C225" s="24">
        <v>45258.6573263889</v>
      </c>
      <c r="D225" s="24" t="s">
        <v>661</v>
      </c>
      <c r="E225" s="24" t="s">
        <v>662</v>
      </c>
      <c r="H225" s="24" t="s">
        <v>65</v>
      </c>
      <c r="I225" s="24" t="s">
        <v>758</v>
      </c>
      <c r="J225" s="34">
        <v>30</v>
      </c>
    </row>
    <row r="226" spans="1:10" x14ac:dyDescent="0.15">
      <c r="A226" s="24">
        <v>1424</v>
      </c>
      <c r="B226" s="24">
        <v>45255.535219907397</v>
      </c>
      <c r="C226" s="24">
        <v>45255.535706018498</v>
      </c>
      <c r="D226" s="24" t="s">
        <v>692</v>
      </c>
      <c r="E226" s="24" t="s">
        <v>665</v>
      </c>
      <c r="F226" s="24" t="s">
        <v>655</v>
      </c>
      <c r="G226" s="24" t="s">
        <v>656</v>
      </c>
      <c r="H226" s="24" t="s">
        <v>242</v>
      </c>
      <c r="I226" s="24" t="s">
        <v>655</v>
      </c>
      <c r="J226" s="34">
        <v>400</v>
      </c>
    </row>
    <row r="227" spans="1:10" x14ac:dyDescent="0.15">
      <c r="A227" s="24">
        <v>1470</v>
      </c>
      <c r="B227" s="24">
        <v>45260.463599536997</v>
      </c>
      <c r="C227" s="24">
        <v>45260.464513888903</v>
      </c>
      <c r="D227" s="24" t="s">
        <v>875</v>
      </c>
      <c r="E227" s="24" t="s">
        <v>684</v>
      </c>
      <c r="F227" s="24" t="s">
        <v>172</v>
      </c>
      <c r="G227" s="24" t="s">
        <v>742</v>
      </c>
      <c r="H227" s="24" t="s">
        <v>137</v>
      </c>
      <c r="I227" s="24" t="s">
        <v>876</v>
      </c>
      <c r="J227" s="34">
        <v>150</v>
      </c>
    </row>
    <row r="228" spans="1:10" x14ac:dyDescent="0.15">
      <c r="A228" s="24">
        <v>1418</v>
      </c>
      <c r="B228" s="24">
        <v>45255.526122685202</v>
      </c>
      <c r="C228" s="24">
        <v>45255.526469907403</v>
      </c>
      <c r="D228" s="24" t="s">
        <v>692</v>
      </c>
      <c r="E228" s="24" t="s">
        <v>665</v>
      </c>
      <c r="F228" s="24" t="s">
        <v>655</v>
      </c>
      <c r="G228" s="24" t="s">
        <v>656</v>
      </c>
      <c r="H228" s="24" t="s">
        <v>245</v>
      </c>
      <c r="I228" s="24" t="s">
        <v>655</v>
      </c>
      <c r="J228" s="34">
        <v>400</v>
      </c>
    </row>
    <row r="229" spans="1:10" x14ac:dyDescent="0.15">
      <c r="A229" s="24">
        <v>1380</v>
      </c>
      <c r="B229" s="24">
        <v>45251.548159722202</v>
      </c>
      <c r="C229" s="24">
        <v>45251.549687500003</v>
      </c>
      <c r="D229" s="24" t="s">
        <v>763</v>
      </c>
      <c r="E229" s="24" t="s">
        <v>667</v>
      </c>
      <c r="F229" s="24" t="s">
        <v>655</v>
      </c>
      <c r="G229" s="24" t="s">
        <v>690</v>
      </c>
      <c r="H229" s="24" t="s">
        <v>245</v>
      </c>
      <c r="I229" s="24" t="s">
        <v>877</v>
      </c>
      <c r="J229" s="34">
        <v>30</v>
      </c>
    </row>
    <row r="230" spans="1:10" x14ac:dyDescent="0.15">
      <c r="A230" s="24">
        <v>1526</v>
      </c>
      <c r="B230" s="24">
        <v>45260.627418981501</v>
      </c>
      <c r="C230" s="24">
        <v>45260.627800925897</v>
      </c>
      <c r="D230" s="24" t="s">
        <v>688</v>
      </c>
      <c r="E230" s="24" t="s">
        <v>660</v>
      </c>
      <c r="F230" s="24" t="s">
        <v>689</v>
      </c>
      <c r="G230" s="24" t="s">
        <v>690</v>
      </c>
      <c r="H230" s="24" t="s">
        <v>245</v>
      </c>
      <c r="I230" s="24" t="s">
        <v>732</v>
      </c>
      <c r="J230" s="34">
        <v>480</v>
      </c>
    </row>
    <row r="231" spans="1:10" x14ac:dyDescent="0.15">
      <c r="A231" s="24">
        <v>1457</v>
      </c>
      <c r="B231" s="24">
        <v>45258.543124999997</v>
      </c>
      <c r="C231" s="24">
        <v>45258.5448958333</v>
      </c>
      <c r="D231" s="24" t="s">
        <v>658</v>
      </c>
      <c r="E231" s="24" t="s">
        <v>649</v>
      </c>
      <c r="F231" s="24" t="s">
        <v>655</v>
      </c>
      <c r="G231" s="24" t="s">
        <v>659</v>
      </c>
      <c r="H231" s="24" t="s">
        <v>192</v>
      </c>
      <c r="I231" s="24" t="s">
        <v>878</v>
      </c>
      <c r="J231" s="34">
        <v>100</v>
      </c>
    </row>
  </sheetData>
  <mergeCells count="2">
    <mergeCell ref="R1:S1"/>
    <mergeCell ref="V1:W1"/>
  </mergeCells>
  <conditionalFormatting sqref="P2:P23">
    <cfRule type="cellIs" dxfId="1" priority="1" operator="notEqual">
      <formula>0</formula>
    </cfRule>
  </conditionalFormatting>
  <conditionalFormatting sqref="W65507:W1048576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DecWOTalent2023</vt:lpstr>
      <vt:lpstr>DecDjTalent23 (2)</vt:lpstr>
      <vt:lpstr>DecDjTalent23</vt:lpstr>
      <vt:lpstr>NovCorrelation</vt:lpstr>
      <vt:lpstr>NovWOTalent2023</vt:lpstr>
      <vt:lpstr>NovDjTalent23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Jesús Barrera Cruz</dc:creator>
  <cp:lastModifiedBy>Sergio de Jesús Barrera Cruz</cp:lastModifiedBy>
  <dcterms:created xsi:type="dcterms:W3CDTF">2024-01-18T22:39:14Z</dcterms:created>
  <dcterms:modified xsi:type="dcterms:W3CDTF">2024-03-05T21:48:45Z</dcterms:modified>
</cp:coreProperties>
</file>