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-SEMESTRES\201820\RedShiftML_\Propuesta\Documento\"/>
    </mc:Choice>
  </mc:AlternateContent>
  <xr:revisionPtr revIDLastSave="0" documentId="13_ncr:1_{16DCEAE5-97A4-4C5F-8C94-04373BD2D2F2}" xr6:coauthVersionLast="38" xr6:coauthVersionMax="38" xr10:uidLastSave="{00000000-0000-0000-0000-000000000000}"/>
  <bookViews>
    <workbookView xWindow="0" yWindow="0" windowWidth="21570" windowHeight="7620" activeTab="1" xr2:uid="{A11CEB9D-AE6F-4109-A805-19477C7118B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7" i="1"/>
  <c r="K12" i="1"/>
  <c r="S12" i="1" s="1"/>
  <c r="K15" i="1"/>
  <c r="L15" i="1" s="1"/>
  <c r="K20" i="1"/>
  <c r="S20" i="1" s="1"/>
  <c r="K23" i="1"/>
  <c r="L23" i="1" s="1"/>
  <c r="K28" i="1"/>
  <c r="S28" i="1" s="1"/>
  <c r="K31" i="1"/>
  <c r="L31" i="1" s="1"/>
  <c r="K36" i="1"/>
  <c r="L36" i="1" s="1"/>
  <c r="K39" i="1"/>
  <c r="L39" i="1" s="1"/>
  <c r="K44" i="1"/>
  <c r="S44" i="1" s="1"/>
  <c r="K7" i="1"/>
  <c r="L7" i="1" s="1"/>
  <c r="M8" i="1"/>
  <c r="M9" i="1"/>
  <c r="M10" i="1"/>
  <c r="M11" i="1"/>
  <c r="M12" i="1"/>
  <c r="M13" i="1"/>
  <c r="M14" i="1"/>
  <c r="M15" i="1"/>
  <c r="N15" i="1" s="1"/>
  <c r="M16" i="1"/>
  <c r="M17" i="1"/>
  <c r="M18" i="1"/>
  <c r="N18" i="1" s="1"/>
  <c r="M19" i="1"/>
  <c r="M20" i="1"/>
  <c r="M21" i="1"/>
  <c r="M22" i="1"/>
  <c r="M23" i="1"/>
  <c r="N23" i="1" s="1"/>
  <c r="M24" i="1"/>
  <c r="M25" i="1"/>
  <c r="M26" i="1"/>
  <c r="N26" i="1" s="1"/>
  <c r="M27" i="1"/>
  <c r="M28" i="1"/>
  <c r="M29" i="1"/>
  <c r="M30" i="1"/>
  <c r="M31" i="1"/>
  <c r="N31" i="1" s="1"/>
  <c r="M32" i="1"/>
  <c r="M33" i="1"/>
  <c r="M34" i="1"/>
  <c r="N34" i="1" s="1"/>
  <c r="M35" i="1"/>
  <c r="M36" i="1"/>
  <c r="M37" i="1"/>
  <c r="M38" i="1"/>
  <c r="M39" i="1"/>
  <c r="N39" i="1" s="1"/>
  <c r="M40" i="1"/>
  <c r="M41" i="1"/>
  <c r="M42" i="1"/>
  <c r="N42" i="1" s="1"/>
  <c r="M43" i="1"/>
  <c r="M44" i="1"/>
  <c r="M45" i="1"/>
  <c r="N45" i="1" s="1"/>
  <c r="M46" i="1"/>
  <c r="M7" i="1"/>
  <c r="N7" i="1" s="1"/>
  <c r="O10" i="1"/>
  <c r="P10" i="1" s="1"/>
  <c r="O15" i="1"/>
  <c r="P15" i="1" s="1"/>
  <c r="O18" i="1"/>
  <c r="P18" i="1" s="1"/>
  <c r="O23" i="1"/>
  <c r="P23" i="1" s="1"/>
  <c r="O26" i="1"/>
  <c r="P26" i="1" s="1"/>
  <c r="O31" i="1"/>
  <c r="P31" i="1" s="1"/>
  <c r="O34" i="1"/>
  <c r="P34" i="1" s="1"/>
  <c r="O39" i="1"/>
  <c r="P39" i="1" s="1"/>
  <c r="O42" i="1"/>
  <c r="P42" i="1" s="1"/>
  <c r="O7" i="1"/>
  <c r="P7" i="1" s="1"/>
  <c r="N8" i="1"/>
  <c r="N9" i="1"/>
  <c r="N10" i="1"/>
  <c r="N11" i="1"/>
  <c r="N12" i="1"/>
  <c r="N13" i="1"/>
  <c r="N14" i="1"/>
  <c r="N16" i="1"/>
  <c r="N17" i="1"/>
  <c r="N19" i="1"/>
  <c r="N20" i="1"/>
  <c r="N21" i="1"/>
  <c r="N22" i="1"/>
  <c r="N24" i="1"/>
  <c r="N25" i="1"/>
  <c r="N27" i="1"/>
  <c r="N28" i="1"/>
  <c r="N29" i="1"/>
  <c r="N30" i="1"/>
  <c r="N32" i="1"/>
  <c r="N33" i="1"/>
  <c r="N35" i="1"/>
  <c r="N36" i="1"/>
  <c r="N37" i="1"/>
  <c r="N38" i="1"/>
  <c r="N40" i="1"/>
  <c r="N41" i="1"/>
  <c r="N43" i="1"/>
  <c r="N44" i="1"/>
  <c r="N46" i="1"/>
  <c r="L12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7" i="1"/>
  <c r="J7" i="1" s="1"/>
  <c r="H8" i="1"/>
  <c r="K8" i="1" s="1"/>
  <c r="H9" i="1"/>
  <c r="K9" i="1" s="1"/>
  <c r="H10" i="1"/>
  <c r="K10" i="1" s="1"/>
  <c r="H11" i="1"/>
  <c r="O11" i="1" s="1"/>
  <c r="P11" i="1" s="1"/>
  <c r="H12" i="1"/>
  <c r="O12" i="1" s="1"/>
  <c r="P12" i="1" s="1"/>
  <c r="H13" i="1"/>
  <c r="O13" i="1" s="1"/>
  <c r="P13" i="1" s="1"/>
  <c r="H14" i="1"/>
  <c r="O14" i="1" s="1"/>
  <c r="P14" i="1" s="1"/>
  <c r="H15" i="1"/>
  <c r="H16" i="1"/>
  <c r="K16" i="1" s="1"/>
  <c r="H17" i="1"/>
  <c r="K17" i="1" s="1"/>
  <c r="H18" i="1"/>
  <c r="K18" i="1" s="1"/>
  <c r="H19" i="1"/>
  <c r="O19" i="1" s="1"/>
  <c r="P19" i="1" s="1"/>
  <c r="H20" i="1"/>
  <c r="O20" i="1" s="1"/>
  <c r="P20" i="1" s="1"/>
  <c r="H21" i="1"/>
  <c r="O21" i="1" s="1"/>
  <c r="P21" i="1" s="1"/>
  <c r="H22" i="1"/>
  <c r="O22" i="1" s="1"/>
  <c r="P22" i="1" s="1"/>
  <c r="H23" i="1"/>
  <c r="H24" i="1"/>
  <c r="K24" i="1" s="1"/>
  <c r="H25" i="1"/>
  <c r="K25" i="1" s="1"/>
  <c r="H26" i="1"/>
  <c r="K26" i="1" s="1"/>
  <c r="H27" i="1"/>
  <c r="O27" i="1" s="1"/>
  <c r="P27" i="1" s="1"/>
  <c r="H28" i="1"/>
  <c r="O28" i="1" s="1"/>
  <c r="P28" i="1" s="1"/>
  <c r="H29" i="1"/>
  <c r="O29" i="1" s="1"/>
  <c r="P29" i="1" s="1"/>
  <c r="H30" i="1"/>
  <c r="O30" i="1" s="1"/>
  <c r="P30" i="1" s="1"/>
  <c r="H31" i="1"/>
  <c r="H32" i="1"/>
  <c r="K32" i="1" s="1"/>
  <c r="H33" i="1"/>
  <c r="K33" i="1" s="1"/>
  <c r="H34" i="1"/>
  <c r="K34" i="1" s="1"/>
  <c r="H35" i="1"/>
  <c r="O35" i="1" s="1"/>
  <c r="P35" i="1" s="1"/>
  <c r="H36" i="1"/>
  <c r="O36" i="1" s="1"/>
  <c r="P36" i="1" s="1"/>
  <c r="H37" i="1"/>
  <c r="O37" i="1" s="1"/>
  <c r="P37" i="1" s="1"/>
  <c r="H38" i="1"/>
  <c r="O38" i="1" s="1"/>
  <c r="P38" i="1" s="1"/>
  <c r="H39" i="1"/>
  <c r="H40" i="1"/>
  <c r="K40" i="1" s="1"/>
  <c r="H41" i="1"/>
  <c r="K41" i="1" s="1"/>
  <c r="H42" i="1"/>
  <c r="K42" i="1" s="1"/>
  <c r="H43" i="1"/>
  <c r="O43" i="1" s="1"/>
  <c r="P43" i="1" s="1"/>
  <c r="H44" i="1"/>
  <c r="O44" i="1" s="1"/>
  <c r="P44" i="1" s="1"/>
  <c r="H45" i="1"/>
  <c r="O45" i="1" s="1"/>
  <c r="P45" i="1" s="1"/>
  <c r="H46" i="1"/>
  <c r="O46" i="1" s="1"/>
  <c r="P46" i="1" s="1"/>
  <c r="H7" i="1"/>
  <c r="S42" i="1" l="1"/>
  <c r="L42" i="1"/>
  <c r="S34" i="1"/>
  <c r="L34" i="1"/>
  <c r="S26" i="1"/>
  <c r="L26" i="1"/>
  <c r="S18" i="1"/>
  <c r="L18" i="1"/>
  <c r="S10" i="1"/>
  <c r="L10" i="1"/>
  <c r="L33" i="1"/>
  <c r="S33" i="1"/>
  <c r="S9" i="1"/>
  <c r="L9" i="1"/>
  <c r="L41" i="1"/>
  <c r="S41" i="1"/>
  <c r="S32" i="1"/>
  <c r="L32" i="1"/>
  <c r="L24" i="1"/>
  <c r="S24" i="1"/>
  <c r="L8" i="1"/>
  <c r="S8" i="1"/>
  <c r="S17" i="1"/>
  <c r="L17" i="1"/>
  <c r="L16" i="1"/>
  <c r="S16" i="1"/>
  <c r="S25" i="1"/>
  <c r="L25" i="1"/>
  <c r="L40" i="1"/>
  <c r="S40" i="1"/>
  <c r="L44" i="1"/>
  <c r="O41" i="1"/>
  <c r="P41" i="1" s="1"/>
  <c r="O33" i="1"/>
  <c r="P33" i="1" s="1"/>
  <c r="O25" i="1"/>
  <c r="P25" i="1" s="1"/>
  <c r="O17" i="1"/>
  <c r="P17" i="1" s="1"/>
  <c r="O9" i="1"/>
  <c r="P9" i="1" s="1"/>
  <c r="K46" i="1"/>
  <c r="K38" i="1"/>
  <c r="K30" i="1"/>
  <c r="K22" i="1"/>
  <c r="K14" i="1"/>
  <c r="L20" i="1"/>
  <c r="O40" i="1"/>
  <c r="P40" i="1" s="1"/>
  <c r="O32" i="1"/>
  <c r="P32" i="1" s="1"/>
  <c r="O24" i="1"/>
  <c r="P24" i="1" s="1"/>
  <c r="O16" i="1"/>
  <c r="P16" i="1" s="1"/>
  <c r="O8" i="1"/>
  <c r="P8" i="1" s="1"/>
  <c r="K45" i="1"/>
  <c r="K37" i="1"/>
  <c r="K29" i="1"/>
  <c r="K21" i="1"/>
  <c r="K13" i="1"/>
  <c r="S7" i="1"/>
  <c r="S39" i="1"/>
  <c r="S31" i="1"/>
  <c r="S23" i="1"/>
  <c r="S15" i="1"/>
  <c r="L28" i="1"/>
  <c r="K43" i="1"/>
  <c r="K35" i="1"/>
  <c r="K27" i="1"/>
  <c r="K19" i="1"/>
  <c r="K11" i="1"/>
  <c r="S36" i="1"/>
  <c r="S45" i="1" l="1"/>
  <c r="L45" i="1"/>
  <c r="S22" i="1"/>
  <c r="L22" i="1"/>
  <c r="S11" i="1"/>
  <c r="L11" i="1"/>
  <c r="V6" i="1" s="1" a="1"/>
  <c r="S30" i="1"/>
  <c r="L30" i="1"/>
  <c r="S19" i="1"/>
  <c r="L19" i="1"/>
  <c r="L38" i="1"/>
  <c r="S38" i="1"/>
  <c r="S27" i="1"/>
  <c r="L27" i="1"/>
  <c r="L46" i="1"/>
  <c r="S46" i="1"/>
  <c r="L35" i="1"/>
  <c r="S35" i="1"/>
  <c r="L13" i="1"/>
  <c r="S13" i="1"/>
  <c r="S43" i="1"/>
  <c r="L43" i="1"/>
  <c r="S21" i="1"/>
  <c r="L21" i="1"/>
  <c r="L29" i="1"/>
  <c r="S29" i="1"/>
  <c r="L37" i="1"/>
  <c r="S37" i="1"/>
  <c r="S14" i="1"/>
  <c r="L14" i="1"/>
  <c r="V6" i="1" l="1"/>
  <c r="V9" i="1"/>
  <c r="W8" i="1"/>
  <c r="V8" i="1"/>
  <c r="W7" i="1"/>
  <c r="W16" i="1" s="1"/>
  <c r="W17" i="1" s="1"/>
  <c r="V7" i="1"/>
  <c r="W6" i="1"/>
  <c r="V10" i="1"/>
  <c r="W9" i="1"/>
  <c r="W10" i="1"/>
  <c r="X17" i="1" l="1"/>
  <c r="X20" i="1" s="1"/>
  <c r="X16" i="1"/>
  <c r="X19" i="1" s="1"/>
  <c r="V20" i="1"/>
  <c r="V19" i="1"/>
</calcChain>
</file>

<file path=xl/sharedStrings.xml><?xml version="1.0" encoding="utf-8"?>
<sst xmlns="http://schemas.openxmlformats.org/spreadsheetml/2006/main" count="42" uniqueCount="42">
  <si>
    <t>t</t>
  </si>
  <si>
    <t>n_jobs</t>
  </si>
  <si>
    <t>n_datos</t>
  </si>
  <si>
    <t>ppn</t>
  </si>
  <si>
    <t>mem</t>
  </si>
  <si>
    <t>error t</t>
  </si>
  <si>
    <t>unit_proc</t>
  </si>
  <si>
    <t>unit_mem</t>
  </si>
  <si>
    <t>log_unit_m</t>
  </si>
  <si>
    <t>m_2</t>
  </si>
  <si>
    <t>log m2</t>
  </si>
  <si>
    <t>t_2</t>
  </si>
  <si>
    <t>log t2</t>
  </si>
  <si>
    <t>req</t>
  </si>
  <si>
    <t>log error</t>
  </si>
  <si>
    <t>slope</t>
  </si>
  <si>
    <t>std slope</t>
  </si>
  <si>
    <t>r2</t>
  </si>
  <si>
    <t>F</t>
  </si>
  <si>
    <t>regression SS</t>
  </si>
  <si>
    <t>intercept</t>
  </si>
  <si>
    <t>std intercept</t>
  </si>
  <si>
    <t xml:space="preserve">s_y,x </t>
  </si>
  <si>
    <t>degree of fre</t>
  </si>
  <si>
    <t>error ss</t>
  </si>
  <si>
    <t>TRUTH FILE</t>
  </si>
  <si>
    <t>TAR FILE</t>
  </si>
  <si>
    <t>TARGETID</t>
  </si>
  <si>
    <t>Analize: Histograms, plots and patterns</t>
  </si>
  <si>
    <t>Visualize  features of the dataset (columns)</t>
  </si>
  <si>
    <t>Clasify Galaxies, Stars, QSOs</t>
  </si>
  <si>
    <t>Select Features</t>
  </si>
  <si>
    <t>Quantify training time</t>
  </si>
  <si>
    <t>Select requested resources and used resources</t>
  </si>
  <si>
    <t>Select model and dataset size</t>
  </si>
  <si>
    <t>TRAINING (75)</t>
  </si>
  <si>
    <t>TESTING (25)</t>
  </si>
  <si>
    <t>DEVELOPMENT (80)</t>
  </si>
  <si>
    <t>EVALUATION (20)</t>
  </si>
  <si>
    <t>G</t>
  </si>
  <si>
    <t>S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</si>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</sst>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Font="1" applyFill="1" applyBorder="1"/>
    <xf numFmtId="0" fontId="0" fillId="0" borderId="6" xfId="0" applyFont="1" applyFill="1" applyBorder="1"/>
    <xf numFmtId="165" fontId="0" fillId="0" borderId="2" xfId="0" applyNumberFormat="1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165" fontId="0" fillId="0" borderId="5" xfId="0" applyNumberFormat="1" applyFont="1" applyBorder="1"/>
    <xf numFmtId="0" fontId="0" fillId="0" borderId="0" xfId="0" applyFont="1" applyBorder="1"/>
    <xf numFmtId="165" fontId="0" fillId="0" borderId="7" xfId="0" applyNumberFormat="1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335581470037763E-2"/>
          <c:y val="5.1262626954239415E-2"/>
          <c:w val="0.89538062172608168"/>
          <c:h val="0.87325217391304344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5875" cap="sq" cmpd="sng" algn="ctr">
                <a:solidFill>
                  <a:schemeClr val="tx1"/>
                </a:solidFill>
                <a:prstDash val="dash"/>
                <a:bevel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4085384896508191"/>
                  <c:y val="0.5201294533835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0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defRPr>
                    </a:pPr>
                    <a:r>
                      <a:rPr lang="en-US" sz="2000" baseline="0"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rPr>
                      <a:t>t = 7 M</a:t>
                    </a:r>
                    <a:r>
                      <a:rPr lang="en-US" sz="2000" baseline="30000"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rPr>
                      <a:t>1,11</a:t>
                    </a:r>
                    <a:endParaRPr lang="en-US" sz="2000">
                      <a:latin typeface="Miriam Fixed" panose="020B0509050101010101" pitchFamily="49" charset="-79"/>
                      <a:ea typeface="Cambria Math" panose="02040503050406030204" pitchFamily="18" charset="0"/>
                      <a:cs typeface="Miriam Fixed" panose="020B0509050101010101" pitchFamily="49" charset="-79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riam Fixed" panose="020B0509050101010101" pitchFamily="49" charset="-79"/>
                      <a:ea typeface="Cambria Math" panose="02040503050406030204" pitchFamily="18" charset="0"/>
                      <a:cs typeface="Miriam Fixed" panose="020B0509050101010101" pitchFamily="49" charset="-79"/>
                    </a:defRPr>
                  </a:pPr>
                  <a:endParaRPr lang="es-E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Hoja1!$R$7:$R$46</c:f>
                <c:numCache>
                  <c:formatCode>General</c:formatCode>
                  <c:ptCount val="40"/>
                  <c:pt idx="0">
                    <c:v>0.18790000000000001</c:v>
                  </c:pt>
                  <c:pt idx="1">
                    <c:v>7.3400000000000007E-2</c:v>
                  </c:pt>
                  <c:pt idx="2">
                    <c:v>4.7699999999999999E-2</c:v>
                  </c:pt>
                  <c:pt idx="3">
                    <c:v>0.15165000000000001</c:v>
                  </c:pt>
                  <c:pt idx="4">
                    <c:v>0.16875000000000001</c:v>
                  </c:pt>
                  <c:pt idx="5">
                    <c:v>1.805E-2</c:v>
                  </c:pt>
                  <c:pt idx="6">
                    <c:v>1.9099999999999999E-2</c:v>
                  </c:pt>
                  <c:pt idx="7">
                    <c:v>8.0399999999999999E-2</c:v>
                  </c:pt>
                  <c:pt idx="8">
                    <c:v>10.744999999999999</c:v>
                  </c:pt>
                  <c:pt idx="9">
                    <c:v>32.53</c:v>
                  </c:pt>
                  <c:pt idx="10">
                    <c:v>1915.1</c:v>
                  </c:pt>
                  <c:pt idx="11">
                    <c:v>5605.2849999999999</c:v>
                  </c:pt>
                  <c:pt idx="12">
                    <c:v>1.83E-2</c:v>
                  </c:pt>
                  <c:pt idx="13">
                    <c:v>0.19719999999999999</c:v>
                  </c:pt>
                  <c:pt idx="14">
                    <c:v>0.21325</c:v>
                  </c:pt>
                  <c:pt idx="15">
                    <c:v>0.53254999999999997</c:v>
                  </c:pt>
                  <c:pt idx="16">
                    <c:v>1.985E-2</c:v>
                  </c:pt>
                  <c:pt idx="17">
                    <c:v>0.56974999999999998</c:v>
                  </c:pt>
                  <c:pt idx="18">
                    <c:v>1.3010999999999999</c:v>
                  </c:pt>
                  <c:pt idx="19">
                    <c:v>0.7712</c:v>
                  </c:pt>
                  <c:pt idx="20">
                    <c:v>127.10755</c:v>
                  </c:pt>
                  <c:pt idx="21">
                    <c:v>9.5927500000000006</c:v>
                  </c:pt>
                  <c:pt idx="22">
                    <c:v>952.92089999999996</c:v>
                  </c:pt>
                  <c:pt idx="23">
                    <c:v>702.40859999999998</c:v>
                  </c:pt>
                  <c:pt idx="24">
                    <c:v>8.2549999999999998E-2</c:v>
                  </c:pt>
                  <c:pt idx="25">
                    <c:v>3.0912500000000001</c:v>
                  </c:pt>
                  <c:pt idx="26">
                    <c:v>0.74185000000000001</c:v>
                  </c:pt>
                  <c:pt idx="27">
                    <c:v>0.76719999999999999</c:v>
                  </c:pt>
                  <c:pt idx="28">
                    <c:v>0.1389</c:v>
                  </c:pt>
                  <c:pt idx="29">
                    <c:v>7.7200000000000005E-2</c:v>
                  </c:pt>
                  <c:pt idx="30">
                    <c:v>0.17560000000000001</c:v>
                  </c:pt>
                  <c:pt idx="31">
                    <c:v>0.2092</c:v>
                  </c:pt>
                  <c:pt idx="32">
                    <c:v>73.146199999999993</c:v>
                  </c:pt>
                  <c:pt idx="33">
                    <c:v>561.70645000000002</c:v>
                  </c:pt>
                  <c:pt idx="34">
                    <c:v>909.18844999999999</c:v>
                  </c:pt>
                  <c:pt idx="35">
                    <c:v>1976.69425</c:v>
                  </c:pt>
                  <c:pt idx="36">
                    <c:v>0.26919999999999999</c:v>
                  </c:pt>
                  <c:pt idx="37">
                    <c:v>3.0800000000000001E-2</c:v>
                  </c:pt>
                  <c:pt idx="38">
                    <c:v>8.6599999999999996E-2</c:v>
                  </c:pt>
                  <c:pt idx="39">
                    <c:v>0.19694999999999999</c:v>
                  </c:pt>
                </c:numCache>
              </c:numRef>
            </c:plus>
            <c:minus>
              <c:numRef>
                <c:f>Hoja1!$R$7:$R$46</c:f>
                <c:numCache>
                  <c:formatCode>General</c:formatCode>
                  <c:ptCount val="40"/>
                  <c:pt idx="0">
                    <c:v>0.18790000000000001</c:v>
                  </c:pt>
                  <c:pt idx="1">
                    <c:v>7.3400000000000007E-2</c:v>
                  </c:pt>
                  <c:pt idx="2">
                    <c:v>4.7699999999999999E-2</c:v>
                  </c:pt>
                  <c:pt idx="3">
                    <c:v>0.15165000000000001</c:v>
                  </c:pt>
                  <c:pt idx="4">
                    <c:v>0.16875000000000001</c:v>
                  </c:pt>
                  <c:pt idx="5">
                    <c:v>1.805E-2</c:v>
                  </c:pt>
                  <c:pt idx="6">
                    <c:v>1.9099999999999999E-2</c:v>
                  </c:pt>
                  <c:pt idx="7">
                    <c:v>8.0399999999999999E-2</c:v>
                  </c:pt>
                  <c:pt idx="8">
                    <c:v>10.744999999999999</c:v>
                  </c:pt>
                  <c:pt idx="9">
                    <c:v>32.53</c:v>
                  </c:pt>
                  <c:pt idx="10">
                    <c:v>1915.1</c:v>
                  </c:pt>
                  <c:pt idx="11">
                    <c:v>5605.2849999999999</c:v>
                  </c:pt>
                  <c:pt idx="12">
                    <c:v>1.83E-2</c:v>
                  </c:pt>
                  <c:pt idx="13">
                    <c:v>0.19719999999999999</c:v>
                  </c:pt>
                  <c:pt idx="14">
                    <c:v>0.21325</c:v>
                  </c:pt>
                  <c:pt idx="15">
                    <c:v>0.53254999999999997</c:v>
                  </c:pt>
                  <c:pt idx="16">
                    <c:v>1.985E-2</c:v>
                  </c:pt>
                  <c:pt idx="17">
                    <c:v>0.56974999999999998</c:v>
                  </c:pt>
                  <c:pt idx="18">
                    <c:v>1.3010999999999999</c:v>
                  </c:pt>
                  <c:pt idx="19">
                    <c:v>0.7712</c:v>
                  </c:pt>
                  <c:pt idx="20">
                    <c:v>127.10755</c:v>
                  </c:pt>
                  <c:pt idx="21">
                    <c:v>9.5927500000000006</c:v>
                  </c:pt>
                  <c:pt idx="22">
                    <c:v>952.92089999999996</c:v>
                  </c:pt>
                  <c:pt idx="23">
                    <c:v>702.40859999999998</c:v>
                  </c:pt>
                  <c:pt idx="24">
                    <c:v>8.2549999999999998E-2</c:v>
                  </c:pt>
                  <c:pt idx="25">
                    <c:v>3.0912500000000001</c:v>
                  </c:pt>
                  <c:pt idx="26">
                    <c:v>0.74185000000000001</c:v>
                  </c:pt>
                  <c:pt idx="27">
                    <c:v>0.76719999999999999</c:v>
                  </c:pt>
                  <c:pt idx="28">
                    <c:v>0.1389</c:v>
                  </c:pt>
                  <c:pt idx="29">
                    <c:v>7.7200000000000005E-2</c:v>
                  </c:pt>
                  <c:pt idx="30">
                    <c:v>0.17560000000000001</c:v>
                  </c:pt>
                  <c:pt idx="31">
                    <c:v>0.2092</c:v>
                  </c:pt>
                  <c:pt idx="32">
                    <c:v>73.146199999999993</c:v>
                  </c:pt>
                  <c:pt idx="33">
                    <c:v>561.70645000000002</c:v>
                  </c:pt>
                  <c:pt idx="34">
                    <c:v>909.18844999999999</c:v>
                  </c:pt>
                  <c:pt idx="35">
                    <c:v>1976.69425</c:v>
                  </c:pt>
                  <c:pt idx="36">
                    <c:v>0.26919999999999999</c:v>
                  </c:pt>
                  <c:pt idx="37">
                    <c:v>3.0800000000000001E-2</c:v>
                  </c:pt>
                  <c:pt idx="38">
                    <c:v>8.6599999999999996E-2</c:v>
                  </c:pt>
                  <c:pt idx="39">
                    <c:v>0.19694999999999999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Hoja1!$K$7:$K$46</c:f>
              <c:numCache>
                <c:formatCode>General</c:formatCode>
                <c:ptCount val="40"/>
                <c:pt idx="0">
                  <c:v>4.8828125E-2</c:v>
                </c:pt>
                <c:pt idx="1">
                  <c:v>0.48828125</c:v>
                </c:pt>
                <c:pt idx="2">
                  <c:v>2.44140625</c:v>
                </c:pt>
                <c:pt idx="3">
                  <c:v>4.8828125</c:v>
                </c:pt>
                <c:pt idx="4">
                  <c:v>9.765625E-2</c:v>
                </c:pt>
                <c:pt idx="5">
                  <c:v>0.9765625</c:v>
                </c:pt>
                <c:pt idx="6">
                  <c:v>4.8828125</c:v>
                </c:pt>
                <c:pt idx="7">
                  <c:v>9.765625</c:v>
                </c:pt>
                <c:pt idx="8">
                  <c:v>3.125</c:v>
                </c:pt>
                <c:pt idx="9">
                  <c:v>31.25</c:v>
                </c:pt>
                <c:pt idx="10">
                  <c:v>156.25</c:v>
                </c:pt>
                <c:pt idx="11">
                  <c:v>312.5</c:v>
                </c:pt>
                <c:pt idx="12">
                  <c:v>0.390625</c:v>
                </c:pt>
                <c:pt idx="13">
                  <c:v>3.90625</c:v>
                </c:pt>
                <c:pt idx="14">
                  <c:v>19.53125</c:v>
                </c:pt>
                <c:pt idx="15">
                  <c:v>39.0625</c:v>
                </c:pt>
                <c:pt idx="16">
                  <c:v>0.78125</c:v>
                </c:pt>
                <c:pt idx="17">
                  <c:v>7.8125</c:v>
                </c:pt>
                <c:pt idx="18">
                  <c:v>39.0625</c:v>
                </c:pt>
                <c:pt idx="19">
                  <c:v>78.125</c:v>
                </c:pt>
                <c:pt idx="20">
                  <c:v>6.25</c:v>
                </c:pt>
                <c:pt idx="21">
                  <c:v>62.5</c:v>
                </c:pt>
                <c:pt idx="22">
                  <c:v>312.5</c:v>
                </c:pt>
                <c:pt idx="23">
                  <c:v>625</c:v>
                </c:pt>
                <c:pt idx="24">
                  <c:v>0.78125</c:v>
                </c:pt>
                <c:pt idx="25">
                  <c:v>7.8125</c:v>
                </c:pt>
                <c:pt idx="26">
                  <c:v>39.0625</c:v>
                </c:pt>
                <c:pt idx="27">
                  <c:v>78.125</c:v>
                </c:pt>
                <c:pt idx="28">
                  <c:v>0.1953125</c:v>
                </c:pt>
                <c:pt idx="29">
                  <c:v>1.953125</c:v>
                </c:pt>
                <c:pt idx="30">
                  <c:v>9.765625</c:v>
                </c:pt>
                <c:pt idx="31">
                  <c:v>19.53125</c:v>
                </c:pt>
                <c:pt idx="32">
                  <c:v>1.5625</c:v>
                </c:pt>
                <c:pt idx="33">
                  <c:v>15.625</c:v>
                </c:pt>
                <c:pt idx="34">
                  <c:v>78.125</c:v>
                </c:pt>
                <c:pt idx="35">
                  <c:v>156.25</c:v>
                </c:pt>
                <c:pt idx="36">
                  <c:v>0.390625</c:v>
                </c:pt>
                <c:pt idx="37">
                  <c:v>3.90625</c:v>
                </c:pt>
                <c:pt idx="38">
                  <c:v>19.53125</c:v>
                </c:pt>
                <c:pt idx="39">
                  <c:v>39.0625</c:v>
                </c:pt>
              </c:numCache>
            </c:numRef>
          </c:xVal>
          <c:yVal>
            <c:numRef>
              <c:f>Hoja1!$B$7:$B$46</c:f>
              <c:numCache>
                <c:formatCode>General</c:formatCode>
                <c:ptCount val="40"/>
                <c:pt idx="0">
                  <c:v>0.65629999999999999</c:v>
                </c:pt>
                <c:pt idx="1">
                  <c:v>4.5574000000000003</c:v>
                </c:pt>
                <c:pt idx="2">
                  <c:v>98.266999999999996</c:v>
                </c:pt>
                <c:pt idx="3">
                  <c:v>4.9283999999999999</c:v>
                </c:pt>
                <c:pt idx="4">
                  <c:v>0.59409999999999996</c:v>
                </c:pt>
                <c:pt idx="5">
                  <c:v>4.0393999999999997</c:v>
                </c:pt>
                <c:pt idx="6">
                  <c:v>92.829099999999997</c:v>
                </c:pt>
                <c:pt idx="7">
                  <c:v>357.61470000000003</c:v>
                </c:pt>
                <c:pt idx="8">
                  <c:v>37.398400000000002</c:v>
                </c:pt>
                <c:pt idx="9">
                  <c:v>412.70429999999999</c:v>
                </c:pt>
                <c:pt idx="10">
                  <c:v>6849.4955</c:v>
                </c:pt>
                <c:pt idx="11">
                  <c:v>15406.707</c:v>
                </c:pt>
                <c:pt idx="12">
                  <c:v>0.76780000000000004</c:v>
                </c:pt>
                <c:pt idx="13">
                  <c:v>5.375</c:v>
                </c:pt>
                <c:pt idx="14">
                  <c:v>51.429099999999998</c:v>
                </c:pt>
                <c:pt idx="15">
                  <c:v>146.93289999999999</c:v>
                </c:pt>
                <c:pt idx="16" formatCode="0.000">
                  <c:v>5.9410999999999996</c:v>
                </c:pt>
                <c:pt idx="17" formatCode="0.000">
                  <c:v>134.19120000000001</c:v>
                </c:pt>
                <c:pt idx="18" formatCode="0.000">
                  <c:v>300.62810000000002</c:v>
                </c:pt>
                <c:pt idx="19" formatCode="0.000">
                  <c:v>415.25029999999998</c:v>
                </c:pt>
                <c:pt idx="20">
                  <c:v>322.30279999999999</c:v>
                </c:pt>
                <c:pt idx="21">
                  <c:v>339.59629999999999</c:v>
                </c:pt>
                <c:pt idx="22">
                  <c:v>3534.0626000000002</c:v>
                </c:pt>
                <c:pt idx="23">
                  <c:v>2979.7312000000002</c:v>
                </c:pt>
                <c:pt idx="24">
                  <c:v>5.1279000000000003</c:v>
                </c:pt>
                <c:pt idx="25">
                  <c:v>159.49780000000001</c:v>
                </c:pt>
                <c:pt idx="26">
                  <c:v>503.00659999999999</c:v>
                </c:pt>
                <c:pt idx="27">
                  <c:v>689.49059999999997</c:v>
                </c:pt>
                <c:pt idx="28">
                  <c:v>1.0019</c:v>
                </c:pt>
                <c:pt idx="29">
                  <c:v>4.0952000000000002</c:v>
                </c:pt>
                <c:pt idx="30">
                  <c:v>30.2987</c:v>
                </c:pt>
                <c:pt idx="31">
                  <c:v>75.975800000000007</c:v>
                </c:pt>
                <c:pt idx="32">
                  <c:v>300.7808</c:v>
                </c:pt>
                <c:pt idx="33">
                  <c:v>1978.296</c:v>
                </c:pt>
                <c:pt idx="34">
                  <c:v>4749.9376000000002</c:v>
                </c:pt>
                <c:pt idx="35">
                  <c:v>10732.7107</c:v>
                </c:pt>
                <c:pt idx="36">
                  <c:v>0.97309999999999997</c:v>
                </c:pt>
                <c:pt idx="37">
                  <c:v>4.5099</c:v>
                </c:pt>
                <c:pt idx="38">
                  <c:v>25.380600000000001</c:v>
                </c:pt>
                <c:pt idx="39">
                  <c:v>66.046099999999996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C-49C1-A446-A3B15F8846B9}"/>
            </c:ext>
          </c:extLst>
        </c:ser>
        <c:ser>
          <c:idx val="1"/>
          <c:order val="1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Hoja1!$K$7:$K$46</c:f>
              <c:numCache>
                <c:formatCode>General</c:formatCode>
                <c:ptCount val="40"/>
                <c:pt idx="0">
                  <c:v>4.8828125E-2</c:v>
                </c:pt>
                <c:pt idx="1">
                  <c:v>0.48828125</c:v>
                </c:pt>
                <c:pt idx="2">
                  <c:v>2.44140625</c:v>
                </c:pt>
                <c:pt idx="3">
                  <c:v>4.8828125</c:v>
                </c:pt>
                <c:pt idx="4">
                  <c:v>9.765625E-2</c:v>
                </c:pt>
                <c:pt idx="5">
                  <c:v>0.9765625</c:v>
                </c:pt>
                <c:pt idx="6">
                  <c:v>4.8828125</c:v>
                </c:pt>
                <c:pt idx="7">
                  <c:v>9.765625</c:v>
                </c:pt>
                <c:pt idx="8">
                  <c:v>3.125</c:v>
                </c:pt>
                <c:pt idx="9">
                  <c:v>31.25</c:v>
                </c:pt>
                <c:pt idx="10">
                  <c:v>156.25</c:v>
                </c:pt>
                <c:pt idx="11">
                  <c:v>312.5</c:v>
                </c:pt>
                <c:pt idx="12">
                  <c:v>0.390625</c:v>
                </c:pt>
                <c:pt idx="13">
                  <c:v>3.90625</c:v>
                </c:pt>
                <c:pt idx="14">
                  <c:v>19.53125</c:v>
                </c:pt>
                <c:pt idx="15">
                  <c:v>39.0625</c:v>
                </c:pt>
                <c:pt idx="16">
                  <c:v>0.78125</c:v>
                </c:pt>
                <c:pt idx="17">
                  <c:v>7.8125</c:v>
                </c:pt>
                <c:pt idx="18">
                  <c:v>39.0625</c:v>
                </c:pt>
                <c:pt idx="19">
                  <c:v>78.125</c:v>
                </c:pt>
                <c:pt idx="20">
                  <c:v>6.25</c:v>
                </c:pt>
                <c:pt idx="21">
                  <c:v>62.5</c:v>
                </c:pt>
                <c:pt idx="22">
                  <c:v>312.5</c:v>
                </c:pt>
                <c:pt idx="23">
                  <c:v>625</c:v>
                </c:pt>
                <c:pt idx="24">
                  <c:v>0.78125</c:v>
                </c:pt>
                <c:pt idx="25">
                  <c:v>7.8125</c:v>
                </c:pt>
                <c:pt idx="26">
                  <c:v>39.0625</c:v>
                </c:pt>
                <c:pt idx="27">
                  <c:v>78.125</c:v>
                </c:pt>
                <c:pt idx="28">
                  <c:v>0.1953125</c:v>
                </c:pt>
                <c:pt idx="29">
                  <c:v>1.953125</c:v>
                </c:pt>
                <c:pt idx="30">
                  <c:v>9.765625</c:v>
                </c:pt>
                <c:pt idx="31">
                  <c:v>19.53125</c:v>
                </c:pt>
                <c:pt idx="32">
                  <c:v>1.5625</c:v>
                </c:pt>
                <c:pt idx="33">
                  <c:v>15.625</c:v>
                </c:pt>
                <c:pt idx="34">
                  <c:v>78.125</c:v>
                </c:pt>
                <c:pt idx="35">
                  <c:v>156.25</c:v>
                </c:pt>
                <c:pt idx="36">
                  <c:v>0.390625</c:v>
                </c:pt>
                <c:pt idx="37">
                  <c:v>3.90625</c:v>
                </c:pt>
                <c:pt idx="38">
                  <c:v>19.53125</c:v>
                </c:pt>
                <c:pt idx="39">
                  <c:v>39.0625</c:v>
                </c:pt>
              </c:numCache>
            </c:numRef>
          </c:xVal>
          <c:yVal>
            <c:numRef>
              <c:f>Hoja1!$S$7:$S$46</c:f>
              <c:numCache>
                <c:formatCode>General</c:formatCode>
                <c:ptCount val="40"/>
                <c:pt idx="0">
                  <c:v>3.5028678468526628E-2</c:v>
                </c:pt>
                <c:pt idx="1">
                  <c:v>0.45125679333482371</c:v>
                </c:pt>
                <c:pt idx="2">
                  <c:v>2.6932734988243761</c:v>
                </c:pt>
                <c:pt idx="3">
                  <c:v>5.813313617120679</c:v>
                </c:pt>
                <c:pt idx="4">
                  <c:v>7.5607877781337166E-2</c:v>
                </c:pt>
                <c:pt idx="5">
                  <c:v>0.97401814656276919</c:v>
                </c:pt>
                <c:pt idx="6">
                  <c:v>5.813313617120679</c:v>
                </c:pt>
                <c:pt idx="7">
                  <c:v>12.547784406504647</c:v>
                </c:pt>
                <c:pt idx="8">
                  <c:v>3.5422851955347481</c:v>
                </c:pt>
                <c:pt idx="9">
                  <c:v>45.633473151168666</c:v>
                </c:pt>
                <c:pt idx="10">
                  <c:v>272.35805801191412</c:v>
                </c:pt>
                <c:pt idx="11">
                  <c:v>587.87301329193735</c:v>
                </c:pt>
                <c:pt idx="12">
                  <c:v>0.35225213861410215</c:v>
                </c:pt>
                <c:pt idx="13">
                  <c:v>4.5378865965256496</c:v>
                </c:pt>
                <c:pt idx="14">
                  <c:v>27.083846474139534</c:v>
                </c:pt>
                <c:pt idx="15">
                  <c:v>58.459303736084536</c:v>
                </c:pt>
                <c:pt idx="16">
                  <c:v>0.76032090872282121</c:v>
                </c:pt>
                <c:pt idx="17">
                  <c:v>9.7948306980509088</c:v>
                </c:pt>
                <c:pt idx="18">
                  <c:v>58.459303736084536</c:v>
                </c:pt>
                <c:pt idx="19">
                  <c:v>126.1818625567423</c:v>
                </c:pt>
                <c:pt idx="20">
                  <c:v>7.6458684095454146</c:v>
                </c:pt>
                <c:pt idx="21">
                  <c:v>98.497865509015767</c:v>
                </c:pt>
                <c:pt idx="22">
                  <c:v>587.87301329193735</c:v>
                </c:pt>
                <c:pt idx="23">
                  <c:v>1268.8983108472016</c:v>
                </c:pt>
                <c:pt idx="24">
                  <c:v>0.76032090872282121</c:v>
                </c:pt>
                <c:pt idx="25">
                  <c:v>9.7948306980509088</c:v>
                </c:pt>
                <c:pt idx="26">
                  <c:v>58.459303736084536</c:v>
                </c:pt>
                <c:pt idx="27">
                  <c:v>126.1818625567423</c:v>
                </c:pt>
                <c:pt idx="28">
                  <c:v>0.16319631320758962</c:v>
                </c:pt>
                <c:pt idx="29">
                  <c:v>2.1023757732764961</c:v>
                </c:pt>
                <c:pt idx="30">
                  <c:v>12.547784406504647</c:v>
                </c:pt>
                <c:pt idx="31">
                  <c:v>27.083846474139534</c:v>
                </c:pt>
                <c:pt idx="32">
                  <c:v>1.6411195869967479</c:v>
                </c:pt>
                <c:pt idx="33">
                  <c:v>21.141715722233819</c:v>
                </c:pt>
                <c:pt idx="34">
                  <c:v>126.1818625567423</c:v>
                </c:pt>
                <c:pt idx="35">
                  <c:v>272.35805801191412</c:v>
                </c:pt>
                <c:pt idx="36">
                  <c:v>0.35225213861410215</c:v>
                </c:pt>
                <c:pt idx="37">
                  <c:v>4.5378865965256496</c:v>
                </c:pt>
                <c:pt idx="38">
                  <c:v>27.083846474139534</c:v>
                </c:pt>
                <c:pt idx="39">
                  <c:v>58.459303736084536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DC-49C1-A446-A3B15F884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23496"/>
        <c:axId val="557468720"/>
      </c:scatterChart>
      <c:valAx>
        <c:axId val="4621234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riam Fixed" panose="020B0604020202020204" pitchFamily="49" charset="-79"/>
                    <a:ea typeface="+mn-ea"/>
                    <a:cs typeface="Miriam Fixed" panose="020B0604020202020204" pitchFamily="49" charset="-79"/>
                  </a:defRPr>
                </a:pPr>
                <a:r>
                  <a:rPr lang="en-US" sz="2000">
                    <a:latin typeface="Miriam Fixed" panose="020B0604020202020204" pitchFamily="49" charset="-79"/>
                    <a:cs typeface="Miriam Fixed" panose="020B0604020202020204" pitchFamily="49" charset="-79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45664188179009269"/>
              <c:y val="0.93610900376583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riam Fixed" panose="020B0604020202020204" pitchFamily="49" charset="-79"/>
                  <a:ea typeface="+mn-ea"/>
                  <a:cs typeface="Miriam Fixed" panose="020B0604020202020204" pitchFamily="49" charset="-79"/>
                </a:defRPr>
              </a:pPr>
              <a:endParaRPr lang="es-E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riam Fixed" panose="020B0509050101010101" pitchFamily="49" charset="-79"/>
                <a:ea typeface="+mn-ea"/>
                <a:cs typeface="Miriam Fixed" panose="020B0509050101010101" pitchFamily="49" charset="-79"/>
              </a:defRPr>
            </a:pPr>
            <a:endParaRPr lang="es-ES"/>
          </a:p>
        </c:txPr>
        <c:crossAx val="557468720"/>
        <c:crosses val="autoZero"/>
        <c:crossBetween val="midCat"/>
      </c:valAx>
      <c:valAx>
        <c:axId val="5574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riam Fixed" panose="020B0509050101010101" pitchFamily="49" charset="-79"/>
                    <a:ea typeface="+mn-ea"/>
                    <a:cs typeface="Miriam Fixed" panose="020B0509050101010101" pitchFamily="49" charset="-79"/>
                  </a:defRPr>
                </a:pPr>
                <a:r>
                  <a:rPr lang="en-US" sz="1600">
                    <a:latin typeface="Miriam Fixed" panose="020B0509050101010101" pitchFamily="49" charset="-79"/>
                    <a:cs typeface="Miriam Fixed" panose="020B0509050101010101" pitchFamily="49" charset="-79"/>
                  </a:rPr>
                  <a:t>time [s]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riam Fixed" panose="020B0509050101010101" pitchFamily="49" charset="-79"/>
                  <a:ea typeface="+mn-ea"/>
                  <a:cs typeface="Miriam Fixed" panose="020B0509050101010101" pitchFamily="49" charset="-79"/>
                </a:defRPr>
              </a:pPr>
              <a:endParaRPr lang="es-E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riam Fixed" panose="020B0509050101010101" pitchFamily="49" charset="-79"/>
                <a:ea typeface="+mn-ea"/>
                <a:cs typeface="Miriam Fixed" panose="020B0509050101010101" pitchFamily="49" charset="-79"/>
              </a:defRPr>
            </a:pPr>
            <a:endParaRPr lang="es-ES"/>
          </a:p>
        </c:txPr>
        <c:crossAx val="46212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9</xdr:row>
      <xdr:rowOff>190500</xdr:rowOff>
    </xdr:from>
    <xdr:to>
      <xdr:col>16</xdr:col>
      <xdr:colOff>571500</xdr:colOff>
      <xdr:row>38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8B23A3-A0F5-451E-8DEF-43647C348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5</xdr:row>
      <xdr:rowOff>114300</xdr:rowOff>
    </xdr:from>
    <xdr:to>
      <xdr:col>4</xdr:col>
      <xdr:colOff>752475</xdr:colOff>
      <xdr:row>6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086C309-BCCA-4267-B10B-03C9F3B1BBE2}"/>
            </a:ext>
          </a:extLst>
        </xdr:cNvPr>
        <xdr:cNvCxnSpPr/>
      </xdr:nvCxnSpPr>
      <xdr:spPr>
        <a:xfrm>
          <a:off x="3038475" y="1076325"/>
          <a:ext cx="7620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5</xdr:row>
      <xdr:rowOff>85725</xdr:rowOff>
    </xdr:from>
    <xdr:to>
      <xdr:col>6</xdr:col>
      <xdr:colOff>714375</xdr:colOff>
      <xdr:row>6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2D85EC2-344F-4E87-BA07-0A8F86990DD0}"/>
            </a:ext>
          </a:extLst>
        </xdr:cNvPr>
        <xdr:cNvCxnSpPr/>
      </xdr:nvCxnSpPr>
      <xdr:spPr>
        <a:xfrm flipH="1">
          <a:off x="4448175" y="1047750"/>
          <a:ext cx="838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7</xdr:row>
      <xdr:rowOff>19050</xdr:rowOff>
    </xdr:from>
    <xdr:to>
      <xdr:col>5</xdr:col>
      <xdr:colOff>371475</xdr:colOff>
      <xdr:row>9</xdr:row>
      <xdr:rowOff>190500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D699460-FE7C-470D-8EE7-F613E96485B1}"/>
            </a:ext>
          </a:extLst>
        </xdr:cNvPr>
        <xdr:cNvCxnSpPr/>
      </xdr:nvCxnSpPr>
      <xdr:spPr>
        <a:xfrm>
          <a:off x="4171950" y="137160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19050</xdr:rowOff>
    </xdr:from>
    <xdr:to>
      <xdr:col>5</xdr:col>
      <xdr:colOff>428625</xdr:colOff>
      <xdr:row>16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B3ABFB4-4E48-4C93-B91B-1E7A97CDFDC9}"/>
            </a:ext>
          </a:extLst>
        </xdr:cNvPr>
        <xdr:cNvCxnSpPr/>
      </xdr:nvCxnSpPr>
      <xdr:spPr>
        <a:xfrm>
          <a:off x="4238625" y="291465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21</xdr:row>
      <xdr:rowOff>0</xdr:rowOff>
    </xdr:from>
    <xdr:to>
      <xdr:col>5</xdr:col>
      <xdr:colOff>447675</xdr:colOff>
      <xdr:row>21</xdr:row>
      <xdr:rowOff>190500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CC03DDA-6B88-4886-919D-982B60274A22}"/>
            </a:ext>
          </a:extLst>
        </xdr:cNvPr>
        <xdr:cNvCxnSpPr/>
      </xdr:nvCxnSpPr>
      <xdr:spPr>
        <a:xfrm>
          <a:off x="4248150" y="40576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180975</xdr:rowOff>
    </xdr:from>
    <xdr:to>
      <xdr:col>3</xdr:col>
      <xdr:colOff>733425</xdr:colOff>
      <xdr:row>12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9783BBC-DB24-4C6A-85BA-49F69B16B8E7}"/>
            </a:ext>
          </a:extLst>
        </xdr:cNvPr>
        <xdr:cNvCxnSpPr/>
      </xdr:nvCxnSpPr>
      <xdr:spPr>
        <a:xfrm>
          <a:off x="2305050" y="2305050"/>
          <a:ext cx="714375" cy="9525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34</xdr:row>
      <xdr:rowOff>19050</xdr:rowOff>
    </xdr:from>
    <xdr:to>
      <xdr:col>5</xdr:col>
      <xdr:colOff>19050</xdr:colOff>
      <xdr:row>35</xdr:row>
      <xdr:rowOff>180975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BEF1D7-862A-4AA9-93CC-E4B3970FAD82}"/>
            </a:ext>
          </a:extLst>
        </xdr:cNvPr>
        <xdr:cNvCxnSpPr/>
      </xdr:nvCxnSpPr>
      <xdr:spPr>
        <a:xfrm>
          <a:off x="3829050" y="65913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38</xdr:row>
      <xdr:rowOff>171450</xdr:rowOff>
    </xdr:from>
    <xdr:to>
      <xdr:col>5</xdr:col>
      <xdr:colOff>38100</xdr:colOff>
      <xdr:row>40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3DBA2FCB-61CE-48B2-9C8A-FA737D5877D7}"/>
            </a:ext>
          </a:extLst>
        </xdr:cNvPr>
        <xdr:cNvCxnSpPr/>
      </xdr:nvCxnSpPr>
      <xdr:spPr>
        <a:xfrm>
          <a:off x="3848100" y="75152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28575</xdr:rowOff>
    </xdr:from>
    <xdr:to>
      <xdr:col>3</xdr:col>
      <xdr:colOff>704850</xdr:colOff>
      <xdr:row>42</xdr:row>
      <xdr:rowOff>47625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15088FE7-AF0C-4340-8F67-022DBC590CC1}"/>
            </a:ext>
          </a:extLst>
        </xdr:cNvPr>
        <xdr:cNvCxnSpPr/>
      </xdr:nvCxnSpPr>
      <xdr:spPr>
        <a:xfrm flipH="1">
          <a:off x="1552575" y="8153400"/>
          <a:ext cx="1438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33</xdr:row>
      <xdr:rowOff>0</xdr:rowOff>
    </xdr:from>
    <xdr:to>
      <xdr:col>2</xdr:col>
      <xdr:colOff>38100</xdr:colOff>
      <xdr:row>42</xdr:row>
      <xdr:rowOff>38102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8163BD8-14C3-4CEA-9123-A72F6F561594}"/>
            </a:ext>
          </a:extLst>
        </xdr:cNvPr>
        <xdr:cNvCxnSpPr/>
      </xdr:nvCxnSpPr>
      <xdr:spPr>
        <a:xfrm flipH="1" flipV="1">
          <a:off x="1543050" y="6372225"/>
          <a:ext cx="19050" cy="179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171450</xdr:rowOff>
    </xdr:from>
    <xdr:to>
      <xdr:col>3</xdr:col>
      <xdr:colOff>638175</xdr:colOff>
      <xdr:row>32</xdr:row>
      <xdr:rowOff>180976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786E9CB5-AC57-4007-B83F-ECEFF2261F17}"/>
            </a:ext>
          </a:extLst>
        </xdr:cNvPr>
        <xdr:cNvCxnSpPr/>
      </xdr:nvCxnSpPr>
      <xdr:spPr>
        <a:xfrm flipV="1">
          <a:off x="1543050" y="6353175"/>
          <a:ext cx="1381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104775</xdr:rowOff>
    </xdr:from>
    <xdr:to>
      <xdr:col>14</xdr:col>
      <xdr:colOff>9525</xdr:colOff>
      <xdr:row>10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FDF600F-EDB1-4C73-8F0E-2A02FD4217FB}"/>
            </a:ext>
          </a:extLst>
        </xdr:cNvPr>
        <xdr:cNvCxnSpPr/>
      </xdr:nvCxnSpPr>
      <xdr:spPr>
        <a:xfrm>
          <a:off x="9839325" y="2047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12</xdr:row>
      <xdr:rowOff>19050</xdr:rowOff>
    </xdr:from>
    <xdr:to>
      <xdr:col>15</xdr:col>
      <xdr:colOff>28575</xdr:colOff>
      <xdr:row>14</xdr:row>
      <xdr:rowOff>152400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9C983C4-BFE6-4ED5-8205-6676579EAE64}"/>
            </a:ext>
          </a:extLst>
        </xdr:cNvPr>
        <xdr:cNvCxnSpPr/>
      </xdr:nvCxnSpPr>
      <xdr:spPr>
        <a:xfrm flipH="1">
          <a:off x="11382375" y="23526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10</xdr:row>
      <xdr:rowOff>66675</xdr:rowOff>
    </xdr:from>
    <xdr:to>
      <xdr:col>17</xdr:col>
      <xdr:colOff>19050</xdr:colOff>
      <xdr:row>10</xdr:row>
      <xdr:rowOff>66675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A3A6E385-2460-47A9-9C30-15C64389C81F}"/>
            </a:ext>
          </a:extLst>
        </xdr:cNvPr>
        <xdr:cNvCxnSpPr/>
      </xdr:nvCxnSpPr>
      <xdr:spPr>
        <a:xfrm>
          <a:off x="12134850" y="20097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16</xdr:row>
      <xdr:rowOff>114300</xdr:rowOff>
    </xdr:from>
    <xdr:to>
      <xdr:col>17</xdr:col>
      <xdr:colOff>28575</xdr:colOff>
      <xdr:row>16</xdr:row>
      <xdr:rowOff>114300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C7568A6-76EA-4F60-9CE6-16B79300E9D3}"/>
            </a:ext>
          </a:extLst>
        </xdr:cNvPr>
        <xdr:cNvCxnSpPr/>
      </xdr:nvCxnSpPr>
      <xdr:spPr>
        <a:xfrm>
          <a:off x="12144375" y="3219450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19055</xdr:colOff>
      <xdr:row>10</xdr:row>
      <xdr:rowOff>76202</xdr:rowOff>
    </xdr:from>
    <xdr:to>
      <xdr:col>16</xdr:col>
      <xdr:colOff>457201</xdr:colOff>
      <xdr:row>15</xdr:row>
      <xdr:rowOff>152399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C8B18382-FC68-493E-8A29-BBBB691A1010}"/>
            </a:ext>
          </a:extLst>
        </xdr:cNvPr>
        <xdr:cNvCxnSpPr/>
      </xdr:nvCxnSpPr>
      <xdr:spPr>
        <a:xfrm rot="5400000">
          <a:off x="11839579" y="2324103"/>
          <a:ext cx="1047747" cy="438146"/>
        </a:xfrm>
        <a:prstGeom prst="bentConnector3">
          <a:avLst>
            <a:gd name="adj1" fmla="val 990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10</xdr:row>
      <xdr:rowOff>95252</xdr:rowOff>
    </xdr:from>
    <xdr:to>
      <xdr:col>13</xdr:col>
      <xdr:colOff>733424</xdr:colOff>
      <xdr:row>16</xdr:row>
      <xdr:rowOff>114300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448CE6BD-C3C1-4C26-A5D8-7F85CEA7DF28}"/>
            </a:ext>
          </a:extLst>
        </xdr:cNvPr>
        <xdr:cNvCxnSpPr/>
      </xdr:nvCxnSpPr>
      <xdr:spPr>
        <a:xfrm rot="16200000" flipH="1">
          <a:off x="9744076" y="2390776"/>
          <a:ext cx="1181098" cy="476249"/>
        </a:xfrm>
        <a:prstGeom prst="bentConnector3">
          <a:avLst>
            <a:gd name="adj1" fmla="val 100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495300</xdr:colOff>
      <xdr:row>17</xdr:row>
      <xdr:rowOff>47625</xdr:rowOff>
    </xdr:from>
    <xdr:ext cx="332527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FE9BAE5E-A066-4246-8CB6-E28B43C31215}"/>
                </a:ext>
              </a:extLst>
            </xdr:cNvPr>
            <xdr:cNvSpPr txBox="1"/>
          </xdr:nvSpPr>
          <xdr:spPr>
            <a:xfrm>
              <a:off x="12620625" y="3352800"/>
              <a:ext cx="332527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E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4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</m:oMath>
                </m:oMathPara>
              </a14:m>
              <a:endParaRPr lang="es-ES" sz="1200" b="1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FE9BAE5E-A066-4246-8CB6-E28B43C31215}"/>
                </a:ext>
              </a:extLst>
            </xdr:cNvPr>
            <xdr:cNvSpPr txBox="1"/>
          </xdr:nvSpPr>
          <xdr:spPr>
            <a:xfrm>
              <a:off x="12620625" y="3352800"/>
              <a:ext cx="332527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𝒚</a:t>
              </a:r>
              <a:r>
                <a:rPr lang="es-ES" sz="1400" b="1" i="0">
                  <a:latin typeface="Cambria Math" panose="02040503050406030204" pitchFamily="18" charset="0"/>
                </a:rPr>
                <a:t> ̂</a:t>
              </a:r>
              <a:endParaRPr lang="es-ES" sz="1200" b="1"/>
            </a:p>
          </xdr:txBody>
        </xdr:sp>
      </mc:Fallback>
    </mc:AlternateContent>
    <xdr:clientData/>
  </xdr:oneCellAnchor>
  <xdr:oneCellAnchor>
    <xdr:from>
      <xdr:col>16</xdr:col>
      <xdr:colOff>561975</xdr:colOff>
      <xdr:row>10</xdr:row>
      <xdr:rowOff>133350</xdr:rowOff>
    </xdr:from>
    <xdr:ext cx="332527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1F7576-A33B-4E70-B583-5C156D5CE904}"/>
                </a:ext>
              </a:extLst>
            </xdr:cNvPr>
            <xdr:cNvSpPr txBox="1"/>
          </xdr:nvSpPr>
          <xdr:spPr>
            <a:xfrm>
              <a:off x="12690475" y="2089150"/>
              <a:ext cx="332527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𝒚</m:t>
                    </m:r>
                  </m:oMath>
                </m:oMathPara>
              </a14:m>
              <a:endParaRPr lang="es-ES" sz="1400" b="1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1F7576-A33B-4E70-B583-5C156D5CE904}"/>
                </a:ext>
              </a:extLst>
            </xdr:cNvPr>
            <xdr:cNvSpPr txBox="1"/>
          </xdr:nvSpPr>
          <xdr:spPr>
            <a:xfrm>
              <a:off x="12690475" y="2089150"/>
              <a:ext cx="332527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𝒚</a:t>
              </a:r>
              <a:endParaRPr lang="es-ES" sz="1400" b="1"/>
            </a:p>
          </xdr:txBody>
        </xdr:sp>
      </mc:Fallback>
    </mc:AlternateContent>
    <xdr:clientData/>
  </xdr:oneCellAnchor>
  <xdr:oneCellAnchor>
    <xdr:from>
      <xdr:col>13</xdr:col>
      <xdr:colOff>9525</xdr:colOff>
      <xdr:row>9</xdr:row>
      <xdr:rowOff>9525</xdr:rowOff>
    </xdr:from>
    <xdr:ext cx="328808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21245D25-2129-4D09-88A1-04E12E46B4CA}"/>
                </a:ext>
              </a:extLst>
            </xdr:cNvPr>
            <xdr:cNvSpPr txBox="1"/>
          </xdr:nvSpPr>
          <xdr:spPr>
            <a:xfrm>
              <a:off x="9848850" y="1752600"/>
              <a:ext cx="32880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es-ES" sz="1400" b="1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21245D25-2129-4D09-88A1-04E12E46B4CA}"/>
                </a:ext>
              </a:extLst>
            </xdr:cNvPr>
            <xdr:cNvSpPr txBox="1"/>
          </xdr:nvSpPr>
          <xdr:spPr>
            <a:xfrm>
              <a:off x="9848850" y="1752600"/>
              <a:ext cx="32880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CO" sz="1400" b="1" i="0">
                  <a:latin typeface="Cambria Math" panose="02040503050406030204" pitchFamily="18" charset="0"/>
                </a:rPr>
                <a:t>𝒙</a:t>
              </a:r>
              <a:endParaRPr lang="es-ES" sz="1400" b="1"/>
            </a:p>
          </xdr:txBody>
        </xdr:sp>
      </mc:Fallback>
    </mc:AlternateContent>
    <xdr:clientData/>
  </xdr:oneCellAnchor>
  <xdr:oneCellAnchor>
    <xdr:from>
      <xdr:col>14</xdr:col>
      <xdr:colOff>416720</xdr:colOff>
      <xdr:row>25</xdr:row>
      <xdr:rowOff>190499</xdr:rowOff>
    </xdr:from>
    <xdr:ext cx="1869282" cy="436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B21D31E-27B3-49BE-9779-A178666A4EBB}"/>
            </a:ext>
          </a:extLst>
        </xdr:cNvPr>
        <xdr:cNvSpPr txBox="1"/>
      </xdr:nvSpPr>
      <xdr:spPr>
        <a:xfrm>
          <a:off x="11025189" y="5083968"/>
          <a:ext cx="1869282" cy="436786"/>
        </a:xfrm>
        <a:prstGeom prst="rect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/>
            <a:t>Data</a:t>
          </a:r>
          <a:r>
            <a:rPr lang="es-ES" sz="1100" baseline="0"/>
            <a:t> analysis, feature selection and preprocessing</a:t>
          </a:r>
          <a:endParaRPr lang="es-ES" sz="1100"/>
        </a:p>
      </xdr:txBody>
    </xdr:sp>
    <xdr:clientData/>
  </xdr:oneCellAnchor>
  <xdr:oneCellAnchor>
    <xdr:from>
      <xdr:col>14</xdr:col>
      <xdr:colOff>426246</xdr:colOff>
      <xdr:row>30</xdr:row>
      <xdr:rowOff>21431</xdr:rowOff>
    </xdr:from>
    <xdr:ext cx="1869282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C9E2FEA4-6E89-4533-8C42-87585DFDA1AA}"/>
            </a:ext>
          </a:extLst>
        </xdr:cNvPr>
        <xdr:cNvSpPr txBox="1"/>
      </xdr:nvSpPr>
      <xdr:spPr>
        <a:xfrm>
          <a:off x="11034715" y="5867400"/>
          <a:ext cx="1869282" cy="609013"/>
        </a:xfrm>
        <a:prstGeom prst="rect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/>
            <a:t>Computational parameter</a:t>
          </a:r>
          <a:r>
            <a:rPr lang="es-ES" sz="1100" baseline="0"/>
            <a:t> selection: prallelization, memory and dataset size</a:t>
          </a:r>
          <a:endParaRPr lang="es-ES" sz="1100"/>
        </a:p>
      </xdr:txBody>
    </xdr:sp>
    <xdr:clientData/>
  </xdr:oneCellAnchor>
  <xdr:oneCellAnchor>
    <xdr:from>
      <xdr:col>14</xdr:col>
      <xdr:colOff>435771</xdr:colOff>
      <xdr:row>35</xdr:row>
      <xdr:rowOff>42863</xdr:rowOff>
    </xdr:from>
    <xdr:ext cx="1869282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7053FF4-2423-4DF8-8EE8-CA6656F9B8B9}"/>
            </a:ext>
          </a:extLst>
        </xdr:cNvPr>
        <xdr:cNvSpPr txBox="1"/>
      </xdr:nvSpPr>
      <xdr:spPr>
        <a:xfrm>
          <a:off x="11044240" y="6865144"/>
          <a:ext cx="1869282" cy="609013"/>
        </a:xfrm>
        <a:prstGeom prst="rect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/>
            <a:t>Model training: parameter</a:t>
          </a:r>
          <a:r>
            <a:rPr lang="es-ES" sz="1100" baseline="0"/>
            <a:t> tunning, grid-search and cross validation.</a:t>
          </a:r>
          <a:endParaRPr lang="es-ES" sz="1100"/>
        </a:p>
      </xdr:txBody>
    </xdr:sp>
    <xdr:clientData/>
  </xdr:oneCellAnchor>
  <xdr:oneCellAnchor>
    <xdr:from>
      <xdr:col>14</xdr:col>
      <xdr:colOff>433390</xdr:colOff>
      <xdr:row>40</xdr:row>
      <xdr:rowOff>16668</xdr:rowOff>
    </xdr:from>
    <xdr:ext cx="1869282" cy="436786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C1839689-2E3D-48E0-8B17-65EB974A0285}"/>
            </a:ext>
          </a:extLst>
        </xdr:cNvPr>
        <xdr:cNvSpPr txBox="1"/>
      </xdr:nvSpPr>
      <xdr:spPr>
        <a:xfrm>
          <a:off x="11041859" y="7815262"/>
          <a:ext cx="1869282" cy="436786"/>
        </a:xfrm>
        <a:prstGeom prst="rect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/>
            <a:t>Model Testing,</a:t>
          </a:r>
          <a:r>
            <a:rPr lang="es-ES" sz="1100" baseline="0"/>
            <a:t> comparison and evaluation.</a:t>
          </a:r>
          <a:endParaRPr lang="es-ES" sz="1100"/>
        </a:p>
      </xdr:txBody>
    </xdr:sp>
    <xdr:clientData/>
  </xdr:oneCellAnchor>
  <xdr:oneCellAnchor>
    <xdr:from>
      <xdr:col>14</xdr:col>
      <xdr:colOff>431009</xdr:colOff>
      <xdr:row>43</xdr:row>
      <xdr:rowOff>121443</xdr:rowOff>
    </xdr:from>
    <xdr:ext cx="1869282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8D97B7F9-1D0E-4F48-B29D-16D80489DD8C}"/>
            </a:ext>
          </a:extLst>
        </xdr:cNvPr>
        <xdr:cNvSpPr txBox="1"/>
      </xdr:nvSpPr>
      <xdr:spPr>
        <a:xfrm>
          <a:off x="11039478" y="8515349"/>
          <a:ext cx="1869282" cy="264560"/>
        </a:xfrm>
        <a:prstGeom prst="rect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/>
            <a:t>Model selection </a:t>
          </a:r>
        </a:p>
      </xdr:txBody>
    </xdr:sp>
    <xdr:clientData/>
  </xdr:oneCellAnchor>
  <xdr:twoCellAnchor>
    <xdr:from>
      <xdr:col>15</xdr:col>
      <xdr:colOff>589361</xdr:colOff>
      <xdr:row>28</xdr:row>
      <xdr:rowOff>55785</xdr:rowOff>
    </xdr:from>
    <xdr:to>
      <xdr:col>15</xdr:col>
      <xdr:colOff>598887</xdr:colOff>
      <xdr:row>30</xdr:row>
      <xdr:rowOff>21431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2DCE5DCF-41BA-435B-B56D-F64A55B4A5EA}"/>
            </a:ext>
          </a:extLst>
        </xdr:cNvPr>
        <xdr:cNvCxnSpPr>
          <a:stCxn id="2" idx="2"/>
          <a:endCxn id="26" idx="0"/>
        </xdr:cNvCxnSpPr>
      </xdr:nvCxnSpPr>
      <xdr:spPr>
        <a:xfrm>
          <a:off x="11959830" y="5520754"/>
          <a:ext cx="9526" cy="346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598887</xdr:colOff>
      <xdr:row>33</xdr:row>
      <xdr:rowOff>47038</xdr:rowOff>
    </xdr:from>
    <xdr:to>
      <xdr:col>15</xdr:col>
      <xdr:colOff>608412</xdr:colOff>
      <xdr:row>35</xdr:row>
      <xdr:rowOff>42863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7B9B564-0085-4CE8-B765-BF51DE540F1C}"/>
            </a:ext>
          </a:extLst>
        </xdr:cNvPr>
        <xdr:cNvCxnSpPr>
          <a:stCxn id="26" idx="2"/>
          <a:endCxn id="27" idx="0"/>
        </xdr:cNvCxnSpPr>
      </xdr:nvCxnSpPr>
      <xdr:spPr>
        <a:xfrm>
          <a:off x="11969356" y="6476413"/>
          <a:ext cx="9525" cy="388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606031</xdr:colOff>
      <xdr:row>38</xdr:row>
      <xdr:rowOff>68469</xdr:rowOff>
    </xdr:from>
    <xdr:to>
      <xdr:col>15</xdr:col>
      <xdr:colOff>608412</xdr:colOff>
      <xdr:row>40</xdr:row>
      <xdr:rowOff>16668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C4142FF2-77DC-426A-8B59-A4BC0A69D0EC}"/>
            </a:ext>
          </a:extLst>
        </xdr:cNvPr>
        <xdr:cNvCxnSpPr>
          <a:stCxn id="27" idx="2"/>
          <a:endCxn id="28" idx="0"/>
        </xdr:cNvCxnSpPr>
      </xdr:nvCxnSpPr>
      <xdr:spPr>
        <a:xfrm flipH="1">
          <a:off x="11976500" y="7474157"/>
          <a:ext cx="2381" cy="34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603650</xdr:colOff>
      <xdr:row>42</xdr:row>
      <xdr:rowOff>60548</xdr:rowOff>
    </xdr:from>
    <xdr:to>
      <xdr:col>15</xdr:col>
      <xdr:colOff>606031</xdr:colOff>
      <xdr:row>43</xdr:row>
      <xdr:rowOff>121443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7DBB1BD8-3646-4CCF-BA93-9515CFFDC032}"/>
            </a:ext>
          </a:extLst>
        </xdr:cNvPr>
        <xdr:cNvCxnSpPr>
          <a:stCxn id="28" idx="2"/>
          <a:endCxn id="29" idx="0"/>
        </xdr:cNvCxnSpPr>
      </xdr:nvCxnSpPr>
      <xdr:spPr>
        <a:xfrm flipH="1">
          <a:off x="11974119" y="8252048"/>
          <a:ext cx="2381" cy="263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756046</xdr:colOff>
      <xdr:row>41</xdr:row>
      <xdr:rowOff>32655</xdr:rowOff>
    </xdr:from>
    <xdr:to>
      <xdr:col>14</xdr:col>
      <xdr:colOff>433390</xdr:colOff>
      <xdr:row>41</xdr:row>
      <xdr:rowOff>35719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CB64B84A-3841-4C38-8F22-11F5EC2A5DA9}"/>
            </a:ext>
          </a:extLst>
        </xdr:cNvPr>
        <xdr:cNvCxnSpPr>
          <a:stCxn id="28" idx="1"/>
        </xdr:cNvCxnSpPr>
      </xdr:nvCxnSpPr>
      <xdr:spPr>
        <a:xfrm flipH="1">
          <a:off x="10596562" y="8033655"/>
          <a:ext cx="439344" cy="3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148829</xdr:rowOff>
    </xdr:from>
    <xdr:to>
      <xdr:col>14</xdr:col>
      <xdr:colOff>0</xdr:colOff>
      <xdr:row>41</xdr:row>
      <xdr:rowOff>41672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4D478845-F03A-440F-9E11-344E7839EBBB}"/>
            </a:ext>
          </a:extLst>
        </xdr:cNvPr>
        <xdr:cNvCxnSpPr/>
      </xdr:nvCxnSpPr>
      <xdr:spPr>
        <a:xfrm flipV="1">
          <a:off x="10602516" y="7173517"/>
          <a:ext cx="0" cy="869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142874</xdr:rowOff>
    </xdr:from>
    <xdr:to>
      <xdr:col>14</xdr:col>
      <xdr:colOff>435771</xdr:colOff>
      <xdr:row>36</xdr:row>
      <xdr:rowOff>144963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96DC414-A790-4671-844F-C85F031F87D7}"/>
            </a:ext>
          </a:extLst>
        </xdr:cNvPr>
        <xdr:cNvCxnSpPr>
          <a:endCxn id="27" idx="1"/>
        </xdr:cNvCxnSpPr>
      </xdr:nvCxnSpPr>
      <xdr:spPr>
        <a:xfrm>
          <a:off x="10602516" y="7167562"/>
          <a:ext cx="435771" cy="2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B0D-6ABA-47A6-ACB0-2CA23A2F53DA}">
  <dimension ref="A6:X46"/>
  <sheetViews>
    <sheetView topLeftCell="F1" workbookViewId="0">
      <selection activeCell="V11" sqref="V11"/>
    </sheetView>
  </sheetViews>
  <sheetFormatPr baseColWidth="10" defaultRowHeight="15" x14ac:dyDescent="0.25"/>
  <sheetData>
    <row r="6" spans="1:24" ht="15.75" thickBot="1" x14ac:dyDescent="0.3">
      <c r="B6" t="s">
        <v>0</v>
      </c>
      <c r="C6" t="s">
        <v>5</v>
      </c>
      <c r="D6" t="s">
        <v>1</v>
      </c>
      <c r="E6" t="s">
        <v>2</v>
      </c>
      <c r="F6" t="s">
        <v>3</v>
      </c>
      <c r="G6" t="s">
        <v>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Q6" t="s">
        <v>14</v>
      </c>
      <c r="U6" t="s">
        <v>15</v>
      </c>
      <c r="V6">
        <f t="array" ref="V6:W10">LINEST(A7:A46,L7:L46,TRUE,TRUE)</f>
        <v>1.1118924922352449</v>
      </c>
      <c r="W6">
        <v>0.84548109103064673</v>
      </c>
      <c r="X6" t="s">
        <v>20</v>
      </c>
    </row>
    <row r="7" spans="1:24" x14ac:dyDescent="0.25">
      <c r="A7">
        <f>+LOG10(B7)</f>
        <v>-0.18289759574307685</v>
      </c>
      <c r="B7" s="1">
        <v>0.65629999999999999</v>
      </c>
      <c r="C7" s="2">
        <v>0.37580000000000002</v>
      </c>
      <c r="D7" s="2">
        <v>1</v>
      </c>
      <c r="E7" s="2">
        <v>100</v>
      </c>
      <c r="F7" s="2">
        <v>32</v>
      </c>
      <c r="G7" s="3">
        <v>64</v>
      </c>
      <c r="H7" s="20">
        <f>+(D7/F7)</f>
        <v>3.125E-2</v>
      </c>
      <c r="I7" s="19">
        <f>+(G7/(D7*E7))</f>
        <v>0.64</v>
      </c>
      <c r="J7">
        <f>+LOG10(I7)</f>
        <v>-0.19382002601611281</v>
      </c>
      <c r="K7">
        <f>+(G7/(H7*E7))^-1</f>
        <v>4.8828125E-2</v>
      </c>
      <c r="L7">
        <f>+LOG10(K7)</f>
        <v>-1.3113299523037931</v>
      </c>
      <c r="M7">
        <f>+B7/(E7*D7)</f>
        <v>6.5630000000000003E-3</v>
      </c>
      <c r="N7">
        <f>+LOG10(M7)</f>
        <v>-2.1828975957430767</v>
      </c>
      <c r="O7">
        <f>+G7/H7</f>
        <v>2048</v>
      </c>
      <c r="P7">
        <f>+LOG10(O7)</f>
        <v>3.3113299523037933</v>
      </c>
      <c r="Q7">
        <f>+C7/(B7*LN(10))/2</f>
        <v>0.1243393770373625</v>
      </c>
      <c r="R7">
        <f>+C7/2</f>
        <v>0.18790000000000001</v>
      </c>
      <c r="S7">
        <f>1*K7^1.11</f>
        <v>3.5028678468526628E-2</v>
      </c>
      <c r="U7" t="s">
        <v>16</v>
      </c>
      <c r="V7">
        <v>9.2849290226857312E-2</v>
      </c>
      <c r="W7">
        <v>0.12517988620397527</v>
      </c>
      <c r="X7" t="s">
        <v>21</v>
      </c>
    </row>
    <row r="8" spans="1:24" x14ac:dyDescent="0.25">
      <c r="A8">
        <f t="shared" ref="A8:A46" si="0">+LOG10(B8)</f>
        <v>0.65871714799631542</v>
      </c>
      <c r="B8" s="4">
        <v>4.5574000000000003</v>
      </c>
      <c r="C8" s="5">
        <v>0.14680000000000001</v>
      </c>
      <c r="D8" s="5">
        <v>1</v>
      </c>
      <c r="E8" s="5">
        <v>1000</v>
      </c>
      <c r="F8" s="5">
        <v>32</v>
      </c>
      <c r="G8" s="6">
        <v>64</v>
      </c>
      <c r="H8" s="20">
        <f t="shared" ref="H8:H46" si="1">+(D8/F8)</f>
        <v>3.125E-2</v>
      </c>
      <c r="I8" s="19">
        <f t="shared" ref="I8:I46" si="2">+(G8/(D8*E8))</f>
        <v>6.4000000000000001E-2</v>
      </c>
      <c r="J8">
        <f t="shared" ref="J8:J46" si="3">+LOG10(I8)</f>
        <v>-1.1938200260161129</v>
      </c>
      <c r="K8">
        <f t="shared" ref="K8:K46" si="4">+(G8/(H8*E8))^-1</f>
        <v>0.48828125</v>
      </c>
      <c r="L8">
        <f t="shared" ref="L8:L46" si="5">+LOG10(K8)</f>
        <v>-0.31132995230379312</v>
      </c>
      <c r="M8">
        <f t="shared" ref="M8:M46" si="6">+B8/(E8*D8)</f>
        <v>4.5574000000000005E-3</v>
      </c>
      <c r="N8">
        <f t="shared" ref="N8:N46" si="7">+LOG10(M8)</f>
        <v>-2.3412828520036846</v>
      </c>
      <c r="O8">
        <f t="shared" ref="O8:O46" si="8">+G8/H8</f>
        <v>2048</v>
      </c>
      <c r="P8">
        <f t="shared" ref="P8:P46" si="9">+LOG10(O8)</f>
        <v>3.3113299523037933</v>
      </c>
      <c r="Q8">
        <f t="shared" ref="Q8:Q46" si="10">+C8/(B8*LN(10))/2</f>
        <v>6.9946054705969807E-3</v>
      </c>
      <c r="R8">
        <f t="shared" ref="R8:R46" si="11">+C8/2</f>
        <v>7.3400000000000007E-2</v>
      </c>
      <c r="S8">
        <f t="shared" ref="S8:S46" si="12">1*K8^1.11</f>
        <v>0.45125679333482371</v>
      </c>
      <c r="U8" t="s">
        <v>17</v>
      </c>
      <c r="V8">
        <v>0.79052553869947229</v>
      </c>
      <c r="W8">
        <v>0.58035955890544988</v>
      </c>
      <c r="X8" t="s">
        <v>22</v>
      </c>
    </row>
    <row r="9" spans="1:24" x14ac:dyDescent="0.25">
      <c r="A9">
        <f t="shared" si="0"/>
        <v>1.9924076976483056</v>
      </c>
      <c r="B9" s="4">
        <v>98.266999999999996</v>
      </c>
      <c r="C9" s="5">
        <v>9.5399999999999999E-2</v>
      </c>
      <c r="D9" s="5">
        <v>1</v>
      </c>
      <c r="E9" s="5">
        <v>5000</v>
      </c>
      <c r="F9" s="5">
        <v>32</v>
      </c>
      <c r="G9" s="6">
        <v>64</v>
      </c>
      <c r="H9" s="20">
        <f t="shared" si="1"/>
        <v>3.125E-2</v>
      </c>
      <c r="I9" s="19">
        <f t="shared" si="2"/>
        <v>1.2800000000000001E-2</v>
      </c>
      <c r="J9">
        <f t="shared" si="3"/>
        <v>-1.8927900303521317</v>
      </c>
      <c r="K9">
        <f t="shared" si="4"/>
        <v>2.44140625</v>
      </c>
      <c r="L9">
        <f t="shared" si="5"/>
        <v>0.38764005203222568</v>
      </c>
      <c r="M9">
        <f t="shared" si="6"/>
        <v>1.9653399999999998E-2</v>
      </c>
      <c r="N9">
        <f t="shared" si="7"/>
        <v>-1.7065623066877131</v>
      </c>
      <c r="O9">
        <f t="shared" si="8"/>
        <v>2048</v>
      </c>
      <c r="P9">
        <f t="shared" si="9"/>
        <v>3.3113299523037933</v>
      </c>
      <c r="Q9">
        <f t="shared" si="10"/>
        <v>2.108118370031151E-4</v>
      </c>
      <c r="R9">
        <f t="shared" si="11"/>
        <v>4.7699999999999999E-2</v>
      </c>
      <c r="S9">
        <f t="shared" si="12"/>
        <v>2.6932734988243761</v>
      </c>
      <c r="U9" t="s">
        <v>18</v>
      </c>
      <c r="V9">
        <v>143.40636220795608</v>
      </c>
      <c r="W9">
        <v>38</v>
      </c>
      <c r="X9" t="s">
        <v>23</v>
      </c>
    </row>
    <row r="10" spans="1:24" ht="15.75" thickBot="1" x14ac:dyDescent="0.3">
      <c r="A10">
        <f t="shared" si="0"/>
        <v>0.69270594890127724</v>
      </c>
      <c r="B10" s="7">
        <v>4.9283999999999999</v>
      </c>
      <c r="C10" s="8">
        <v>0.30330000000000001</v>
      </c>
      <c r="D10" s="8">
        <v>1</v>
      </c>
      <c r="E10" s="8">
        <v>10000</v>
      </c>
      <c r="F10" s="8">
        <v>32</v>
      </c>
      <c r="G10" s="9">
        <v>64</v>
      </c>
      <c r="H10" s="20">
        <f t="shared" si="1"/>
        <v>3.125E-2</v>
      </c>
      <c r="I10" s="19">
        <f t="shared" si="2"/>
        <v>6.4000000000000003E-3</v>
      </c>
      <c r="J10">
        <f t="shared" si="3"/>
        <v>-2.1938200260161129</v>
      </c>
      <c r="K10">
        <f t="shared" si="4"/>
        <v>4.8828125</v>
      </c>
      <c r="L10">
        <f t="shared" si="5"/>
        <v>0.68867004769620688</v>
      </c>
      <c r="M10">
        <f t="shared" si="6"/>
        <v>4.9284000000000003E-4</v>
      </c>
      <c r="N10">
        <f t="shared" si="7"/>
        <v>-3.3072940510987228</v>
      </c>
      <c r="O10">
        <f t="shared" si="8"/>
        <v>2048</v>
      </c>
      <c r="P10">
        <f t="shared" si="9"/>
        <v>3.3113299523037933</v>
      </c>
      <c r="Q10">
        <f t="shared" si="10"/>
        <v>1.3363517202464925E-2</v>
      </c>
      <c r="R10">
        <f t="shared" si="11"/>
        <v>0.15165000000000001</v>
      </c>
      <c r="S10">
        <f t="shared" si="12"/>
        <v>5.813313617120679</v>
      </c>
      <c r="U10" t="s">
        <v>19</v>
      </c>
      <c r="V10">
        <v>48.301731906875574</v>
      </c>
      <c r="W10">
        <v>12.799054269291279</v>
      </c>
      <c r="X10" t="s">
        <v>24</v>
      </c>
    </row>
    <row r="11" spans="1:24" x14ac:dyDescent="0.25">
      <c r="A11">
        <f t="shared" si="0"/>
        <v>-0.22614044762331303</v>
      </c>
      <c r="B11" s="11">
        <v>0.59409999999999996</v>
      </c>
      <c r="C11" s="12">
        <v>0.33750000000000002</v>
      </c>
      <c r="D11" s="12">
        <v>1</v>
      </c>
      <c r="E11" s="2">
        <v>100</v>
      </c>
      <c r="F11" s="12">
        <v>32</v>
      </c>
      <c r="G11" s="13">
        <v>32</v>
      </c>
      <c r="H11" s="20">
        <f t="shared" si="1"/>
        <v>3.125E-2</v>
      </c>
      <c r="I11" s="19">
        <f t="shared" si="2"/>
        <v>0.32</v>
      </c>
      <c r="J11">
        <f t="shared" si="3"/>
        <v>-0.49485002168009401</v>
      </c>
      <c r="K11">
        <f t="shared" si="4"/>
        <v>9.765625E-2</v>
      </c>
      <c r="L11">
        <f t="shared" si="5"/>
        <v>-1.0102999566398119</v>
      </c>
      <c r="M11">
        <f t="shared" si="6"/>
        <v>5.9409999999999992E-3</v>
      </c>
      <c r="N11">
        <f t="shared" si="7"/>
        <v>-2.2261404476233131</v>
      </c>
      <c r="O11">
        <f t="shared" si="8"/>
        <v>1024</v>
      </c>
      <c r="P11">
        <f t="shared" si="9"/>
        <v>3.0102999566398121</v>
      </c>
      <c r="Q11">
        <f t="shared" si="10"/>
        <v>0.1233583467786126</v>
      </c>
      <c r="R11">
        <f t="shared" si="11"/>
        <v>0.16875000000000001</v>
      </c>
      <c r="S11">
        <f t="shared" si="12"/>
        <v>7.5607877781337166E-2</v>
      </c>
    </row>
    <row r="12" spans="1:24" x14ac:dyDescent="0.25">
      <c r="A12">
        <f t="shared" si="0"/>
        <v>0.60631686114010686</v>
      </c>
      <c r="B12" s="14">
        <v>4.0393999999999997</v>
      </c>
      <c r="C12" s="10">
        <v>3.61E-2</v>
      </c>
      <c r="D12" s="10">
        <v>1</v>
      </c>
      <c r="E12" s="5">
        <v>1000</v>
      </c>
      <c r="F12" s="10">
        <v>32</v>
      </c>
      <c r="G12" s="15">
        <v>32</v>
      </c>
      <c r="H12" s="20">
        <f t="shared" si="1"/>
        <v>3.125E-2</v>
      </c>
      <c r="I12" s="19">
        <f t="shared" si="2"/>
        <v>3.2000000000000001E-2</v>
      </c>
      <c r="J12">
        <f t="shared" si="3"/>
        <v>-1.494850021680094</v>
      </c>
      <c r="K12">
        <f t="shared" si="4"/>
        <v>0.9765625</v>
      </c>
      <c r="L12">
        <f t="shared" si="5"/>
        <v>-1.0299956639811952E-2</v>
      </c>
      <c r="M12">
        <f t="shared" si="6"/>
        <v>4.0393999999999994E-3</v>
      </c>
      <c r="N12">
        <f t="shared" si="7"/>
        <v>-2.3936831388598931</v>
      </c>
      <c r="O12">
        <f t="shared" si="8"/>
        <v>1024</v>
      </c>
      <c r="P12">
        <f t="shared" si="9"/>
        <v>3.0102999566398121</v>
      </c>
      <c r="Q12">
        <f t="shared" si="10"/>
        <v>1.9406385597746437E-3</v>
      </c>
      <c r="R12">
        <f t="shared" si="11"/>
        <v>1.805E-2</v>
      </c>
      <c r="S12">
        <f t="shared" si="12"/>
        <v>0.97401814656276919</v>
      </c>
    </row>
    <row r="13" spans="1:24" x14ac:dyDescent="0.25">
      <c r="A13">
        <f t="shared" si="0"/>
        <v>1.9676841398863787</v>
      </c>
      <c r="B13" s="14">
        <v>92.829099999999997</v>
      </c>
      <c r="C13" s="5">
        <v>3.8199999999999998E-2</v>
      </c>
      <c r="D13" s="10">
        <v>1</v>
      </c>
      <c r="E13" s="5">
        <v>5000</v>
      </c>
      <c r="F13" s="10">
        <v>32</v>
      </c>
      <c r="G13" s="15">
        <v>32</v>
      </c>
      <c r="H13" s="20">
        <f t="shared" si="1"/>
        <v>3.125E-2</v>
      </c>
      <c r="I13" s="19">
        <f t="shared" si="2"/>
        <v>6.4000000000000003E-3</v>
      </c>
      <c r="J13">
        <f t="shared" si="3"/>
        <v>-2.1938200260161129</v>
      </c>
      <c r="K13">
        <f t="shared" si="4"/>
        <v>4.8828125</v>
      </c>
      <c r="L13">
        <f t="shared" si="5"/>
        <v>0.68867004769620688</v>
      </c>
      <c r="M13">
        <f t="shared" si="6"/>
        <v>1.856582E-2</v>
      </c>
      <c r="N13">
        <f t="shared" si="7"/>
        <v>-1.7312858644496401</v>
      </c>
      <c r="O13">
        <f t="shared" si="8"/>
        <v>1024</v>
      </c>
      <c r="P13">
        <f t="shared" si="9"/>
        <v>3.0102999566398121</v>
      </c>
      <c r="Q13">
        <f t="shared" si="10"/>
        <v>8.9358020322852526E-5</v>
      </c>
      <c r="R13">
        <f t="shared" si="11"/>
        <v>1.9099999999999999E-2</v>
      </c>
      <c r="S13">
        <f t="shared" si="12"/>
        <v>5.813313617120679</v>
      </c>
    </row>
    <row r="14" spans="1:24" ht="15.75" thickBot="1" x14ac:dyDescent="0.3">
      <c r="A14">
        <f t="shared" si="0"/>
        <v>2.553415362466358</v>
      </c>
      <c r="B14" s="16">
        <v>357.61470000000003</v>
      </c>
      <c r="C14" s="8">
        <v>0.1608</v>
      </c>
      <c r="D14" s="17">
        <v>1</v>
      </c>
      <c r="E14" s="8">
        <v>10000</v>
      </c>
      <c r="F14" s="17">
        <v>32</v>
      </c>
      <c r="G14" s="18">
        <v>32</v>
      </c>
      <c r="H14" s="20">
        <f t="shared" si="1"/>
        <v>3.125E-2</v>
      </c>
      <c r="I14" s="19">
        <f t="shared" si="2"/>
        <v>3.2000000000000002E-3</v>
      </c>
      <c r="J14">
        <f t="shared" si="3"/>
        <v>-2.4948500216800942</v>
      </c>
      <c r="K14">
        <f t="shared" si="4"/>
        <v>9.765625</v>
      </c>
      <c r="L14">
        <f t="shared" si="5"/>
        <v>0.98970004336018802</v>
      </c>
      <c r="M14">
        <f t="shared" si="6"/>
        <v>3.5761470000000004E-2</v>
      </c>
      <c r="N14">
        <f t="shared" si="7"/>
        <v>-1.4465846375336417</v>
      </c>
      <c r="O14">
        <f t="shared" si="8"/>
        <v>1024</v>
      </c>
      <c r="P14">
        <f t="shared" si="9"/>
        <v>3.0102999566398121</v>
      </c>
      <c r="Q14">
        <f t="shared" si="10"/>
        <v>9.7639376527367138E-5</v>
      </c>
      <c r="R14">
        <f t="shared" si="11"/>
        <v>8.0399999999999999E-2</v>
      </c>
      <c r="S14">
        <f t="shared" si="12"/>
        <v>12.547784406504647</v>
      </c>
    </row>
    <row r="15" spans="1:24" x14ac:dyDescent="0.25">
      <c r="A15">
        <f t="shared" si="0"/>
        <v>1.5728530223599715</v>
      </c>
      <c r="B15" s="11">
        <v>37.398400000000002</v>
      </c>
      <c r="C15" s="12">
        <v>21.49</v>
      </c>
      <c r="D15" s="12">
        <v>4</v>
      </c>
      <c r="E15" s="2">
        <v>100</v>
      </c>
      <c r="F15" s="12">
        <v>8</v>
      </c>
      <c r="G15" s="13">
        <v>16</v>
      </c>
      <c r="H15" s="20">
        <f t="shared" si="1"/>
        <v>0.5</v>
      </c>
      <c r="I15" s="19">
        <f t="shared" si="2"/>
        <v>0.04</v>
      </c>
      <c r="J15">
        <f t="shared" si="3"/>
        <v>-1.3979400086720375</v>
      </c>
      <c r="K15">
        <f t="shared" si="4"/>
        <v>3.125</v>
      </c>
      <c r="L15">
        <f t="shared" si="5"/>
        <v>0.49485002168009401</v>
      </c>
      <c r="M15">
        <f t="shared" si="6"/>
        <v>9.349600000000001E-2</v>
      </c>
      <c r="N15">
        <f t="shared" si="7"/>
        <v>-1.0292069689679908</v>
      </c>
      <c r="O15">
        <f t="shared" si="8"/>
        <v>32</v>
      </c>
      <c r="P15">
        <f t="shared" si="9"/>
        <v>1.505149978319906</v>
      </c>
      <c r="Q15">
        <f t="shared" si="10"/>
        <v>0.12477791050019359</v>
      </c>
      <c r="R15">
        <f t="shared" si="11"/>
        <v>10.744999999999999</v>
      </c>
      <c r="S15">
        <f t="shared" si="12"/>
        <v>3.5422851955347481</v>
      </c>
    </row>
    <row r="16" spans="1:24" x14ac:dyDescent="0.25">
      <c r="A16">
        <f t="shared" si="0"/>
        <v>2.6156389938508675</v>
      </c>
      <c r="B16" s="14">
        <v>412.70429999999999</v>
      </c>
      <c r="C16" s="10">
        <v>65.06</v>
      </c>
      <c r="D16" s="10">
        <v>4</v>
      </c>
      <c r="E16" s="5">
        <v>1000</v>
      </c>
      <c r="F16" s="10">
        <v>8</v>
      </c>
      <c r="G16" s="15">
        <v>16</v>
      </c>
      <c r="H16" s="20">
        <f t="shared" si="1"/>
        <v>0.5</v>
      </c>
      <c r="I16" s="19">
        <f t="shared" si="2"/>
        <v>4.0000000000000001E-3</v>
      </c>
      <c r="J16">
        <f t="shared" si="3"/>
        <v>-2.3979400086720375</v>
      </c>
      <c r="K16">
        <f t="shared" si="4"/>
        <v>31.25</v>
      </c>
      <c r="L16">
        <f t="shared" si="5"/>
        <v>1.494850021680094</v>
      </c>
      <c r="M16">
        <f t="shared" si="6"/>
        <v>0.10317607499999999</v>
      </c>
      <c r="N16">
        <f t="shared" si="7"/>
        <v>-0.98642099747709477</v>
      </c>
      <c r="O16">
        <f t="shared" si="8"/>
        <v>32</v>
      </c>
      <c r="P16">
        <f t="shared" si="9"/>
        <v>1.505149978319906</v>
      </c>
      <c r="Q16">
        <f t="shared" si="10"/>
        <v>3.4231771988595179E-2</v>
      </c>
      <c r="R16">
        <f t="shared" si="11"/>
        <v>32.53</v>
      </c>
      <c r="S16">
        <f t="shared" si="12"/>
        <v>45.633473151168666</v>
      </c>
      <c r="W16">
        <f>10^(W7)</f>
        <v>1.3340738955382661</v>
      </c>
      <c r="X16">
        <f>10^(W6+2*W7)</f>
        <v>12.469265248788172</v>
      </c>
    </row>
    <row r="17" spans="1:24" x14ac:dyDescent="0.25">
      <c r="A17">
        <f t="shared" si="0"/>
        <v>3.835658584684412</v>
      </c>
      <c r="B17" s="14">
        <v>6849.4955</v>
      </c>
      <c r="C17" s="10">
        <v>3830.2</v>
      </c>
      <c r="D17" s="10">
        <v>4</v>
      </c>
      <c r="E17" s="5">
        <v>5000</v>
      </c>
      <c r="F17" s="10">
        <v>8</v>
      </c>
      <c r="G17" s="15">
        <v>16</v>
      </c>
      <c r="H17" s="20">
        <f t="shared" si="1"/>
        <v>0.5</v>
      </c>
      <c r="I17" s="19">
        <f t="shared" si="2"/>
        <v>8.0000000000000004E-4</v>
      </c>
      <c r="J17">
        <f t="shared" si="3"/>
        <v>-3.0969100130080562</v>
      </c>
      <c r="K17">
        <f t="shared" si="4"/>
        <v>156.25</v>
      </c>
      <c r="L17">
        <f t="shared" si="5"/>
        <v>2.1938200260161129</v>
      </c>
      <c r="M17">
        <f t="shared" si="6"/>
        <v>0.34247477500000001</v>
      </c>
      <c r="N17">
        <f t="shared" si="7"/>
        <v>-0.46537141097956897</v>
      </c>
      <c r="O17">
        <f t="shared" si="8"/>
        <v>32</v>
      </c>
      <c r="P17">
        <f t="shared" si="9"/>
        <v>1.505149978319906</v>
      </c>
      <c r="Q17">
        <f t="shared" si="10"/>
        <v>0.12142753612918171</v>
      </c>
      <c r="R17">
        <f t="shared" si="11"/>
        <v>1915.1</v>
      </c>
      <c r="S17">
        <f t="shared" si="12"/>
        <v>272.35805801191412</v>
      </c>
      <c r="W17">
        <f>+W16*2</f>
        <v>2.6681477910765321</v>
      </c>
      <c r="X17">
        <f>10^(W6-2*W7)</f>
        <v>3.9366002762974861</v>
      </c>
    </row>
    <row r="18" spans="1:24" ht="15.75" thickBot="1" x14ac:dyDescent="0.3">
      <c r="A18">
        <f t="shared" si="0"/>
        <v>4.1877098233676842</v>
      </c>
      <c r="B18" s="16">
        <v>15406.707</v>
      </c>
      <c r="C18" s="17">
        <v>11210.57</v>
      </c>
      <c r="D18" s="17">
        <v>4</v>
      </c>
      <c r="E18" s="8">
        <v>10000</v>
      </c>
      <c r="F18" s="17">
        <v>8</v>
      </c>
      <c r="G18" s="18">
        <v>16</v>
      </c>
      <c r="H18" s="20">
        <f t="shared" si="1"/>
        <v>0.5</v>
      </c>
      <c r="I18" s="19">
        <f t="shared" si="2"/>
        <v>4.0000000000000002E-4</v>
      </c>
      <c r="J18">
        <f t="shared" si="3"/>
        <v>-3.3979400086720375</v>
      </c>
      <c r="K18">
        <f t="shared" si="4"/>
        <v>312.5</v>
      </c>
      <c r="L18">
        <f t="shared" si="5"/>
        <v>2.4948500216800942</v>
      </c>
      <c r="M18">
        <f t="shared" si="6"/>
        <v>0.38516767499999999</v>
      </c>
      <c r="N18">
        <f t="shared" si="7"/>
        <v>-0.41435016796027807</v>
      </c>
      <c r="O18">
        <f t="shared" si="8"/>
        <v>32</v>
      </c>
      <c r="P18">
        <f t="shared" si="9"/>
        <v>1.505149978319906</v>
      </c>
      <c r="Q18">
        <f t="shared" si="10"/>
        <v>0.15800549364605093</v>
      </c>
      <c r="R18">
        <f t="shared" si="11"/>
        <v>5605.2849999999999</v>
      </c>
      <c r="S18">
        <f t="shared" si="12"/>
        <v>587.87301329193735</v>
      </c>
    </row>
    <row r="19" spans="1:24" x14ac:dyDescent="0.25">
      <c r="A19">
        <f t="shared" si="0"/>
        <v>-0.11475189221861384</v>
      </c>
      <c r="B19" s="11">
        <v>0.76780000000000004</v>
      </c>
      <c r="C19" s="12">
        <v>3.6600000000000001E-2</v>
      </c>
      <c r="D19" s="12">
        <v>4</v>
      </c>
      <c r="E19" s="2">
        <v>100</v>
      </c>
      <c r="F19" s="12">
        <v>32</v>
      </c>
      <c r="G19" s="13">
        <v>32</v>
      </c>
      <c r="H19" s="20">
        <f t="shared" si="1"/>
        <v>0.125</v>
      </c>
      <c r="I19" s="19">
        <f t="shared" si="2"/>
        <v>0.08</v>
      </c>
      <c r="J19">
        <f t="shared" si="3"/>
        <v>-1.0969100130080565</v>
      </c>
      <c r="K19">
        <f t="shared" si="4"/>
        <v>0.390625</v>
      </c>
      <c r="L19">
        <f t="shared" si="5"/>
        <v>-0.40823996531184958</v>
      </c>
      <c r="M19">
        <f t="shared" si="6"/>
        <v>1.9195000000000002E-3</v>
      </c>
      <c r="N19">
        <f t="shared" si="7"/>
        <v>-2.7168118835465762</v>
      </c>
      <c r="O19">
        <f t="shared" si="8"/>
        <v>256</v>
      </c>
      <c r="P19">
        <f t="shared" si="9"/>
        <v>2.4082399653118496</v>
      </c>
      <c r="Q19">
        <f t="shared" si="10"/>
        <v>1.0351118805456508E-2</v>
      </c>
      <c r="R19">
        <f t="shared" si="11"/>
        <v>1.83E-2</v>
      </c>
      <c r="S19">
        <f t="shared" si="12"/>
        <v>0.35225213861410215</v>
      </c>
      <c r="V19">
        <f>7+W17</f>
        <v>9.6681477910765317</v>
      </c>
      <c r="X19">
        <f>7-X16</f>
        <v>-5.4692652487881723</v>
      </c>
    </row>
    <row r="20" spans="1:24" x14ac:dyDescent="0.25">
      <c r="A20">
        <f t="shared" si="0"/>
        <v>0.73037846858764299</v>
      </c>
      <c r="B20" s="14">
        <v>5.375</v>
      </c>
      <c r="C20" s="10">
        <v>0.39439999999999997</v>
      </c>
      <c r="D20" s="10">
        <v>4</v>
      </c>
      <c r="E20" s="5">
        <v>1000</v>
      </c>
      <c r="F20" s="10">
        <v>32</v>
      </c>
      <c r="G20" s="15">
        <v>32</v>
      </c>
      <c r="H20" s="20">
        <f t="shared" si="1"/>
        <v>0.125</v>
      </c>
      <c r="I20" s="19">
        <f t="shared" si="2"/>
        <v>8.0000000000000002E-3</v>
      </c>
      <c r="J20">
        <f t="shared" si="3"/>
        <v>-2.0969100130080562</v>
      </c>
      <c r="K20">
        <f t="shared" si="4"/>
        <v>3.90625</v>
      </c>
      <c r="L20">
        <f t="shared" si="5"/>
        <v>0.59176003468815042</v>
      </c>
      <c r="M20">
        <f t="shared" si="6"/>
        <v>1.3437499999999999E-3</v>
      </c>
      <c r="N20">
        <f t="shared" si="7"/>
        <v>-2.8716815227403196</v>
      </c>
      <c r="O20">
        <f t="shared" si="8"/>
        <v>256</v>
      </c>
      <c r="P20">
        <f t="shared" si="9"/>
        <v>2.4082399653118496</v>
      </c>
      <c r="Q20">
        <f t="shared" si="10"/>
        <v>1.5933557550013255E-2</v>
      </c>
      <c r="R20">
        <f t="shared" si="11"/>
        <v>0.19719999999999999</v>
      </c>
      <c r="S20">
        <f t="shared" si="12"/>
        <v>4.5378865965256496</v>
      </c>
      <c r="V20">
        <f>7-W17</f>
        <v>4.3318522089234683</v>
      </c>
      <c r="X20">
        <f>7-X17</f>
        <v>3.0633997237025139</v>
      </c>
    </row>
    <row r="21" spans="1:24" x14ac:dyDescent="0.25">
      <c r="A21">
        <f t="shared" si="0"/>
        <v>1.7112089243122679</v>
      </c>
      <c r="B21" s="14">
        <v>51.429099999999998</v>
      </c>
      <c r="C21" s="10">
        <v>0.42649999999999999</v>
      </c>
      <c r="D21" s="10">
        <v>4</v>
      </c>
      <c r="E21" s="5">
        <v>5000</v>
      </c>
      <c r="F21" s="10">
        <v>32</v>
      </c>
      <c r="G21" s="15">
        <v>32</v>
      </c>
      <c r="H21" s="20">
        <f t="shared" si="1"/>
        <v>0.125</v>
      </c>
      <c r="I21" s="19">
        <f t="shared" si="2"/>
        <v>1.6000000000000001E-3</v>
      </c>
      <c r="J21">
        <f t="shared" si="3"/>
        <v>-2.795880017344075</v>
      </c>
      <c r="K21">
        <f t="shared" si="4"/>
        <v>19.53125</v>
      </c>
      <c r="L21">
        <f t="shared" si="5"/>
        <v>1.2907300390241692</v>
      </c>
      <c r="M21">
        <f t="shared" si="6"/>
        <v>2.5714549999999998E-3</v>
      </c>
      <c r="N21">
        <f t="shared" si="7"/>
        <v>-2.5898210713517136</v>
      </c>
      <c r="O21">
        <f t="shared" si="8"/>
        <v>256</v>
      </c>
      <c r="P21">
        <f t="shared" si="9"/>
        <v>2.4082399653118496</v>
      </c>
      <c r="Q21">
        <f t="shared" si="10"/>
        <v>1.8007956247701874E-3</v>
      </c>
      <c r="R21">
        <f t="shared" si="11"/>
        <v>0.21325</v>
      </c>
      <c r="S21">
        <f t="shared" si="12"/>
        <v>27.083846474139534</v>
      </c>
    </row>
    <row r="22" spans="1:24" ht="15.75" thickBot="1" x14ac:dyDescent="0.3">
      <c r="A22">
        <f t="shared" si="0"/>
        <v>2.167119050308143</v>
      </c>
      <c r="B22" s="16">
        <v>146.93289999999999</v>
      </c>
      <c r="C22" s="17">
        <v>1.0650999999999999</v>
      </c>
      <c r="D22" s="17">
        <v>4</v>
      </c>
      <c r="E22" s="8">
        <v>10000</v>
      </c>
      <c r="F22" s="17">
        <v>32</v>
      </c>
      <c r="G22" s="18">
        <v>32</v>
      </c>
      <c r="H22" s="20">
        <f t="shared" si="1"/>
        <v>0.125</v>
      </c>
      <c r="I22" s="19">
        <f t="shared" si="2"/>
        <v>8.0000000000000004E-4</v>
      </c>
      <c r="J22">
        <f t="shared" si="3"/>
        <v>-3.0969100130080562</v>
      </c>
      <c r="K22">
        <f t="shared" si="4"/>
        <v>39.0625</v>
      </c>
      <c r="L22">
        <f t="shared" si="5"/>
        <v>1.5917600346881504</v>
      </c>
      <c r="M22">
        <f t="shared" si="6"/>
        <v>3.6733224999999999E-3</v>
      </c>
      <c r="N22">
        <f t="shared" si="7"/>
        <v>-2.4349409410198195</v>
      </c>
      <c r="O22">
        <f t="shared" si="8"/>
        <v>256</v>
      </c>
      <c r="P22">
        <f t="shared" si="9"/>
        <v>2.4082399653118496</v>
      </c>
      <c r="Q22">
        <f t="shared" si="10"/>
        <v>1.5740758287461605E-3</v>
      </c>
      <c r="R22">
        <f t="shared" si="11"/>
        <v>0.53254999999999997</v>
      </c>
      <c r="S22">
        <f t="shared" si="12"/>
        <v>58.459303736084536</v>
      </c>
    </row>
    <row r="23" spans="1:24" x14ac:dyDescent="0.25">
      <c r="A23">
        <f t="shared" si="0"/>
        <v>0.77386686243941849</v>
      </c>
      <c r="B23" s="23">
        <v>5.9410999999999996</v>
      </c>
      <c r="C23" s="24">
        <v>3.9699999999999999E-2</v>
      </c>
      <c r="D23" s="25">
        <v>8</v>
      </c>
      <c r="E23" s="2">
        <v>100</v>
      </c>
      <c r="F23" s="25">
        <v>32</v>
      </c>
      <c r="G23" s="26">
        <v>32</v>
      </c>
      <c r="H23" s="20">
        <f t="shared" si="1"/>
        <v>0.25</v>
      </c>
      <c r="I23" s="19">
        <f t="shared" si="2"/>
        <v>0.04</v>
      </c>
      <c r="J23">
        <f t="shared" si="3"/>
        <v>-1.3979400086720375</v>
      </c>
      <c r="K23">
        <f t="shared" si="4"/>
        <v>0.78125</v>
      </c>
      <c r="L23">
        <f t="shared" si="5"/>
        <v>-0.10720996964786837</v>
      </c>
      <c r="M23">
        <f t="shared" si="6"/>
        <v>7.4263749999999998E-3</v>
      </c>
      <c r="N23">
        <f t="shared" si="7"/>
        <v>-2.1292231245525248</v>
      </c>
      <c r="O23">
        <f t="shared" si="8"/>
        <v>128</v>
      </c>
      <c r="P23">
        <f t="shared" si="9"/>
        <v>2.1072099696478683</v>
      </c>
      <c r="Q23">
        <f t="shared" si="10"/>
        <v>1.4510352402382636E-3</v>
      </c>
      <c r="R23">
        <f t="shared" si="11"/>
        <v>1.985E-2</v>
      </c>
      <c r="S23">
        <f t="shared" si="12"/>
        <v>0.76032090872282121</v>
      </c>
    </row>
    <row r="24" spans="1:24" x14ac:dyDescent="0.25">
      <c r="A24">
        <f t="shared" si="0"/>
        <v>2.1277240365725345</v>
      </c>
      <c r="B24" s="27">
        <v>134.19120000000001</v>
      </c>
      <c r="C24" s="28">
        <v>1.1395</v>
      </c>
      <c r="D24" s="21">
        <v>8</v>
      </c>
      <c r="E24" s="5">
        <v>1000</v>
      </c>
      <c r="F24" s="21">
        <v>32</v>
      </c>
      <c r="G24" s="22">
        <v>32</v>
      </c>
      <c r="H24" s="20">
        <f t="shared" si="1"/>
        <v>0.25</v>
      </c>
      <c r="I24" s="19">
        <f t="shared" si="2"/>
        <v>4.0000000000000001E-3</v>
      </c>
      <c r="J24">
        <f t="shared" si="3"/>
        <v>-2.3979400086720375</v>
      </c>
      <c r="K24">
        <f t="shared" si="4"/>
        <v>7.8125</v>
      </c>
      <c r="L24">
        <f t="shared" si="5"/>
        <v>0.89279003035213167</v>
      </c>
      <c r="M24">
        <f t="shared" si="6"/>
        <v>1.6773900000000001E-2</v>
      </c>
      <c r="N24">
        <f t="shared" si="7"/>
        <v>-1.7753659504194088</v>
      </c>
      <c r="O24">
        <f t="shared" si="8"/>
        <v>128</v>
      </c>
      <c r="P24">
        <f t="shared" si="9"/>
        <v>2.1072099696478683</v>
      </c>
      <c r="Q24">
        <f t="shared" si="10"/>
        <v>1.8439307574891473E-3</v>
      </c>
      <c r="R24">
        <f t="shared" si="11"/>
        <v>0.56974999999999998</v>
      </c>
      <c r="S24">
        <f t="shared" si="12"/>
        <v>9.7948306980509088</v>
      </c>
    </row>
    <row r="25" spans="1:24" x14ac:dyDescent="0.25">
      <c r="A25">
        <f t="shared" si="0"/>
        <v>2.4780295720745058</v>
      </c>
      <c r="B25" s="27">
        <v>300.62810000000002</v>
      </c>
      <c r="C25" s="28">
        <v>2.6021999999999998</v>
      </c>
      <c r="D25" s="21">
        <v>8</v>
      </c>
      <c r="E25" s="5">
        <v>5000</v>
      </c>
      <c r="F25" s="21">
        <v>32</v>
      </c>
      <c r="G25" s="22">
        <v>32</v>
      </c>
      <c r="H25" s="20">
        <f t="shared" si="1"/>
        <v>0.25</v>
      </c>
      <c r="I25" s="19">
        <f t="shared" si="2"/>
        <v>8.0000000000000004E-4</v>
      </c>
      <c r="J25">
        <f t="shared" si="3"/>
        <v>-3.0969100130080562</v>
      </c>
      <c r="K25">
        <f t="shared" si="4"/>
        <v>39.0625</v>
      </c>
      <c r="L25">
        <f t="shared" si="5"/>
        <v>1.5917600346881504</v>
      </c>
      <c r="M25">
        <f t="shared" si="6"/>
        <v>7.5157025000000006E-3</v>
      </c>
      <c r="N25">
        <f t="shared" si="7"/>
        <v>-2.1240304192534567</v>
      </c>
      <c r="O25">
        <f t="shared" si="8"/>
        <v>128</v>
      </c>
      <c r="P25">
        <f t="shared" si="9"/>
        <v>2.1072099696478683</v>
      </c>
      <c r="Q25">
        <f t="shared" si="10"/>
        <v>1.8795999123312852E-3</v>
      </c>
      <c r="R25">
        <f t="shared" si="11"/>
        <v>1.3010999999999999</v>
      </c>
      <c r="S25">
        <f t="shared" si="12"/>
        <v>58.459303736084536</v>
      </c>
    </row>
    <row r="26" spans="1:24" ht="15.75" thickBot="1" x14ac:dyDescent="0.3">
      <c r="A26">
        <f t="shared" si="0"/>
        <v>2.6183099548821258</v>
      </c>
      <c r="B26" s="29">
        <v>415.25029999999998</v>
      </c>
      <c r="C26" s="30">
        <v>1.5424</v>
      </c>
      <c r="D26" s="31">
        <v>8</v>
      </c>
      <c r="E26" s="8">
        <v>10000</v>
      </c>
      <c r="F26" s="31">
        <v>32</v>
      </c>
      <c r="G26" s="32">
        <v>32</v>
      </c>
      <c r="H26" s="20">
        <f t="shared" si="1"/>
        <v>0.25</v>
      </c>
      <c r="I26" s="19">
        <f t="shared" si="2"/>
        <v>4.0000000000000002E-4</v>
      </c>
      <c r="J26">
        <f t="shared" si="3"/>
        <v>-3.3979400086720375</v>
      </c>
      <c r="K26">
        <f t="shared" si="4"/>
        <v>78.125</v>
      </c>
      <c r="L26">
        <f t="shared" si="5"/>
        <v>1.8927900303521317</v>
      </c>
      <c r="M26">
        <f t="shared" si="6"/>
        <v>5.1906287499999997E-3</v>
      </c>
      <c r="N26">
        <f t="shared" si="7"/>
        <v>-2.2847800321098179</v>
      </c>
      <c r="O26">
        <f t="shared" si="8"/>
        <v>128</v>
      </c>
      <c r="P26">
        <f t="shared" si="9"/>
        <v>2.1072099696478683</v>
      </c>
      <c r="Q26">
        <f t="shared" si="10"/>
        <v>8.0656872359583561E-4</v>
      </c>
      <c r="R26">
        <f t="shared" si="11"/>
        <v>0.7712</v>
      </c>
      <c r="S26">
        <f t="shared" si="12"/>
        <v>126.1818625567423</v>
      </c>
    </row>
    <row r="27" spans="1:24" x14ac:dyDescent="0.25">
      <c r="A27">
        <f t="shared" si="0"/>
        <v>2.5082640784545225</v>
      </c>
      <c r="B27" s="1">
        <v>322.30279999999999</v>
      </c>
      <c r="C27" s="2">
        <v>254.21510000000001</v>
      </c>
      <c r="D27" s="25">
        <v>8</v>
      </c>
      <c r="E27" s="2">
        <v>100</v>
      </c>
      <c r="F27" s="25">
        <v>8</v>
      </c>
      <c r="G27" s="26">
        <v>16</v>
      </c>
      <c r="H27" s="20">
        <f t="shared" si="1"/>
        <v>1</v>
      </c>
      <c r="I27" s="19">
        <f t="shared" si="2"/>
        <v>0.02</v>
      </c>
      <c r="J27">
        <f t="shared" si="3"/>
        <v>-1.6989700043360187</v>
      </c>
      <c r="K27">
        <f t="shared" si="4"/>
        <v>6.25</v>
      </c>
      <c r="L27">
        <f t="shared" si="5"/>
        <v>0.79588001734407521</v>
      </c>
      <c r="M27">
        <f t="shared" si="6"/>
        <v>0.40287849999999997</v>
      </c>
      <c r="N27">
        <f t="shared" si="7"/>
        <v>-0.39482590853742106</v>
      </c>
      <c r="O27">
        <f t="shared" si="8"/>
        <v>16</v>
      </c>
      <c r="P27">
        <f t="shared" si="9"/>
        <v>1.2041199826559248</v>
      </c>
      <c r="Q27">
        <f t="shared" si="10"/>
        <v>0.17127405524631395</v>
      </c>
      <c r="R27">
        <f t="shared" si="11"/>
        <v>127.10755</v>
      </c>
      <c r="S27">
        <f t="shared" si="12"/>
        <v>7.6458684095454146</v>
      </c>
    </row>
    <row r="28" spans="1:24" x14ac:dyDescent="0.25">
      <c r="A28">
        <f t="shared" si="0"/>
        <v>2.5309629498335853</v>
      </c>
      <c r="B28" s="4">
        <v>339.59629999999999</v>
      </c>
      <c r="C28" s="5">
        <v>19.185500000000001</v>
      </c>
      <c r="D28" s="21">
        <v>8</v>
      </c>
      <c r="E28" s="5">
        <v>1000</v>
      </c>
      <c r="F28" s="21">
        <v>8</v>
      </c>
      <c r="G28" s="22">
        <v>16</v>
      </c>
      <c r="H28" s="20">
        <f t="shared" si="1"/>
        <v>1</v>
      </c>
      <c r="I28" s="19">
        <f t="shared" si="2"/>
        <v>2E-3</v>
      </c>
      <c r="J28">
        <f t="shared" si="3"/>
        <v>-2.6989700043360187</v>
      </c>
      <c r="K28">
        <f t="shared" si="4"/>
        <v>62.5</v>
      </c>
      <c r="L28">
        <f t="shared" si="5"/>
        <v>1.7958800173440752</v>
      </c>
      <c r="M28">
        <f t="shared" si="6"/>
        <v>4.2449537499999995E-2</v>
      </c>
      <c r="N28">
        <f t="shared" si="7"/>
        <v>-1.3721270371583583</v>
      </c>
      <c r="O28">
        <f t="shared" si="8"/>
        <v>16</v>
      </c>
      <c r="P28">
        <f t="shared" si="9"/>
        <v>1.2041199826559248</v>
      </c>
      <c r="Q28">
        <f t="shared" si="10"/>
        <v>1.2267737873697148E-2</v>
      </c>
      <c r="R28">
        <f t="shared" si="11"/>
        <v>9.5927500000000006</v>
      </c>
      <c r="S28">
        <f t="shared" si="12"/>
        <v>98.497865509015767</v>
      </c>
    </row>
    <row r="29" spans="1:24" x14ac:dyDescent="0.25">
      <c r="A29">
        <f t="shared" si="0"/>
        <v>3.5482742380382555</v>
      </c>
      <c r="B29" s="4">
        <v>3534.0626000000002</v>
      </c>
      <c r="C29" s="5">
        <v>1905.8417999999999</v>
      </c>
      <c r="D29" s="21">
        <v>8</v>
      </c>
      <c r="E29" s="5">
        <v>5000</v>
      </c>
      <c r="F29" s="21">
        <v>8</v>
      </c>
      <c r="G29" s="22">
        <v>16</v>
      </c>
      <c r="H29" s="20">
        <f t="shared" si="1"/>
        <v>1</v>
      </c>
      <c r="I29" s="19">
        <f t="shared" si="2"/>
        <v>4.0000000000000002E-4</v>
      </c>
      <c r="J29">
        <f t="shared" si="3"/>
        <v>-3.3979400086720375</v>
      </c>
      <c r="K29">
        <f t="shared" si="4"/>
        <v>312.5</v>
      </c>
      <c r="L29">
        <f t="shared" si="5"/>
        <v>2.4948500216800942</v>
      </c>
      <c r="M29">
        <f t="shared" si="6"/>
        <v>8.8351565000000007E-2</v>
      </c>
      <c r="N29">
        <f t="shared" si="7"/>
        <v>-1.0537857532897068</v>
      </c>
      <c r="O29">
        <f t="shared" si="8"/>
        <v>16</v>
      </c>
      <c r="P29">
        <f t="shared" si="9"/>
        <v>1.2041199826559248</v>
      </c>
      <c r="Q29">
        <f t="shared" si="10"/>
        <v>0.11710270456450896</v>
      </c>
      <c r="R29">
        <f t="shared" si="11"/>
        <v>952.92089999999996</v>
      </c>
      <c r="S29">
        <f t="shared" si="12"/>
        <v>587.87301329193735</v>
      </c>
    </row>
    <row r="30" spans="1:24" ht="15.75" thickBot="1" x14ac:dyDescent="0.3">
      <c r="A30">
        <f t="shared" si="0"/>
        <v>3.4741770883641645</v>
      </c>
      <c r="B30" s="7">
        <v>2979.7312000000002</v>
      </c>
      <c r="C30" s="8">
        <v>1404.8172</v>
      </c>
      <c r="D30" s="31">
        <v>8</v>
      </c>
      <c r="E30" s="8">
        <v>10000</v>
      </c>
      <c r="F30" s="31">
        <v>8</v>
      </c>
      <c r="G30" s="32">
        <v>16</v>
      </c>
      <c r="H30" s="20">
        <f t="shared" si="1"/>
        <v>1</v>
      </c>
      <c r="I30" s="19">
        <f t="shared" si="2"/>
        <v>2.0000000000000001E-4</v>
      </c>
      <c r="J30">
        <f t="shared" si="3"/>
        <v>-3.6989700043360187</v>
      </c>
      <c r="K30">
        <f t="shared" si="4"/>
        <v>625</v>
      </c>
      <c r="L30">
        <f t="shared" si="5"/>
        <v>2.7958800173440754</v>
      </c>
      <c r="M30">
        <f t="shared" si="6"/>
        <v>3.7246640000000004E-2</v>
      </c>
      <c r="N30">
        <f t="shared" si="7"/>
        <v>-1.428912898627779</v>
      </c>
      <c r="O30">
        <f t="shared" si="8"/>
        <v>16</v>
      </c>
      <c r="P30">
        <f t="shared" si="9"/>
        <v>1.2041199826559248</v>
      </c>
      <c r="Q30">
        <f t="shared" si="10"/>
        <v>0.10237573745624719</v>
      </c>
      <c r="R30">
        <f t="shared" si="11"/>
        <v>702.40859999999998</v>
      </c>
      <c r="S30">
        <f t="shared" si="12"/>
        <v>1268.8983108472016</v>
      </c>
    </row>
    <row r="31" spans="1:24" x14ac:dyDescent="0.25">
      <c r="A31">
        <f t="shared" si="0"/>
        <v>0.7099395473470228</v>
      </c>
      <c r="B31" s="1">
        <v>5.1279000000000003</v>
      </c>
      <c r="C31" s="2">
        <v>0.1651</v>
      </c>
      <c r="D31" s="25">
        <v>8</v>
      </c>
      <c r="E31" s="2">
        <v>100</v>
      </c>
      <c r="F31" s="25">
        <v>16</v>
      </c>
      <c r="G31" s="26">
        <v>64</v>
      </c>
      <c r="H31" s="20">
        <f t="shared" si="1"/>
        <v>0.5</v>
      </c>
      <c r="I31" s="19">
        <f t="shared" si="2"/>
        <v>0.08</v>
      </c>
      <c r="J31">
        <f t="shared" si="3"/>
        <v>-1.0969100130080565</v>
      </c>
      <c r="K31">
        <f t="shared" si="4"/>
        <v>0.78125</v>
      </c>
      <c r="L31">
        <f t="shared" si="5"/>
        <v>-0.10720996964786837</v>
      </c>
      <c r="M31">
        <f t="shared" si="6"/>
        <v>6.4098750000000006E-3</v>
      </c>
      <c r="N31">
        <f t="shared" si="7"/>
        <v>-2.1931504396449206</v>
      </c>
      <c r="O31">
        <f t="shared" si="8"/>
        <v>128</v>
      </c>
      <c r="P31">
        <f t="shared" si="9"/>
        <v>2.1072099696478683</v>
      </c>
      <c r="Q31">
        <f t="shared" si="10"/>
        <v>6.9913628349057965E-3</v>
      </c>
      <c r="R31">
        <f t="shared" si="11"/>
        <v>8.2549999999999998E-2</v>
      </c>
      <c r="S31">
        <f t="shared" si="12"/>
        <v>0.76032090872282121</v>
      </c>
    </row>
    <row r="32" spans="1:24" x14ac:dyDescent="0.25">
      <c r="A32">
        <f t="shared" si="0"/>
        <v>2.2027546970831713</v>
      </c>
      <c r="B32" s="4">
        <v>159.49780000000001</v>
      </c>
      <c r="C32" s="5">
        <v>6.1825000000000001</v>
      </c>
      <c r="D32" s="21">
        <v>8</v>
      </c>
      <c r="E32" s="5">
        <v>1000</v>
      </c>
      <c r="F32" s="21">
        <v>16</v>
      </c>
      <c r="G32" s="22">
        <v>64</v>
      </c>
      <c r="H32" s="20">
        <f t="shared" si="1"/>
        <v>0.5</v>
      </c>
      <c r="I32" s="19">
        <f t="shared" si="2"/>
        <v>8.0000000000000002E-3</v>
      </c>
      <c r="J32">
        <f t="shared" si="3"/>
        <v>-2.0969100130080562</v>
      </c>
      <c r="K32">
        <f t="shared" si="4"/>
        <v>7.8125</v>
      </c>
      <c r="L32">
        <f t="shared" si="5"/>
        <v>0.89279003035213167</v>
      </c>
      <c r="M32">
        <f t="shared" si="6"/>
        <v>1.9937225000000003E-2</v>
      </c>
      <c r="N32">
        <f t="shared" si="7"/>
        <v>-1.700335289908772</v>
      </c>
      <c r="O32">
        <f t="shared" si="8"/>
        <v>128</v>
      </c>
      <c r="P32">
        <f t="shared" si="9"/>
        <v>2.1072099696478683</v>
      </c>
      <c r="Q32">
        <f t="shared" si="10"/>
        <v>8.4171243564702906E-3</v>
      </c>
      <c r="R32">
        <f t="shared" si="11"/>
        <v>3.0912500000000001</v>
      </c>
      <c r="S32">
        <f t="shared" si="12"/>
        <v>9.7948306980509088</v>
      </c>
    </row>
    <row r="33" spans="1:19" x14ac:dyDescent="0.25">
      <c r="A33">
        <f t="shared" si="0"/>
        <v>2.7015736835147259</v>
      </c>
      <c r="B33" s="4">
        <v>503.00659999999999</v>
      </c>
      <c r="C33" s="5">
        <v>1.4837</v>
      </c>
      <c r="D33" s="21">
        <v>8</v>
      </c>
      <c r="E33" s="5">
        <v>5000</v>
      </c>
      <c r="F33" s="21">
        <v>16</v>
      </c>
      <c r="G33" s="22">
        <v>64</v>
      </c>
      <c r="H33" s="20">
        <f t="shared" si="1"/>
        <v>0.5</v>
      </c>
      <c r="I33" s="19">
        <f t="shared" si="2"/>
        <v>1.6000000000000001E-3</v>
      </c>
      <c r="J33">
        <f t="shared" si="3"/>
        <v>-2.795880017344075</v>
      </c>
      <c r="K33">
        <f t="shared" si="4"/>
        <v>39.0625</v>
      </c>
      <c r="L33">
        <f t="shared" si="5"/>
        <v>1.5917600346881504</v>
      </c>
      <c r="M33">
        <f t="shared" si="6"/>
        <v>1.2575164999999999E-2</v>
      </c>
      <c r="N33">
        <f t="shared" si="7"/>
        <v>-1.9004863078132364</v>
      </c>
      <c r="O33">
        <f t="shared" si="8"/>
        <v>128</v>
      </c>
      <c r="P33">
        <f t="shared" si="9"/>
        <v>2.1072099696478683</v>
      </c>
      <c r="Q33">
        <f t="shared" si="10"/>
        <v>6.4051120084692207E-4</v>
      </c>
      <c r="R33">
        <f t="shared" si="11"/>
        <v>0.74185000000000001</v>
      </c>
      <c r="S33">
        <f t="shared" si="12"/>
        <v>58.459303736084536</v>
      </c>
    </row>
    <row r="34" spans="1:19" ht="15.75" thickBot="1" x14ac:dyDescent="0.3">
      <c r="A34">
        <f t="shared" si="0"/>
        <v>2.8385283497055482</v>
      </c>
      <c r="B34" s="7">
        <v>689.49059999999997</v>
      </c>
      <c r="C34" s="8">
        <v>1.5344</v>
      </c>
      <c r="D34" s="31">
        <v>8</v>
      </c>
      <c r="E34" s="8">
        <v>10000</v>
      </c>
      <c r="F34" s="31">
        <v>16</v>
      </c>
      <c r="G34" s="32">
        <v>64</v>
      </c>
      <c r="H34" s="20">
        <f t="shared" si="1"/>
        <v>0.5</v>
      </c>
      <c r="I34" s="19">
        <f t="shared" si="2"/>
        <v>8.0000000000000004E-4</v>
      </c>
      <c r="J34">
        <f t="shared" si="3"/>
        <v>-3.0969100130080562</v>
      </c>
      <c r="K34">
        <f t="shared" si="4"/>
        <v>78.125</v>
      </c>
      <c r="L34">
        <f t="shared" si="5"/>
        <v>1.8927900303521317</v>
      </c>
      <c r="M34">
        <f t="shared" si="6"/>
        <v>8.6186324999999991E-3</v>
      </c>
      <c r="N34">
        <f t="shared" si="7"/>
        <v>-2.0645616372863951</v>
      </c>
      <c r="O34">
        <f t="shared" si="8"/>
        <v>128</v>
      </c>
      <c r="P34">
        <f t="shared" si="9"/>
        <v>2.1072099696478683</v>
      </c>
      <c r="Q34">
        <f t="shared" si="10"/>
        <v>4.832418694557617E-4</v>
      </c>
      <c r="R34">
        <f t="shared" si="11"/>
        <v>0.76719999999999999</v>
      </c>
      <c r="S34">
        <f t="shared" si="12"/>
        <v>126.1818625567423</v>
      </c>
    </row>
    <row r="35" spans="1:19" x14ac:dyDescent="0.25">
      <c r="A35">
        <f t="shared" si="0"/>
        <v>8.2437660560550415E-4</v>
      </c>
      <c r="B35" s="1">
        <v>1.0019</v>
      </c>
      <c r="C35" s="2">
        <v>0.27779999999999999</v>
      </c>
      <c r="D35" s="25">
        <v>8</v>
      </c>
      <c r="E35" s="2">
        <v>100</v>
      </c>
      <c r="F35" s="25">
        <v>32</v>
      </c>
      <c r="G35" s="26">
        <v>128</v>
      </c>
      <c r="H35" s="20">
        <f t="shared" si="1"/>
        <v>0.25</v>
      </c>
      <c r="I35" s="19">
        <f t="shared" si="2"/>
        <v>0.16</v>
      </c>
      <c r="J35">
        <f t="shared" si="3"/>
        <v>-0.79588001734407521</v>
      </c>
      <c r="K35">
        <f t="shared" si="4"/>
        <v>0.1953125</v>
      </c>
      <c r="L35">
        <f t="shared" si="5"/>
        <v>-0.70926996097583073</v>
      </c>
      <c r="M35">
        <f t="shared" si="6"/>
        <v>1.252375E-3</v>
      </c>
      <c r="N35">
        <f t="shared" si="7"/>
        <v>-2.9022656103863382</v>
      </c>
      <c r="O35">
        <f t="shared" si="8"/>
        <v>512</v>
      </c>
      <c r="P35">
        <f t="shared" si="9"/>
        <v>2.7092699609758308</v>
      </c>
      <c r="Q35">
        <f t="shared" si="10"/>
        <v>6.0209106234516092E-2</v>
      </c>
      <c r="R35">
        <f t="shared" si="11"/>
        <v>0.1389</v>
      </c>
      <c r="S35">
        <f t="shared" si="12"/>
        <v>0.16319631320758962</v>
      </c>
    </row>
    <row r="36" spans="1:19" x14ac:dyDescent="0.25">
      <c r="A36">
        <f t="shared" si="0"/>
        <v>0.61227511654218902</v>
      </c>
      <c r="B36" s="4">
        <v>4.0952000000000002</v>
      </c>
      <c r="C36" s="5">
        <v>0.15440000000000001</v>
      </c>
      <c r="D36" s="21">
        <v>8</v>
      </c>
      <c r="E36" s="5">
        <v>1000</v>
      </c>
      <c r="F36" s="21">
        <v>32</v>
      </c>
      <c r="G36" s="22">
        <v>128</v>
      </c>
      <c r="H36" s="20">
        <f t="shared" si="1"/>
        <v>0.25</v>
      </c>
      <c r="I36" s="19">
        <f t="shared" si="2"/>
        <v>1.6E-2</v>
      </c>
      <c r="J36">
        <f t="shared" si="3"/>
        <v>-1.7958800173440752</v>
      </c>
      <c r="K36">
        <f t="shared" si="4"/>
        <v>1.953125</v>
      </c>
      <c r="L36">
        <f t="shared" si="5"/>
        <v>0.29073003902416922</v>
      </c>
      <c r="M36">
        <f t="shared" si="6"/>
        <v>5.1190000000000003E-4</v>
      </c>
      <c r="N36">
        <f t="shared" si="7"/>
        <v>-3.2908148704497546</v>
      </c>
      <c r="O36">
        <f t="shared" si="8"/>
        <v>512</v>
      </c>
      <c r="P36">
        <f t="shared" si="9"/>
        <v>2.7092699609758308</v>
      </c>
      <c r="Q36">
        <f t="shared" si="10"/>
        <v>8.187032135898378E-3</v>
      </c>
      <c r="R36">
        <f t="shared" si="11"/>
        <v>7.7200000000000005E-2</v>
      </c>
      <c r="S36">
        <f t="shared" si="12"/>
        <v>2.1023757732764961</v>
      </c>
    </row>
    <row r="37" spans="1:19" x14ac:dyDescent="0.25">
      <c r="A37">
        <f t="shared" si="0"/>
        <v>1.4814239950059904</v>
      </c>
      <c r="B37" s="4">
        <v>30.2987</v>
      </c>
      <c r="C37" s="5">
        <v>0.35120000000000001</v>
      </c>
      <c r="D37" s="21">
        <v>8</v>
      </c>
      <c r="E37" s="5">
        <v>5000</v>
      </c>
      <c r="F37" s="21">
        <v>32</v>
      </c>
      <c r="G37" s="22">
        <v>128</v>
      </c>
      <c r="H37" s="20">
        <f t="shared" si="1"/>
        <v>0.25</v>
      </c>
      <c r="I37" s="19">
        <f t="shared" si="2"/>
        <v>3.2000000000000002E-3</v>
      </c>
      <c r="J37">
        <f t="shared" si="3"/>
        <v>-2.4948500216800942</v>
      </c>
      <c r="K37">
        <f t="shared" si="4"/>
        <v>9.765625</v>
      </c>
      <c r="L37">
        <f t="shared" si="5"/>
        <v>0.98970004336018802</v>
      </c>
      <c r="M37">
        <f t="shared" si="6"/>
        <v>7.5746750000000001E-4</v>
      </c>
      <c r="N37">
        <f t="shared" si="7"/>
        <v>-3.1206359963219721</v>
      </c>
      <c r="O37">
        <f t="shared" si="8"/>
        <v>512</v>
      </c>
      <c r="P37">
        <f t="shared" si="9"/>
        <v>2.7092699609758308</v>
      </c>
      <c r="Q37">
        <f t="shared" si="10"/>
        <v>2.5170093443682737E-3</v>
      </c>
      <c r="R37">
        <f t="shared" si="11"/>
        <v>0.17560000000000001</v>
      </c>
      <c r="S37">
        <f t="shared" si="12"/>
        <v>12.547784406504647</v>
      </c>
    </row>
    <row r="38" spans="1:19" ht="15.75" thickBot="1" x14ac:dyDescent="0.3">
      <c r="A38">
        <f t="shared" si="0"/>
        <v>1.880675281753051</v>
      </c>
      <c r="B38" s="7">
        <v>75.975800000000007</v>
      </c>
      <c r="C38" s="8">
        <v>0.41839999999999999</v>
      </c>
      <c r="D38" s="31">
        <v>8</v>
      </c>
      <c r="E38" s="8">
        <v>10000</v>
      </c>
      <c r="F38" s="31">
        <v>32</v>
      </c>
      <c r="G38" s="32">
        <v>128</v>
      </c>
      <c r="H38" s="20">
        <f t="shared" si="1"/>
        <v>0.25</v>
      </c>
      <c r="I38" s="19">
        <f t="shared" si="2"/>
        <v>1.6000000000000001E-3</v>
      </c>
      <c r="J38">
        <f t="shared" si="3"/>
        <v>-2.795880017344075</v>
      </c>
      <c r="K38">
        <f t="shared" si="4"/>
        <v>19.53125</v>
      </c>
      <c r="L38">
        <f t="shared" si="5"/>
        <v>1.2907300390241692</v>
      </c>
      <c r="M38">
        <f t="shared" si="6"/>
        <v>9.4969750000000006E-4</v>
      </c>
      <c r="N38">
        <f t="shared" si="7"/>
        <v>-3.0224147052388926</v>
      </c>
      <c r="O38">
        <f t="shared" si="8"/>
        <v>512</v>
      </c>
      <c r="P38">
        <f t="shared" si="9"/>
        <v>2.7092699609758308</v>
      </c>
      <c r="Q38">
        <f t="shared" si="10"/>
        <v>1.1958334840062265E-3</v>
      </c>
      <c r="R38">
        <f t="shared" si="11"/>
        <v>0.2092</v>
      </c>
      <c r="S38">
        <f t="shared" si="12"/>
        <v>27.083846474139534</v>
      </c>
    </row>
    <row r="39" spans="1:19" x14ac:dyDescent="0.25">
      <c r="A39">
        <f t="shared" si="0"/>
        <v>2.4782501101104799</v>
      </c>
      <c r="B39" s="1">
        <v>300.7808</v>
      </c>
      <c r="C39" s="2">
        <v>146.29239999999999</v>
      </c>
      <c r="D39" s="25">
        <v>16</v>
      </c>
      <c r="E39" s="2">
        <v>100</v>
      </c>
      <c r="F39" s="25">
        <v>32</v>
      </c>
      <c r="G39" s="26">
        <v>32</v>
      </c>
      <c r="H39" s="20">
        <f t="shared" si="1"/>
        <v>0.5</v>
      </c>
      <c r="I39" s="19">
        <f t="shared" si="2"/>
        <v>0.02</v>
      </c>
      <c r="J39">
        <f t="shared" si="3"/>
        <v>-1.6989700043360187</v>
      </c>
      <c r="K39">
        <f t="shared" si="4"/>
        <v>1.5625</v>
      </c>
      <c r="L39">
        <f t="shared" si="5"/>
        <v>0.19382002601611284</v>
      </c>
      <c r="M39">
        <f t="shared" si="6"/>
        <v>0.18798799999999999</v>
      </c>
      <c r="N39">
        <f t="shared" si="7"/>
        <v>-0.72586987254544499</v>
      </c>
      <c r="O39">
        <f t="shared" si="8"/>
        <v>64</v>
      </c>
      <c r="P39">
        <f t="shared" si="9"/>
        <v>1.8061799739838871</v>
      </c>
      <c r="Q39">
        <f t="shared" si="10"/>
        <v>0.10561508923505633</v>
      </c>
      <c r="R39">
        <f t="shared" si="11"/>
        <v>73.146199999999993</v>
      </c>
      <c r="S39">
        <f t="shared" si="12"/>
        <v>1.6411195869967479</v>
      </c>
    </row>
    <row r="40" spans="1:19" x14ac:dyDescent="0.25">
      <c r="A40">
        <f t="shared" si="0"/>
        <v>3.2962912728774456</v>
      </c>
      <c r="B40" s="4">
        <v>1978.296</v>
      </c>
      <c r="C40" s="5">
        <v>1123.4129</v>
      </c>
      <c r="D40" s="21">
        <v>16</v>
      </c>
      <c r="E40" s="5">
        <v>1000</v>
      </c>
      <c r="F40" s="21">
        <v>32</v>
      </c>
      <c r="G40" s="22">
        <v>32</v>
      </c>
      <c r="H40" s="20">
        <f t="shared" si="1"/>
        <v>0.5</v>
      </c>
      <c r="I40" s="19">
        <f t="shared" si="2"/>
        <v>2E-3</v>
      </c>
      <c r="J40">
        <f t="shared" si="3"/>
        <v>-2.6989700043360187</v>
      </c>
      <c r="K40">
        <f t="shared" si="4"/>
        <v>15.625</v>
      </c>
      <c r="L40">
        <f t="shared" si="5"/>
        <v>1.1938200260161129</v>
      </c>
      <c r="M40">
        <f t="shared" si="6"/>
        <v>0.1236435</v>
      </c>
      <c r="N40">
        <f t="shared" si="7"/>
        <v>-0.90782870977847907</v>
      </c>
      <c r="O40">
        <f t="shared" si="8"/>
        <v>64</v>
      </c>
      <c r="P40">
        <f t="shared" si="9"/>
        <v>1.8061799739838871</v>
      </c>
      <c r="Q40">
        <f t="shared" si="10"/>
        <v>0.12331117875407159</v>
      </c>
      <c r="R40">
        <f t="shared" si="11"/>
        <v>561.70645000000002</v>
      </c>
      <c r="S40">
        <f t="shared" si="12"/>
        <v>21.141715722233819</v>
      </c>
    </row>
    <row r="41" spans="1:19" x14ac:dyDescent="0.25">
      <c r="A41">
        <f t="shared" si="0"/>
        <v>3.6766879043293557</v>
      </c>
      <c r="B41" s="4">
        <v>4749.9376000000002</v>
      </c>
      <c r="C41" s="5">
        <v>1818.3769</v>
      </c>
      <c r="D41" s="5">
        <v>16</v>
      </c>
      <c r="E41" s="5">
        <v>5000</v>
      </c>
      <c r="F41" s="21">
        <v>32</v>
      </c>
      <c r="G41" s="22">
        <v>32</v>
      </c>
      <c r="H41" s="20">
        <f t="shared" si="1"/>
        <v>0.5</v>
      </c>
      <c r="I41" s="19">
        <f t="shared" si="2"/>
        <v>4.0000000000000002E-4</v>
      </c>
      <c r="J41">
        <f t="shared" si="3"/>
        <v>-3.3979400086720375</v>
      </c>
      <c r="K41">
        <f t="shared" si="4"/>
        <v>78.125</v>
      </c>
      <c r="L41">
        <f t="shared" si="5"/>
        <v>1.8927900303521317</v>
      </c>
      <c r="M41">
        <f t="shared" si="6"/>
        <v>5.9374220000000005E-2</v>
      </c>
      <c r="N41">
        <f t="shared" si="7"/>
        <v>-1.2264020826625879</v>
      </c>
      <c r="O41">
        <f t="shared" si="8"/>
        <v>64</v>
      </c>
      <c r="P41">
        <f t="shared" si="9"/>
        <v>1.8061799739838871</v>
      </c>
      <c r="Q41">
        <f t="shared" si="10"/>
        <v>8.3128571382742059E-2</v>
      </c>
      <c r="R41">
        <f t="shared" si="11"/>
        <v>909.18844999999999</v>
      </c>
      <c r="S41">
        <f t="shared" si="12"/>
        <v>126.1818625567423</v>
      </c>
    </row>
    <row r="42" spans="1:19" ht="15.75" thickBot="1" x14ac:dyDescent="0.3">
      <c r="A42">
        <f t="shared" si="0"/>
        <v>4.0307094231192497</v>
      </c>
      <c r="B42" s="7">
        <v>10732.7107</v>
      </c>
      <c r="C42" s="8">
        <v>3953.3885</v>
      </c>
      <c r="D42" s="8">
        <v>16</v>
      </c>
      <c r="E42" s="8">
        <v>10000</v>
      </c>
      <c r="F42" s="31">
        <v>32</v>
      </c>
      <c r="G42" s="32">
        <v>32</v>
      </c>
      <c r="H42" s="20">
        <f t="shared" si="1"/>
        <v>0.5</v>
      </c>
      <c r="I42" s="19">
        <f t="shared" si="2"/>
        <v>2.0000000000000001E-4</v>
      </c>
      <c r="J42">
        <f t="shared" si="3"/>
        <v>-3.6989700043360187</v>
      </c>
      <c r="K42">
        <f t="shared" si="4"/>
        <v>156.25</v>
      </c>
      <c r="L42">
        <f t="shared" si="5"/>
        <v>2.1938200260161129</v>
      </c>
      <c r="M42">
        <f t="shared" si="6"/>
        <v>6.7079441874999993E-2</v>
      </c>
      <c r="N42">
        <f t="shared" si="7"/>
        <v>-1.1734105595366748</v>
      </c>
      <c r="O42">
        <f t="shared" si="8"/>
        <v>64</v>
      </c>
      <c r="P42">
        <f t="shared" si="9"/>
        <v>1.8061799739838871</v>
      </c>
      <c r="Q42">
        <f t="shared" si="10"/>
        <v>7.9986075203246368E-2</v>
      </c>
      <c r="R42">
        <f t="shared" si="11"/>
        <v>1976.69425</v>
      </c>
      <c r="S42">
        <f t="shared" si="12"/>
        <v>272.35805801191412</v>
      </c>
    </row>
    <row r="43" spans="1:19" x14ac:dyDescent="0.25">
      <c r="A43">
        <f t="shared" si="0"/>
        <v>-1.1842527443247149E-2</v>
      </c>
      <c r="B43" s="1">
        <v>0.97309999999999997</v>
      </c>
      <c r="C43" s="2">
        <v>0.53839999999999999</v>
      </c>
      <c r="D43" s="12">
        <v>16</v>
      </c>
      <c r="E43" s="2">
        <v>100</v>
      </c>
      <c r="F43" s="25">
        <v>32</v>
      </c>
      <c r="G43" s="26">
        <v>128</v>
      </c>
      <c r="H43" s="20">
        <f t="shared" si="1"/>
        <v>0.5</v>
      </c>
      <c r="I43" s="19">
        <f t="shared" si="2"/>
        <v>0.08</v>
      </c>
      <c r="J43">
        <f t="shared" si="3"/>
        <v>-1.0969100130080565</v>
      </c>
      <c r="K43">
        <f t="shared" si="4"/>
        <v>0.390625</v>
      </c>
      <c r="L43">
        <f t="shared" si="5"/>
        <v>-0.40823996531184958</v>
      </c>
      <c r="M43">
        <f t="shared" si="6"/>
        <v>6.081875E-4</v>
      </c>
      <c r="N43">
        <f t="shared" si="7"/>
        <v>-3.215962510099172</v>
      </c>
      <c r="O43">
        <f t="shared" si="8"/>
        <v>256</v>
      </c>
      <c r="P43">
        <f t="shared" si="9"/>
        <v>2.4082399653118496</v>
      </c>
      <c r="Q43">
        <f t="shared" si="10"/>
        <v>0.1201439466944357</v>
      </c>
      <c r="R43">
        <f t="shared" si="11"/>
        <v>0.26919999999999999</v>
      </c>
      <c r="S43">
        <f t="shared" si="12"/>
        <v>0.35225213861410215</v>
      </c>
    </row>
    <row r="44" spans="1:19" x14ac:dyDescent="0.25">
      <c r="A44">
        <f t="shared" si="0"/>
        <v>0.65416691218180156</v>
      </c>
      <c r="B44" s="4">
        <v>4.5099</v>
      </c>
      <c r="C44" s="5">
        <v>6.1600000000000002E-2</v>
      </c>
      <c r="D44" s="10">
        <v>16</v>
      </c>
      <c r="E44" s="5">
        <v>1000</v>
      </c>
      <c r="F44" s="21">
        <v>32</v>
      </c>
      <c r="G44" s="22">
        <v>128</v>
      </c>
      <c r="H44" s="20">
        <f t="shared" si="1"/>
        <v>0.5</v>
      </c>
      <c r="I44" s="19">
        <f t="shared" si="2"/>
        <v>8.0000000000000002E-3</v>
      </c>
      <c r="J44">
        <f t="shared" si="3"/>
        <v>-2.0969100130080562</v>
      </c>
      <c r="K44">
        <f t="shared" si="4"/>
        <v>3.90625</v>
      </c>
      <c r="L44">
        <f t="shared" si="5"/>
        <v>0.59176003468815042</v>
      </c>
      <c r="M44">
        <f t="shared" si="6"/>
        <v>2.8186874999999999E-4</v>
      </c>
      <c r="N44">
        <f t="shared" si="7"/>
        <v>-3.5499530704741233</v>
      </c>
      <c r="O44">
        <f t="shared" si="8"/>
        <v>256</v>
      </c>
      <c r="P44">
        <f t="shared" si="9"/>
        <v>2.4082399653118496</v>
      </c>
      <c r="Q44">
        <f t="shared" si="10"/>
        <v>2.965979299456785E-3</v>
      </c>
      <c r="R44">
        <f t="shared" si="11"/>
        <v>3.0800000000000001E-2</v>
      </c>
      <c r="S44">
        <f t="shared" si="12"/>
        <v>4.5378865965256496</v>
      </c>
    </row>
    <row r="45" spans="1:19" x14ac:dyDescent="0.25">
      <c r="A45">
        <f t="shared" si="0"/>
        <v>1.4045018846463568</v>
      </c>
      <c r="B45" s="4">
        <v>25.380600000000001</v>
      </c>
      <c r="C45" s="5">
        <v>0.17319999999999999</v>
      </c>
      <c r="D45" s="10">
        <v>16</v>
      </c>
      <c r="E45" s="5">
        <v>5000</v>
      </c>
      <c r="F45" s="21">
        <v>32</v>
      </c>
      <c r="G45" s="22">
        <v>128</v>
      </c>
      <c r="H45" s="20">
        <f t="shared" si="1"/>
        <v>0.5</v>
      </c>
      <c r="I45" s="19">
        <f t="shared" si="2"/>
        <v>1.6000000000000001E-3</v>
      </c>
      <c r="J45">
        <f t="shared" si="3"/>
        <v>-2.795880017344075</v>
      </c>
      <c r="K45">
        <f t="shared" si="4"/>
        <v>19.53125</v>
      </c>
      <c r="L45">
        <f t="shared" si="5"/>
        <v>1.2907300390241692</v>
      </c>
      <c r="M45">
        <f t="shared" si="6"/>
        <v>3.172575E-4</v>
      </c>
      <c r="N45">
        <f t="shared" si="7"/>
        <v>-3.4985881023455869</v>
      </c>
      <c r="O45">
        <f t="shared" si="8"/>
        <v>256</v>
      </c>
      <c r="P45">
        <f t="shared" si="9"/>
        <v>2.4082399653118496</v>
      </c>
      <c r="Q45">
        <f t="shared" si="10"/>
        <v>1.4818366048407682E-3</v>
      </c>
      <c r="R45">
        <f t="shared" si="11"/>
        <v>8.6599999999999996E-2</v>
      </c>
      <c r="S45">
        <f t="shared" si="12"/>
        <v>27.083846474139534</v>
      </c>
    </row>
    <row r="46" spans="1:19" ht="15.75" thickBot="1" x14ac:dyDescent="0.3">
      <c r="A46">
        <f t="shared" si="0"/>
        <v>1.8198471777645342</v>
      </c>
      <c r="B46" s="7">
        <v>66.046099999999996</v>
      </c>
      <c r="C46" s="8">
        <v>0.39389999999999997</v>
      </c>
      <c r="D46" s="17">
        <v>16</v>
      </c>
      <c r="E46" s="8">
        <v>10000</v>
      </c>
      <c r="F46" s="31">
        <v>32</v>
      </c>
      <c r="G46" s="32">
        <v>128</v>
      </c>
      <c r="H46" s="20">
        <f t="shared" si="1"/>
        <v>0.5</v>
      </c>
      <c r="I46" s="19">
        <f t="shared" si="2"/>
        <v>8.0000000000000004E-4</v>
      </c>
      <c r="J46">
        <f t="shared" si="3"/>
        <v>-3.0969100130080562</v>
      </c>
      <c r="K46">
        <f t="shared" si="4"/>
        <v>39.0625</v>
      </c>
      <c r="L46">
        <f t="shared" si="5"/>
        <v>1.5917600346881504</v>
      </c>
      <c r="M46">
        <f t="shared" si="6"/>
        <v>4.1278812499999997E-4</v>
      </c>
      <c r="N46">
        <f t="shared" si="7"/>
        <v>-3.3842728048913906</v>
      </c>
      <c r="O46">
        <f t="shared" si="8"/>
        <v>256</v>
      </c>
      <c r="P46">
        <f t="shared" si="9"/>
        <v>2.4082399653118496</v>
      </c>
      <c r="Q46">
        <f t="shared" si="10"/>
        <v>1.2950696288023887E-3</v>
      </c>
      <c r="R46">
        <f t="shared" si="11"/>
        <v>0.19694999999999999</v>
      </c>
      <c r="S46">
        <f t="shared" si="12"/>
        <v>58.459303736084536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F298-CC3F-49FB-B997-1384BAF7BCF0}">
  <dimension ref="B5:P43"/>
  <sheetViews>
    <sheetView showGridLines="0" tabSelected="1" topLeftCell="A24" zoomScale="120" zoomScaleNormal="120" workbookViewId="0">
      <selection activeCell="L46" sqref="L46"/>
    </sheetView>
  </sheetViews>
  <sheetFormatPr baseColWidth="10" defaultRowHeight="15" x14ac:dyDescent="0.25"/>
  <cols>
    <col min="10" max="10" width="12.28515625" customWidth="1"/>
    <col min="11" max="11" width="8.85546875" customWidth="1"/>
    <col min="12" max="12" width="12.140625" bestFit="1" customWidth="1"/>
  </cols>
  <sheetData>
    <row r="5" spans="2:16" ht="15.75" thickBot="1" x14ac:dyDescent="0.3"/>
    <row r="6" spans="2:16" ht="15.75" thickBot="1" x14ac:dyDescent="0.3">
      <c r="D6" s="33" t="s">
        <v>25</v>
      </c>
      <c r="H6" s="33" t="s">
        <v>26</v>
      </c>
    </row>
    <row r="7" spans="2:16" x14ac:dyDescent="0.25">
      <c r="F7" t="s">
        <v>27</v>
      </c>
    </row>
    <row r="9" spans="2:16" ht="15.75" thickBot="1" x14ac:dyDescent="0.3"/>
    <row r="10" spans="2:16" ht="15.75" thickBot="1" x14ac:dyDescent="0.3">
      <c r="L10" s="34" t="s">
        <v>39</v>
      </c>
      <c r="M10" s="35"/>
      <c r="O10" s="34" t="s">
        <v>40</v>
      </c>
      <c r="P10" s="35"/>
    </row>
    <row r="11" spans="2:16" x14ac:dyDescent="0.25">
      <c r="E11" s="52" t="s">
        <v>29</v>
      </c>
      <c r="F11" s="61"/>
      <c r="G11" s="53"/>
      <c r="L11" s="36"/>
      <c r="M11" s="37"/>
      <c r="O11" s="36"/>
      <c r="P11" s="37"/>
    </row>
    <row r="12" spans="2:16" ht="15.75" thickBot="1" x14ac:dyDescent="0.3">
      <c r="B12" s="40" t="s">
        <v>30</v>
      </c>
      <c r="C12" s="41"/>
      <c r="E12" s="54"/>
      <c r="F12" s="62"/>
      <c r="G12" s="55"/>
      <c r="L12" s="38"/>
      <c r="M12" s="39"/>
      <c r="O12" s="38"/>
      <c r="P12" s="39"/>
    </row>
    <row r="13" spans="2:16" x14ac:dyDescent="0.25">
      <c r="B13" s="42"/>
      <c r="C13" s="43"/>
      <c r="E13" s="54"/>
      <c r="F13" s="62"/>
      <c r="G13" s="55"/>
    </row>
    <row r="14" spans="2:16" x14ac:dyDescent="0.25">
      <c r="E14" s="54"/>
      <c r="F14" s="62"/>
      <c r="G14" s="55"/>
    </row>
    <row r="15" spans="2:16" ht="15.75" thickBot="1" x14ac:dyDescent="0.3">
      <c r="E15" s="56"/>
      <c r="F15" s="63"/>
      <c r="G15" s="57"/>
    </row>
    <row r="16" spans="2:16" x14ac:dyDescent="0.25">
      <c r="O16" s="34" t="s">
        <v>41</v>
      </c>
      <c r="P16" s="35"/>
    </row>
    <row r="17" spans="5:16" ht="15.75" thickBot="1" x14ac:dyDescent="0.3">
      <c r="O17" s="36"/>
      <c r="P17" s="37"/>
    </row>
    <row r="18" spans="5:16" ht="15.75" thickBot="1" x14ac:dyDescent="0.3">
      <c r="E18" s="52" t="s">
        <v>28</v>
      </c>
      <c r="F18" s="61"/>
      <c r="G18" s="53"/>
      <c r="O18" s="38"/>
      <c r="P18" s="39"/>
    </row>
    <row r="19" spans="5:16" x14ac:dyDescent="0.25">
      <c r="E19" s="54"/>
      <c r="F19" s="62"/>
      <c r="G19" s="55"/>
    </row>
    <row r="20" spans="5:16" x14ac:dyDescent="0.25">
      <c r="E20" s="54"/>
      <c r="F20" s="62"/>
      <c r="G20" s="55"/>
    </row>
    <row r="21" spans="5:16" ht="15.75" thickBot="1" x14ac:dyDescent="0.3">
      <c r="E21" s="56"/>
      <c r="F21" s="63"/>
      <c r="G21" s="57"/>
    </row>
    <row r="22" spans="5:16" ht="15.75" thickBot="1" x14ac:dyDescent="0.3"/>
    <row r="23" spans="5:16" x14ac:dyDescent="0.25">
      <c r="E23" s="52" t="s">
        <v>31</v>
      </c>
      <c r="F23" s="61"/>
      <c r="G23" s="53"/>
    </row>
    <row r="24" spans="5:16" x14ac:dyDescent="0.25">
      <c r="E24" s="54"/>
      <c r="F24" s="62"/>
      <c r="G24" s="55"/>
    </row>
    <row r="25" spans="5:16" ht="15.75" thickBot="1" x14ac:dyDescent="0.3">
      <c r="E25" s="56"/>
      <c r="F25" s="63"/>
      <c r="G25" s="57"/>
    </row>
    <row r="27" spans="5:16" x14ac:dyDescent="0.25">
      <c r="I27" s="58" t="s">
        <v>35</v>
      </c>
      <c r="J27" s="58"/>
      <c r="K27" s="58"/>
      <c r="L27" s="59" t="s">
        <v>36</v>
      </c>
    </row>
    <row r="28" spans="5:16" x14ac:dyDescent="0.25">
      <c r="I28" s="58"/>
      <c r="J28" s="58"/>
      <c r="K28" s="58"/>
      <c r="L28" s="59"/>
    </row>
    <row r="30" spans="5:16" x14ac:dyDescent="0.25">
      <c r="I30" s="58" t="s">
        <v>37</v>
      </c>
      <c r="J30" s="58"/>
      <c r="K30" s="60" t="s">
        <v>38</v>
      </c>
    </row>
    <row r="31" spans="5:16" x14ac:dyDescent="0.25">
      <c r="I31" s="58"/>
      <c r="J31" s="58"/>
      <c r="K31" s="60"/>
    </row>
    <row r="32" spans="5:16" ht="15.75" thickBot="1" x14ac:dyDescent="0.3"/>
    <row r="33" spans="5:6" x14ac:dyDescent="0.25">
      <c r="E33" s="44" t="s">
        <v>34</v>
      </c>
      <c r="F33" s="45"/>
    </row>
    <row r="34" spans="5:6" ht="15.75" thickBot="1" x14ac:dyDescent="0.3">
      <c r="E34" s="46"/>
      <c r="F34" s="47"/>
    </row>
    <row r="36" spans="5:6" ht="15.75" thickBot="1" x14ac:dyDescent="0.3"/>
    <row r="37" spans="5:6" ht="15" customHeight="1" x14ac:dyDescent="0.25">
      <c r="E37" s="52" t="s">
        <v>33</v>
      </c>
      <c r="F37" s="53"/>
    </row>
    <row r="38" spans="5:6" x14ac:dyDescent="0.25">
      <c r="E38" s="54"/>
      <c r="F38" s="55"/>
    </row>
    <row r="39" spans="5:6" ht="15.75" thickBot="1" x14ac:dyDescent="0.3">
      <c r="E39" s="56"/>
      <c r="F39" s="57"/>
    </row>
    <row r="41" spans="5:6" ht="15.75" thickBot="1" x14ac:dyDescent="0.3"/>
    <row r="42" spans="5:6" x14ac:dyDescent="0.25">
      <c r="E42" s="48" t="s">
        <v>32</v>
      </c>
      <c r="F42" s="49"/>
    </row>
    <row r="43" spans="5:6" ht="15.75" thickBot="1" x14ac:dyDescent="0.3">
      <c r="E43" s="50"/>
      <c r="F43" s="51"/>
    </row>
  </sheetData>
  <mergeCells count="14">
    <mergeCell ref="O10:P12"/>
    <mergeCell ref="O16:P18"/>
    <mergeCell ref="B12:C13"/>
    <mergeCell ref="E33:F34"/>
    <mergeCell ref="E42:F43"/>
    <mergeCell ref="E37:F39"/>
    <mergeCell ref="L10:M12"/>
    <mergeCell ref="I27:K28"/>
    <mergeCell ref="L27:L28"/>
    <mergeCell ref="I30:J31"/>
    <mergeCell ref="K30:K31"/>
    <mergeCell ref="E11:G15"/>
    <mergeCell ref="E18:G21"/>
    <mergeCell ref="E23:G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Lobo</dc:creator>
  <cp:lastModifiedBy>Sergio Lobo</cp:lastModifiedBy>
  <dcterms:created xsi:type="dcterms:W3CDTF">2018-11-17T17:15:28Z</dcterms:created>
  <dcterms:modified xsi:type="dcterms:W3CDTF">2018-11-28T00:58:51Z</dcterms:modified>
</cp:coreProperties>
</file>