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g-my.sharepoint.com/personal/sergio_rodrigues_giraldo_ing_com/Documents/Downloads/"/>
    </mc:Choice>
  </mc:AlternateContent>
  <xr:revisionPtr revIDLastSave="823" documentId="8_{21EF7303-9558-4BFB-9B53-8C62BC0D9DC6}" xr6:coauthVersionLast="47" xr6:coauthVersionMax="47" xr10:uidLastSave="{50688353-AF76-5344-ABE2-DC6B1FBEA531}"/>
  <bookViews>
    <workbookView xWindow="0" yWindow="880" windowWidth="41120" windowHeight="25700" activeTab="1" xr2:uid="{3AB8C40A-9D43-4907-BC78-BDAE597C5951}"/>
  </bookViews>
  <sheets>
    <sheet name="Asterisk" sheetId="1" r:id="rId1"/>
    <sheet name="Question Mark" sheetId="2" r:id="rId2"/>
    <sheet name="Tilde" sheetId="4" r:id="rId3"/>
    <sheet name="Curly Braces" sheetId="7" r:id="rId4"/>
    <sheet name="Dot Operator" sheetId="5" r:id="rId5"/>
    <sheet name="Hash" sheetId="6" r:id="rId6"/>
    <sheet name="Dollar Signs" sheetId="9" r:id="rId7"/>
    <sheet name="Square Brackets" sheetId="3" r:id="rId8"/>
    <sheet name="@ Symbol" sheetId="12" r:id="rId9"/>
    <sheet name="Apostrophe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3" l="1"/>
  <c r="F6" i="3"/>
  <c r="I6" i="6"/>
  <c r="E6" i="1"/>
  <c r="E7" i="1"/>
  <c r="E8" i="1"/>
  <c r="F7" i="9"/>
  <c r="F8" i="9"/>
  <c r="F9" i="9"/>
  <c r="F10" i="9"/>
  <c r="F6" i="9"/>
  <c r="F7" i="6" a="1"/>
  <c r="F6" i="5"/>
  <c r="F7" i="5"/>
  <c r="B6" i="7" a="1"/>
  <c r="B6" i="7" s="1"/>
  <c r="I6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O6" i="9"/>
  <c r="P6" i="9"/>
  <c r="O7" i="9"/>
  <c r="P7" i="9"/>
  <c r="O8" i="9"/>
  <c r="P8" i="9"/>
  <c r="O9" i="9"/>
  <c r="P9" i="9"/>
  <c r="O10" i="9"/>
  <c r="P10" i="9"/>
  <c r="N7" i="9"/>
  <c r="N8" i="9"/>
  <c r="N9" i="9"/>
  <c r="N10" i="9"/>
  <c r="N6" i="9"/>
  <c r="C12" i="7" a="1"/>
  <c r="C12" i="7" s="1"/>
  <c r="C14" i="2"/>
  <c r="C15" i="2"/>
  <c r="C16" i="2"/>
  <c r="J6" i="6"/>
  <c r="D15" i="2"/>
  <c r="H4" i="12"/>
  <c r="D14" i="2"/>
  <c r="D16" i="2"/>
  <c r="J6" i="12"/>
  <c r="G6" i="5"/>
  <c r="H6" i="3"/>
  <c r="C6" i="7"/>
  <c r="F6" i="1"/>
  <c r="F7" i="1"/>
  <c r="D12" i="4"/>
  <c r="F8" i="1"/>
  <c r="D11" i="4"/>
  <c r="G7" i="5"/>
  <c r="H4" i="3"/>
  <c r="F11" i="9" l="1"/>
  <c r="F7" i="6"/>
  <c r="C12" i="4"/>
  <c r="C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<sst xmlns="http://schemas.openxmlformats.org/spreadsheetml/2006/main" count="357" uniqueCount="172">
  <si>
    <t>Month</t>
  </si>
  <si>
    <t>Order ID</t>
  </si>
  <si>
    <t>Product</t>
  </si>
  <si>
    <t>Green Apple</t>
  </si>
  <si>
    <t>Apple Pie</t>
  </si>
  <si>
    <t>Jan</t>
  </si>
  <si>
    <t>Feb</t>
  </si>
  <si>
    <t>Adam</t>
  </si>
  <si>
    <t>User</t>
  </si>
  <si>
    <t>Ben</t>
  </si>
  <si>
    <t>Clark</t>
  </si>
  <si>
    <t>Comment</t>
  </si>
  <si>
    <t>Thanks a lot!</t>
  </si>
  <si>
    <t>So helpful!</t>
  </si>
  <si>
    <t>Sales $</t>
  </si>
  <si>
    <t>Total Sales</t>
  </si>
  <si>
    <t>Value</t>
  </si>
  <si>
    <t>Year</t>
  </si>
  <si>
    <t>Mar</t>
  </si>
  <si>
    <t>Category</t>
  </si>
  <si>
    <t>Clothing</t>
  </si>
  <si>
    <t>Socks</t>
  </si>
  <si>
    <t>Components</t>
  </si>
  <si>
    <t>Handlebars</t>
  </si>
  <si>
    <t>Jerseys</t>
  </si>
  <si>
    <t>Bikes</t>
  </si>
  <si>
    <t>Road Bikes</t>
  </si>
  <si>
    <t>Accessories</t>
  </si>
  <si>
    <t>Pumps</t>
  </si>
  <si>
    <t>Unique Categories</t>
  </si>
  <si>
    <t>AB12A</t>
  </si>
  <si>
    <t>AB12</t>
  </si>
  <si>
    <t>AB12B</t>
  </si>
  <si>
    <t>AB22A</t>
  </si>
  <si>
    <t>AB12 Total Sales:</t>
  </si>
  <si>
    <t>AB12? Total Sales:</t>
  </si>
  <si>
    <t>Granny Smith Apple</t>
  </si>
  <si>
    <t>Crabapple</t>
  </si>
  <si>
    <t>Custard Apple</t>
  </si>
  <si>
    <t>Snapple</t>
  </si>
  <si>
    <t>Apple Cider</t>
  </si>
  <si>
    <t>Count</t>
  </si>
  <si>
    <t>Apple</t>
  </si>
  <si>
    <t>Only contains "apple"</t>
  </si>
  <si>
    <t>Formula</t>
  </si>
  <si>
    <t>Matching (not case sensitive)</t>
  </si>
  <si>
    <t>The asterisk is a wildcard character that means "any number of characters".</t>
  </si>
  <si>
    <t>Text that ends with the word "apple"</t>
  </si>
  <si>
    <t>Text that containis "apple" anywhere</t>
  </si>
  <si>
    <t>The question mark is a wildcard character that matches "exactly one character".</t>
  </si>
  <si>
    <t>AB12C5</t>
  </si>
  <si>
    <t>AB12?? Total Sales:</t>
  </si>
  <si>
    <t>The tilde tells Excel to treat the next character literally, not as a wildcard.</t>
  </si>
  <si>
    <t>~? → search for a real question mark</t>
  </si>
  <si>
    <t>~* → search for an asterisk</t>
  </si>
  <si>
    <t>~~ → search for the tilde itself</t>
  </si>
  <si>
    <t>Examples</t>
  </si>
  <si>
    <t>Sum</t>
  </si>
  <si>
    <t>Count any text</t>
  </si>
  <si>
    <t>Count Questions</t>
  </si>
  <si>
    <t>Curly Braces</t>
  </si>
  <si>
    <t>Quarter Start</t>
  </si>
  <si>
    <t>Fixed Range</t>
  </si>
  <si>
    <t>Trimmed Dynamic Range</t>
  </si>
  <si>
    <t>Curly braces specify an array. Separate by commas for a horizontal array and semicolon for a vertical array.</t>
  </si>
  <si>
    <t>The dot operator returns a reference to your data that automatically detects and adjusts to the range your data occupies.</t>
  </si>
  <si>
    <t>Hash Spilled Array Operator</t>
  </si>
  <si>
    <t>Asterisk Wildcard</t>
  </si>
  <si>
    <t>Question Mark Wildcard</t>
  </si>
  <si>
    <t>Dynamically reference spilled arrays; references automatically adjust as the array changes shape.</t>
  </si>
  <si>
    <t>Dollar Signs</t>
  </si>
  <si>
    <t>Specify how cell references adapt as you copy and paste formulas.</t>
  </si>
  <si>
    <t>Quick breakdown:</t>
  </si>
  <si>
    <t>Relative</t>
  </si>
  <si>
    <t>G2</t>
  </si>
  <si>
    <t>Changes as you drag the formula</t>
  </si>
  <si>
    <t>Absolute</t>
  </si>
  <si>
    <t>$G$2</t>
  </si>
  <si>
    <t>Never changes: locked column + row</t>
  </si>
  <si>
    <t>Mixed (Row)</t>
  </si>
  <si>
    <t>G$2</t>
  </si>
  <si>
    <t>Column moves, row stays fixed</t>
  </si>
  <si>
    <t>Mixed (Column)</t>
  </si>
  <si>
    <t>$G2</t>
  </si>
  <si>
    <t>Row moves, column stays fixed</t>
  </si>
  <si>
    <r>
      <rPr>
        <b/>
        <sz val="11"/>
        <color theme="1"/>
        <rFont val="Calibri"/>
        <family val="2"/>
      </rPr>
      <t>Pro Tip</t>
    </r>
    <r>
      <rPr>
        <sz val="11"/>
        <color theme="1"/>
        <rFont val="Calibri"/>
        <family val="2"/>
      </rPr>
      <t>: Press F4 while editing a reference to quickly toggle between these options</t>
    </r>
  </si>
  <si>
    <t>Reference</t>
  </si>
  <si>
    <t>Behaviour</t>
  </si>
  <si>
    <t>Dept.</t>
  </si>
  <si>
    <t>Employee ID</t>
  </si>
  <si>
    <t>Emp. Count</t>
  </si>
  <si>
    <t>Admin</t>
  </si>
  <si>
    <t>Finance</t>
  </si>
  <si>
    <t>HR</t>
  </si>
  <si>
    <t>IT</t>
  </si>
  <si>
    <t>Sales</t>
  </si>
  <si>
    <t>Salary</t>
  </si>
  <si>
    <t>Square Brackets</t>
  </si>
  <si>
    <t>Square brackets enable you to easily reference Excel Table elements like referencing columns by their name etc.</t>
  </si>
  <si>
    <t>Code</t>
  </si>
  <si>
    <t>Group</t>
  </si>
  <si>
    <t>Stock</t>
  </si>
  <si>
    <t>Price</t>
  </si>
  <si>
    <t>SKU10</t>
  </si>
  <si>
    <t>Biscuit Sweet</t>
  </si>
  <si>
    <t>Tim Tams</t>
  </si>
  <si>
    <t>SKU11</t>
  </si>
  <si>
    <t>Tiny Teddies</t>
  </si>
  <si>
    <t>SKU12</t>
  </si>
  <si>
    <t>Iced Vovos</t>
  </si>
  <si>
    <t>SKU13</t>
  </si>
  <si>
    <t>Mint Slice</t>
  </si>
  <si>
    <t>SKU14</t>
  </si>
  <si>
    <t>Monte Carlo</t>
  </si>
  <si>
    <t>SKU15</t>
  </si>
  <si>
    <t>Kingstons</t>
  </si>
  <si>
    <t>SKU16</t>
  </si>
  <si>
    <t>Biscuit Savoury</t>
  </si>
  <si>
    <t>Vita-Weat</t>
  </si>
  <si>
    <t>SKU17</t>
  </si>
  <si>
    <t>Jazz</t>
  </si>
  <si>
    <t>SKU18</t>
  </si>
  <si>
    <t>Jatz</t>
  </si>
  <si>
    <t>SKU19</t>
  </si>
  <si>
    <t>Shapes</t>
  </si>
  <si>
    <t>SKU20</t>
  </si>
  <si>
    <t>Sao</t>
  </si>
  <si>
    <t>SKU21</t>
  </si>
  <si>
    <t>Cruskit</t>
  </si>
  <si>
    <t>SKU22</t>
  </si>
  <si>
    <t>Bread</t>
  </si>
  <si>
    <t>White Loaf</t>
  </si>
  <si>
    <t>SKU23</t>
  </si>
  <si>
    <t>Ciabatta</t>
  </si>
  <si>
    <t>SKU24</t>
  </si>
  <si>
    <t>Croissant</t>
  </si>
  <si>
    <t>SKU25</t>
  </si>
  <si>
    <t>Four Seed</t>
  </si>
  <si>
    <t>SKU26</t>
  </si>
  <si>
    <t>Cheese &amp; Bacon</t>
  </si>
  <si>
    <t>SKU27</t>
  </si>
  <si>
    <t>Baguette</t>
  </si>
  <si>
    <t>Total Stock</t>
  </si>
  <si>
    <t>Total Value</t>
  </si>
  <si>
    <t>@ Symbol</t>
  </si>
  <si>
    <t>The @ symbol enables you to implicitly reference the current row of a Table, whether from inside the table or outside.</t>
  </si>
  <si>
    <t>Result</t>
  </si>
  <si>
    <t>Apostrophe</t>
  </si>
  <si>
    <t>=SUM(number1,number2,...)</t>
  </si>
  <si>
    <t>The apostrophe is only visible in the formula bar:</t>
  </si>
  <si>
    <t>Preserve leading zeros</t>
  </si>
  <si>
    <t>00123</t>
  </si>
  <si>
    <t>Show special characters</t>
  </si>
  <si>
    <t>+100</t>
  </si>
  <si>
    <t>-50</t>
  </si>
  <si>
    <t>@username</t>
  </si>
  <si>
    <t>Part numbers or codes</t>
  </si>
  <si>
    <t>01-2571</t>
  </si>
  <si>
    <t>1-2</t>
  </si>
  <si>
    <t>The apostrophe entered at the start of a text string prevents Excel evaluating text that looks like a formula.</t>
  </si>
  <si>
    <t>Formulas</t>
  </si>
  <si>
    <t>Tilde Literal Character</t>
  </si>
  <si>
    <t>AB123</t>
  </si>
  <si>
    <t>Use tilde to escape special characters:</t>
  </si>
  <si>
    <t>Does this still work?</t>
  </si>
  <si>
    <t>Trim Ref Dot Operator</t>
  </si>
  <si>
    <t>Total Categories:</t>
  </si>
  <si>
    <t>Excel Table</t>
  </si>
  <si>
    <t>Spilled Array Formula</t>
  </si>
  <si>
    <t>Helmets</t>
  </si>
  <si>
    <t>Bib-Shorts</t>
  </si>
  <si>
    <t>Stock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</si>
</sst>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&quot;$&quot;#,##0_);\(&quot;$&quot;#,##0\)"/>
    <numFmt numFmtId="166" formatCode="#,##0_);\(#,##0\)"/>
    <numFmt numFmtId="168" formatCode="&quot;E&quot;0000"/>
    <numFmt numFmtId="169" formatCode="#,##0_ ;\-#,##0\ "/>
    <numFmt numFmtId="170" formatCode="&quot;$&quot;#,##0.00"/>
    <numFmt numFmtId="171" formatCode="_-* #,##0_-;\-* #,##0_-;_-* &quot;-&quot;??_-;_-@_-"/>
  </numFmts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sz val="11"/>
      <color theme="1"/>
      <name val="Aptos Narrow"/>
      <family val="2"/>
      <scheme val="minor"/>
    </font>
    <font>
      <sz val="28"/>
      <color theme="0"/>
      <name val="Segoe UI Light"/>
      <family val="2"/>
    </font>
    <font>
      <sz val="11"/>
      <color theme="1"/>
      <name val="Calibri"/>
      <family val="2"/>
    </font>
    <font>
      <sz val="11"/>
      <name val="Aptos Narrow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F551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theme="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52">
    <xf numFmtId="0" fontId="0" fillId="0" borderId="0" xfId="0"/>
    <xf numFmtId="3" fontId="0" fillId="0" borderId="0" xfId="0" applyNumberFormat="1"/>
    <xf numFmtId="0" fontId="3" fillId="0" borderId="0" xfId="0" applyFont="1"/>
    <xf numFmtId="37" fontId="0" fillId="0" borderId="0" xfId="0" applyNumberFormat="1"/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3" fontId="7" fillId="0" borderId="0" xfId="0" applyNumberFormat="1" applyFont="1"/>
    <xf numFmtId="14" fontId="1" fillId="3" borderId="0" xfId="0" applyNumberFormat="1" applyFont="1" applyFill="1" applyAlignment="1">
      <alignment horizontal="left"/>
    </xf>
    <xf numFmtId="14" fontId="1" fillId="3" borderId="0" xfId="0" applyNumberFormat="1" applyFont="1" applyFill="1" applyAlignment="1">
      <alignment horizontal="right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Continuous" vertical="center"/>
    </xf>
    <xf numFmtId="37" fontId="2" fillId="0" borderId="0" xfId="0" applyNumberFormat="1" applyFont="1"/>
    <xf numFmtId="0" fontId="1" fillId="4" borderId="0" xfId="0" applyFont="1" applyFill="1"/>
    <xf numFmtId="0" fontId="6" fillId="0" borderId="0" xfId="0" applyFont="1"/>
    <xf numFmtId="0" fontId="0" fillId="0" borderId="1" xfId="0" applyBorder="1"/>
    <xf numFmtId="0" fontId="6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indent="1"/>
    </xf>
    <xf numFmtId="0" fontId="6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168" fontId="0" fillId="0" borderId="0" xfId="0" applyNumberFormat="1"/>
    <xf numFmtId="0" fontId="0" fillId="0" borderId="3" xfId="0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center" wrapText="1"/>
    </xf>
    <xf numFmtId="169" fontId="0" fillId="0" borderId="0" xfId="1" applyNumberFormat="1" applyFont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170" fontId="0" fillId="0" borderId="0" xfId="0" applyNumberFormat="1"/>
    <xf numFmtId="171" fontId="0" fillId="0" borderId="0" xfId="1" applyNumberFormat="1" applyFont="1"/>
    <xf numFmtId="0" fontId="5" fillId="2" borderId="0" xfId="0" quotePrefix="1" applyFont="1" applyFill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quotePrefix="1"/>
    <xf numFmtId="16" fontId="0" fillId="0" borderId="0" xfId="0" applyNumberFormat="1"/>
    <xf numFmtId="12" fontId="0" fillId="0" borderId="0" xfId="0" quotePrefix="1" applyNumberFormat="1"/>
    <xf numFmtId="0" fontId="9" fillId="0" borderId="0" xfId="0" applyFont="1"/>
    <xf numFmtId="166" fontId="0" fillId="0" borderId="0" xfId="0" applyNumberFormat="1"/>
    <xf numFmtId="17" fontId="0" fillId="0" borderId="0" xfId="0" applyNumberFormat="1"/>
  </cellXfs>
  <cellStyles count="2">
    <cellStyle name="Comma" xfId="1" builtinId="3"/>
    <cellStyle name="Normal" xfId="0" builtinId="0"/>
  </cellStyles>
  <dxfs count="15">
    <dxf>
      <font>
        <color theme="6"/>
      </font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ill>
        <patternFill>
          <bgColor theme="6" tint="0.79998168889431442"/>
        </patternFill>
      </fill>
    </dxf>
    <dxf>
      <numFmt numFmtId="3" formatCode="#,##0"/>
    </dxf>
    <dxf>
      <numFmt numFmtId="3" formatCode="#,##0"/>
    </dxf>
    <dxf>
      <numFmt numFmtId="170" formatCode="&quot;$&quot;#,##0.00"/>
    </dxf>
    <dxf>
      <numFmt numFmtId="0" formatCode="General"/>
    </dxf>
    <dxf>
      <numFmt numFmtId="3" formatCode="#,##0"/>
    </dxf>
    <dxf>
      <numFmt numFmtId="3" formatCode="#,##0"/>
    </dxf>
    <dxf>
      <numFmt numFmtId="170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#,##0_);\(#,##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6"/>
        </patternFill>
      </fill>
    </dxf>
  </dxfs>
  <tableStyles count="0" defaultTableStyle="TableStyleMedium2" defaultPivotStyle="PivotStyleLight16"/>
  <colors>
    <mruColors>
      <color rgb="FF0E6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58615</xdr:colOff>
      <xdr:row>6</xdr:row>
      <xdr:rowOff>58616</xdr:rowOff>
    </xdr:from>
    <xdr:to>
      <xdr:col>6</xdr:col>
      <xdr:colOff>183173</xdr:colOff>
      <xdr:row>9</xdr:row>
      <xdr:rowOff>205153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8F65157-9516-0E0E-BBFF-A030ED12E036}"/>
            </a:ext>
          </a:extLst>
        </xdr:cNvPr>
        <xdr:cNvSpPr/>
      </xdr:nvSpPr>
      <xdr:spPr>
        <a:xfrm>
          <a:off x="3978519" y="1465385"/>
          <a:ext cx="124558" cy="783980"/>
        </a:xfrm>
        <a:prstGeom prst="rightBrace">
          <a:avLst/>
        </a:prstGeom>
        <a:ln w="12700"/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146539</xdr:colOff>
      <xdr:row>7</xdr:row>
      <xdr:rowOff>102576</xdr:rowOff>
    </xdr:from>
    <xdr:to>
      <xdr:col>7</xdr:col>
      <xdr:colOff>959827</xdr:colOff>
      <xdr:row>8</xdr:row>
      <xdr:rowOff>153864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6AEE7C8-6DCB-DB3A-83DE-332AC089FEC5}"/>
            </a:ext>
          </a:extLst>
        </xdr:cNvPr>
        <xdr:cNvSpPr txBox="1"/>
      </xdr:nvSpPr>
      <xdr:spPr>
        <a:xfrm>
          <a:off x="4066443" y="1721826"/>
          <a:ext cx="1091711" cy="263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/>
              </a:solidFill>
            </a:rPr>
            <a:t>Spilled</a:t>
          </a:r>
          <a:r>
            <a:rPr lang="en-AU" sz="1100" baseline="0">
              <a:solidFill>
                <a:schemeClr val="accent3"/>
              </a:solidFill>
            </a:rPr>
            <a:t> Array</a:t>
          </a:r>
          <a:endParaRPr lang="en-AU" sz="1100">
            <a:solidFill>
              <a:schemeClr val="accent3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1406769</xdr:colOff>
      <xdr:row>5</xdr:row>
      <xdr:rowOff>21980</xdr:rowOff>
    </xdr:from>
    <xdr:to>
      <xdr:col>5</xdr:col>
      <xdr:colOff>592387</xdr:colOff>
      <xdr:row>7</xdr:row>
      <xdr:rowOff>136218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23416-29CD-2165-704E-0DF4A78B5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8692" y="1406768"/>
          <a:ext cx="2885714" cy="49523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0B9801-B047-421F-A4B9-C9BB6E397A26}" name="SalesData" displayName="SalesData" ref="B6:D13" totalsRowShown="0" headerRowDxfId="14" dataDxfId="13">
  <tableColumns count="3">
    <tableColumn id="1" xr3:uid="{D6EC2436-232A-4B6E-8106-D2361E3927D0}" name="Category" dataDxfId="12"/>
    <tableColumn id="2" xr3:uid="{58A163FF-99F9-4D55-BB03-F0DEF7EC37C3}" name="Product" dataDxfId="11"/>
    <tableColumn id="3" xr3:uid="{31055A76-5E3B-4B0F-984B-83FA381C53ED}" name="Sales $" dataDxfId="10"/>
  </tableColumns>
  <tableStyleInfo name="TableStyleLight1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2F7472-49DC-41CA-967C-E0CB8E4E41EB}" name="Stock" displayName="Stock" ref="B8:G26" totalsRowShown="0">
  <autoFilter ref="B8:G26" xr:uid="{3D2F7472-49DC-41CA-967C-E0CB8E4E41EB}"/>
  <tableColumns count="6">
    <tableColumn id="1" xr3:uid="{EE7CE658-3C7C-47DC-9EDC-9330B7A95897}" name="Code"/>
    <tableColumn id="2" xr3:uid="{3034C014-6673-4E92-8D42-99441B53E33E}" name="Group"/>
    <tableColumn id="3" xr3:uid="{80505184-6C3A-463C-BCA4-3469F3383EBC}" name="Product"/>
    <tableColumn id="5" xr3:uid="{DB43B404-6F32-4A32-9ABD-2D84A05E2989}" name="Price" dataDxfId="9"/>
    <tableColumn id="4" xr3:uid="{E437F454-125D-411B-A5DC-2CD38D4DCBCE}" name="Stock OH" dataDxfId="8"/>
    <tableColumn id="6" xr3:uid="{0D350031-DEBE-4B66-B06B-78AF54BE1AEC}" name="Value" dataDxfId="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1DC6AF-6736-4514-8D2D-481316598BBD}" name="Table2" displayName="Table2" ref="B5:G23" totalsRowShown="0">
  <autoFilter ref="B5:G23" xr:uid="{3D2F7472-49DC-41CA-967C-E0CB8E4E41EB}"/>
  <tableColumns count="6">
    <tableColumn id="1" xr3:uid="{235DEBDA-9590-4161-B3E7-FF1E87DA5BEF}" name="Code"/>
    <tableColumn id="2" xr3:uid="{4C91A2A3-F791-4FE4-A3E4-3017F8ADCAAA}" name="Group" dataDxfId="6"/>
    <tableColumn id="3" xr3:uid="{277B551A-E991-4025-B82A-583C99CE838A}" name="Product"/>
    <tableColumn id="5" xr3:uid="{4508A1C0-9B6D-4167-89E5-2D795935FEA9}" name="Price" dataDxfId="5"/>
    <tableColumn id="4" xr3:uid="{819D04F2-5075-4B06-A6FE-FF3705121B1B}" name="Stock" dataDxfId="4"/>
    <tableColumn id="6" xr3:uid="{DABCBB8D-11B7-40A4-A094-159E198C8D14}" name="Value" dataDxfId="3">
      <calculatedColumnFormula>Table2[[#This Row],[Price]]*Table2[[#This Row],[Stock]]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7E4D-DE1D-4B89-8942-828944F87491}">
  <dimension ref="A1:O13"/>
  <sheetViews>
    <sheetView showGridLines="0" zoomScale="130" zoomScaleNormal="130" workbookViewId="0">
      <selection activeCell="F8" sqref="F8"/>
    </sheetView>
  </sheetViews>
  <sheetFormatPr baseColWidth="10" defaultColWidth="8.83203125" defaultRowHeight="15" x14ac:dyDescent="0.2"/>
  <cols>
    <col min="1" max="1" width="1.5" customWidth="1"/>
    <col min="2" max="2" width="18.5" customWidth="1"/>
    <col min="3" max="3" width="4.33203125" customWidth="1"/>
    <col min="4" max="4" width="32.6640625" bestFit="1" customWidth="1"/>
    <col min="6" max="6" width="26.6640625" bestFit="1" customWidth="1"/>
  </cols>
  <sheetData>
    <row r="1" spans="1:15" s="5" customFormat="1" ht="48.75" customHeight="1" x14ac:dyDescent="0.25">
      <c r="A1" s="4" t="s">
        <v>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3" spans="1:15" x14ac:dyDescent="0.2">
      <c r="B3" t="s">
        <v>46</v>
      </c>
    </row>
    <row r="5" spans="1:15" x14ac:dyDescent="0.2">
      <c r="B5" s="13" t="s">
        <v>2</v>
      </c>
      <c r="D5" s="6" t="s">
        <v>45</v>
      </c>
      <c r="E5" s="7" t="s">
        <v>41</v>
      </c>
      <c r="F5" s="6" t="s">
        <v>44</v>
      </c>
    </row>
    <row r="6" spans="1:15" x14ac:dyDescent="0.2">
      <c r="B6" s="11" t="s">
        <v>42</v>
      </c>
      <c r="D6" t="s">
        <v>43</v>
      </c>
      <c r="E6" s="9">
        <f>COUNTIF(B6:B13,"apple")</f>
        <v>1</v>
      </c>
      <c r="F6" t="str">
        <f ca="1">_xlfn.IFNA(_xlfn.FORMULATEXT(E6),"")</f>
        <v>=COUNTIF(B6:B13;"apple")</v>
      </c>
    </row>
    <row r="7" spans="1:15" x14ac:dyDescent="0.2">
      <c r="B7" s="11" t="s">
        <v>4</v>
      </c>
      <c r="D7" t="s">
        <v>47</v>
      </c>
      <c r="E7" s="8">
        <f>COUNTIF(B6:B13,"*apple")</f>
        <v>6</v>
      </c>
      <c r="F7" t="str">
        <f ca="1">_xlfn.IFNA(_xlfn.FORMULATEXT(E7),"")</f>
        <v>=COUNTIF(B6:B13;"*apple")</v>
      </c>
    </row>
    <row r="8" spans="1:15" x14ac:dyDescent="0.2">
      <c r="B8" s="11" t="s">
        <v>40</v>
      </c>
      <c r="D8" t="s">
        <v>48</v>
      </c>
      <c r="E8" s="10">
        <f>COUNTIF(B6:B13,"*apple*")</f>
        <v>8</v>
      </c>
      <c r="F8" t="str">
        <f ca="1">_xlfn.IFNA(_xlfn.FORMULATEXT(E8),"")</f>
        <v>=COUNTIF(B6:B13;"*apple*")</v>
      </c>
    </row>
    <row r="9" spans="1:15" x14ac:dyDescent="0.2">
      <c r="B9" s="11" t="s">
        <v>3</v>
      </c>
    </row>
    <row r="10" spans="1:15" x14ac:dyDescent="0.2">
      <c r="B10" s="11" t="s">
        <v>36</v>
      </c>
    </row>
    <row r="11" spans="1:15" x14ac:dyDescent="0.2">
      <c r="B11" s="11" t="s">
        <v>38</v>
      </c>
    </row>
    <row r="12" spans="1:15" x14ac:dyDescent="0.2">
      <c r="B12" s="12" t="s">
        <v>37</v>
      </c>
    </row>
    <row r="13" spans="1:15" x14ac:dyDescent="0.2">
      <c r="B13" s="11" t="s">
        <v>39</v>
      </c>
    </row>
  </sheetData>
  <conditionalFormatting sqref="B6 E6">
    <cfRule type="expression" dxfId="2" priority="3">
      <formula>$E$6&lt;&gt;""</formula>
    </cfRule>
  </conditionalFormatting>
  <conditionalFormatting sqref="B6 E7 B9:B13">
    <cfRule type="expression" dxfId="1" priority="2">
      <formula>$E$7&lt;&gt;""</formula>
    </cfRule>
  </conditionalFormatting>
  <conditionalFormatting sqref="B6:B13 E8">
    <cfRule type="expression" dxfId="0" priority="1">
      <formula>$E$8&lt;&gt;""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4A8A-A87A-4D5D-92DD-270E24686FD1}">
  <dimension ref="A1:O16"/>
  <sheetViews>
    <sheetView showGridLines="0" tabSelected="1" zoomScale="130" zoomScaleNormal="130" workbookViewId="0">
      <selection activeCell="C14" sqref="C14"/>
    </sheetView>
  </sheetViews>
  <sheetFormatPr baseColWidth="10" defaultColWidth="8.83203125" defaultRowHeight="15" x14ac:dyDescent="0.2"/>
  <cols>
    <col min="1" max="1" width="1.5" customWidth="1"/>
    <col min="2" max="2" width="17.33203125" bestFit="1" customWidth="1"/>
    <col min="3" max="3" width="8.5" customWidth="1"/>
    <col min="4" max="4" width="31" bestFit="1" customWidth="1"/>
    <col min="6" max="6" width="17.33203125" bestFit="1" customWidth="1"/>
    <col min="7" max="7" width="5.5" bestFit="1" customWidth="1"/>
  </cols>
  <sheetData>
    <row r="1" spans="1:15" s="5" customFormat="1" ht="48.75" customHeight="1" x14ac:dyDescent="0.25">
      <c r="A1" s="4" t="s">
        <v>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3" spans="1:15" x14ac:dyDescent="0.2">
      <c r="B3" t="s">
        <v>49</v>
      </c>
    </row>
    <row r="5" spans="1:15" x14ac:dyDescent="0.2">
      <c r="B5" s="13" t="s">
        <v>1</v>
      </c>
      <c r="C5" s="14" t="s">
        <v>14</v>
      </c>
    </row>
    <row r="6" spans="1:15" x14ac:dyDescent="0.2">
      <c r="B6" t="s">
        <v>31</v>
      </c>
      <c r="C6" s="1">
        <v>1500</v>
      </c>
    </row>
    <row r="7" spans="1:15" x14ac:dyDescent="0.2">
      <c r="B7" t="s">
        <v>30</v>
      </c>
      <c r="C7" s="1">
        <v>3000</v>
      </c>
    </row>
    <row r="8" spans="1:15" x14ac:dyDescent="0.2">
      <c r="B8" t="s">
        <v>32</v>
      </c>
      <c r="C8" s="1">
        <v>2500</v>
      </c>
    </row>
    <row r="9" spans="1:15" x14ac:dyDescent="0.2">
      <c r="B9" t="s">
        <v>162</v>
      </c>
      <c r="C9" s="1">
        <v>500</v>
      </c>
    </row>
    <row r="10" spans="1:15" x14ac:dyDescent="0.2">
      <c r="B10" t="s">
        <v>50</v>
      </c>
      <c r="C10" s="1">
        <v>1000</v>
      </c>
    </row>
    <row r="11" spans="1:15" x14ac:dyDescent="0.2">
      <c r="B11" t="s">
        <v>33</v>
      </c>
      <c r="C11" s="1">
        <v>2000</v>
      </c>
    </row>
    <row r="13" spans="1:15" x14ac:dyDescent="0.2">
      <c r="B13" s="6" t="s">
        <v>56</v>
      </c>
      <c r="C13" s="7" t="s">
        <v>57</v>
      </c>
      <c r="D13" s="6" t="s">
        <v>44</v>
      </c>
    </row>
    <row r="14" spans="1:15" x14ac:dyDescent="0.2">
      <c r="B14" s="16" t="s">
        <v>34</v>
      </c>
      <c r="C14" s="1">
        <f>SUMIF(B6:B11,"AB12",C6:C11)</f>
        <v>1500</v>
      </c>
      <c r="D14" t="str">
        <f ca="1">_xlfn.IFNA(_xlfn.FORMULATEXT(C14),"")</f>
        <v>=SUMIF(B6:B11;"AB12";C6:C11)</v>
      </c>
    </row>
    <row r="15" spans="1:15" x14ac:dyDescent="0.2">
      <c r="B15" s="16" t="s">
        <v>35</v>
      </c>
      <c r="C15" s="1">
        <f>SUMIF(B6:B11,"AB12?",C6:C11)</f>
        <v>6000</v>
      </c>
      <c r="D15" t="str">
        <f ca="1">_xlfn.IFNA(_xlfn.FORMULATEXT(C15),"")</f>
        <v>=SUMIF(B6:B11;"AB12?";C6:C11)</v>
      </c>
    </row>
    <row r="16" spans="1:15" x14ac:dyDescent="0.2">
      <c r="B16" s="16" t="s">
        <v>51</v>
      </c>
      <c r="C16" s="1">
        <f>SUMIF(B6:B11,"AB12??",C6:C11)</f>
        <v>1000</v>
      </c>
      <c r="D16" t="str">
        <f ca="1">_xlfn.IFNA(_xlfn.FORMULATEXT(C16),"")</f>
        <v>=SUMIF(B6:B11;"AB12??";C6:C11)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2A9A-58B8-4A87-A935-C062FDB8475E}">
  <dimension ref="A1:O19"/>
  <sheetViews>
    <sheetView showGridLines="0" zoomScale="130" zoomScaleNormal="130" workbookViewId="0">
      <selection sqref="A1:XFD1"/>
    </sheetView>
  </sheetViews>
  <sheetFormatPr baseColWidth="10" defaultColWidth="8.83203125" defaultRowHeight="15" x14ac:dyDescent="0.2"/>
  <cols>
    <col min="1" max="1" width="1.5" customWidth="1"/>
    <col min="2" max="2" width="15.5" customWidth="1"/>
    <col min="3" max="3" width="18.6640625" bestFit="1" customWidth="1"/>
    <col min="4" max="4" width="23.33203125" bestFit="1" customWidth="1"/>
  </cols>
  <sheetData>
    <row r="1" spans="1:15" s="5" customFormat="1" ht="48.75" customHeight="1" x14ac:dyDescent="0.25">
      <c r="A1" s="4" t="s">
        <v>161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3" spans="1:15" x14ac:dyDescent="0.2">
      <c r="B3" t="s">
        <v>52</v>
      </c>
    </row>
    <row r="5" spans="1:15" x14ac:dyDescent="0.2">
      <c r="B5" s="13" t="s">
        <v>8</v>
      </c>
      <c r="C5" s="13" t="s">
        <v>11</v>
      </c>
    </row>
    <row r="6" spans="1:15" x14ac:dyDescent="0.2">
      <c r="B6" t="s">
        <v>7</v>
      </c>
      <c r="C6" s="1" t="s">
        <v>12</v>
      </c>
    </row>
    <row r="7" spans="1:15" x14ac:dyDescent="0.2">
      <c r="B7" t="s">
        <v>9</v>
      </c>
      <c r="C7" s="1" t="s">
        <v>164</v>
      </c>
    </row>
    <row r="8" spans="1:15" x14ac:dyDescent="0.2">
      <c r="B8" t="s">
        <v>10</v>
      </c>
      <c r="C8" s="1" t="s">
        <v>13</v>
      </c>
    </row>
    <row r="10" spans="1:15" x14ac:dyDescent="0.2">
      <c r="B10" s="6" t="s">
        <v>56</v>
      </c>
      <c r="C10" s="7" t="s">
        <v>41</v>
      </c>
      <c r="D10" s="6" t="s">
        <v>44</v>
      </c>
    </row>
    <row r="11" spans="1:15" x14ac:dyDescent="0.2">
      <c r="B11" s="16" t="s">
        <v>58</v>
      </c>
      <c r="C11" s="9">
        <f>COUNTIF(C6:C8, "*?*")</f>
        <v>3</v>
      </c>
      <c r="D11" t="str">
        <f ca="1">_xlfn.IFNA(_xlfn.FORMULATEXT(C11),"")</f>
        <v>=COUNTIF(C6:C8; "*?*")</v>
      </c>
    </row>
    <row r="12" spans="1:15" x14ac:dyDescent="0.2">
      <c r="B12" s="16" t="s">
        <v>59</v>
      </c>
      <c r="C12" s="9">
        <f>COUNTIF(C6:C8, "*~?*")</f>
        <v>1</v>
      </c>
      <c r="D12" t="str">
        <f ca="1">_xlfn.IFNA(_xlfn.FORMULATEXT(C12),"")</f>
        <v>=COUNTIF(C6:C8; "*~?*")</v>
      </c>
    </row>
    <row r="15" spans="1:15" x14ac:dyDescent="0.2">
      <c r="B15" s="27" t="s">
        <v>163</v>
      </c>
      <c r="C15" s="6"/>
    </row>
    <row r="16" spans="1:15" ht="6" customHeight="1" x14ac:dyDescent="0.2">
      <c r="B16" s="15"/>
    </row>
    <row r="17" spans="2:2" x14ac:dyDescent="0.2">
      <c r="B17" s="15" t="s">
        <v>53</v>
      </c>
    </row>
    <row r="18" spans="2:2" x14ac:dyDescent="0.2">
      <c r="B18" s="15" t="s">
        <v>54</v>
      </c>
    </row>
    <row r="19" spans="2:2" x14ac:dyDescent="0.2">
      <c r="B19" s="1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CAC-325D-4A50-93BD-685F26BA4BBF}">
  <dimension ref="A1:R12"/>
  <sheetViews>
    <sheetView showGridLines="0" zoomScale="130" zoomScaleNormal="130" workbookViewId="0">
      <selection activeCell="D1" sqref="D1"/>
    </sheetView>
  </sheetViews>
  <sheetFormatPr baseColWidth="10" defaultColWidth="8.83203125" defaultRowHeight="15" x14ac:dyDescent="0.2"/>
  <cols>
    <col min="1" max="1" width="1.5" customWidth="1"/>
    <col min="2" max="2" width="12.5" bestFit="1" customWidth="1"/>
    <col min="3" max="4" width="11.1640625" bestFit="1" customWidth="1"/>
    <col min="5" max="6" width="11.1640625" customWidth="1"/>
    <col min="7" max="7" width="12.5" bestFit="1" customWidth="1"/>
    <col min="8" max="11" width="11.1640625" bestFit="1" customWidth="1"/>
  </cols>
  <sheetData>
    <row r="1" spans="1:18" s="5" customFormat="1" ht="48.75" customHeight="1" x14ac:dyDescent="0.25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3" spans="1:18" x14ac:dyDescent="0.2">
      <c r="B3" t="s">
        <v>64</v>
      </c>
    </row>
    <row r="5" spans="1:18" x14ac:dyDescent="0.2">
      <c r="B5" s="13" t="s">
        <v>61</v>
      </c>
    </row>
    <row r="6" spans="1:18" x14ac:dyDescent="0.2">
      <c r="B6" s="19" cm="1">
        <f t="array" ref="B6:B9">DATE(2025,{1;4;7;10},1)</f>
        <v>45658</v>
      </c>
      <c r="C6" t="str">
        <f ca="1">_xlfn.IFNA(_xlfn.FORMULATEXT(B6),"")</f>
        <v>=DATE(2025;{1;4;7;10};1)</v>
      </c>
    </row>
    <row r="7" spans="1:18" x14ac:dyDescent="0.2">
      <c r="B7" s="19">
        <v>45748</v>
      </c>
    </row>
    <row r="8" spans="1:18" x14ac:dyDescent="0.2">
      <c r="B8" s="19">
        <v>45839</v>
      </c>
    </row>
    <row r="9" spans="1:18" x14ac:dyDescent="0.2">
      <c r="B9" s="19">
        <v>45931</v>
      </c>
    </row>
    <row r="12" spans="1:18" x14ac:dyDescent="0.2">
      <c r="B12" s="13" t="s">
        <v>61</v>
      </c>
      <c r="C12" s="19" cm="1">
        <f t="array" ref="C12:F12">DATE(2025,{1,4,7,10},1)</f>
        <v>45658</v>
      </c>
      <c r="D12" s="19">
        <v>45748</v>
      </c>
      <c r="E12" s="19">
        <v>45839</v>
      </c>
      <c r="F12" s="19">
        <v>45931</v>
      </c>
      <c r="R12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F0D3-AB9C-45B7-9353-2DF1D899D9BF}">
  <dimension ref="A1:O13"/>
  <sheetViews>
    <sheetView showGridLines="0" zoomScale="130" zoomScaleNormal="130" workbookViewId="0">
      <selection sqref="A1:XFD1"/>
    </sheetView>
  </sheetViews>
  <sheetFormatPr baseColWidth="10" defaultColWidth="8.83203125" defaultRowHeight="15" x14ac:dyDescent="0.2"/>
  <cols>
    <col min="1" max="1" width="1.5" customWidth="1"/>
    <col min="2" max="2" width="7.5" customWidth="1"/>
    <col min="3" max="3" width="8.5" customWidth="1"/>
    <col min="4" max="4" width="5.6640625" customWidth="1"/>
    <col min="5" max="5" width="23.33203125" bestFit="1" customWidth="1"/>
    <col min="6" max="6" width="10.6640625" bestFit="1" customWidth="1"/>
    <col min="7" max="7" width="14.5" bestFit="1" customWidth="1"/>
  </cols>
  <sheetData>
    <row r="1" spans="1:15" s="5" customFormat="1" ht="48.75" customHeight="1" x14ac:dyDescent="0.25">
      <c r="A1" s="4" t="s">
        <v>165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3" spans="1:15" x14ac:dyDescent="0.2">
      <c r="B3" t="s">
        <v>65</v>
      </c>
    </row>
    <row r="5" spans="1:15" x14ac:dyDescent="0.2">
      <c r="B5" s="13" t="s">
        <v>0</v>
      </c>
      <c r="C5" s="14" t="s">
        <v>14</v>
      </c>
      <c r="E5" s="6" t="s">
        <v>56</v>
      </c>
      <c r="F5" s="21" t="s">
        <v>15</v>
      </c>
      <c r="G5" s="6" t="s">
        <v>44</v>
      </c>
    </row>
    <row r="6" spans="1:15" x14ac:dyDescent="0.2">
      <c r="B6" t="s">
        <v>5</v>
      </c>
      <c r="C6" s="1">
        <v>150</v>
      </c>
      <c r="E6" s="20" t="s">
        <v>62</v>
      </c>
      <c r="F6" s="18">
        <f>SUM(C6:C8)</f>
        <v>650</v>
      </c>
      <c r="G6" t="str">
        <f ca="1">_xlfn.IFNA(_xlfn.FORMULATEXT(F6),"")</f>
        <v>=SUM(C6:C8)</v>
      </c>
    </row>
    <row r="7" spans="1:15" x14ac:dyDescent="0.2">
      <c r="B7" t="s">
        <v>6</v>
      </c>
      <c r="C7" s="1">
        <v>200</v>
      </c>
      <c r="E7" s="16" t="s">
        <v>63</v>
      </c>
      <c r="F7" s="18">
        <f>SUM(_xlfn._TRO_TRAILING(C6:C20))</f>
        <v>650</v>
      </c>
      <c r="G7" t="str">
        <f ca="1">_xlfn.IFNA(_xlfn.FORMULATEXT(F7),"")</f>
        <v>=SUM(C6:.C20)</v>
      </c>
    </row>
    <row r="8" spans="1:15" x14ac:dyDescent="0.2">
      <c r="B8" t="s">
        <v>18</v>
      </c>
      <c r="C8" s="1">
        <v>300</v>
      </c>
    </row>
    <row r="13" spans="1:15" x14ac:dyDescent="0.2">
      <c r="E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89F8-590D-4D8D-B0FC-AF6CA25440FB}">
  <dimension ref="A1:O17"/>
  <sheetViews>
    <sheetView showGridLines="0" zoomScale="130" zoomScaleNormal="130" workbookViewId="0">
      <selection activeCell="J13" sqref="J13"/>
    </sheetView>
  </sheetViews>
  <sheetFormatPr baseColWidth="10" defaultColWidth="8.83203125" defaultRowHeight="15" x14ac:dyDescent="0.2"/>
  <cols>
    <col min="1" max="1" width="1.5" customWidth="1"/>
    <col min="2" max="2" width="12.1640625" bestFit="1" customWidth="1"/>
    <col min="3" max="3" width="14.6640625" bestFit="1" customWidth="1"/>
    <col min="4" max="4" width="7.33203125" bestFit="1" customWidth="1"/>
    <col min="5" max="5" width="6.6640625" customWidth="1"/>
    <col min="6" max="6" width="19.83203125" bestFit="1" customWidth="1"/>
    <col min="7" max="7" width="4.1640625" customWidth="1"/>
    <col min="8" max="8" width="15.83203125" bestFit="1" customWidth="1"/>
    <col min="9" max="9" width="2.6640625" bestFit="1" customWidth="1"/>
    <col min="10" max="10" width="15.5" bestFit="1" customWidth="1"/>
    <col min="11" max="11" width="8.33203125" bestFit="1" customWidth="1"/>
  </cols>
  <sheetData>
    <row r="1" spans="1:15" s="5" customFormat="1" ht="48.75" customHeight="1" x14ac:dyDescent="0.25">
      <c r="A1" s="4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3" spans="1:15" x14ac:dyDescent="0.2">
      <c r="B3" t="s">
        <v>69</v>
      </c>
    </row>
    <row r="5" spans="1:15" x14ac:dyDescent="0.2">
      <c r="B5" s="49" t="s">
        <v>167</v>
      </c>
      <c r="C5" s="49"/>
      <c r="D5" s="49"/>
      <c r="E5" s="49"/>
      <c r="F5" s="49" t="s">
        <v>168</v>
      </c>
    </row>
    <row r="6" spans="1:15" ht="17" x14ac:dyDescent="0.25">
      <c r="B6" s="23" t="s">
        <v>19</v>
      </c>
      <c r="C6" s="23" t="s">
        <v>2</v>
      </c>
      <c r="D6" s="23" t="s">
        <v>14</v>
      </c>
      <c r="E6" s="2"/>
      <c r="F6" s="23" t="s">
        <v>29</v>
      </c>
      <c r="H6" s="22" t="s">
        <v>166</v>
      </c>
      <c r="I6" s="3">
        <f>COUNTA(_xlfn.ANCHORARRAY(F7))</f>
        <v>4</v>
      </c>
      <c r="J6" t="str">
        <f ca="1">_xlfn.IFNA(_xlfn.FORMULATEXT(I6),"")</f>
        <v>=COUNTA(F7#)</v>
      </c>
    </row>
    <row r="7" spans="1:15" ht="17" x14ac:dyDescent="0.25">
      <c r="B7" t="s">
        <v>27</v>
      </c>
      <c r="C7" t="s">
        <v>169</v>
      </c>
      <c r="D7" s="50">
        <v>1800</v>
      </c>
      <c r="E7" s="2"/>
      <c r="F7" t="str" cm="1">
        <f t="array" ref="F7:F10">_xlfn.UNIQUE(SalesData[Category])</f>
        <v>Accessories</v>
      </c>
      <c r="G7" s="2"/>
    </row>
    <row r="8" spans="1:15" ht="17" x14ac:dyDescent="0.25">
      <c r="B8" t="s">
        <v>27</v>
      </c>
      <c r="C8" t="s">
        <v>28</v>
      </c>
      <c r="D8" s="50">
        <v>700</v>
      </c>
      <c r="E8" s="2"/>
      <c r="F8" t="str">
        <v>Clothing</v>
      </c>
      <c r="G8" s="2"/>
      <c r="H8" s="2"/>
    </row>
    <row r="9" spans="1:15" ht="17" x14ac:dyDescent="0.25">
      <c r="B9" t="s">
        <v>20</v>
      </c>
      <c r="C9" t="s">
        <v>170</v>
      </c>
      <c r="D9" s="50">
        <v>2300</v>
      </c>
      <c r="E9" s="2"/>
      <c r="F9" t="str">
        <v>Bikes</v>
      </c>
      <c r="G9" s="2"/>
      <c r="H9" s="2"/>
    </row>
    <row r="10" spans="1:15" ht="17" x14ac:dyDescent="0.25">
      <c r="B10" t="s">
        <v>20</v>
      </c>
      <c r="C10" t="s">
        <v>24</v>
      </c>
      <c r="D10" s="50">
        <v>6700</v>
      </c>
      <c r="E10" s="2"/>
      <c r="F10" t="str">
        <v>Components</v>
      </c>
      <c r="G10" s="2"/>
      <c r="H10" s="2"/>
    </row>
    <row r="11" spans="1:15" ht="17" x14ac:dyDescent="0.25">
      <c r="B11" t="s">
        <v>20</v>
      </c>
      <c r="C11" t="s">
        <v>21</v>
      </c>
      <c r="D11" s="50">
        <v>3700</v>
      </c>
      <c r="E11" s="2"/>
      <c r="F11" s="2"/>
      <c r="G11" s="2"/>
      <c r="H11" s="2"/>
    </row>
    <row r="12" spans="1:15" ht="17" x14ac:dyDescent="0.25">
      <c r="B12" t="s">
        <v>25</v>
      </c>
      <c r="C12" t="s">
        <v>26</v>
      </c>
      <c r="D12" s="50">
        <v>3500</v>
      </c>
      <c r="E12" s="2"/>
      <c r="F12" s="2"/>
      <c r="G12" s="2"/>
      <c r="H12" s="2"/>
      <c r="I12" s="2"/>
    </row>
    <row r="13" spans="1:15" ht="17" x14ac:dyDescent="0.25">
      <c r="B13" t="s">
        <v>22</v>
      </c>
      <c r="C13" t="s">
        <v>23</v>
      </c>
      <c r="D13" s="50">
        <v>2300</v>
      </c>
      <c r="F13" s="2"/>
      <c r="G13" s="2"/>
      <c r="H13" s="2"/>
      <c r="I13" s="2"/>
    </row>
    <row r="14" spans="1:15" ht="17" x14ac:dyDescent="0.25">
      <c r="F14" s="2"/>
      <c r="G14" s="2"/>
      <c r="H14" s="2"/>
      <c r="I14" s="2"/>
    </row>
    <row r="15" spans="1:15" ht="17" x14ac:dyDescent="0.25">
      <c r="F15" s="2"/>
      <c r="G15" s="2"/>
      <c r="H15" s="2"/>
      <c r="I15" s="2"/>
    </row>
    <row r="16" spans="1:15" ht="17" x14ac:dyDescent="0.25">
      <c r="F16" s="2"/>
      <c r="G16" s="2"/>
      <c r="H16" s="2"/>
      <c r="I16" s="2"/>
    </row>
    <row r="17" spans="6:9" ht="17" x14ac:dyDescent="0.25">
      <c r="F17" s="2"/>
      <c r="G17" s="2"/>
      <c r="H17" s="2"/>
      <c r="I17" s="2"/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025E-779C-4AAC-85D7-5B2FA8E49DF2}">
  <dimension ref="A1:V68"/>
  <sheetViews>
    <sheetView showGridLines="0" zoomScale="130" zoomScaleNormal="130" workbookViewId="0">
      <selection activeCell="H3" sqref="H3"/>
    </sheetView>
  </sheetViews>
  <sheetFormatPr baseColWidth="10" defaultColWidth="8.83203125" defaultRowHeight="15" x14ac:dyDescent="0.2"/>
  <cols>
    <col min="1" max="1" width="1.5" customWidth="1"/>
    <col min="2" max="2" width="8" bestFit="1" customWidth="1"/>
    <col min="3" max="3" width="13" customWidth="1"/>
    <col min="4" max="4" width="4.5" customWidth="1"/>
    <col min="5" max="5" width="9.5" bestFit="1" customWidth="1"/>
    <col min="6" max="6" width="11.5" bestFit="1" customWidth="1"/>
    <col min="7" max="7" width="9.6640625" customWidth="1"/>
    <col min="8" max="8" width="8" bestFit="1" customWidth="1"/>
    <col min="9" max="9" width="12.5" customWidth="1"/>
    <col min="10" max="10" width="5.5" bestFit="1" customWidth="1"/>
    <col min="11" max="11" width="7.5" bestFit="1" customWidth="1"/>
    <col min="12" max="12" width="4.33203125" customWidth="1"/>
    <col min="13" max="13" width="8" bestFit="1" customWidth="1"/>
    <col min="14" max="16" width="8.5" bestFit="1" customWidth="1"/>
    <col min="17" max="17" width="6.5" customWidth="1"/>
    <col min="18" max="18" width="16.5" customWidth="1"/>
    <col min="19" max="19" width="9.5" customWidth="1"/>
    <col min="20" max="20" width="34" customWidth="1"/>
  </cols>
  <sheetData>
    <row r="1" spans="1:22" s="5" customFormat="1" ht="48.75" customHeight="1" x14ac:dyDescent="0.25">
      <c r="A1" s="4" t="s">
        <v>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3" spans="1:22" x14ac:dyDescent="0.2">
      <c r="B3" t="s">
        <v>71</v>
      </c>
    </row>
    <row r="5" spans="1:22" ht="16" x14ac:dyDescent="0.2">
      <c r="B5" s="33" t="s">
        <v>88</v>
      </c>
      <c r="C5" s="34" t="s">
        <v>89</v>
      </c>
      <c r="D5" s="30"/>
      <c r="E5" s="33" t="s">
        <v>88</v>
      </c>
      <c r="F5" s="35" t="s">
        <v>90</v>
      </c>
      <c r="H5" s="33" t="s">
        <v>88</v>
      </c>
      <c r="I5" s="34" t="s">
        <v>89</v>
      </c>
      <c r="J5" s="34" t="s">
        <v>17</v>
      </c>
      <c r="K5" s="37" t="s">
        <v>96</v>
      </c>
      <c r="M5" s="38" t="s">
        <v>88</v>
      </c>
      <c r="N5" s="39">
        <v>2023</v>
      </c>
      <c r="O5" s="39">
        <v>2024</v>
      </c>
      <c r="P5" s="39">
        <v>2025</v>
      </c>
      <c r="R5" s="27" t="s">
        <v>72</v>
      </c>
      <c r="S5" s="6" t="s">
        <v>86</v>
      </c>
      <c r="T5" s="28" t="s">
        <v>87</v>
      </c>
    </row>
    <row r="6" spans="1:22" x14ac:dyDescent="0.2">
      <c r="B6" t="s">
        <v>92</v>
      </c>
      <c r="C6" s="31">
        <v>356</v>
      </c>
      <c r="E6" t="s">
        <v>91</v>
      </c>
      <c r="F6">
        <f>COUNTIF($B$6:$B$26,E6)</f>
        <v>6</v>
      </c>
      <c r="H6" t="s">
        <v>92</v>
      </c>
      <c r="I6" s="31">
        <v>356</v>
      </c>
      <c r="J6">
        <v>2023</v>
      </c>
      <c r="K6" s="36">
        <v>66067</v>
      </c>
      <c r="M6" t="s">
        <v>91</v>
      </c>
      <c r="N6" s="36">
        <f>SUMIFS($K$6:$K$68, $H$6:$H$68, $M6, $J$6:$J$68, N$5)</f>
        <v>403326</v>
      </c>
      <c r="O6" s="36">
        <f t="shared" ref="O6:P6" si="0">SUMIFS($K$6:$K$68, $H$6:$H$68, $M6, $J$6:$J$68, O$5)</f>
        <v>391225</v>
      </c>
      <c r="P6" s="36">
        <f t="shared" si="0"/>
        <v>473104</v>
      </c>
      <c r="R6" s="15" t="s">
        <v>73</v>
      </c>
      <c r="S6" s="26" t="s">
        <v>74</v>
      </c>
      <c r="T6" s="29" t="s">
        <v>75</v>
      </c>
    </row>
    <row r="7" spans="1:22" x14ac:dyDescent="0.2">
      <c r="B7" t="s">
        <v>91</v>
      </c>
      <c r="C7" s="31">
        <v>357</v>
      </c>
      <c r="E7" t="s">
        <v>92</v>
      </c>
      <c r="F7">
        <f t="shared" ref="F7:F10" si="1">COUNTIF($B$6:$B$26,E7)</f>
        <v>4</v>
      </c>
      <c r="H7" t="s">
        <v>91</v>
      </c>
      <c r="I7" s="31">
        <v>357</v>
      </c>
      <c r="J7">
        <v>2023</v>
      </c>
      <c r="K7" s="36">
        <v>70014</v>
      </c>
      <c r="M7" t="s">
        <v>92</v>
      </c>
      <c r="N7" s="36">
        <f t="shared" ref="N7:P10" si="2">SUMIFS($K$6:$K$68, $H$6:$H$68, $M7, $J$6:$J$68, N$5)</f>
        <v>268440</v>
      </c>
      <c r="O7" s="36">
        <f t="shared" si="2"/>
        <v>263459</v>
      </c>
      <c r="P7" s="36">
        <f t="shared" si="2"/>
        <v>305422</v>
      </c>
      <c r="R7" s="15" t="s">
        <v>76</v>
      </c>
      <c r="S7" s="26" t="s">
        <v>77</v>
      </c>
      <c r="T7" s="29" t="s">
        <v>78</v>
      </c>
    </row>
    <row r="8" spans="1:22" x14ac:dyDescent="0.2">
      <c r="B8" t="s">
        <v>91</v>
      </c>
      <c r="C8" s="31">
        <v>358</v>
      </c>
      <c r="E8" t="s">
        <v>93</v>
      </c>
      <c r="F8">
        <f t="shared" si="1"/>
        <v>3</v>
      </c>
      <c r="H8" t="s">
        <v>91</v>
      </c>
      <c r="I8" s="31">
        <v>358</v>
      </c>
      <c r="J8">
        <v>2023</v>
      </c>
      <c r="K8" s="36">
        <v>51866</v>
      </c>
      <c r="M8" t="s">
        <v>93</v>
      </c>
      <c r="N8" s="36">
        <f t="shared" si="2"/>
        <v>212102</v>
      </c>
      <c r="O8" s="36">
        <f t="shared" si="2"/>
        <v>203303</v>
      </c>
      <c r="P8" s="36">
        <f t="shared" si="2"/>
        <v>187212</v>
      </c>
      <c r="R8" s="15" t="s">
        <v>79</v>
      </c>
      <c r="S8" s="26" t="s">
        <v>80</v>
      </c>
      <c r="T8" s="29" t="s">
        <v>81</v>
      </c>
    </row>
    <row r="9" spans="1:22" x14ac:dyDescent="0.2">
      <c r="B9" t="s">
        <v>93</v>
      </c>
      <c r="C9" s="31">
        <v>359</v>
      </c>
      <c r="E9" t="s">
        <v>94</v>
      </c>
      <c r="F9">
        <f t="shared" si="1"/>
        <v>3</v>
      </c>
      <c r="H9" t="s">
        <v>93</v>
      </c>
      <c r="I9" s="31">
        <v>359</v>
      </c>
      <c r="J9">
        <v>2023</v>
      </c>
      <c r="K9" s="36">
        <v>85256</v>
      </c>
      <c r="M9" t="s">
        <v>94</v>
      </c>
      <c r="N9" s="36">
        <f t="shared" si="2"/>
        <v>200128</v>
      </c>
      <c r="O9" s="36">
        <f t="shared" si="2"/>
        <v>239538</v>
      </c>
      <c r="P9" s="36">
        <f t="shared" si="2"/>
        <v>201937</v>
      </c>
      <c r="R9" s="15" t="s">
        <v>82</v>
      </c>
      <c r="S9" s="26" t="s">
        <v>83</v>
      </c>
      <c r="T9" s="29" t="s">
        <v>84</v>
      </c>
    </row>
    <row r="10" spans="1:22" x14ac:dyDescent="0.2">
      <c r="B10" t="s">
        <v>92</v>
      </c>
      <c r="C10" s="31">
        <v>360</v>
      </c>
      <c r="E10" t="s">
        <v>95</v>
      </c>
      <c r="F10">
        <f t="shared" si="1"/>
        <v>5</v>
      </c>
      <c r="H10" t="s">
        <v>92</v>
      </c>
      <c r="I10" s="31">
        <v>360</v>
      </c>
      <c r="J10">
        <v>2023</v>
      </c>
      <c r="K10" s="36">
        <v>55561</v>
      </c>
      <c r="M10" t="s">
        <v>95</v>
      </c>
      <c r="N10" s="36">
        <f t="shared" si="2"/>
        <v>352932</v>
      </c>
      <c r="O10" s="36">
        <f t="shared" si="2"/>
        <v>362944</v>
      </c>
      <c r="P10" s="36">
        <f t="shared" si="2"/>
        <v>323056</v>
      </c>
      <c r="R10" s="15"/>
    </row>
    <row r="11" spans="1:22" x14ac:dyDescent="0.2">
      <c r="B11" t="s">
        <v>95</v>
      </c>
      <c r="C11" s="31">
        <v>361</v>
      </c>
      <c r="F11" s="32">
        <f>SUM(F6:F10)</f>
        <v>21</v>
      </c>
      <c r="H11" t="s">
        <v>95</v>
      </c>
      <c r="I11" s="31">
        <v>361</v>
      </c>
      <c r="J11">
        <v>2023</v>
      </c>
      <c r="K11" s="36">
        <v>71535</v>
      </c>
      <c r="R11" s="24" t="s">
        <v>85</v>
      </c>
    </row>
    <row r="12" spans="1:22" x14ac:dyDescent="0.2">
      <c r="B12" t="s">
        <v>94</v>
      </c>
      <c r="C12" s="31">
        <v>362</v>
      </c>
      <c r="H12" t="s">
        <v>94</v>
      </c>
      <c r="I12" s="31">
        <v>362</v>
      </c>
      <c r="J12">
        <v>2023</v>
      </c>
      <c r="K12" s="36">
        <v>57391</v>
      </c>
    </row>
    <row r="13" spans="1:22" x14ac:dyDescent="0.2">
      <c r="B13" t="s">
        <v>91</v>
      </c>
      <c r="C13" s="31">
        <v>363</v>
      </c>
      <c r="H13" t="s">
        <v>91</v>
      </c>
      <c r="I13" s="31">
        <v>363</v>
      </c>
      <c r="J13">
        <v>2023</v>
      </c>
      <c r="K13" s="36">
        <v>65927</v>
      </c>
    </row>
    <row r="14" spans="1:22" x14ac:dyDescent="0.2">
      <c r="B14" t="s">
        <v>91</v>
      </c>
      <c r="C14" s="31">
        <v>364</v>
      </c>
      <c r="H14" t="s">
        <v>91</v>
      </c>
      <c r="I14" s="31">
        <v>364</v>
      </c>
      <c r="J14">
        <v>2023</v>
      </c>
      <c r="K14" s="36">
        <v>50218</v>
      </c>
    </row>
    <row r="15" spans="1:22" x14ac:dyDescent="0.2">
      <c r="B15" t="s">
        <v>95</v>
      </c>
      <c r="C15" s="31">
        <v>365</v>
      </c>
      <c r="H15" t="s">
        <v>95</v>
      </c>
      <c r="I15" s="31">
        <v>365</v>
      </c>
      <c r="J15">
        <v>2023</v>
      </c>
      <c r="K15" s="36">
        <v>66161</v>
      </c>
    </row>
    <row r="16" spans="1:22" x14ac:dyDescent="0.2">
      <c r="B16" t="s">
        <v>95</v>
      </c>
      <c r="C16" s="31">
        <v>366</v>
      </c>
      <c r="H16" t="s">
        <v>95</v>
      </c>
      <c r="I16" s="31">
        <v>366</v>
      </c>
      <c r="J16">
        <v>2023</v>
      </c>
      <c r="K16" s="36">
        <v>74976</v>
      </c>
    </row>
    <row r="17" spans="2:11" x14ac:dyDescent="0.2">
      <c r="B17" t="s">
        <v>95</v>
      </c>
      <c r="C17" s="31">
        <v>367</v>
      </c>
      <c r="H17" t="s">
        <v>95</v>
      </c>
      <c r="I17" s="31">
        <v>367</v>
      </c>
      <c r="J17">
        <v>2023</v>
      </c>
      <c r="K17" s="36">
        <v>79329</v>
      </c>
    </row>
    <row r="18" spans="2:11" x14ac:dyDescent="0.2">
      <c r="B18" t="s">
        <v>91</v>
      </c>
      <c r="C18" s="31">
        <v>368</v>
      </c>
      <c r="H18" t="s">
        <v>91</v>
      </c>
      <c r="I18" s="31">
        <v>368</v>
      </c>
      <c r="J18">
        <v>2023</v>
      </c>
      <c r="K18" s="36">
        <v>77671</v>
      </c>
    </row>
    <row r="19" spans="2:11" x14ac:dyDescent="0.2">
      <c r="B19" t="s">
        <v>92</v>
      </c>
      <c r="C19" s="31">
        <v>369</v>
      </c>
      <c r="H19" t="s">
        <v>92</v>
      </c>
      <c r="I19" s="31">
        <v>369</v>
      </c>
      <c r="J19">
        <v>2023</v>
      </c>
      <c r="K19" s="36">
        <v>79272</v>
      </c>
    </row>
    <row r="20" spans="2:11" x14ac:dyDescent="0.2">
      <c r="B20" t="s">
        <v>94</v>
      </c>
      <c r="C20" s="31">
        <v>370</v>
      </c>
      <c r="H20" t="s">
        <v>94</v>
      </c>
      <c r="I20" s="31">
        <v>370</v>
      </c>
      <c r="J20">
        <v>2023</v>
      </c>
      <c r="K20" s="36">
        <v>78146</v>
      </c>
    </row>
    <row r="21" spans="2:11" x14ac:dyDescent="0.2">
      <c r="B21" t="s">
        <v>93</v>
      </c>
      <c r="C21" s="31">
        <v>371</v>
      </c>
      <c r="H21" t="s">
        <v>93</v>
      </c>
      <c r="I21" s="31">
        <v>371</v>
      </c>
      <c r="J21">
        <v>2023</v>
      </c>
      <c r="K21" s="36">
        <v>64399</v>
      </c>
    </row>
    <row r="22" spans="2:11" x14ac:dyDescent="0.2">
      <c r="B22" t="s">
        <v>94</v>
      </c>
      <c r="C22" s="31">
        <v>372</v>
      </c>
      <c r="H22" t="s">
        <v>94</v>
      </c>
      <c r="I22" s="31">
        <v>372</v>
      </c>
      <c r="J22">
        <v>2023</v>
      </c>
      <c r="K22" s="36">
        <v>64591</v>
      </c>
    </row>
    <row r="23" spans="2:11" x14ac:dyDescent="0.2">
      <c r="B23" t="s">
        <v>92</v>
      </c>
      <c r="C23" s="31">
        <v>373</v>
      </c>
      <c r="H23" t="s">
        <v>92</v>
      </c>
      <c r="I23" s="31">
        <v>373</v>
      </c>
      <c r="J23">
        <v>2023</v>
      </c>
      <c r="K23" s="36">
        <v>67540</v>
      </c>
    </row>
    <row r="24" spans="2:11" x14ac:dyDescent="0.2">
      <c r="B24" t="s">
        <v>93</v>
      </c>
      <c r="C24" s="31">
        <v>374</v>
      </c>
      <c r="H24" t="s">
        <v>93</v>
      </c>
      <c r="I24" s="31">
        <v>374</v>
      </c>
      <c r="J24">
        <v>2023</v>
      </c>
      <c r="K24" s="36">
        <v>62447</v>
      </c>
    </row>
    <row r="25" spans="2:11" x14ac:dyDescent="0.2">
      <c r="B25" t="s">
        <v>91</v>
      </c>
      <c r="C25" s="31">
        <v>375</v>
      </c>
      <c r="H25" t="s">
        <v>91</v>
      </c>
      <c r="I25" s="31">
        <v>375</v>
      </c>
      <c r="J25">
        <v>2023</v>
      </c>
      <c r="K25" s="36">
        <v>87630</v>
      </c>
    </row>
    <row r="26" spans="2:11" x14ac:dyDescent="0.2">
      <c r="B26" t="s">
        <v>95</v>
      </c>
      <c r="C26" s="31">
        <v>376</v>
      </c>
      <c r="H26" t="s">
        <v>95</v>
      </c>
      <c r="I26" s="31">
        <v>376</v>
      </c>
      <c r="J26">
        <v>2023</v>
      </c>
      <c r="K26" s="36">
        <v>60931</v>
      </c>
    </row>
    <row r="27" spans="2:11" x14ac:dyDescent="0.2">
      <c r="H27" t="s">
        <v>91</v>
      </c>
      <c r="I27" s="31">
        <v>356</v>
      </c>
      <c r="J27">
        <v>2024</v>
      </c>
      <c r="K27" s="36">
        <v>77146</v>
      </c>
    </row>
    <row r="28" spans="2:11" x14ac:dyDescent="0.2">
      <c r="H28" t="s">
        <v>92</v>
      </c>
      <c r="I28" s="31">
        <v>357</v>
      </c>
      <c r="J28">
        <v>2024</v>
      </c>
      <c r="K28" s="36">
        <v>55140</v>
      </c>
    </row>
    <row r="29" spans="2:11" x14ac:dyDescent="0.2">
      <c r="H29" t="s">
        <v>91</v>
      </c>
      <c r="I29" s="31">
        <v>358</v>
      </c>
      <c r="J29">
        <v>2024</v>
      </c>
      <c r="K29" s="36">
        <v>67150</v>
      </c>
    </row>
    <row r="30" spans="2:11" x14ac:dyDescent="0.2">
      <c r="H30" t="s">
        <v>93</v>
      </c>
      <c r="I30" s="31">
        <v>359</v>
      </c>
      <c r="J30">
        <v>2024</v>
      </c>
      <c r="K30" s="36">
        <v>54542</v>
      </c>
    </row>
    <row r="31" spans="2:11" x14ac:dyDescent="0.2">
      <c r="H31" t="s">
        <v>92</v>
      </c>
      <c r="I31" s="31">
        <v>360</v>
      </c>
      <c r="J31">
        <v>2024</v>
      </c>
      <c r="K31" s="36">
        <v>54961</v>
      </c>
    </row>
    <row r="32" spans="2:11" x14ac:dyDescent="0.2">
      <c r="H32" t="s">
        <v>95</v>
      </c>
      <c r="I32" s="31">
        <v>361</v>
      </c>
      <c r="J32">
        <v>2024</v>
      </c>
      <c r="K32" s="36">
        <v>78350</v>
      </c>
    </row>
    <row r="33" spans="8:11" x14ac:dyDescent="0.2">
      <c r="H33" t="s">
        <v>94</v>
      </c>
      <c r="I33" s="31">
        <v>362</v>
      </c>
      <c r="J33">
        <v>2024</v>
      </c>
      <c r="K33" s="36">
        <v>79816</v>
      </c>
    </row>
    <row r="34" spans="8:11" x14ac:dyDescent="0.2">
      <c r="H34" t="s">
        <v>91</v>
      </c>
      <c r="I34" s="31">
        <v>363</v>
      </c>
      <c r="J34">
        <v>2024</v>
      </c>
      <c r="K34" s="36">
        <v>52901</v>
      </c>
    </row>
    <row r="35" spans="8:11" x14ac:dyDescent="0.2">
      <c r="H35" t="s">
        <v>91</v>
      </c>
      <c r="I35" s="31">
        <v>364</v>
      </c>
      <c r="J35">
        <v>2024</v>
      </c>
      <c r="K35" s="36">
        <v>56028</v>
      </c>
    </row>
    <row r="36" spans="8:11" x14ac:dyDescent="0.2">
      <c r="H36" t="s">
        <v>95</v>
      </c>
      <c r="I36" s="31">
        <v>365</v>
      </c>
      <c r="J36">
        <v>2024</v>
      </c>
      <c r="K36" s="36">
        <v>65732</v>
      </c>
    </row>
    <row r="37" spans="8:11" x14ac:dyDescent="0.2">
      <c r="H37" t="s">
        <v>95</v>
      </c>
      <c r="I37" s="31">
        <v>366</v>
      </c>
      <c r="J37">
        <v>2024</v>
      </c>
      <c r="K37" s="36">
        <v>87488</v>
      </c>
    </row>
    <row r="38" spans="8:11" x14ac:dyDescent="0.2">
      <c r="H38" t="s">
        <v>95</v>
      </c>
      <c r="I38" s="31">
        <v>367</v>
      </c>
      <c r="J38">
        <v>2024</v>
      </c>
      <c r="K38" s="36">
        <v>65385</v>
      </c>
    </row>
    <row r="39" spans="8:11" x14ac:dyDescent="0.2">
      <c r="H39" t="s">
        <v>91</v>
      </c>
      <c r="I39" s="31">
        <v>368</v>
      </c>
      <c r="J39">
        <v>2024</v>
      </c>
      <c r="K39" s="36">
        <v>53023</v>
      </c>
    </row>
    <row r="40" spans="8:11" x14ac:dyDescent="0.2">
      <c r="H40" t="s">
        <v>92</v>
      </c>
      <c r="I40" s="31">
        <v>369</v>
      </c>
      <c r="J40">
        <v>2024</v>
      </c>
      <c r="K40" s="36">
        <v>73350</v>
      </c>
    </row>
    <row r="41" spans="8:11" x14ac:dyDescent="0.2">
      <c r="H41" t="s">
        <v>94</v>
      </c>
      <c r="I41" s="31">
        <v>370</v>
      </c>
      <c r="J41">
        <v>2024</v>
      </c>
      <c r="K41" s="36">
        <v>86520</v>
      </c>
    </row>
    <row r="42" spans="8:11" x14ac:dyDescent="0.2">
      <c r="H42" t="s">
        <v>93</v>
      </c>
      <c r="I42" s="31">
        <v>371</v>
      </c>
      <c r="J42">
        <v>2024</v>
      </c>
      <c r="K42" s="36">
        <v>79209</v>
      </c>
    </row>
    <row r="43" spans="8:11" x14ac:dyDescent="0.2">
      <c r="H43" t="s">
        <v>94</v>
      </c>
      <c r="I43" s="31">
        <v>372</v>
      </c>
      <c r="J43">
        <v>2024</v>
      </c>
      <c r="K43" s="36">
        <v>73202</v>
      </c>
    </row>
    <row r="44" spans="8:11" x14ac:dyDescent="0.2">
      <c r="H44" t="s">
        <v>92</v>
      </c>
      <c r="I44" s="31">
        <v>373</v>
      </c>
      <c r="J44">
        <v>2024</v>
      </c>
      <c r="K44" s="36">
        <v>80008</v>
      </c>
    </row>
    <row r="45" spans="8:11" x14ac:dyDescent="0.2">
      <c r="H45" t="s">
        <v>93</v>
      </c>
      <c r="I45" s="31">
        <v>374</v>
      </c>
      <c r="J45">
        <v>2024</v>
      </c>
      <c r="K45" s="36">
        <v>69552</v>
      </c>
    </row>
    <row r="46" spans="8:11" x14ac:dyDescent="0.2">
      <c r="H46" t="s">
        <v>91</v>
      </c>
      <c r="I46" s="31">
        <v>375</v>
      </c>
      <c r="J46">
        <v>2024</v>
      </c>
      <c r="K46" s="36">
        <v>84977</v>
      </c>
    </row>
    <row r="47" spans="8:11" x14ac:dyDescent="0.2">
      <c r="H47" t="s">
        <v>95</v>
      </c>
      <c r="I47" s="31">
        <v>376</v>
      </c>
      <c r="J47">
        <v>2024</v>
      </c>
      <c r="K47" s="36">
        <v>65989</v>
      </c>
    </row>
    <row r="48" spans="8:11" x14ac:dyDescent="0.2">
      <c r="H48" t="s">
        <v>91</v>
      </c>
      <c r="I48" s="31">
        <v>356</v>
      </c>
      <c r="J48">
        <v>2025</v>
      </c>
      <c r="K48" s="36">
        <v>78213</v>
      </c>
    </row>
    <row r="49" spans="8:11" x14ac:dyDescent="0.2">
      <c r="H49" t="s">
        <v>92</v>
      </c>
      <c r="I49" s="31">
        <v>357</v>
      </c>
      <c r="J49">
        <v>2025</v>
      </c>
      <c r="K49" s="36">
        <v>79652</v>
      </c>
    </row>
    <row r="50" spans="8:11" x14ac:dyDescent="0.2">
      <c r="H50" t="s">
        <v>91</v>
      </c>
      <c r="I50" s="31">
        <v>358</v>
      </c>
      <c r="J50">
        <v>2025</v>
      </c>
      <c r="K50" s="36">
        <v>80970</v>
      </c>
    </row>
    <row r="51" spans="8:11" x14ac:dyDescent="0.2">
      <c r="H51" t="s">
        <v>93</v>
      </c>
      <c r="I51" s="31">
        <v>359</v>
      </c>
      <c r="J51">
        <v>2025</v>
      </c>
      <c r="K51" s="36">
        <v>63662</v>
      </c>
    </row>
    <row r="52" spans="8:11" x14ac:dyDescent="0.2">
      <c r="H52" t="s">
        <v>92</v>
      </c>
      <c r="I52" s="31">
        <v>360</v>
      </c>
      <c r="J52">
        <v>2025</v>
      </c>
      <c r="K52" s="36">
        <v>63147</v>
      </c>
    </row>
    <row r="53" spans="8:11" x14ac:dyDescent="0.2">
      <c r="H53" t="s">
        <v>95</v>
      </c>
      <c r="I53" s="31">
        <v>361</v>
      </c>
      <c r="J53">
        <v>2025</v>
      </c>
      <c r="K53" s="36">
        <v>52799</v>
      </c>
    </row>
    <row r="54" spans="8:11" x14ac:dyDescent="0.2">
      <c r="H54" t="s">
        <v>94</v>
      </c>
      <c r="I54" s="31">
        <v>362</v>
      </c>
      <c r="J54">
        <v>2025</v>
      </c>
      <c r="K54" s="36">
        <v>54055</v>
      </c>
    </row>
    <row r="55" spans="8:11" x14ac:dyDescent="0.2">
      <c r="H55" t="s">
        <v>91</v>
      </c>
      <c r="I55" s="31">
        <v>363</v>
      </c>
      <c r="J55">
        <v>2025</v>
      </c>
      <c r="K55" s="36">
        <v>69528</v>
      </c>
    </row>
    <row r="56" spans="8:11" x14ac:dyDescent="0.2">
      <c r="H56" t="s">
        <v>91</v>
      </c>
      <c r="I56" s="31">
        <v>364</v>
      </c>
      <c r="J56">
        <v>2025</v>
      </c>
      <c r="K56" s="36">
        <v>89473</v>
      </c>
    </row>
    <row r="57" spans="8:11" x14ac:dyDescent="0.2">
      <c r="H57" t="s">
        <v>95</v>
      </c>
      <c r="I57" s="31">
        <v>365</v>
      </c>
      <c r="J57">
        <v>2025</v>
      </c>
      <c r="K57" s="36">
        <v>69540</v>
      </c>
    </row>
    <row r="58" spans="8:11" x14ac:dyDescent="0.2">
      <c r="H58" t="s">
        <v>95</v>
      </c>
      <c r="I58" s="31">
        <v>366</v>
      </c>
      <c r="J58">
        <v>2025</v>
      </c>
      <c r="K58" s="36">
        <v>58805</v>
      </c>
    </row>
    <row r="59" spans="8:11" x14ac:dyDescent="0.2">
      <c r="H59" t="s">
        <v>95</v>
      </c>
      <c r="I59" s="31">
        <v>367</v>
      </c>
      <c r="J59">
        <v>2025</v>
      </c>
      <c r="K59" s="36">
        <v>60843</v>
      </c>
    </row>
    <row r="60" spans="8:11" x14ac:dyDescent="0.2">
      <c r="H60" t="s">
        <v>91</v>
      </c>
      <c r="I60" s="31">
        <v>368</v>
      </c>
      <c r="J60">
        <v>2025</v>
      </c>
      <c r="K60" s="36">
        <v>74808</v>
      </c>
    </row>
    <row r="61" spans="8:11" x14ac:dyDescent="0.2">
      <c r="H61" t="s">
        <v>92</v>
      </c>
      <c r="I61" s="31">
        <v>369</v>
      </c>
      <c r="J61">
        <v>2025</v>
      </c>
      <c r="K61" s="36">
        <v>87999</v>
      </c>
    </row>
    <row r="62" spans="8:11" x14ac:dyDescent="0.2">
      <c r="H62" t="s">
        <v>94</v>
      </c>
      <c r="I62" s="31">
        <v>370</v>
      </c>
      <c r="J62">
        <v>2025</v>
      </c>
      <c r="K62" s="36">
        <v>61272</v>
      </c>
    </row>
    <row r="63" spans="8:11" x14ac:dyDescent="0.2">
      <c r="H63" t="s">
        <v>93</v>
      </c>
      <c r="I63" s="31">
        <v>371</v>
      </c>
      <c r="J63">
        <v>2025</v>
      </c>
      <c r="K63" s="36">
        <v>72032</v>
      </c>
    </row>
    <row r="64" spans="8:11" x14ac:dyDescent="0.2">
      <c r="H64" t="s">
        <v>94</v>
      </c>
      <c r="I64" s="31">
        <v>372</v>
      </c>
      <c r="J64">
        <v>2025</v>
      </c>
      <c r="K64" s="36">
        <v>86610</v>
      </c>
    </row>
    <row r="65" spans="8:11" x14ac:dyDescent="0.2">
      <c r="H65" t="s">
        <v>92</v>
      </c>
      <c r="I65" s="31">
        <v>373</v>
      </c>
      <c r="J65">
        <v>2025</v>
      </c>
      <c r="K65" s="36">
        <v>74624</v>
      </c>
    </row>
    <row r="66" spans="8:11" x14ac:dyDescent="0.2">
      <c r="H66" t="s">
        <v>93</v>
      </c>
      <c r="I66" s="31">
        <v>374</v>
      </c>
      <c r="J66">
        <v>2025</v>
      </c>
      <c r="K66" s="36">
        <v>51518</v>
      </c>
    </row>
    <row r="67" spans="8:11" x14ac:dyDescent="0.2">
      <c r="H67" t="s">
        <v>91</v>
      </c>
      <c r="I67" s="31">
        <v>375</v>
      </c>
      <c r="J67">
        <v>2025</v>
      </c>
      <c r="K67" s="36">
        <v>80112</v>
      </c>
    </row>
    <row r="68" spans="8:11" x14ac:dyDescent="0.2">
      <c r="H68" t="s">
        <v>95</v>
      </c>
      <c r="I68" s="31">
        <v>376</v>
      </c>
      <c r="J68">
        <v>2025</v>
      </c>
      <c r="K68" s="36">
        <v>81069</v>
      </c>
    </row>
  </sheetData>
  <sortState xmlns:xlrd2="http://schemas.microsoft.com/office/spreadsheetml/2017/richdata2" ref="H6:K68">
    <sortCondition ref="J6:J6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E1BC-F9CC-4664-AF1E-675738349BB4}">
  <dimension ref="A1:J26"/>
  <sheetViews>
    <sheetView showGridLines="0" zoomScale="130" zoomScaleNormal="130" workbookViewId="0">
      <selection activeCell="I16" sqref="I16"/>
    </sheetView>
  </sheetViews>
  <sheetFormatPr baseColWidth="10" defaultColWidth="8.83203125" defaultRowHeight="15" x14ac:dyDescent="0.2"/>
  <cols>
    <col min="1" max="1" width="1.5" customWidth="1"/>
    <col min="2" max="2" width="14.5" customWidth="1"/>
    <col min="3" max="3" width="14.5" bestFit="1" customWidth="1"/>
    <col min="4" max="4" width="15.1640625" bestFit="1" customWidth="1"/>
    <col min="5" max="5" width="7.5" customWidth="1"/>
    <col min="6" max="7" width="10.83203125" bestFit="1" customWidth="1"/>
    <col min="8" max="8" width="16.6640625" customWidth="1"/>
  </cols>
  <sheetData>
    <row r="1" spans="1:10" s="5" customFormat="1" ht="48.75" customHeight="1" x14ac:dyDescent="0.25">
      <c r="A1" s="4" t="s">
        <v>97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2">
      <c r="B3" t="s">
        <v>98</v>
      </c>
    </row>
    <row r="4" spans="1:10" x14ac:dyDescent="0.2">
      <c r="G4" s="3"/>
      <c r="H4" t="str">
        <f ca="1">_xlfn.IFNA(_xlfn.FORMULATEXT(G4),"")</f>
        <v/>
      </c>
    </row>
    <row r="5" spans="1:10" x14ac:dyDescent="0.2">
      <c r="F5" s="17" t="s">
        <v>142</v>
      </c>
      <c r="G5" s="17" t="s">
        <v>143</v>
      </c>
      <c r="H5" s="6" t="s">
        <v>44</v>
      </c>
      <c r="I5" s="25"/>
    </row>
    <row r="6" spans="1:10" x14ac:dyDescent="0.2">
      <c r="F6" s="41">
        <f>SUM(Stock[Stock OH])</f>
        <v>264129</v>
      </c>
      <c r="G6" s="41">
        <f>SUM(Stock[Value])</f>
        <v>575091.99999999988</v>
      </c>
      <c r="H6" t="str">
        <f ca="1">_xlfn.IFNA(_xlfn.FORMULATEXT(G6),"")</f>
        <v>=SUM(Stock[Value])</v>
      </c>
    </row>
    <row r="8" spans="1:10" x14ac:dyDescent="0.2">
      <c r="B8" t="s">
        <v>99</v>
      </c>
      <c r="C8" t="s">
        <v>100</v>
      </c>
      <c r="D8" t="s">
        <v>2</v>
      </c>
      <c r="E8" t="s">
        <v>102</v>
      </c>
      <c r="F8" t="s">
        <v>171</v>
      </c>
      <c r="G8" t="s">
        <v>16</v>
      </c>
    </row>
    <row r="9" spans="1:10" x14ac:dyDescent="0.2">
      <c r="B9" t="s">
        <v>103</v>
      </c>
      <c r="C9" t="s">
        <v>104</v>
      </c>
      <c r="D9" t="s">
        <v>105</v>
      </c>
      <c r="E9" s="40">
        <v>2.5</v>
      </c>
      <c r="F9" s="1">
        <v>14498</v>
      </c>
      <c r="G9" s="1">
        <v>36245</v>
      </c>
    </row>
    <row r="10" spans="1:10" x14ac:dyDescent="0.2">
      <c r="B10" t="s">
        <v>106</v>
      </c>
      <c r="C10" t="s">
        <v>104</v>
      </c>
      <c r="D10" t="s">
        <v>107</v>
      </c>
      <c r="E10" s="40">
        <v>1.95</v>
      </c>
      <c r="F10" s="1">
        <v>11049</v>
      </c>
      <c r="G10" s="1">
        <v>21545.55</v>
      </c>
    </row>
    <row r="11" spans="1:10" x14ac:dyDescent="0.2">
      <c r="B11" t="s">
        <v>108</v>
      </c>
      <c r="C11" t="s">
        <v>104</v>
      </c>
      <c r="D11" t="s">
        <v>109</v>
      </c>
      <c r="E11" s="40">
        <v>2.2999999999999998</v>
      </c>
      <c r="F11" s="1">
        <v>18874</v>
      </c>
      <c r="G11" s="1">
        <v>43410.2</v>
      </c>
    </row>
    <row r="12" spans="1:10" x14ac:dyDescent="0.2">
      <c r="B12" t="s">
        <v>110</v>
      </c>
      <c r="C12" t="s">
        <v>104</v>
      </c>
      <c r="D12" t="s">
        <v>111</v>
      </c>
      <c r="E12" s="40">
        <v>2.75</v>
      </c>
      <c r="F12" s="1">
        <v>18760</v>
      </c>
      <c r="G12" s="1">
        <v>51590</v>
      </c>
    </row>
    <row r="13" spans="1:10" x14ac:dyDescent="0.2">
      <c r="B13" t="s">
        <v>112</v>
      </c>
      <c r="C13" t="s">
        <v>104</v>
      </c>
      <c r="D13" t="s">
        <v>113</v>
      </c>
      <c r="E13" s="40">
        <v>2.9</v>
      </c>
      <c r="F13" s="1">
        <v>11853</v>
      </c>
      <c r="G13" s="1">
        <v>34373.699999999997</v>
      </c>
    </row>
    <row r="14" spans="1:10" x14ac:dyDescent="0.2">
      <c r="B14" t="s">
        <v>114</v>
      </c>
      <c r="C14" t="s">
        <v>104</v>
      </c>
      <c r="D14" t="s">
        <v>115</v>
      </c>
      <c r="E14" s="40">
        <v>2.6</v>
      </c>
      <c r="F14" s="1">
        <v>10788</v>
      </c>
      <c r="G14" s="1">
        <v>28048.799999999999</v>
      </c>
    </row>
    <row r="15" spans="1:10" x14ac:dyDescent="0.2">
      <c r="B15" t="s">
        <v>116</v>
      </c>
      <c r="C15" t="s">
        <v>117</v>
      </c>
      <c r="D15" t="s">
        <v>118</v>
      </c>
      <c r="E15" s="40">
        <v>1.85</v>
      </c>
      <c r="F15" s="1">
        <v>20430</v>
      </c>
      <c r="G15" s="1">
        <v>37795.5</v>
      </c>
    </row>
    <row r="16" spans="1:10" x14ac:dyDescent="0.2">
      <c r="B16" t="s">
        <v>119</v>
      </c>
      <c r="C16" t="s">
        <v>117</v>
      </c>
      <c r="D16" t="s">
        <v>120</v>
      </c>
      <c r="E16" s="40">
        <v>1.45</v>
      </c>
      <c r="F16" s="1">
        <v>12749</v>
      </c>
      <c r="G16" s="1">
        <v>18486.05</v>
      </c>
    </row>
    <row r="17" spans="2:7" x14ac:dyDescent="0.2">
      <c r="B17" t="s">
        <v>121</v>
      </c>
      <c r="C17" t="s">
        <v>117</v>
      </c>
      <c r="D17" t="s">
        <v>122</v>
      </c>
      <c r="E17" s="40">
        <v>1.5</v>
      </c>
      <c r="F17" s="1">
        <v>16055</v>
      </c>
      <c r="G17" s="1">
        <v>24082.5</v>
      </c>
    </row>
    <row r="18" spans="2:7" x14ac:dyDescent="0.2">
      <c r="B18" t="s">
        <v>123</v>
      </c>
      <c r="C18" t="s">
        <v>117</v>
      </c>
      <c r="D18" t="s">
        <v>124</v>
      </c>
      <c r="E18" s="40">
        <v>1.6</v>
      </c>
      <c r="F18" s="1">
        <v>11945</v>
      </c>
      <c r="G18" s="1">
        <v>19112</v>
      </c>
    </row>
    <row r="19" spans="2:7" x14ac:dyDescent="0.2">
      <c r="B19" t="s">
        <v>125</v>
      </c>
      <c r="C19" t="s">
        <v>117</v>
      </c>
      <c r="D19" t="s">
        <v>126</v>
      </c>
      <c r="E19" s="40">
        <v>1.1000000000000001</v>
      </c>
      <c r="F19" s="1">
        <v>14781</v>
      </c>
      <c r="G19" s="1">
        <v>16259.100000000002</v>
      </c>
    </row>
    <row r="20" spans="2:7" x14ac:dyDescent="0.2">
      <c r="B20" t="s">
        <v>127</v>
      </c>
      <c r="C20" t="s">
        <v>117</v>
      </c>
      <c r="D20" t="s">
        <v>128</v>
      </c>
      <c r="E20" s="40">
        <v>1.25</v>
      </c>
      <c r="F20" s="1">
        <v>19904</v>
      </c>
      <c r="G20" s="1">
        <v>24880</v>
      </c>
    </row>
    <row r="21" spans="2:7" x14ac:dyDescent="0.2">
      <c r="B21" t="s">
        <v>129</v>
      </c>
      <c r="C21" t="s">
        <v>130</v>
      </c>
      <c r="D21" t="s">
        <v>131</v>
      </c>
      <c r="E21" s="40">
        <v>3.25</v>
      </c>
      <c r="F21" s="1">
        <v>17570</v>
      </c>
      <c r="G21" s="1">
        <v>57102.5</v>
      </c>
    </row>
    <row r="22" spans="2:7" x14ac:dyDescent="0.2">
      <c r="B22" t="s">
        <v>132</v>
      </c>
      <c r="C22" t="s">
        <v>130</v>
      </c>
      <c r="D22" t="s">
        <v>133</v>
      </c>
      <c r="E22" s="40">
        <v>1.95</v>
      </c>
      <c r="F22" s="1">
        <v>10964</v>
      </c>
      <c r="G22" s="1">
        <v>21379.8</v>
      </c>
    </row>
    <row r="23" spans="2:7" x14ac:dyDescent="0.2">
      <c r="B23" t="s">
        <v>134</v>
      </c>
      <c r="C23" t="s">
        <v>130</v>
      </c>
      <c r="D23" t="s">
        <v>135</v>
      </c>
      <c r="E23" s="40">
        <v>2.25</v>
      </c>
      <c r="F23" s="1">
        <v>13807</v>
      </c>
      <c r="G23" s="1">
        <v>31065.75</v>
      </c>
    </row>
    <row r="24" spans="2:7" x14ac:dyDescent="0.2">
      <c r="B24" t="s">
        <v>136</v>
      </c>
      <c r="C24" t="s">
        <v>130</v>
      </c>
      <c r="D24" t="s">
        <v>137</v>
      </c>
      <c r="E24" s="40">
        <v>3.65</v>
      </c>
      <c r="F24" s="1">
        <v>10273</v>
      </c>
      <c r="G24" s="1">
        <v>37496.449999999997</v>
      </c>
    </row>
    <row r="25" spans="2:7" x14ac:dyDescent="0.2">
      <c r="B25" t="s">
        <v>138</v>
      </c>
      <c r="C25" t="s">
        <v>130</v>
      </c>
      <c r="D25" t="s">
        <v>139</v>
      </c>
      <c r="E25" s="40">
        <v>4.2</v>
      </c>
      <c r="F25" s="1">
        <v>12712</v>
      </c>
      <c r="G25" s="1">
        <v>53390.400000000001</v>
      </c>
    </row>
    <row r="26" spans="2:7" x14ac:dyDescent="0.2">
      <c r="B26" t="s">
        <v>140</v>
      </c>
      <c r="C26" t="s">
        <v>130</v>
      </c>
      <c r="D26" t="s">
        <v>141</v>
      </c>
      <c r="E26" s="40">
        <v>1.1000000000000001</v>
      </c>
      <c r="F26" s="1">
        <v>17117</v>
      </c>
      <c r="G26" s="1">
        <v>18828.7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A436-5ABC-43AD-83D9-C3376312A0E8}">
  <dimension ref="A1:L23"/>
  <sheetViews>
    <sheetView showGridLines="0" zoomScale="130" zoomScaleNormal="130" workbookViewId="0">
      <selection activeCell="J17" sqref="J17"/>
    </sheetView>
  </sheetViews>
  <sheetFormatPr baseColWidth="10" defaultColWidth="8.83203125" defaultRowHeight="15" x14ac:dyDescent="0.2"/>
  <cols>
    <col min="1" max="1" width="1.5" customWidth="1"/>
    <col min="2" max="2" width="14.5" customWidth="1"/>
    <col min="3" max="3" width="14.5" bestFit="1" customWidth="1"/>
    <col min="4" max="4" width="15.1640625" bestFit="1" customWidth="1"/>
    <col min="5" max="7" width="9" customWidth="1"/>
    <col min="8" max="8" width="4.5" customWidth="1"/>
    <col min="9" max="9" width="10.1640625" customWidth="1"/>
    <col min="10" max="10" width="31.5" bestFit="1" customWidth="1"/>
  </cols>
  <sheetData>
    <row r="1" spans="1:12" s="5" customFormat="1" ht="48.75" customHeight="1" x14ac:dyDescent="0.25">
      <c r="A1" s="42" t="s">
        <v>144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x14ac:dyDescent="0.2">
      <c r="B3" t="s">
        <v>145</v>
      </c>
    </row>
    <row r="4" spans="1:12" x14ac:dyDescent="0.2">
      <c r="G4" s="3"/>
      <c r="H4" t="str">
        <f ca="1">_xlfn.IFNA(_xlfn.FORMULATEXT(G4),"")</f>
        <v/>
      </c>
      <c r="I4" s="1"/>
    </row>
    <row r="5" spans="1:12" x14ac:dyDescent="0.2">
      <c r="B5" t="s">
        <v>99</v>
      </c>
      <c r="C5" t="s">
        <v>100</v>
      </c>
      <c r="D5" t="s">
        <v>2</v>
      </c>
      <c r="E5" t="s">
        <v>102</v>
      </c>
      <c r="F5" t="s">
        <v>101</v>
      </c>
      <c r="G5" t="s">
        <v>16</v>
      </c>
      <c r="I5" s="43" t="s">
        <v>146</v>
      </c>
      <c r="J5" s="44" t="s">
        <v>44</v>
      </c>
    </row>
    <row r="6" spans="1:12" x14ac:dyDescent="0.2">
      <c r="B6" t="s">
        <v>103</v>
      </c>
      <c r="C6" t="s">
        <v>104</v>
      </c>
      <c r="D6" t="s">
        <v>105</v>
      </c>
      <c r="E6" s="40">
        <v>2.5</v>
      </c>
      <c r="F6" s="1">
        <v>14498</v>
      </c>
      <c r="G6" s="1">
        <f>Table2[[#This Row],[Price]]*Table2[[#This Row],[Stock]]</f>
        <v>36245</v>
      </c>
      <c r="I6" s="1">
        <f>Table2[[#This Row],[Price]]*Table2[[#This Row],[Stock]]</f>
        <v>36245</v>
      </c>
      <c r="J6" s="45" t="str">
        <f ca="1">_xlfn.IFNA(_xlfn.FORMULATEXT(I6),"")</f>
        <v>=Table2[@Price]*Table2[@Stock]</v>
      </c>
    </row>
    <row r="7" spans="1:12" x14ac:dyDescent="0.2">
      <c r="B7" t="s">
        <v>106</v>
      </c>
      <c r="C7" t="s">
        <v>104</v>
      </c>
      <c r="D7" t="s">
        <v>107</v>
      </c>
      <c r="E7" s="40">
        <v>1.95</v>
      </c>
      <c r="F7" s="1">
        <v>11049</v>
      </c>
      <c r="G7" s="1">
        <f>Table2[[#This Row],[Price]]*Table2[[#This Row],[Stock]]</f>
        <v>21545.55</v>
      </c>
      <c r="I7" s="1"/>
    </row>
    <row r="8" spans="1:12" x14ac:dyDescent="0.2">
      <c r="B8" t="s">
        <v>108</v>
      </c>
      <c r="C8" t="s">
        <v>104</v>
      </c>
      <c r="D8" t="s">
        <v>109</v>
      </c>
      <c r="E8" s="40">
        <v>2.2999999999999998</v>
      </c>
      <c r="F8" s="1">
        <v>18874</v>
      </c>
      <c r="G8" s="1">
        <f>Table2[[#This Row],[Price]]*Table2[[#This Row],[Stock]]</f>
        <v>43410.2</v>
      </c>
      <c r="I8" s="1"/>
    </row>
    <row r="9" spans="1:12" x14ac:dyDescent="0.2">
      <c r="B9" t="s">
        <v>110</v>
      </c>
      <c r="C9" t="s">
        <v>104</v>
      </c>
      <c r="D9" t="s">
        <v>111</v>
      </c>
      <c r="E9" s="40">
        <v>2.75</v>
      </c>
      <c r="F9" s="1">
        <v>18760</v>
      </c>
      <c r="G9" s="1">
        <f>Table2[[#This Row],[Price]]*Table2[[#This Row],[Stock]]</f>
        <v>51590</v>
      </c>
      <c r="I9" s="1"/>
    </row>
    <row r="10" spans="1:12" x14ac:dyDescent="0.2">
      <c r="B10" t="s">
        <v>112</v>
      </c>
      <c r="C10" t="s">
        <v>104</v>
      </c>
      <c r="D10" t="s">
        <v>113</v>
      </c>
      <c r="E10" s="40">
        <v>2.9</v>
      </c>
      <c r="F10" s="1">
        <v>11853</v>
      </c>
      <c r="G10" s="1">
        <f>Table2[[#This Row],[Price]]*Table2[[#This Row],[Stock]]</f>
        <v>34373.699999999997</v>
      </c>
      <c r="I10" s="1"/>
    </row>
    <row r="11" spans="1:12" x14ac:dyDescent="0.2">
      <c r="B11" t="s">
        <v>114</v>
      </c>
      <c r="C11" t="s">
        <v>104</v>
      </c>
      <c r="D11" t="s">
        <v>115</v>
      </c>
      <c r="E11" s="40">
        <v>2.6</v>
      </c>
      <c r="F11" s="1">
        <v>10788</v>
      </c>
      <c r="G11" s="1">
        <f>Table2[[#This Row],[Price]]*Table2[[#This Row],[Stock]]</f>
        <v>28048.799999999999</v>
      </c>
      <c r="I11" s="1"/>
    </row>
    <row r="12" spans="1:12" x14ac:dyDescent="0.2">
      <c r="B12" t="s">
        <v>116</v>
      </c>
      <c r="C12" t="s">
        <v>117</v>
      </c>
      <c r="D12" t="s">
        <v>118</v>
      </c>
      <c r="E12" s="40">
        <v>1.85</v>
      </c>
      <c r="F12" s="1">
        <v>20430</v>
      </c>
      <c r="G12" s="1">
        <f>Table2[[#This Row],[Price]]*Table2[[#This Row],[Stock]]</f>
        <v>37795.5</v>
      </c>
      <c r="I12" s="1"/>
    </row>
    <row r="13" spans="1:12" x14ac:dyDescent="0.2">
      <c r="B13" t="s">
        <v>119</v>
      </c>
      <c r="C13" t="s">
        <v>117</v>
      </c>
      <c r="D13" t="s">
        <v>120</v>
      </c>
      <c r="E13" s="40">
        <v>1.45</v>
      </c>
      <c r="F13" s="1">
        <v>12749</v>
      </c>
      <c r="G13" s="1">
        <f>Table2[[#This Row],[Price]]*Table2[[#This Row],[Stock]]</f>
        <v>18486.05</v>
      </c>
      <c r="I13" s="1"/>
    </row>
    <row r="14" spans="1:12" x14ac:dyDescent="0.2">
      <c r="B14" t="s">
        <v>121</v>
      </c>
      <c r="C14" t="s">
        <v>117</v>
      </c>
      <c r="D14" t="s">
        <v>122</v>
      </c>
      <c r="E14" s="40">
        <v>1.5</v>
      </c>
      <c r="F14" s="1">
        <v>16055</v>
      </c>
      <c r="G14" s="1">
        <f>Table2[[#This Row],[Price]]*Table2[[#This Row],[Stock]]</f>
        <v>24082.5</v>
      </c>
      <c r="I14" s="1"/>
    </row>
    <row r="15" spans="1:12" x14ac:dyDescent="0.2">
      <c r="B15" t="s">
        <v>123</v>
      </c>
      <c r="C15" t="s">
        <v>117</v>
      </c>
      <c r="D15" t="s">
        <v>124</v>
      </c>
      <c r="E15" s="40">
        <v>1.6</v>
      </c>
      <c r="F15" s="1">
        <v>11945</v>
      </c>
      <c r="G15" s="1">
        <f>Table2[[#This Row],[Price]]*Table2[[#This Row],[Stock]]</f>
        <v>19112</v>
      </c>
      <c r="I15" s="1"/>
    </row>
    <row r="16" spans="1:12" x14ac:dyDescent="0.2">
      <c r="B16" t="s">
        <v>125</v>
      </c>
      <c r="C16" t="s">
        <v>117</v>
      </c>
      <c r="D16" t="s">
        <v>126</v>
      </c>
      <c r="E16" s="40">
        <v>1.1000000000000001</v>
      </c>
      <c r="F16" s="1">
        <v>14781</v>
      </c>
      <c r="G16" s="1">
        <f>Table2[[#This Row],[Price]]*Table2[[#This Row],[Stock]]</f>
        <v>16259.100000000002</v>
      </c>
      <c r="I16" s="1"/>
    </row>
    <row r="17" spans="2:9" x14ac:dyDescent="0.2">
      <c r="B17" t="s">
        <v>127</v>
      </c>
      <c r="C17" t="s">
        <v>117</v>
      </c>
      <c r="D17" t="s">
        <v>128</v>
      </c>
      <c r="E17" s="40">
        <v>1.25</v>
      </c>
      <c r="F17" s="1">
        <v>19904</v>
      </c>
      <c r="G17" s="1">
        <f>Table2[[#This Row],[Price]]*Table2[[#This Row],[Stock]]</f>
        <v>24880</v>
      </c>
      <c r="I17" s="1"/>
    </row>
    <row r="18" spans="2:9" x14ac:dyDescent="0.2">
      <c r="B18" t="s">
        <v>129</v>
      </c>
      <c r="C18" t="s">
        <v>130</v>
      </c>
      <c r="D18" t="s">
        <v>131</v>
      </c>
      <c r="E18" s="40">
        <v>3.25</v>
      </c>
      <c r="F18" s="1">
        <v>17570</v>
      </c>
      <c r="G18" s="1">
        <f>Table2[[#This Row],[Price]]*Table2[[#This Row],[Stock]]</f>
        <v>57102.5</v>
      </c>
      <c r="I18" s="1"/>
    </row>
    <row r="19" spans="2:9" x14ac:dyDescent="0.2">
      <c r="B19" t="s">
        <v>132</v>
      </c>
      <c r="C19" t="s">
        <v>130</v>
      </c>
      <c r="D19" t="s">
        <v>133</v>
      </c>
      <c r="E19" s="40">
        <v>1.95</v>
      </c>
      <c r="F19" s="1">
        <v>10964</v>
      </c>
      <c r="G19" s="1">
        <f>Table2[[#This Row],[Price]]*Table2[[#This Row],[Stock]]</f>
        <v>21379.8</v>
      </c>
      <c r="I19" s="1"/>
    </row>
    <row r="20" spans="2:9" x14ac:dyDescent="0.2">
      <c r="B20" t="s">
        <v>134</v>
      </c>
      <c r="C20" t="s">
        <v>130</v>
      </c>
      <c r="D20" t="s">
        <v>135</v>
      </c>
      <c r="E20" s="40">
        <v>2.25</v>
      </c>
      <c r="F20" s="1">
        <v>13807</v>
      </c>
      <c r="G20" s="1">
        <f>Table2[[#This Row],[Price]]*Table2[[#This Row],[Stock]]</f>
        <v>31065.75</v>
      </c>
      <c r="I20" s="1"/>
    </row>
    <row r="21" spans="2:9" x14ac:dyDescent="0.2">
      <c r="B21" t="s">
        <v>136</v>
      </c>
      <c r="C21" t="s">
        <v>130</v>
      </c>
      <c r="D21" t="s">
        <v>137</v>
      </c>
      <c r="E21" s="40">
        <v>3.65</v>
      </c>
      <c r="F21" s="1">
        <v>10273</v>
      </c>
      <c r="G21" s="1">
        <f>Table2[[#This Row],[Price]]*Table2[[#This Row],[Stock]]</f>
        <v>37496.449999999997</v>
      </c>
      <c r="I21" s="1"/>
    </row>
    <row r="22" spans="2:9" x14ac:dyDescent="0.2">
      <c r="B22" t="s">
        <v>138</v>
      </c>
      <c r="C22" t="s">
        <v>130</v>
      </c>
      <c r="D22" t="s">
        <v>139</v>
      </c>
      <c r="E22" s="40">
        <v>4.2</v>
      </c>
      <c r="F22" s="1">
        <v>12712</v>
      </c>
      <c r="G22" s="1">
        <f>Table2[[#This Row],[Price]]*Table2[[#This Row],[Stock]]</f>
        <v>53390.400000000001</v>
      </c>
      <c r="I22" s="1"/>
    </row>
    <row r="23" spans="2:9" x14ac:dyDescent="0.2">
      <c r="B23" t="s">
        <v>140</v>
      </c>
      <c r="C23" t="s">
        <v>130</v>
      </c>
      <c r="D23" t="s">
        <v>141</v>
      </c>
      <c r="E23" s="40">
        <v>1.1000000000000001</v>
      </c>
      <c r="F23" s="1">
        <v>17117</v>
      </c>
      <c r="G23" s="1">
        <f>Table2[[#This Row],[Price]]*Table2[[#This Row],[Stock]]</f>
        <v>18828.7</v>
      </c>
      <c r="I23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3358-95D4-41D8-BC8A-ED859E047907}">
  <dimension ref="A1:O20"/>
  <sheetViews>
    <sheetView showGridLines="0" zoomScale="130" zoomScaleNormal="130" workbookViewId="0">
      <selection activeCell="I15" sqref="I15"/>
    </sheetView>
  </sheetViews>
  <sheetFormatPr baseColWidth="10" defaultColWidth="8.83203125" defaultRowHeight="15" x14ac:dyDescent="0.2"/>
  <cols>
    <col min="1" max="1" width="1.5" customWidth="1"/>
    <col min="2" max="2" width="22.6640625" customWidth="1"/>
    <col min="3" max="3" width="26.5" bestFit="1" customWidth="1"/>
    <col min="4" max="4" width="5.6640625" customWidth="1"/>
    <col min="5" max="5" width="23.33203125" bestFit="1" customWidth="1"/>
    <col min="6" max="6" width="10.6640625" bestFit="1" customWidth="1"/>
    <col min="7" max="7" width="14.5" bestFit="1" customWidth="1"/>
  </cols>
  <sheetData>
    <row r="1" spans="1:15" s="5" customFormat="1" ht="48.75" customHeight="1" x14ac:dyDescent="0.25">
      <c r="A1" s="4" t="s">
        <v>147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3" spans="1:15" x14ac:dyDescent="0.2">
      <c r="B3" t="s">
        <v>159</v>
      </c>
    </row>
    <row r="5" spans="1:15" x14ac:dyDescent="0.2">
      <c r="B5" s="46" t="s">
        <v>148</v>
      </c>
    </row>
    <row r="7" spans="1:15" x14ac:dyDescent="0.2">
      <c r="B7" t="s">
        <v>149</v>
      </c>
      <c r="E7" s="1"/>
    </row>
    <row r="10" spans="1:15" x14ac:dyDescent="0.2">
      <c r="B10" s="6" t="s">
        <v>56</v>
      </c>
      <c r="C10" s="6"/>
    </row>
    <row r="11" spans="1:15" x14ac:dyDescent="0.2">
      <c r="B11" t="s">
        <v>156</v>
      </c>
      <c r="C11" s="48" t="s">
        <v>157</v>
      </c>
    </row>
    <row r="12" spans="1:15" x14ac:dyDescent="0.2">
      <c r="C12" s="48" t="s">
        <v>158</v>
      </c>
    </row>
    <row r="13" spans="1:15" x14ac:dyDescent="0.2">
      <c r="B13" t="s">
        <v>152</v>
      </c>
      <c r="C13" s="48" t="s">
        <v>155</v>
      </c>
    </row>
    <row r="14" spans="1:15" x14ac:dyDescent="0.2">
      <c r="C14" s="48" t="s">
        <v>153</v>
      </c>
    </row>
    <row r="15" spans="1:15" x14ac:dyDescent="0.2">
      <c r="C15" s="48" t="s">
        <v>154</v>
      </c>
    </row>
    <row r="16" spans="1:15" x14ac:dyDescent="0.2">
      <c r="B16" t="s">
        <v>150</v>
      </c>
      <c r="C16" s="46" t="s">
        <v>151</v>
      </c>
    </row>
    <row r="17" spans="2:3" x14ac:dyDescent="0.2">
      <c r="B17" t="s">
        <v>160</v>
      </c>
      <c r="C17" s="46" t="s">
        <v>148</v>
      </c>
    </row>
    <row r="19" spans="2:3" x14ac:dyDescent="0.2">
      <c r="C19" s="51"/>
    </row>
    <row r="20" spans="2:3" x14ac:dyDescent="0.2">
      <c r="C20" s="47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579085-3de5-41fc-9f0a-bba038b31af5" xsi:nil="true"/>
    <lcf76f155ced4ddcb4097134ff3c332f xmlns="8d463809-8ae6-4eb2-a14b-50faafc5057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9CF2F80553F44DB538DFBFFA514173" ma:contentTypeVersion="14" ma:contentTypeDescription="Create a new document." ma:contentTypeScope="" ma:versionID="4533bf7d0103d25293451f0b4a1e8fb7">
  <xsd:schema xmlns:xsd="http://www.w3.org/2001/XMLSchema" xmlns:xs="http://www.w3.org/2001/XMLSchema" xmlns:p="http://schemas.microsoft.com/office/2006/metadata/properties" xmlns:ns2="8d463809-8ae6-4eb2-a14b-50faafc5057b" xmlns:ns3="7d579085-3de5-41fc-9f0a-bba038b31af5" targetNamespace="http://schemas.microsoft.com/office/2006/metadata/properties" ma:root="true" ma:fieldsID="6d3df59a0b37f96ade9a09f6e42ca241" ns2:_="" ns3:_="">
    <xsd:import namespace="8d463809-8ae6-4eb2-a14b-50faafc5057b"/>
    <xsd:import namespace="7d579085-3de5-41fc-9f0a-bba038b31a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63809-8ae6-4eb2-a14b-50faafc50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32e3ad1-47c4-459e-adcb-0ed37a573b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79085-3de5-41fc-9f0a-bba038b31af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0e2cd1d-b291-48b9-97ab-4a8b4fc02422}" ma:internalName="TaxCatchAll" ma:showField="CatchAllData" ma:web="7d579085-3de5-41fc-9f0a-bba038b31a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E6897F-CE66-4ABD-8391-781FF93966D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1FF0275-2E8B-40B0-81EB-92194599FF63}">
  <ds:schemaRefs>
    <ds:schemaRef ds:uri="http://schemas.microsoft.com/office/infopath/2007/PartnerControls"/>
    <ds:schemaRef ds:uri="http://www.w3.org/XML/1998/namespace"/>
    <ds:schemaRef ds:uri="7d579085-3de5-41fc-9f0a-bba038b31af5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d463809-8ae6-4eb2-a14b-50faafc5057b"/>
  </ds:schemaRefs>
</ds:datastoreItem>
</file>

<file path=customXml/itemProps3.xml><?xml version="1.0" encoding="utf-8"?>
<ds:datastoreItem xmlns:ds="http://schemas.openxmlformats.org/officeDocument/2006/customXml" ds:itemID="{41CBC57B-5234-419C-8CD6-BFDBC021AC5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A239699-C99E-4C41-90A2-B1B555C5C3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63809-8ae6-4eb2-a14b-50faafc5057b"/>
    <ds:schemaRef ds:uri="7d579085-3de5-41fc-9f0a-bba038b31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Asterisk</vt:lpstr>
      <vt:lpstr>Question Mark</vt:lpstr>
      <vt:lpstr>Tilde</vt:lpstr>
      <vt:lpstr>Curly Braces</vt:lpstr>
      <vt:lpstr>Dot Operator</vt:lpstr>
      <vt:lpstr>Hash</vt:lpstr>
      <vt:lpstr>Dollar Signs</vt:lpstr>
      <vt:lpstr>Square Brackets</vt:lpstr>
      <vt:lpstr>@ Symbol</vt:lpstr>
      <vt:lpstr>Apostrophe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</dc:creator>
  <cp:lastModifiedBy>Sergio Giraldo</cp:lastModifiedBy>
  <dcterms:created xsi:type="dcterms:W3CDTF">2025-05-04T14:28:06Z</dcterms:created>
  <dcterms:modified xsi:type="dcterms:W3CDTF">2025-08-27T07:06:09Z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0x0101000A9CF2F80553F44DB538DFBFFA514173</vt:lpwstr>
  </property>
  <property fmtid="{D5CDD505-2E9C-101B-9397-08002B2CF9AE}" pid="3" name="MediaServiceImageTags">
    <vt:lpwstr/>
  </property>
</Properties>
</file>