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zygmunt/projects/mpg-calcuator/"/>
    </mc:Choice>
  </mc:AlternateContent>
  <xr:revisionPtr revIDLastSave="0" documentId="13_ncr:1_{E5AEFC63-B920-D041-9B70-7BC16E51760D}" xr6:coauthVersionLast="45" xr6:coauthVersionMax="45" xr10:uidLastSave="{00000000-0000-0000-0000-000000000000}"/>
  <bookViews>
    <workbookView xWindow="0" yWindow="460" windowWidth="33600" windowHeight="19180" activeTab="1" xr2:uid="{E96B15E8-25ED-594B-AF36-006F4E18FFC7}"/>
  </bookViews>
  <sheets>
    <sheet name="FRC Robotics Short" sheetId="7" r:id="rId1"/>
    <sheet name="FRC Robotics Long" sheetId="6" r:id="rId2"/>
    <sheet name="2020 Escape Hybrid" sheetId="5" r:id="rId3"/>
    <sheet name="16 Escape" sheetId="4" r:id="rId4"/>
    <sheet name="cx5" sheetId="2" r:id="rId5"/>
    <sheet name="cx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C7" i="3"/>
  <c r="F7" i="2"/>
  <c r="C7" i="2"/>
  <c r="F7" i="4"/>
  <c r="C7" i="4"/>
  <c r="E17" i="7" l="1"/>
  <c r="E25" i="7" s="1"/>
  <c r="E35" i="7" s="1"/>
  <c r="B17" i="7"/>
  <c r="B25" i="7" s="1"/>
  <c r="B35" i="7" s="1"/>
  <c r="F7" i="7"/>
  <c r="F14" i="7" s="1"/>
  <c r="F30" i="7" s="1"/>
  <c r="C7" i="7"/>
  <c r="F31" i="7" l="1"/>
  <c r="F32" i="7" s="1"/>
  <c r="F42" i="7" s="1"/>
  <c r="C13" i="7"/>
  <c r="F13" i="7"/>
  <c r="C14" i="7"/>
  <c r="E17" i="6"/>
  <c r="E25" i="6" s="1"/>
  <c r="E35" i="6" s="1"/>
  <c r="B17" i="6"/>
  <c r="B25" i="6" s="1"/>
  <c r="B35" i="6" s="1"/>
  <c r="F7" i="6"/>
  <c r="F14" i="6" s="1"/>
  <c r="F30" i="6" s="1"/>
  <c r="C7" i="6"/>
  <c r="C21" i="7" l="1"/>
  <c r="C22" i="7"/>
  <c r="C30" i="7"/>
  <c r="C18" i="7"/>
  <c r="C19" i="7" s="1"/>
  <c r="C26" i="7"/>
  <c r="F26" i="7"/>
  <c r="F18" i="7"/>
  <c r="F19" i="7" s="1"/>
  <c r="F22" i="7"/>
  <c r="F21" i="7"/>
  <c r="C31" i="7"/>
  <c r="C32" i="7" s="1"/>
  <c r="C42" i="7" s="1"/>
  <c r="F27" i="7"/>
  <c r="F28" i="7" s="1"/>
  <c r="F38" i="7" s="1"/>
  <c r="C27" i="7"/>
  <c r="C28" i="7" s="1"/>
  <c r="C38" i="7" s="1"/>
  <c r="F31" i="6"/>
  <c r="F32" i="6" s="1"/>
  <c r="F42" i="6" s="1"/>
  <c r="C13" i="6"/>
  <c r="F13" i="6"/>
  <c r="C14" i="6"/>
  <c r="C27" i="6"/>
  <c r="C28" i="6" s="1"/>
  <c r="C38" i="6" s="1"/>
  <c r="C13" i="5"/>
  <c r="E17" i="5"/>
  <c r="E25" i="5" s="1"/>
  <c r="E35" i="5" s="1"/>
  <c r="B17" i="5"/>
  <c r="B25" i="5" s="1"/>
  <c r="B35" i="5" s="1"/>
  <c r="F7" i="5"/>
  <c r="F14" i="5" s="1"/>
  <c r="F30" i="5" s="1"/>
  <c r="C7" i="5"/>
  <c r="C22" i="6" l="1"/>
  <c r="C21" i="6"/>
  <c r="C30" i="6"/>
  <c r="F18" i="6"/>
  <c r="F19" i="6" s="1"/>
  <c r="F26" i="6"/>
  <c r="F22" i="6"/>
  <c r="F21" i="6"/>
  <c r="C18" i="6"/>
  <c r="C19" i="6" s="1"/>
  <c r="C26" i="6"/>
  <c r="C31" i="6"/>
  <c r="C32" i="6" s="1"/>
  <c r="C42" i="6" s="1"/>
  <c r="F27" i="6"/>
  <c r="F28" i="6" s="1"/>
  <c r="F38" i="6" s="1"/>
  <c r="C27" i="5"/>
  <c r="C28" i="5" s="1"/>
  <c r="C38" i="5" s="1"/>
  <c r="C14" i="5"/>
  <c r="F13" i="5"/>
  <c r="F31" i="5"/>
  <c r="F32" i="5" s="1"/>
  <c r="F42" i="5" s="1"/>
  <c r="E17" i="4"/>
  <c r="E25" i="4" s="1"/>
  <c r="E35" i="4" s="1"/>
  <c r="B17" i="4"/>
  <c r="B25" i="4" s="1"/>
  <c r="B35" i="4" s="1"/>
  <c r="F14" i="4"/>
  <c r="F31" i="4" s="1"/>
  <c r="F32" i="4" s="1"/>
  <c r="F42" i="4" s="1"/>
  <c r="F13" i="4"/>
  <c r="F18" i="4" s="1"/>
  <c r="F19" i="4" s="1"/>
  <c r="C30" i="5" l="1"/>
  <c r="C22" i="5"/>
  <c r="C21" i="5"/>
  <c r="C31" i="5"/>
  <c r="C32" i="5" s="1"/>
  <c r="C42" i="5" s="1"/>
  <c r="F26" i="5"/>
  <c r="F18" i="5"/>
  <c r="F19" i="5" s="1"/>
  <c r="F22" i="5"/>
  <c r="F21" i="5"/>
  <c r="C18" i="5"/>
  <c r="C19" i="5" s="1"/>
  <c r="C26" i="5"/>
  <c r="F27" i="5"/>
  <c r="F28" i="5" s="1"/>
  <c r="F38" i="5" s="1"/>
  <c r="C14" i="4"/>
  <c r="C21" i="4" s="1"/>
  <c r="C13" i="4"/>
  <c r="F21" i="4"/>
  <c r="F22" i="4"/>
  <c r="F27" i="4"/>
  <c r="F28" i="4" s="1"/>
  <c r="F38" i="4" s="1"/>
  <c r="F30" i="4"/>
  <c r="F26" i="4"/>
  <c r="E17" i="3"/>
  <c r="E25" i="3" s="1"/>
  <c r="E35" i="3" s="1"/>
  <c r="B17" i="3"/>
  <c r="B25" i="3" s="1"/>
  <c r="B35" i="3" s="1"/>
  <c r="F14" i="3"/>
  <c r="F30" i="3" s="1"/>
  <c r="F13" i="3"/>
  <c r="E17" i="2"/>
  <c r="E25" i="2" s="1"/>
  <c r="E35" i="2" s="1"/>
  <c r="B17" i="2"/>
  <c r="B25" i="2" s="1"/>
  <c r="B35" i="2" s="1"/>
  <c r="F14" i="2"/>
  <c r="F30" i="2" s="1"/>
  <c r="C31" i="4" l="1"/>
  <c r="C32" i="4" s="1"/>
  <c r="C42" i="4" s="1"/>
  <c r="C30" i="4"/>
  <c r="C22" i="4"/>
  <c r="C18" i="4"/>
  <c r="C19" i="4" s="1"/>
  <c r="C26" i="4"/>
  <c r="C27" i="4"/>
  <c r="C28" i="4" s="1"/>
  <c r="C38" i="4" s="1"/>
  <c r="F21" i="3"/>
  <c r="F18" i="3"/>
  <c r="F19" i="3" s="1"/>
  <c r="F26" i="3"/>
  <c r="F22" i="3"/>
  <c r="C13" i="3"/>
  <c r="C27" i="3" s="1"/>
  <c r="C28" i="3" s="1"/>
  <c r="C38" i="3" s="1"/>
  <c r="F31" i="3"/>
  <c r="F32" i="3" s="1"/>
  <c r="F42" i="3" s="1"/>
  <c r="C14" i="3"/>
  <c r="F27" i="3"/>
  <c r="F28" i="3" s="1"/>
  <c r="F38" i="3" s="1"/>
  <c r="F31" i="2"/>
  <c r="F32" i="2" s="1"/>
  <c r="F42" i="2" s="1"/>
  <c r="C14" i="2"/>
  <c r="C31" i="2" s="1"/>
  <c r="C32" i="2" s="1"/>
  <c r="C42" i="2" s="1"/>
  <c r="C13" i="2"/>
  <c r="C27" i="2" s="1"/>
  <c r="F13" i="2"/>
  <c r="C28" i="2" l="1"/>
  <c r="C38" i="2" s="1"/>
  <c r="C21" i="3"/>
  <c r="C22" i="3"/>
  <c r="C30" i="3"/>
  <c r="C31" i="3"/>
  <c r="C32" i="3" s="1"/>
  <c r="C42" i="3" s="1"/>
  <c r="C18" i="3"/>
  <c r="C19" i="3" s="1"/>
  <c r="C26" i="3"/>
  <c r="C22" i="2"/>
  <c r="C30" i="2"/>
  <c r="C21" i="2"/>
  <c r="F18" i="2"/>
  <c r="F19" i="2" s="1"/>
  <c r="F26" i="2"/>
  <c r="F22" i="2"/>
  <c r="F21" i="2"/>
  <c r="C18" i="2"/>
  <c r="C19" i="2" s="1"/>
  <c r="C26" i="2"/>
  <c r="F27" i="2"/>
  <c r="F28" i="2" s="1"/>
  <c r="F38" i="2" s="1"/>
</calcChain>
</file>

<file path=xl/sharedStrings.xml><?xml version="1.0" encoding="utf-8"?>
<sst xmlns="http://schemas.openxmlformats.org/spreadsheetml/2006/main" count="360" uniqueCount="53">
  <si>
    <t>MPG Calcuator</t>
  </si>
  <si>
    <t>HW Miles</t>
  </si>
  <si>
    <t>City Miles</t>
  </si>
  <si>
    <t>To or from RIT</t>
  </si>
  <si>
    <t>Total trip mi</t>
  </si>
  <si>
    <t>Vehicle Info</t>
  </si>
  <si>
    <t>Mazda CX 5 2016 GT</t>
  </si>
  <si>
    <t>mpgHW</t>
  </si>
  <si>
    <t>mpgCity</t>
  </si>
  <si>
    <t>fuelTankSize</t>
  </si>
  <si>
    <t>to or from RIT</t>
  </si>
  <si>
    <t>Ford Escape 2008 XLT</t>
  </si>
  <si>
    <t>How many trips can I make?</t>
  </si>
  <si>
    <t>combMPGRIT</t>
  </si>
  <si>
    <t>round trip RIT</t>
  </si>
  <si>
    <t>CostPerTripRIT</t>
  </si>
  <si>
    <t>CostPerRoundTrRIT</t>
  </si>
  <si>
    <t>How much will it cost me?</t>
  </si>
  <si>
    <t>CostPerMileRIT</t>
  </si>
  <si>
    <t>Trip details</t>
  </si>
  <si>
    <t>Academic Days</t>
  </si>
  <si>
    <t>Cost per sem</t>
  </si>
  <si>
    <t>Round Trips Per Day</t>
  </si>
  <si>
    <t>Work days</t>
  </si>
  <si>
    <t>Cost of Ownership for a Specific Time Period</t>
  </si>
  <si>
    <t>Mazda CX 3 2016 GT</t>
  </si>
  <si>
    <t>To or from Kodak Alaris Inc</t>
  </si>
  <si>
    <t>combMPGKodak Alaris</t>
  </si>
  <si>
    <t>to or from Kodak Alaris</t>
  </si>
  <si>
    <t>round trip Kodak Alaris</t>
  </si>
  <si>
    <t>CostPerMileKodak Alaris</t>
  </si>
  <si>
    <t>CostPerDirKodak Alaris</t>
  </si>
  <si>
    <t>CostPerRoundTrKodak Alaris</t>
  </si>
  <si>
    <t>Cost for 1 co op block</t>
  </si>
  <si>
    <t>Sergio Zygmunt - sergiozygmunt.com</t>
  </si>
  <si>
    <t>gasConstantPrice</t>
  </si>
  <si>
    <t>Ford Excape 2016 SE</t>
  </si>
  <si>
    <t>Ford Escape 2020 Hybrid</t>
  </si>
  <si>
    <t>To or from FRC Event</t>
  </si>
  <si>
    <t>To or from NEDO</t>
  </si>
  <si>
    <t>combMPGNEDO</t>
  </si>
  <si>
    <t>to or from NEDO</t>
  </si>
  <si>
    <t>round trip NEDO</t>
  </si>
  <si>
    <t>CostPerMileNEDO</t>
  </si>
  <si>
    <t>CostPerTripNEDO</t>
  </si>
  <si>
    <t>CostPerRoundTrNEDO</t>
  </si>
  <si>
    <t>combMPGRCC</t>
  </si>
  <si>
    <t>to or from RCC</t>
  </si>
  <si>
    <t>round trip RCC</t>
  </si>
  <si>
    <t>CostPerMileRCC</t>
  </si>
  <si>
    <t>CostPerDirRCC</t>
  </si>
  <si>
    <t>CostPerRoundTrRCC</t>
  </si>
  <si>
    <t>To or from FRC Event from NEDO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</si>
</sst>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b/>
      <i/>
      <u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0" xfId="0" applyFont="1" applyBorder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2D58-C711-594B-8303-26E18AA947FD}">
  <dimension ref="A1:H42"/>
  <sheetViews>
    <sheetView zoomScale="94" zoomScaleNormal="83" workbookViewId="0">
      <selection activeCell="F2" sqref="F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2.17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39</v>
      </c>
      <c r="C4" s="14"/>
      <c r="E4" s="13" t="s">
        <v>52</v>
      </c>
      <c r="F4" s="14"/>
    </row>
    <row r="5" spans="1:6" x14ac:dyDescent="0.2">
      <c r="A5" s="16"/>
      <c r="B5" s="4" t="s">
        <v>1</v>
      </c>
      <c r="C5" s="5">
        <v>320</v>
      </c>
      <c r="E5" s="4" t="s">
        <v>1</v>
      </c>
      <c r="F5" s="5">
        <v>50</v>
      </c>
    </row>
    <row r="6" spans="1:6" x14ac:dyDescent="0.2">
      <c r="A6" s="16"/>
      <c r="B6" s="4" t="s">
        <v>2</v>
      </c>
      <c r="C6" s="5">
        <v>10</v>
      </c>
      <c r="E6" s="4" t="s">
        <v>2</v>
      </c>
      <c r="F6" s="5">
        <v>12</v>
      </c>
    </row>
    <row r="7" spans="1:6" x14ac:dyDescent="0.2">
      <c r="A7" s="16"/>
      <c r="B7" s="6" t="s">
        <v>4</v>
      </c>
      <c r="C7" s="7">
        <f>SUM(C5:C6)</f>
        <v>330</v>
      </c>
      <c r="E7" s="6" t="s">
        <v>4</v>
      </c>
      <c r="F7" s="7">
        <f>SUM(F5:F6)</f>
        <v>62</v>
      </c>
    </row>
    <row r="9" spans="1:6" x14ac:dyDescent="0.2">
      <c r="A9" s="17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14.2</v>
      </c>
      <c r="E12" s="4" t="s">
        <v>9</v>
      </c>
      <c r="F12" s="5">
        <v>14.7</v>
      </c>
    </row>
    <row r="13" spans="1:6" x14ac:dyDescent="0.2">
      <c r="A13" s="17"/>
      <c r="B13" s="4" t="s">
        <v>40</v>
      </c>
      <c r="C13" s="5">
        <f>((C10*(C5/C7))+(C11*(C6/C7)))</f>
        <v>42.81818181818182</v>
      </c>
      <c r="E13" s="4" t="s">
        <v>40</v>
      </c>
      <c r="F13" s="5">
        <f>((F10*(C5/C7))+(F11*(C6/C7)))</f>
        <v>23.848484848484848</v>
      </c>
    </row>
    <row r="14" spans="1:6" ht="17" customHeight="1" x14ac:dyDescent="0.2">
      <c r="A14" s="17"/>
      <c r="B14" s="6" t="s">
        <v>46</v>
      </c>
      <c r="C14" s="8">
        <f>((C10*(F5/F7))+(C11*(F6/F7)))</f>
        <v>41.838709677419352</v>
      </c>
      <c r="E14" s="6" t="s">
        <v>46</v>
      </c>
      <c r="F14" s="7">
        <f>((F10*(F5/F7))+(F11*(F6/F7)))</f>
        <v>23.032258064516125</v>
      </c>
    </row>
    <row r="17" spans="1:8" ht="16" customHeight="1" x14ac:dyDescent="0.2">
      <c r="A17" s="12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41</v>
      </c>
      <c r="C18" s="5">
        <f>(C12*C13)/C7</f>
        <v>1.8424793388429752</v>
      </c>
      <c r="D18" s="9"/>
      <c r="E18" s="4" t="s">
        <v>41</v>
      </c>
      <c r="F18" s="5">
        <f>(F12*F13)/C7</f>
        <v>1.0623415977961432</v>
      </c>
      <c r="G18" s="9"/>
      <c r="H18" s="9"/>
    </row>
    <row r="19" spans="1:8" x14ac:dyDescent="0.2">
      <c r="A19" s="12"/>
      <c r="B19" s="4" t="s">
        <v>42</v>
      </c>
      <c r="C19" s="5">
        <f>C18/2</f>
        <v>0.92123966942148761</v>
      </c>
      <c r="D19" s="9"/>
      <c r="E19" s="4" t="s">
        <v>42</v>
      </c>
      <c r="F19" s="5">
        <f>F18/2</f>
        <v>0.53117079889807162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47</v>
      </c>
      <c r="C21" s="5">
        <f>(C12*C14)/F7</f>
        <v>9.582414151925077</v>
      </c>
      <c r="D21" s="9"/>
      <c r="E21" s="4" t="s">
        <v>47</v>
      </c>
      <c r="F21" s="5">
        <f>(F12*F13)/F7</f>
        <v>5.654398826979472</v>
      </c>
      <c r="G21" s="9"/>
      <c r="H21" s="9"/>
    </row>
    <row r="22" spans="1:8" x14ac:dyDescent="0.2">
      <c r="A22" s="12"/>
      <c r="B22" s="6" t="s">
        <v>48</v>
      </c>
      <c r="C22" s="7">
        <f>(C12*C14)/(2*F7)</f>
        <v>4.7912070759625385</v>
      </c>
      <c r="D22" s="9"/>
      <c r="E22" s="6" t="s">
        <v>48</v>
      </c>
      <c r="F22" s="7">
        <f>(F12*F13)/(2*F7)</f>
        <v>2.827199413489736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43</v>
      </c>
      <c r="C26" s="5">
        <f>(1/C13)*F1</f>
        <v>5.0679405520169848E-2</v>
      </c>
      <c r="E26" s="4" t="s">
        <v>43</v>
      </c>
      <c r="F26" s="5">
        <f>(1/F13)*F1</f>
        <v>9.0991105463786526E-2</v>
      </c>
    </row>
    <row r="27" spans="1:8" x14ac:dyDescent="0.2">
      <c r="A27" s="15"/>
      <c r="B27" s="4" t="s">
        <v>44</v>
      </c>
      <c r="C27" s="5">
        <f>(C7/C13)*F1</f>
        <v>16.724203821656051</v>
      </c>
      <c r="E27" s="4" t="s">
        <v>44</v>
      </c>
      <c r="F27" s="5">
        <f>(C7/F13)*F1</f>
        <v>30.027064803049555</v>
      </c>
    </row>
    <row r="28" spans="1:8" x14ac:dyDescent="0.2">
      <c r="A28" s="15"/>
      <c r="B28" s="4" t="s">
        <v>45</v>
      </c>
      <c r="C28" s="5">
        <f>C27*2</f>
        <v>33.448407643312102</v>
      </c>
      <c r="E28" s="4" t="s">
        <v>45</v>
      </c>
      <c r="F28" s="5">
        <f>F27*2</f>
        <v>60.05412960609911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49</v>
      </c>
      <c r="C30" s="5">
        <f>(1/C14)*F1</f>
        <v>5.1865844255975325E-2</v>
      </c>
      <c r="E30" s="4" t="s">
        <v>49</v>
      </c>
      <c r="F30" s="5">
        <f>(1/F14)*F1</f>
        <v>9.4215686274509811E-2</v>
      </c>
    </row>
    <row r="31" spans="1:8" x14ac:dyDescent="0.2">
      <c r="A31" s="15"/>
      <c r="B31" s="4" t="s">
        <v>50</v>
      </c>
      <c r="C31" s="5">
        <f>(F7/C14)*F1</f>
        <v>3.2156823438704705</v>
      </c>
      <c r="E31" s="4" t="s">
        <v>50</v>
      </c>
      <c r="F31" s="5">
        <f>(F7/F14)*F1</f>
        <v>5.8413725490196091</v>
      </c>
    </row>
    <row r="32" spans="1:8" x14ac:dyDescent="0.2">
      <c r="A32" s="15"/>
      <c r="B32" s="6" t="s">
        <v>51</v>
      </c>
      <c r="C32" s="7">
        <f>C31*2</f>
        <v>6.4313646877409409</v>
      </c>
      <c r="E32" s="6" t="s">
        <v>51</v>
      </c>
      <c r="F32" s="7">
        <f>F31*2</f>
        <v>11.682745098039218</v>
      </c>
    </row>
    <row r="35" spans="1:6" x14ac:dyDescent="0.2">
      <c r="A35" s="12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2"/>
      <c r="B38" s="4" t="s">
        <v>21</v>
      </c>
      <c r="C38" s="5">
        <f>(C36*C37)*C28</f>
        <v>2341.3885350318469</v>
      </c>
      <c r="E38" s="4" t="s">
        <v>21</v>
      </c>
      <c r="F38" s="5">
        <f>(F36*F37)*F28</f>
        <v>4203.7890724269373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450.19552814186585</v>
      </c>
      <c r="E42" s="6" t="s">
        <v>33</v>
      </c>
      <c r="F42" s="7">
        <f>(F40*F41)*F32</f>
        <v>817.79215686274529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86B6-EC96-8645-917A-A9762B7FAD15}">
  <dimension ref="A1:H42"/>
  <sheetViews>
    <sheetView tabSelected="1" zoomScale="169" zoomScaleNormal="83" workbookViewId="0">
      <selection activeCell="B2" sqref="B2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2.33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38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320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3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323</v>
      </c>
    </row>
    <row r="9" spans="1:6" x14ac:dyDescent="0.2">
      <c r="A9" s="17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14.2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37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42.944272445820438</v>
      </c>
      <c r="E14" s="6" t="s">
        <v>27</v>
      </c>
      <c r="F14" s="7">
        <f>((F10*(F5/F7))+(F11*(F6/F7)))</f>
        <v>23.953560371517028</v>
      </c>
    </row>
    <row r="17" spans="1:8" ht="16" customHeight="1" x14ac:dyDescent="0.2">
      <c r="A17" s="12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57.736263736263737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28.868131868131869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1.8879525347698149</v>
      </c>
      <c r="D21" s="9"/>
      <c r="E21" s="4" t="s">
        <v>28</v>
      </c>
      <c r="F21" s="5">
        <f>(F12*F13)/F7</f>
        <v>0.97058823529411764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0.94397626738490747</v>
      </c>
      <c r="D22" s="9"/>
      <c r="E22" s="6" t="s">
        <v>29</v>
      </c>
      <c r="F22" s="7">
        <f>(F12*F13)/(2*F7)</f>
        <v>0.48529411764705882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6.2972972972972982E-2</v>
      </c>
      <c r="E26" s="4" t="s">
        <v>18</v>
      </c>
      <c r="F26" s="5">
        <f>(1/F13)*F1</f>
        <v>0.12263157894736842</v>
      </c>
    </row>
    <row r="27" spans="1:8" x14ac:dyDescent="0.2">
      <c r="A27" s="15"/>
      <c r="B27" s="4" t="s">
        <v>15</v>
      </c>
      <c r="C27" s="5">
        <f>(C7/C13)*F1</f>
        <v>0.57305405405405407</v>
      </c>
      <c r="E27" s="4" t="s">
        <v>15</v>
      </c>
      <c r="F27" s="5">
        <f>(C7/F13)*F1</f>
        <v>1.1159473684210526</v>
      </c>
    </row>
    <row r="28" spans="1:8" x14ac:dyDescent="0.2">
      <c r="A28" s="15"/>
      <c r="B28" s="4" t="s">
        <v>16</v>
      </c>
      <c r="C28" s="5">
        <f>C27*2</f>
        <v>1.1461081081081081</v>
      </c>
      <c r="E28" s="4" t="s">
        <v>16</v>
      </c>
      <c r="F28" s="5">
        <f>F27*2</f>
        <v>2.2318947368421052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5.4256362194506517E-2</v>
      </c>
      <c r="E30" s="4" t="s">
        <v>30</v>
      </c>
      <c r="F30" s="5">
        <f>(1/F14)*F1</f>
        <v>9.7271552281245954E-2</v>
      </c>
    </row>
    <row r="31" spans="1:8" x14ac:dyDescent="0.2">
      <c r="A31" s="15"/>
      <c r="B31" s="4" t="s">
        <v>31</v>
      </c>
      <c r="C31" s="5">
        <f>(F7/C14)*F1</f>
        <v>17.524804988825604</v>
      </c>
      <c r="E31" s="4" t="s">
        <v>31</v>
      </c>
      <c r="F31" s="5">
        <f>(F7/F14)*F1</f>
        <v>31.418711386842446</v>
      </c>
    </row>
    <row r="32" spans="1:8" x14ac:dyDescent="0.2">
      <c r="A32" s="15"/>
      <c r="B32" s="6" t="s">
        <v>32</v>
      </c>
      <c r="C32" s="7">
        <f>C31*2</f>
        <v>35.049609977651208</v>
      </c>
      <c r="E32" s="6" t="s">
        <v>32</v>
      </c>
      <c r="F32" s="7">
        <f>F31*2</f>
        <v>62.837422773684892</v>
      </c>
    </row>
    <row r="35" spans="1:6" x14ac:dyDescent="0.2">
      <c r="A35" s="12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2"/>
      <c r="B38" s="4" t="s">
        <v>21</v>
      </c>
      <c r="C38" s="5">
        <f>(C36*C37)*C28</f>
        <v>80.227567567567576</v>
      </c>
      <c r="E38" s="4" t="s">
        <v>21</v>
      </c>
      <c r="F38" s="5">
        <f>(F36*F37)*F28</f>
        <v>156.23263157894735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2453.4726984355848</v>
      </c>
      <c r="E42" s="6" t="s">
        <v>33</v>
      </c>
      <c r="F42" s="7">
        <f>(F40*F41)*F32</f>
        <v>4398.6195941579426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2358-9A63-4D48-8958-D591B0DFAB04}">
  <dimension ref="A1:H42"/>
  <sheetViews>
    <sheetView zoomScaleNormal="83" workbookViewId="0">
      <selection activeCell="B4" sqref="B4:F7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2.12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7" t="s">
        <v>5</v>
      </c>
      <c r="B9" s="13" t="s">
        <v>37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43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37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14.2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37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37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2" t="s">
        <v>12</v>
      </c>
      <c r="B17" s="2" t="str">
        <f>(B9)</f>
        <v>Ford Escape 2020 Hybrid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57.736263736263737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28.868131868131869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114.21739130434783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57.108695652173914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Escape 2020 Hybrid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5.7297297297297302E-2</v>
      </c>
      <c r="E26" s="4" t="s">
        <v>18</v>
      </c>
      <c r="F26" s="5">
        <f>(1/F13)*F1</f>
        <v>0.11157894736842106</v>
      </c>
    </row>
    <row r="27" spans="1:8" x14ac:dyDescent="0.2">
      <c r="A27" s="15"/>
      <c r="B27" s="4" t="s">
        <v>15</v>
      </c>
      <c r="C27" s="5">
        <f>(C7/C13)*F1</f>
        <v>0.52140540540540536</v>
      </c>
      <c r="E27" s="4" t="s">
        <v>15</v>
      </c>
      <c r="F27" s="5">
        <f>(C7/F13)*F1</f>
        <v>1.0153684210526317</v>
      </c>
    </row>
    <row r="28" spans="1:8" x14ac:dyDescent="0.2">
      <c r="A28" s="15"/>
      <c r="B28" s="4" t="s">
        <v>16</v>
      </c>
      <c r="C28" s="5">
        <f>C27*2</f>
        <v>1.0428108108108107</v>
      </c>
      <c r="E28" s="4" t="s">
        <v>16</v>
      </c>
      <c r="F28" s="5">
        <f>F27*2</f>
        <v>2.0307368421052634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5.7297297297297302E-2</v>
      </c>
      <c r="E30" s="4" t="s">
        <v>30</v>
      </c>
      <c r="F30" s="5">
        <f>(1/F14)*F1</f>
        <v>0.11157894736842106</v>
      </c>
    </row>
    <row r="31" spans="1:8" x14ac:dyDescent="0.2">
      <c r="A31" s="15"/>
      <c r="B31" s="4" t="s">
        <v>31</v>
      </c>
      <c r="C31" s="5">
        <f>(F7/C14)*F1</f>
        <v>0.26356756756756755</v>
      </c>
      <c r="E31" s="4" t="s">
        <v>31</v>
      </c>
      <c r="F31" s="5">
        <f>(F7/F14)*F1</f>
        <v>0.51326315789473687</v>
      </c>
    </row>
    <row r="32" spans="1:8" x14ac:dyDescent="0.2">
      <c r="A32" s="15"/>
      <c r="B32" s="6" t="s">
        <v>32</v>
      </c>
      <c r="C32" s="7">
        <f>C31*2</f>
        <v>0.5271351351351351</v>
      </c>
      <c r="E32" s="6" t="s">
        <v>32</v>
      </c>
      <c r="F32" s="7">
        <f>F31*2</f>
        <v>1.0265263157894737</v>
      </c>
    </row>
    <row r="35" spans="1:6" x14ac:dyDescent="0.2">
      <c r="A35" s="12" t="s">
        <v>24</v>
      </c>
      <c r="B35" s="2" t="str">
        <f>(B25)</f>
        <v>Ford Escape 2020 Hybrid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1</v>
      </c>
      <c r="E37" s="4" t="s">
        <v>22</v>
      </c>
      <c r="F37" s="5">
        <v>1</v>
      </c>
    </row>
    <row r="38" spans="1:6" x14ac:dyDescent="0.2">
      <c r="A38" s="12"/>
      <c r="B38" s="4" t="s">
        <v>21</v>
      </c>
      <c r="C38" s="5">
        <f>(C36*C37)*C28</f>
        <v>72.996756756756753</v>
      </c>
      <c r="E38" s="4" t="s">
        <v>21</v>
      </c>
      <c r="F38" s="5">
        <f>(F36*F37)*F28</f>
        <v>142.15157894736845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36.899459459459457</v>
      </c>
      <c r="E42" s="6" t="s">
        <v>33</v>
      </c>
      <c r="F42" s="7">
        <f>(F40*F41)*F32</f>
        <v>71.856842105263155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CDA-06F2-ED44-BCD5-14D9E0756A90}">
  <dimension ref="A1:H42"/>
  <sheetViews>
    <sheetView zoomScale="169" zoomScaleNormal="83" workbookViewId="0">
      <selection activeCell="E19" sqref="E19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7" t="s">
        <v>5</v>
      </c>
      <c r="B9" s="13" t="s">
        <v>36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22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15.1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22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22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2" t="s">
        <v>12</v>
      </c>
      <c r="B17" s="2" t="str">
        <f>(B9)</f>
        <v>Ford Excape 2016 SE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36.505494505494504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18.252747252747252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72.217391304347828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36.108695652173914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Ford Excape 2016 SE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0.13227272727272729</v>
      </c>
      <c r="E26" s="4" t="s">
        <v>18</v>
      </c>
      <c r="F26" s="5">
        <f>(1/F13)*F1</f>
        <v>0.1531578947368421</v>
      </c>
    </row>
    <row r="27" spans="1:8" x14ac:dyDescent="0.2">
      <c r="A27" s="15"/>
      <c r="B27" s="4" t="s">
        <v>15</v>
      </c>
      <c r="C27" s="5">
        <f>(C7/C13)*F1</f>
        <v>1.2036818181818183</v>
      </c>
      <c r="E27" s="4" t="s">
        <v>15</v>
      </c>
      <c r="F27" s="5">
        <f>(C7/F13)*F1</f>
        <v>1.3937368421052632</v>
      </c>
    </row>
    <row r="28" spans="1:8" x14ac:dyDescent="0.2">
      <c r="A28" s="15"/>
      <c r="B28" s="4" t="s">
        <v>16</v>
      </c>
      <c r="C28" s="5">
        <f>C27*2</f>
        <v>2.4073636363636366</v>
      </c>
      <c r="E28" s="4" t="s">
        <v>16</v>
      </c>
      <c r="F28" s="5">
        <f>F27*2</f>
        <v>2.7874736842105263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0.13227272727272729</v>
      </c>
      <c r="E30" s="4" t="s">
        <v>30</v>
      </c>
      <c r="F30" s="5">
        <f>(1/F14)*F1</f>
        <v>0.1531578947368421</v>
      </c>
    </row>
    <row r="31" spans="1:8" x14ac:dyDescent="0.2">
      <c r="A31" s="15"/>
      <c r="B31" s="4" t="s">
        <v>31</v>
      </c>
      <c r="C31" s="5">
        <f>(F7/C14)*F1</f>
        <v>0.60845454545454547</v>
      </c>
      <c r="E31" s="4" t="s">
        <v>31</v>
      </c>
      <c r="F31" s="5">
        <f>(F7/F14)*F1</f>
        <v>0.70452631578947367</v>
      </c>
    </row>
    <row r="32" spans="1:8" x14ac:dyDescent="0.2">
      <c r="A32" s="15"/>
      <c r="B32" s="6" t="s">
        <v>32</v>
      </c>
      <c r="C32" s="7">
        <f>C31*2</f>
        <v>1.2169090909090909</v>
      </c>
      <c r="E32" s="6" t="s">
        <v>32</v>
      </c>
      <c r="F32" s="7">
        <f>F31*2</f>
        <v>1.4090526315789473</v>
      </c>
    </row>
    <row r="35" spans="1:6" x14ac:dyDescent="0.2">
      <c r="A35" s="12" t="s">
        <v>24</v>
      </c>
      <c r="B35" s="2" t="str">
        <f>(B25)</f>
        <v>Ford Excape 2016 SE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337.03090909090912</v>
      </c>
      <c r="E38" s="4" t="s">
        <v>21</v>
      </c>
      <c r="F38" s="5">
        <f>(F36*F37)*F28</f>
        <v>390.24631578947367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85.183636363636367</v>
      </c>
      <c r="E42" s="6" t="s">
        <v>33</v>
      </c>
      <c r="F42" s="7">
        <f>(F40*F41)*F32</f>
        <v>98.633684210526312</v>
      </c>
    </row>
  </sheetData>
  <mergeCells count="12">
    <mergeCell ref="A17:A22"/>
    <mergeCell ref="E17:F17"/>
    <mergeCell ref="A25:A32"/>
    <mergeCell ref="E25:F25"/>
    <mergeCell ref="A35:A42"/>
    <mergeCell ref="E35:F35"/>
    <mergeCell ref="A4:A7"/>
    <mergeCell ref="B4:C4"/>
    <mergeCell ref="E4:F4"/>
    <mergeCell ref="A9:A14"/>
    <mergeCell ref="B9:C9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5E4E-57BC-7A4B-AC98-2F988CDDFCFF}">
  <dimension ref="A1:H42"/>
  <sheetViews>
    <sheetView zoomScale="139" zoomScaleNormal="139" workbookViewId="0">
      <selection activeCell="B4" sqref="B4:F7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2.91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7" t="s">
        <v>5</v>
      </c>
      <c r="B9" s="13" t="s">
        <v>6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29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24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15.3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24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24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2" t="s">
        <v>12</v>
      </c>
      <c r="B17" s="2" t="str">
        <f>(B9)</f>
        <v>Mazda CX 5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40.351648351648358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20.175824175824179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79.826086956521749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39.913043478260875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Mazda CX 5 2016 GT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0.12125</v>
      </c>
      <c r="E26" s="4" t="s">
        <v>18</v>
      </c>
      <c r="F26" s="5">
        <f>(1/F13)*F1</f>
        <v>0.1531578947368421</v>
      </c>
    </row>
    <row r="27" spans="1:8" x14ac:dyDescent="0.2">
      <c r="A27" s="15"/>
      <c r="B27" s="4" t="s">
        <v>15</v>
      </c>
      <c r="C27" s="5">
        <f>(C7/C13)*F1</f>
        <v>1.103375</v>
      </c>
      <c r="E27" s="4" t="s">
        <v>15</v>
      </c>
      <c r="F27" s="5">
        <f>(C7/F13)*F1</f>
        <v>1.3937368421052632</v>
      </c>
    </row>
    <row r="28" spans="1:8" x14ac:dyDescent="0.2">
      <c r="A28" s="15"/>
      <c r="B28" s="4" t="s">
        <v>16</v>
      </c>
      <c r="C28" s="5">
        <f>C27*2</f>
        <v>2.20675</v>
      </c>
      <c r="E28" s="4" t="s">
        <v>16</v>
      </c>
      <c r="F28" s="5">
        <f>F27*2</f>
        <v>2.7874736842105263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0.12125</v>
      </c>
      <c r="E30" s="4" t="s">
        <v>30</v>
      </c>
      <c r="F30" s="5">
        <f>(1/F14)*F1</f>
        <v>0.1531578947368421</v>
      </c>
    </row>
    <row r="31" spans="1:8" x14ac:dyDescent="0.2">
      <c r="A31" s="15"/>
      <c r="B31" s="4" t="s">
        <v>31</v>
      </c>
      <c r="C31" s="5">
        <f>(F7/C14)*F1</f>
        <v>0.55774999999999997</v>
      </c>
      <c r="E31" s="4" t="s">
        <v>31</v>
      </c>
      <c r="F31" s="5">
        <f>(F7/F14)*F1</f>
        <v>0.70452631578947367</v>
      </c>
    </row>
    <row r="32" spans="1:8" x14ac:dyDescent="0.2">
      <c r="A32" s="15"/>
      <c r="B32" s="6" t="s">
        <v>32</v>
      </c>
      <c r="C32" s="7">
        <f>C31*2</f>
        <v>1.1154999999999999</v>
      </c>
      <c r="E32" s="6" t="s">
        <v>32</v>
      </c>
      <c r="F32" s="7">
        <f>F31*2</f>
        <v>1.4090526315789473</v>
      </c>
    </row>
    <row r="35" spans="1:6" x14ac:dyDescent="0.2">
      <c r="A35" s="12" t="s">
        <v>24</v>
      </c>
      <c r="B35" s="2" t="str">
        <f>(B25)</f>
        <v>Mazda CX 5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308.94499999999999</v>
      </c>
      <c r="E38" s="4" t="s">
        <v>21</v>
      </c>
      <c r="F38" s="5">
        <f>(F36*F37)*F28</f>
        <v>390.24631578947367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78.084999999999994</v>
      </c>
      <c r="E42" s="6" t="s">
        <v>33</v>
      </c>
      <c r="F42" s="7">
        <f>(F40*F41)*F32</f>
        <v>98.633684210526312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0E1F-D170-C44C-88B9-EC92D9166A09}">
  <dimension ref="A1:H42"/>
  <sheetViews>
    <sheetView workbookViewId="0">
      <selection activeCell="B4" sqref="B4:F7"/>
    </sheetView>
  </sheetViews>
  <sheetFormatPr baseColWidth="10" defaultRowHeight="16" x14ac:dyDescent="0.2"/>
  <cols>
    <col min="1" max="1" width="24.33203125" style="1" bestFit="1" customWidth="1"/>
    <col min="2" max="2" width="28.5" style="1" bestFit="1" customWidth="1"/>
    <col min="3" max="4" width="10.83203125" style="1"/>
    <col min="5" max="5" width="28.5" style="1" bestFit="1" customWidth="1"/>
    <col min="6" max="16384" width="10.83203125" style="1"/>
  </cols>
  <sheetData>
    <row r="1" spans="1:6" ht="23" x14ac:dyDescent="0.25">
      <c r="A1" s="11" t="s">
        <v>0</v>
      </c>
      <c r="E1" s="1" t="s">
        <v>35</v>
      </c>
      <c r="F1" s="1">
        <v>2.12</v>
      </c>
    </row>
    <row r="2" spans="1:6" x14ac:dyDescent="0.2">
      <c r="A2" s="1" t="s">
        <v>34</v>
      </c>
    </row>
    <row r="4" spans="1:6" x14ac:dyDescent="0.2">
      <c r="A4" s="16" t="s">
        <v>19</v>
      </c>
      <c r="B4" s="13" t="s">
        <v>3</v>
      </c>
      <c r="C4" s="14"/>
      <c r="E4" s="13" t="s">
        <v>26</v>
      </c>
      <c r="F4" s="14"/>
    </row>
    <row r="5" spans="1:6" x14ac:dyDescent="0.2">
      <c r="A5" s="16"/>
      <c r="B5" s="4" t="s">
        <v>1</v>
      </c>
      <c r="C5" s="5">
        <v>0</v>
      </c>
      <c r="E5" s="4" t="s">
        <v>1</v>
      </c>
      <c r="F5" s="5">
        <v>0</v>
      </c>
    </row>
    <row r="6" spans="1:6" x14ac:dyDescent="0.2">
      <c r="A6" s="16"/>
      <c r="B6" s="4" t="s">
        <v>2</v>
      </c>
      <c r="C6" s="5">
        <v>9.1</v>
      </c>
      <c r="E6" s="4" t="s">
        <v>2</v>
      </c>
      <c r="F6" s="5">
        <v>4.5999999999999996</v>
      </c>
    </row>
    <row r="7" spans="1:6" x14ac:dyDescent="0.2">
      <c r="A7" s="16"/>
      <c r="B7" s="6" t="s">
        <v>4</v>
      </c>
      <c r="C7" s="7">
        <f>SUM(C5:C6)</f>
        <v>9.1</v>
      </c>
      <c r="E7" s="6" t="s">
        <v>4</v>
      </c>
      <c r="F7" s="7">
        <f>SUM(F5:F6)</f>
        <v>4.5999999999999996</v>
      </c>
    </row>
    <row r="9" spans="1:6" x14ac:dyDescent="0.2">
      <c r="A9" s="17" t="s">
        <v>5</v>
      </c>
      <c r="B9" s="13" t="s">
        <v>25</v>
      </c>
      <c r="C9" s="14"/>
      <c r="E9" s="13" t="s">
        <v>11</v>
      </c>
      <c r="F9" s="14"/>
    </row>
    <row r="10" spans="1:6" x14ac:dyDescent="0.2">
      <c r="A10" s="17"/>
      <c r="B10" s="4" t="s">
        <v>7</v>
      </c>
      <c r="C10" s="5">
        <v>32</v>
      </c>
      <c r="E10" s="4" t="s">
        <v>7</v>
      </c>
      <c r="F10" s="5">
        <v>24</v>
      </c>
    </row>
    <row r="11" spans="1:6" x14ac:dyDescent="0.2">
      <c r="A11" s="17"/>
      <c r="B11" s="4" t="s">
        <v>8</v>
      </c>
      <c r="C11" s="5">
        <v>27</v>
      </c>
      <c r="E11" s="4" t="s">
        <v>8</v>
      </c>
      <c r="F11" s="5">
        <v>19</v>
      </c>
    </row>
    <row r="12" spans="1:6" x14ac:dyDescent="0.2">
      <c r="A12" s="17"/>
      <c r="B12" s="4" t="s">
        <v>9</v>
      </c>
      <c r="C12" s="5">
        <v>11.9</v>
      </c>
      <c r="E12" s="4" t="s">
        <v>9</v>
      </c>
      <c r="F12" s="5">
        <v>16.5</v>
      </c>
    </row>
    <row r="13" spans="1:6" x14ac:dyDescent="0.2">
      <c r="A13" s="17"/>
      <c r="B13" s="4" t="s">
        <v>13</v>
      </c>
      <c r="C13" s="5">
        <f>((C10*(C5/C7))+(C11*(C6/C7)))</f>
        <v>27</v>
      </c>
      <c r="E13" s="4" t="s">
        <v>13</v>
      </c>
      <c r="F13" s="5">
        <f>((F10*(C5/C7))+(F11*(C6/C7)))</f>
        <v>19</v>
      </c>
    </row>
    <row r="14" spans="1:6" ht="17" customHeight="1" x14ac:dyDescent="0.2">
      <c r="A14" s="17"/>
      <c r="B14" s="6" t="s">
        <v>27</v>
      </c>
      <c r="C14" s="8">
        <f>((C10*(F5/F7))+(C11*(F6/F7)))</f>
        <v>27</v>
      </c>
      <c r="E14" s="6" t="s">
        <v>27</v>
      </c>
      <c r="F14" s="7">
        <f>((F10*(F5/F7))+(F11*(F6/F7)))</f>
        <v>19</v>
      </c>
    </row>
    <row r="17" spans="1:8" ht="16" customHeight="1" x14ac:dyDescent="0.2">
      <c r="A17" s="12" t="s">
        <v>12</v>
      </c>
      <c r="B17" s="2" t="str">
        <f>(B9)</f>
        <v>Mazda CX 3 2016 GT</v>
      </c>
      <c r="C17" s="3"/>
      <c r="D17" s="9"/>
      <c r="E17" s="13" t="str">
        <f>E9</f>
        <v>Ford Escape 2008 XLT</v>
      </c>
      <c r="F17" s="14"/>
      <c r="G17" s="9"/>
      <c r="H17" s="9"/>
    </row>
    <row r="18" spans="1:8" x14ac:dyDescent="0.2">
      <c r="A18" s="12"/>
      <c r="B18" s="4" t="s">
        <v>10</v>
      </c>
      <c r="C18" s="5">
        <f>(C12*C13)/C7</f>
        <v>35.307692307692314</v>
      </c>
      <c r="D18" s="9"/>
      <c r="E18" s="4" t="s">
        <v>10</v>
      </c>
      <c r="F18" s="5">
        <f>(F12*F13)/C7</f>
        <v>34.450549450549453</v>
      </c>
      <c r="G18" s="9"/>
      <c r="H18" s="9"/>
    </row>
    <row r="19" spans="1:8" x14ac:dyDescent="0.2">
      <c r="A19" s="12"/>
      <c r="B19" s="4" t="s">
        <v>14</v>
      </c>
      <c r="C19" s="5">
        <f>C18/2</f>
        <v>17.653846153846157</v>
      </c>
      <c r="D19" s="9"/>
      <c r="E19" s="4" t="s">
        <v>14</v>
      </c>
      <c r="F19" s="5">
        <f>F18/2</f>
        <v>17.225274725274726</v>
      </c>
      <c r="G19" s="9"/>
      <c r="H19" s="9"/>
    </row>
    <row r="20" spans="1:8" x14ac:dyDescent="0.2">
      <c r="A20" s="12"/>
      <c r="B20" s="4"/>
      <c r="C20" s="5"/>
      <c r="D20" s="9"/>
      <c r="E20" s="4"/>
      <c r="F20" s="5"/>
      <c r="G20" s="9"/>
      <c r="H20" s="9"/>
    </row>
    <row r="21" spans="1:8" x14ac:dyDescent="0.2">
      <c r="A21" s="12"/>
      <c r="B21" s="4" t="s">
        <v>28</v>
      </c>
      <c r="C21" s="5">
        <f>(C12*C14)/F7</f>
        <v>69.84782608695653</v>
      </c>
      <c r="D21" s="9"/>
      <c r="E21" s="4" t="s">
        <v>28</v>
      </c>
      <c r="F21" s="5">
        <f>(F12*F13)/F7</f>
        <v>68.152173913043484</v>
      </c>
      <c r="G21" s="9"/>
      <c r="H21" s="9"/>
    </row>
    <row r="22" spans="1:8" x14ac:dyDescent="0.2">
      <c r="A22" s="12"/>
      <c r="B22" s="6" t="s">
        <v>29</v>
      </c>
      <c r="C22" s="7">
        <f>(C12*C14)/(2*F7)</f>
        <v>34.923913043478265</v>
      </c>
      <c r="D22" s="9"/>
      <c r="E22" s="6" t="s">
        <v>29</v>
      </c>
      <c r="F22" s="7">
        <f>(F12*F13)/(2*F7)</f>
        <v>34.076086956521742</v>
      </c>
      <c r="G22" s="9"/>
      <c r="H22" s="9"/>
    </row>
    <row r="23" spans="1:8" x14ac:dyDescent="0.2">
      <c r="A23" s="10"/>
      <c r="B23" s="9"/>
      <c r="C23" s="9"/>
      <c r="D23" s="9"/>
      <c r="E23" s="9"/>
      <c r="F23" s="9"/>
      <c r="G23" s="9"/>
      <c r="H23" s="9"/>
    </row>
    <row r="24" spans="1:8" x14ac:dyDescent="0.2">
      <c r="A24" s="10"/>
      <c r="B24" s="9"/>
      <c r="C24" s="9"/>
      <c r="D24" s="9"/>
      <c r="E24" s="9"/>
      <c r="F24" s="9"/>
      <c r="G24" s="9"/>
      <c r="H24" s="9"/>
    </row>
    <row r="25" spans="1:8" ht="16" customHeight="1" x14ac:dyDescent="0.2">
      <c r="A25" s="15" t="s">
        <v>17</v>
      </c>
      <c r="B25" s="2" t="str">
        <f>(B17)</f>
        <v>Mazda CX 3 2016 GT</v>
      </c>
      <c r="C25" s="3"/>
      <c r="E25" s="13" t="str">
        <f>E17</f>
        <v>Ford Escape 2008 XLT</v>
      </c>
      <c r="F25" s="14"/>
    </row>
    <row r="26" spans="1:8" x14ac:dyDescent="0.2">
      <c r="A26" s="15"/>
      <c r="B26" s="4" t="s">
        <v>18</v>
      </c>
      <c r="C26" s="5">
        <f>(1/C13)*F1</f>
        <v>7.8518518518518515E-2</v>
      </c>
      <c r="E26" s="4" t="s">
        <v>18</v>
      </c>
      <c r="F26" s="5">
        <f>(1/F13)*F1</f>
        <v>0.11157894736842106</v>
      </c>
    </row>
    <row r="27" spans="1:8" x14ac:dyDescent="0.2">
      <c r="A27" s="15"/>
      <c r="B27" s="4" t="s">
        <v>15</v>
      </c>
      <c r="C27" s="5">
        <f>(C7/C13)*F1</f>
        <v>0.71451851851851855</v>
      </c>
      <c r="E27" s="4" t="s">
        <v>15</v>
      </c>
      <c r="F27" s="5">
        <f>(C7/F13)*F1</f>
        <v>1.0153684210526317</v>
      </c>
    </row>
    <row r="28" spans="1:8" x14ac:dyDescent="0.2">
      <c r="A28" s="15"/>
      <c r="B28" s="4" t="s">
        <v>16</v>
      </c>
      <c r="C28" s="5">
        <f>C27*2</f>
        <v>1.4290370370370371</v>
      </c>
      <c r="E28" s="4" t="s">
        <v>16</v>
      </c>
      <c r="F28" s="5">
        <f>F27*2</f>
        <v>2.0307368421052634</v>
      </c>
    </row>
    <row r="29" spans="1:8" x14ac:dyDescent="0.2">
      <c r="A29" s="15"/>
      <c r="B29" s="4"/>
      <c r="C29" s="5"/>
      <c r="E29" s="4"/>
      <c r="F29" s="5"/>
    </row>
    <row r="30" spans="1:8" x14ac:dyDescent="0.2">
      <c r="A30" s="15"/>
      <c r="B30" s="4" t="s">
        <v>30</v>
      </c>
      <c r="C30" s="5">
        <f>(1/C14)*F1</f>
        <v>7.8518518518518515E-2</v>
      </c>
      <c r="E30" s="4" t="s">
        <v>30</v>
      </c>
      <c r="F30" s="5">
        <f>(1/F14)*F1</f>
        <v>0.11157894736842106</v>
      </c>
    </row>
    <row r="31" spans="1:8" x14ac:dyDescent="0.2">
      <c r="A31" s="15"/>
      <c r="B31" s="4" t="s">
        <v>31</v>
      </c>
      <c r="C31" s="5">
        <f>(F7/C14)*F1</f>
        <v>0.36118518518518522</v>
      </c>
      <c r="E31" s="4" t="s">
        <v>31</v>
      </c>
      <c r="F31" s="5">
        <f>(F7/F14)*F1</f>
        <v>0.51326315789473687</v>
      </c>
    </row>
    <row r="32" spans="1:8" x14ac:dyDescent="0.2">
      <c r="A32" s="15"/>
      <c r="B32" s="6" t="s">
        <v>32</v>
      </c>
      <c r="C32" s="7">
        <f>C31*2</f>
        <v>0.72237037037037044</v>
      </c>
      <c r="E32" s="6" t="s">
        <v>32</v>
      </c>
      <c r="F32" s="7">
        <f>F31*2</f>
        <v>1.0265263157894737</v>
      </c>
    </row>
    <row r="35" spans="1:6" x14ac:dyDescent="0.2">
      <c r="A35" s="12" t="s">
        <v>24</v>
      </c>
      <c r="B35" s="2" t="str">
        <f>(B25)</f>
        <v>Mazda CX 3 2016 GT</v>
      </c>
      <c r="C35" s="3"/>
      <c r="E35" s="13" t="str">
        <f>E25</f>
        <v>Ford Escape 2008 XLT</v>
      </c>
      <c r="F35" s="14"/>
    </row>
    <row r="36" spans="1:6" ht="16" customHeight="1" x14ac:dyDescent="0.2">
      <c r="A36" s="12"/>
      <c r="B36" s="4" t="s">
        <v>20</v>
      </c>
      <c r="C36" s="5">
        <v>70</v>
      </c>
      <c r="E36" s="4" t="s">
        <v>20</v>
      </c>
      <c r="F36" s="5">
        <v>70</v>
      </c>
    </row>
    <row r="37" spans="1:6" x14ac:dyDescent="0.2">
      <c r="A37" s="12"/>
      <c r="B37" s="4" t="s">
        <v>22</v>
      </c>
      <c r="C37" s="5">
        <v>2</v>
      </c>
      <c r="E37" s="4" t="s">
        <v>22</v>
      </c>
      <c r="F37" s="5">
        <v>2</v>
      </c>
    </row>
    <row r="38" spans="1:6" x14ac:dyDescent="0.2">
      <c r="A38" s="12"/>
      <c r="B38" s="4" t="s">
        <v>21</v>
      </c>
      <c r="C38" s="5">
        <f>(C36*C37)*C28</f>
        <v>200.06518518518519</v>
      </c>
      <c r="E38" s="4" t="s">
        <v>21</v>
      </c>
      <c r="F38" s="5">
        <f>(F36*F37)*F28</f>
        <v>284.3031578947369</v>
      </c>
    </row>
    <row r="39" spans="1:6" x14ac:dyDescent="0.2">
      <c r="A39" s="12"/>
      <c r="B39" s="4"/>
      <c r="C39" s="5"/>
      <c r="E39" s="4"/>
      <c r="F39" s="5"/>
    </row>
    <row r="40" spans="1:6" x14ac:dyDescent="0.2">
      <c r="A40" s="12"/>
      <c r="B40" s="4" t="s">
        <v>23</v>
      </c>
      <c r="C40" s="5">
        <v>70</v>
      </c>
      <c r="E40" s="4" t="s">
        <v>23</v>
      </c>
      <c r="F40" s="5">
        <v>70</v>
      </c>
    </row>
    <row r="41" spans="1:6" x14ac:dyDescent="0.2">
      <c r="A41" s="12"/>
      <c r="B41" s="4" t="s">
        <v>22</v>
      </c>
      <c r="C41" s="5">
        <v>1</v>
      </c>
      <c r="E41" s="4" t="s">
        <v>22</v>
      </c>
      <c r="F41" s="5">
        <v>1</v>
      </c>
    </row>
    <row r="42" spans="1:6" x14ac:dyDescent="0.2">
      <c r="A42" s="12"/>
      <c r="B42" s="6" t="s">
        <v>33</v>
      </c>
      <c r="C42" s="7">
        <f>(C40*C41)*C32</f>
        <v>50.565925925925931</v>
      </c>
      <c r="E42" s="6" t="s">
        <v>33</v>
      </c>
      <c r="F42" s="7">
        <f>(F40*F41)*F32</f>
        <v>71.856842105263155</v>
      </c>
    </row>
  </sheetData>
  <mergeCells count="12">
    <mergeCell ref="A4:A7"/>
    <mergeCell ref="B4:C4"/>
    <mergeCell ref="E4:F4"/>
    <mergeCell ref="A9:A14"/>
    <mergeCell ref="B9:C9"/>
    <mergeCell ref="E9:F9"/>
    <mergeCell ref="A17:A22"/>
    <mergeCell ref="E17:F17"/>
    <mergeCell ref="A25:A32"/>
    <mergeCell ref="E25:F25"/>
    <mergeCell ref="A35:A42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FRC Robotics Short</vt:lpstr>
      <vt:lpstr>FRC Robotics Long</vt:lpstr>
      <vt:lpstr>2020 Escape Hybrid</vt:lpstr>
      <vt:lpstr>16 Escape</vt:lpstr>
      <vt:lpstr>cx5</vt:lpstr>
      <vt:lpstr>cx3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2018-11-19T06:36:47Z</dcterms:created>
  <dcterms:modified xsi:type="dcterms:W3CDTF">2020-03-14T00:28:34Z</dcterms:modified>
</cp:coreProperties>
</file>