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A9B4C02A-E8F1-47CE-A909-A9C7A86BC97F}" xr6:coauthVersionLast="47" xr6:coauthVersionMax="47" xr10:uidLastSave="{00000000-0000-0000-0000-000000000000}"/>
  <bookViews>
    <workbookView xWindow="-108" yWindow="-108" windowWidth="23256" windowHeight="12456" xr2:uid="{5612D8A9-4F74-4819-A33D-9867F612D722}"/>
  </bookViews>
  <sheets>
    <sheet name="Parte 1" sheetId="1" r:id="rId1"/>
    <sheet name="Par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2" l="1"/>
  <c r="H9" i="2"/>
  <c r="H10" i="2"/>
  <c r="H12" i="2"/>
  <c r="H20" i="2"/>
  <c r="H21" i="2"/>
  <c r="H22" i="2"/>
  <c r="H23" i="2"/>
  <c r="H24" i="2"/>
  <c r="H25" i="2"/>
  <c r="H26" i="2"/>
  <c r="H32" i="2"/>
  <c r="H33" i="2"/>
  <c r="H34" i="2"/>
  <c r="H35" i="2"/>
  <c r="H36" i="2"/>
  <c r="H37" i="2"/>
  <c r="H38" i="2"/>
  <c r="H44" i="2"/>
  <c r="H45" i="2"/>
  <c r="H46" i="2"/>
  <c r="H47" i="2"/>
  <c r="H48" i="2"/>
  <c r="H49" i="2"/>
  <c r="H50" i="2"/>
  <c r="E45" i="2"/>
  <c r="G45" i="2" s="1"/>
  <c r="E46" i="2"/>
  <c r="G46" i="2" s="1"/>
  <c r="E47" i="2"/>
  <c r="G47" i="2" s="1"/>
  <c r="E48" i="2"/>
  <c r="G48" i="2" s="1"/>
  <c r="E4" i="2"/>
  <c r="G4" i="2" s="1"/>
  <c r="H4" i="2" s="1"/>
  <c r="E5" i="2"/>
  <c r="G5" i="2" s="1"/>
  <c r="H5" i="2" s="1"/>
  <c r="E6" i="2"/>
  <c r="G6" i="2" s="1"/>
  <c r="H6" i="2" s="1"/>
  <c r="E7" i="2"/>
  <c r="G7" i="2" s="1"/>
  <c r="H7" i="2" s="1"/>
  <c r="E8" i="2"/>
  <c r="G8" i="2" s="1"/>
  <c r="E9" i="2"/>
  <c r="G9" i="2" s="1"/>
  <c r="E10" i="2"/>
  <c r="G10" i="2" s="1"/>
  <c r="E11" i="2"/>
  <c r="G11" i="2" s="1"/>
  <c r="H11" i="2" s="1"/>
  <c r="E12" i="2"/>
  <c r="G12" i="2" s="1"/>
  <c r="E13" i="2"/>
  <c r="G13" i="2" s="1"/>
  <c r="H13" i="2" s="1"/>
  <c r="E14" i="2"/>
  <c r="G14" i="2" s="1"/>
  <c r="H14" i="2" s="1"/>
  <c r="E15" i="2"/>
  <c r="G15" i="2" s="1"/>
  <c r="H15" i="2" s="1"/>
  <c r="E16" i="2"/>
  <c r="G16" i="2" s="1"/>
  <c r="H16" i="2" s="1"/>
  <c r="E17" i="2"/>
  <c r="G17" i="2" s="1"/>
  <c r="H17" i="2" s="1"/>
  <c r="E18" i="2"/>
  <c r="G18" i="2" s="1"/>
  <c r="H18" i="2" s="1"/>
  <c r="E19" i="2"/>
  <c r="G19" i="2" s="1"/>
  <c r="H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H27" i="2" s="1"/>
  <c r="E28" i="2"/>
  <c r="G28" i="2" s="1"/>
  <c r="H28" i="2" s="1"/>
  <c r="E29" i="2"/>
  <c r="G29" i="2" s="1"/>
  <c r="H29" i="2" s="1"/>
  <c r="E30" i="2"/>
  <c r="G30" i="2" s="1"/>
  <c r="H30" i="2" s="1"/>
  <c r="E31" i="2"/>
  <c r="G31" i="2" s="1"/>
  <c r="H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H39" i="2" s="1"/>
  <c r="E40" i="2"/>
  <c r="G40" i="2" s="1"/>
  <c r="H40" i="2" s="1"/>
  <c r="E41" i="2"/>
  <c r="G41" i="2" s="1"/>
  <c r="H41" i="2" s="1"/>
  <c r="E42" i="2"/>
  <c r="G42" i="2" s="1"/>
  <c r="H42" i="2" s="1"/>
  <c r="E43" i="2"/>
  <c r="G43" i="2" s="1"/>
  <c r="H43" i="2" s="1"/>
  <c r="E44" i="2"/>
  <c r="G44" i="2" s="1"/>
  <c r="E49" i="2"/>
  <c r="G49" i="2" s="1"/>
  <c r="E50" i="2"/>
  <c r="G50" i="2" s="1"/>
  <c r="E51" i="2"/>
  <c r="G51" i="2" s="1"/>
  <c r="H51" i="2" s="1"/>
  <c r="E52" i="2"/>
  <c r="G52" i="2" s="1"/>
  <c r="H52" i="2" s="1"/>
  <c r="E53" i="2"/>
  <c r="G53" i="2" s="1"/>
  <c r="H53" i="2" s="1"/>
  <c r="E3" i="2"/>
  <c r="G3" i="2" s="1"/>
  <c r="H3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3" i="2"/>
  <c r="G3" i="1"/>
  <c r="H3" i="1" s="1"/>
  <c r="F3" i="1"/>
  <c r="I3" i="1"/>
  <c r="G4" i="1"/>
  <c r="H4" i="1" s="1"/>
  <c r="F4" i="1"/>
  <c r="I4" i="1"/>
  <c r="G5" i="1"/>
  <c r="F5" i="1"/>
  <c r="I5" i="1" s="1"/>
  <c r="G6" i="1"/>
  <c r="H6" i="1" s="1"/>
  <c r="F6" i="1"/>
  <c r="I6" i="1" s="1"/>
  <c r="G2" i="1"/>
  <c r="H2" i="1" s="1"/>
  <c r="F2" i="1"/>
  <c r="I2" i="1" s="1"/>
  <c r="F47" i="2" l="1"/>
  <c r="J47" i="2" s="1"/>
  <c r="F46" i="2"/>
  <c r="F18" i="2"/>
  <c r="J18" i="2" s="1"/>
  <c r="F48" i="2"/>
  <c r="I48" i="2" s="1"/>
  <c r="I47" i="2"/>
  <c r="F45" i="2"/>
  <c r="J48" i="2"/>
  <c r="F21" i="2"/>
  <c r="J21" i="2" s="1"/>
  <c r="F10" i="2"/>
  <c r="J10" i="2" s="1"/>
  <c r="F33" i="2"/>
  <c r="J33" i="2" s="1"/>
  <c r="F9" i="2"/>
  <c r="J9" i="2" s="1"/>
  <c r="F43" i="2"/>
  <c r="J43" i="2" s="1"/>
  <c r="F40" i="2"/>
  <c r="J40" i="2" s="1"/>
  <c r="F8" i="2"/>
  <c r="J8" i="2" s="1"/>
  <c r="F42" i="2"/>
  <c r="J42" i="2" s="1"/>
  <c r="F16" i="2"/>
  <c r="J16" i="2" s="1"/>
  <c r="F35" i="2"/>
  <c r="J35" i="2" s="1"/>
  <c r="F23" i="2"/>
  <c r="I23" i="2" s="1"/>
  <c r="F11" i="2"/>
  <c r="I11" i="2" s="1"/>
  <c r="F17" i="2"/>
  <c r="I17" i="2" s="1"/>
  <c r="F28" i="2"/>
  <c r="J28" i="2" s="1"/>
  <c r="F34" i="2"/>
  <c r="F6" i="2"/>
  <c r="J6" i="2" s="1"/>
  <c r="F53" i="2"/>
  <c r="J53" i="2" s="1"/>
  <c r="F29" i="2"/>
  <c r="J29" i="2" s="1"/>
  <c r="F5" i="2"/>
  <c r="J5" i="2" s="1"/>
  <c r="F51" i="2"/>
  <c r="I51" i="2" s="1"/>
  <c r="F39" i="2"/>
  <c r="I39" i="2" s="1"/>
  <c r="F27" i="2"/>
  <c r="I27" i="2" s="1"/>
  <c r="F15" i="2"/>
  <c r="I15" i="2" s="1"/>
  <c r="F3" i="2"/>
  <c r="I3" i="2" s="1"/>
  <c r="F22" i="2"/>
  <c r="F7" i="2"/>
  <c r="J7" i="2" s="1"/>
  <c r="F31" i="2"/>
  <c r="J31" i="2" s="1"/>
  <c r="F41" i="2"/>
  <c r="J41" i="2" s="1"/>
  <c r="F30" i="2"/>
  <c r="J30" i="2" s="1"/>
  <c r="F50" i="2"/>
  <c r="I50" i="2" s="1"/>
  <c r="F38" i="2"/>
  <c r="I38" i="2" s="1"/>
  <c r="F26" i="2"/>
  <c r="I26" i="2" s="1"/>
  <c r="F14" i="2"/>
  <c r="I14" i="2" s="1"/>
  <c r="F52" i="2"/>
  <c r="J52" i="2" s="1"/>
  <c r="F20" i="2"/>
  <c r="J20" i="2" s="1"/>
  <c r="F32" i="2"/>
  <c r="J32" i="2" s="1"/>
  <c r="F4" i="2"/>
  <c r="J4" i="2" s="1"/>
  <c r="F49" i="2"/>
  <c r="J49" i="2" s="1"/>
  <c r="F37" i="2"/>
  <c r="I37" i="2" s="1"/>
  <c r="F25" i="2"/>
  <c r="I25" i="2" s="1"/>
  <c r="F13" i="2"/>
  <c r="I13" i="2" s="1"/>
  <c r="F19" i="2"/>
  <c r="J19" i="2" s="1"/>
  <c r="F36" i="2"/>
  <c r="J36" i="2" s="1"/>
  <c r="F24" i="2"/>
  <c r="I24" i="2" s="1"/>
  <c r="F12" i="2"/>
  <c r="J12" i="2" s="1"/>
  <c r="F44" i="2"/>
  <c r="J44" i="2" s="1"/>
  <c r="I18" i="2"/>
  <c r="H5" i="1"/>
  <c r="I46" i="2" l="1"/>
  <c r="J46" i="2"/>
  <c r="I45" i="2"/>
  <c r="J45" i="2"/>
  <c r="I33" i="2"/>
  <c r="J26" i="2"/>
  <c r="I9" i="2"/>
  <c r="I21" i="2"/>
  <c r="I40" i="2"/>
  <c r="I10" i="2"/>
  <c r="I8" i="2"/>
  <c r="I16" i="2"/>
  <c r="I42" i="2"/>
  <c r="I43" i="2"/>
  <c r="I49" i="2"/>
  <c r="I52" i="2"/>
  <c r="I4" i="2"/>
  <c r="J17" i="2"/>
  <c r="I6" i="2"/>
  <c r="I35" i="2"/>
  <c r="I53" i="2"/>
  <c r="I44" i="2"/>
  <c r="I32" i="2"/>
  <c r="I31" i="2"/>
  <c r="J11" i="2"/>
  <c r="J38" i="2"/>
  <c r="J23" i="2"/>
  <c r="I30" i="2"/>
  <c r="I7" i="2"/>
  <c r="I20" i="2"/>
  <c r="I29" i="2"/>
  <c r="J25" i="2"/>
  <c r="I28" i="2"/>
  <c r="I12" i="2"/>
  <c r="I36" i="2"/>
  <c r="J39" i="2"/>
  <c r="J50" i="2"/>
  <c r="J13" i="2"/>
  <c r="J3" i="2"/>
  <c r="S18" i="2" a="1"/>
  <c r="J15" i="2"/>
  <c r="J27" i="2"/>
  <c r="J24" i="2"/>
  <c r="I19" i="2"/>
  <c r="J34" i="2"/>
  <c r="I34" i="2"/>
  <c r="J37" i="2"/>
  <c r="I41" i="2"/>
  <c r="J51" i="2"/>
  <c r="I5" i="2"/>
  <c r="J14" i="2"/>
  <c r="J22" i="2"/>
  <c r="I22" i="2"/>
  <c r="S18" i="2" l="1"/>
  <c r="T19" i="2"/>
  <c r="S20" i="2"/>
  <c r="T18" i="2"/>
  <c r="T20" i="2"/>
  <c r="S19" i="2"/>
  <c r="K45" i="2" l="1"/>
  <c r="L45" i="2" s="1"/>
  <c r="K47" i="2"/>
  <c r="L47" i="2" s="1"/>
  <c r="K46" i="2"/>
  <c r="L46" i="2" s="1"/>
  <c r="K48" i="2"/>
  <c r="L48" i="2" s="1"/>
  <c r="K40" i="2"/>
  <c r="L40" i="2" s="1"/>
  <c r="K21" i="2"/>
  <c r="L21" i="2" s="1"/>
  <c r="K49" i="2"/>
  <c r="L49" i="2" s="1"/>
  <c r="K25" i="2"/>
  <c r="L25" i="2" s="1"/>
  <c r="K22" i="2"/>
  <c r="L22" i="2" s="1"/>
  <c r="K31" i="2"/>
  <c r="L31" i="2" s="1"/>
  <c r="K7" i="2"/>
  <c r="L7" i="2" s="1"/>
  <c r="K16" i="2"/>
  <c r="L16" i="2" s="1"/>
  <c r="K30" i="2"/>
  <c r="L30" i="2" s="1"/>
  <c r="K13" i="2"/>
  <c r="L13" i="2" s="1"/>
  <c r="K41" i="2"/>
  <c r="L41" i="2" s="1"/>
  <c r="K37" i="2"/>
  <c r="L37" i="2" s="1"/>
  <c r="K26" i="2"/>
  <c r="L26" i="2" s="1"/>
  <c r="K17" i="2"/>
  <c r="L17" i="2" s="1"/>
  <c r="K9" i="2"/>
  <c r="L9" i="2" s="1"/>
  <c r="K4" i="2"/>
  <c r="L4" i="2" s="1"/>
  <c r="K34" i="2"/>
  <c r="L34" i="2" s="1"/>
  <c r="K8" i="2"/>
  <c r="L8" i="2" s="1"/>
  <c r="K27" i="2"/>
  <c r="L27" i="2" s="1"/>
  <c r="K50" i="2"/>
  <c r="L50" i="2" s="1"/>
  <c r="K11" i="2"/>
  <c r="L11" i="2" s="1"/>
  <c r="K20" i="2"/>
  <c r="L20" i="2" s="1"/>
  <c r="K39" i="2"/>
  <c r="L39" i="2" s="1"/>
  <c r="K38" i="2"/>
  <c r="L38" i="2" s="1"/>
  <c r="K3" i="2"/>
  <c r="L3" i="2" s="1"/>
  <c r="K5" i="2"/>
  <c r="L5" i="2" s="1"/>
  <c r="K36" i="2"/>
  <c r="L36" i="2" s="1"/>
  <c r="K43" i="2"/>
  <c r="L43" i="2" s="1"/>
  <c r="K12" i="2"/>
  <c r="L12" i="2" s="1"/>
  <c r="K19" i="2"/>
  <c r="L19" i="2" s="1"/>
  <c r="K35" i="2"/>
  <c r="L35" i="2" s="1"/>
  <c r="K14" i="2"/>
  <c r="L14" i="2" s="1"/>
  <c r="K6" i="2"/>
  <c r="L6" i="2" s="1"/>
  <c r="K29" i="2"/>
  <c r="L29" i="2" s="1"/>
  <c r="K23" i="2"/>
  <c r="L23" i="2" s="1"/>
  <c r="K53" i="2"/>
  <c r="L53" i="2" s="1"/>
  <c r="K28" i="2"/>
  <c r="L28" i="2" s="1"/>
  <c r="K51" i="2"/>
  <c r="L51" i="2" s="1"/>
  <c r="K33" i="2"/>
  <c r="L33" i="2" s="1"/>
  <c r="K24" i="2"/>
  <c r="L24" i="2" s="1"/>
  <c r="K52" i="2"/>
  <c r="L52" i="2" s="1"/>
  <c r="K10" i="2"/>
  <c r="L10" i="2" s="1"/>
  <c r="K18" i="2"/>
  <c r="L18" i="2" s="1"/>
  <c r="K15" i="2"/>
  <c r="L15" i="2" s="1"/>
  <c r="K42" i="2"/>
  <c r="L42" i="2" s="1"/>
  <c r="K32" i="2"/>
  <c r="L32" i="2" s="1"/>
  <c r="K44" i="2"/>
  <c r="L44" i="2" s="1"/>
</calcChain>
</file>

<file path=xl/sharedStrings.xml><?xml version="1.0" encoding="utf-8"?>
<sst xmlns="http://schemas.openxmlformats.org/spreadsheetml/2006/main" count="49" uniqueCount="47">
  <si>
    <t>R3 (ohmimetro) (Ω)</t>
  </si>
  <si>
    <t>u(R3) (Ω)</t>
  </si>
  <si>
    <t>R4 (Ω)</t>
  </si>
  <si>
    <t>u(R4) (Ω)</t>
  </si>
  <si>
    <t>R3 (Ω)</t>
  </si>
  <si>
    <t>u(R3) (%)</t>
  </si>
  <si>
    <r>
      <t>R</t>
    </r>
    <r>
      <rPr>
        <vertAlign val="subscript"/>
        <sz val="11"/>
        <color theme="1"/>
        <rFont val="Calibri"/>
        <family val="2"/>
        <scheme val="minor"/>
      </rPr>
      <t>a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</si>
  <si>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</si>
  <si>
    <r>
      <t>R</t>
    </r>
    <r>
      <rPr>
        <vertAlign val="subscript"/>
        <sz val="11"/>
        <color theme="1"/>
        <rFont val="Calibri"/>
        <family val="2"/>
        <scheme val="minor"/>
      </rPr>
      <t>c</t>
    </r>
  </si>
  <si>
    <r>
      <t>R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</si>
  <si>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R</t>
    </r>
    <r>
      <rPr>
        <vertAlign val="subscript"/>
        <sz val="11"/>
        <color theme="1"/>
        <rFont val="Calibri"/>
        <family val="2"/>
        <scheme val="minor"/>
      </rPr>
      <t>paralelo</t>
    </r>
  </si>
  <si>
    <t>R1</t>
  </si>
  <si>
    <t>R2</t>
  </si>
  <si>
    <t>u(R1)</t>
  </si>
  <si>
    <t>u(R2)</t>
  </si>
  <si>
    <t>t (s)</t>
  </si>
  <si>
    <t>ΔV (V)</t>
  </si>
  <si>
    <t>ΔV (mV)</t>
  </si>
  <si>
    <t>R3(θ) (kΩ)</t>
  </si>
  <si>
    <t>R3(θ) (Ω)</t>
  </si>
  <si>
    <t>θ (ºC)</t>
  </si>
  <si>
    <t>ΔV (eq5)</t>
  </si>
  <si>
    <t>ΔV (eq6)</t>
  </si>
  <si>
    <r>
      <t>ε</t>
    </r>
    <r>
      <rPr>
        <vertAlign val="subscript"/>
        <sz val="11"/>
        <color theme="1"/>
        <rFont val="Calibri"/>
        <family val="2"/>
      </rPr>
      <t>s</t>
    </r>
  </si>
  <si>
    <t>R4</t>
  </si>
  <si>
    <t>ΔR3 (Ω)</t>
  </si>
  <si>
    <t>Fit</t>
  </si>
  <si>
    <t>Resíduos</t>
  </si>
  <si>
    <t>declive (m)</t>
  </si>
  <si>
    <t>u(m)</t>
  </si>
  <si>
    <t>r^2</t>
  </si>
  <si>
    <t>ord origem (b)</t>
  </si>
  <si>
    <t>u(b)</t>
  </si>
  <si>
    <t>sy</t>
  </si>
  <si>
    <t>Análise estatística</t>
  </si>
  <si>
    <t>±</t>
  </si>
  <si>
    <t xml:space="preserve">  </t>
  </si>
  <si>
    <t xml:space="preserve">± 1 </t>
  </si>
  <si>
    <t>± 0,001</t>
  </si>
  <si>
    <t>± 1E-6</t>
  </si>
  <si>
    <t>± 1</t>
  </si>
  <si>
    <t>u(θ) (ºC)</t>
  </si>
  <si>
    <t>u(R4)</t>
  </si>
  <si>
    <r>
      <t>u(ε</t>
    </r>
    <r>
      <rPr>
        <vertAlign val="subscript"/>
        <sz val="11"/>
        <color theme="1"/>
        <rFont val="Calibri"/>
        <family val="2"/>
      </rPr>
      <t>s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</si>
  <si>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Calibri"/>
        <family val="2"/>
      </rPr>
      <t>ε (</t>
    </r>
    <r>
      <rPr>
        <sz val="11"/>
        <color theme="1"/>
        <rFont val="Calibri"/>
        <family val="2"/>
        <scheme val="minor"/>
      </rPr>
      <t>%)</t>
    </r>
  </si>
  <si>
    <r>
      <t>R3 (código de cores) (</t>
    </r>
    <r>
      <rPr>
        <sz val="11"/>
        <color theme="1"/>
        <rFont val="Calibri"/>
        <family val="2"/>
      </rPr>
      <t>Ω)</t>
    </r>
  </si>
  <si>
    <t>Voltagem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</si>
</sst>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600"/>
              <a:t>Δ</a:t>
            </a:r>
            <a:r>
              <a:rPr lang="en-US" sz="1600"/>
              <a:t>V (</a:t>
            </a:r>
            <a:r>
              <a:rPr lang="el-GR" sz="1600"/>
              <a:t>Δ</a:t>
            </a:r>
            <a:r>
              <a:rPr lang="en-US" sz="1600"/>
              <a:t>R3)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989561452118"/>
          <c:y val="0.18300925925925926"/>
          <c:w val="0.75107972387248645"/>
          <c:h val="0.58880431612715078"/>
        </c:manualLayout>
      </c:layout>
      <c:scatterChart>
        <c:scatterStyle val="lineMarker"/>
        <c:varyColors val="0"/>
        <c:ser>
          <c:idx val="0"/>
          <c:order val="0"/>
          <c:tx>
            <c:v>ΔV (ΔR3)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"/>
            <c:dispRSqr val="0"/>
            <c:dispEq val="1"/>
            <c:trendlineLbl>
              <c:layout>
                <c:manualLayout>
                  <c:x val="-4.2077893764908052E-2"/>
                  <c:y val="1.5224555263925342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'Parte 2'!$F$3:$F$53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39</c:v>
                </c:pt>
                <c:pt idx="49">
                  <c:v>39</c:v>
                </c:pt>
                <c:pt idx="50">
                  <c:v>40</c:v>
                </c:pt>
              </c:numCache>
            </c:numRef>
          </c:xVal>
          <c:yVal>
            <c:numRef>
              <c:f>'Parte 2'!$C$3:$C$53</c:f>
              <c:numCache>
                <c:formatCode>0.00E+00</c:formatCode>
                <c:ptCount val="51"/>
                <c:pt idx="0">
                  <c:v>0</c:v>
                </c:pt>
                <c:pt idx="1">
                  <c:v>2.3499999999999999E-4</c:v>
                </c:pt>
                <c:pt idx="2">
                  <c:v>4.75E-4</c:v>
                </c:pt>
                <c:pt idx="3">
                  <c:v>5.6000000000000006E-4</c:v>
                </c:pt>
                <c:pt idx="4">
                  <c:v>6.4000000000000005E-4</c:v>
                </c:pt>
                <c:pt idx="5">
                  <c:v>7.27E-4</c:v>
                </c:pt>
                <c:pt idx="6">
                  <c:v>8.1000000000000006E-4</c:v>
                </c:pt>
                <c:pt idx="7">
                  <c:v>8.9300000000000002E-4</c:v>
                </c:pt>
                <c:pt idx="8">
                  <c:v>9.7400000000000004E-4</c:v>
                </c:pt>
                <c:pt idx="9">
                  <c:v>1.062E-3</c:v>
                </c:pt>
                <c:pt idx="10">
                  <c:v>1.132E-3</c:v>
                </c:pt>
                <c:pt idx="11">
                  <c:v>1.2350000000000002E-3</c:v>
                </c:pt>
                <c:pt idx="12">
                  <c:v>1.3000000000000002E-3</c:v>
                </c:pt>
                <c:pt idx="13">
                  <c:v>1.379E-3</c:v>
                </c:pt>
                <c:pt idx="14">
                  <c:v>1.4599999999999999E-3</c:v>
                </c:pt>
                <c:pt idx="15">
                  <c:v>1.537E-3</c:v>
                </c:pt>
                <c:pt idx="16">
                  <c:v>1.6100000000000001E-3</c:v>
                </c:pt>
                <c:pt idx="17">
                  <c:v>1.6919999999999999E-3</c:v>
                </c:pt>
                <c:pt idx="18">
                  <c:v>1.67E-3</c:v>
                </c:pt>
                <c:pt idx="19">
                  <c:v>1.843E-3</c:v>
                </c:pt>
                <c:pt idx="20">
                  <c:v>1.9250000000000001E-3</c:v>
                </c:pt>
                <c:pt idx="21">
                  <c:v>2E-3</c:v>
                </c:pt>
                <c:pt idx="22">
                  <c:v>2.0720000000000001E-3</c:v>
                </c:pt>
                <c:pt idx="23">
                  <c:v>2.1760000000000004E-3</c:v>
                </c:pt>
                <c:pt idx="24">
                  <c:v>2.3040000000000001E-3</c:v>
                </c:pt>
                <c:pt idx="25">
                  <c:v>2.4320000000000001E-3</c:v>
                </c:pt>
                <c:pt idx="26">
                  <c:v>2.5249999999999999E-3</c:v>
                </c:pt>
                <c:pt idx="27">
                  <c:v>2.63E-3</c:v>
                </c:pt>
                <c:pt idx="28">
                  <c:v>2.7919999999999998E-3</c:v>
                </c:pt>
                <c:pt idx="29">
                  <c:v>2.8900000000000002E-3</c:v>
                </c:pt>
                <c:pt idx="30">
                  <c:v>2.9980000000000002E-3</c:v>
                </c:pt>
                <c:pt idx="31">
                  <c:v>3.1000000000000003E-3</c:v>
                </c:pt>
                <c:pt idx="32">
                  <c:v>3.1930000000000001E-3</c:v>
                </c:pt>
                <c:pt idx="33">
                  <c:v>3.2799999999999999E-3</c:v>
                </c:pt>
                <c:pt idx="34">
                  <c:v>3.3870000000000003E-3</c:v>
                </c:pt>
                <c:pt idx="35">
                  <c:v>3.4820000000000003E-3</c:v>
                </c:pt>
                <c:pt idx="36">
                  <c:v>3.5539999999999999E-3</c:v>
                </c:pt>
                <c:pt idx="37">
                  <c:v>3.64E-3</c:v>
                </c:pt>
                <c:pt idx="38">
                  <c:v>3.725E-3</c:v>
                </c:pt>
                <c:pt idx="39">
                  <c:v>3.7930000000000004E-3</c:v>
                </c:pt>
                <c:pt idx="40">
                  <c:v>3.8479999999999999E-3</c:v>
                </c:pt>
                <c:pt idx="41">
                  <c:v>3.9119999999999997E-3</c:v>
                </c:pt>
                <c:pt idx="42">
                  <c:v>3.9789999999999999E-3</c:v>
                </c:pt>
                <c:pt idx="43">
                  <c:v>4.0419999999999996E-3</c:v>
                </c:pt>
                <c:pt idx="44">
                  <c:v>4.0999999999999995E-3</c:v>
                </c:pt>
                <c:pt idx="45">
                  <c:v>4.1600000000000005E-3</c:v>
                </c:pt>
                <c:pt idx="46">
                  <c:v>4.2140000000000007E-3</c:v>
                </c:pt>
                <c:pt idx="47">
                  <c:v>4.2659999999999998E-3</c:v>
                </c:pt>
                <c:pt idx="48">
                  <c:v>4.313E-3</c:v>
                </c:pt>
                <c:pt idx="49">
                  <c:v>4.3779999999999999E-3</c:v>
                </c:pt>
                <c:pt idx="50">
                  <c:v>4.4260000000000002E-3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9-4439-828C-31FA5660E259}"/>
            </c:ext>
          </c:extLst>
        </c:ser>
        <c:ser>
          <c:idx val="1"/>
          <c:order val="1"/>
          <c:tx>
            <c:v>eq5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2'!$F$3:$F$53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39</c:v>
                </c:pt>
                <c:pt idx="49">
                  <c:v>39</c:v>
                </c:pt>
                <c:pt idx="50">
                  <c:v>40</c:v>
                </c:pt>
              </c:numCache>
            </c:numRef>
          </c:xVal>
          <c:yVal>
            <c:numRef>
              <c:f>'Parte 2'!$I$3:$I$53</c:f>
              <c:numCache>
                <c:formatCode>0.00E+00</c:formatCode>
                <c:ptCount val="51"/>
                <c:pt idx="0">
                  <c:v>0</c:v>
                </c:pt>
                <c:pt idx="1">
                  <c:v>1.060758797653959E-4</c:v>
                </c:pt>
                <c:pt idx="2">
                  <c:v>2.1205459375286251E-4</c:v>
                </c:pt>
                <c:pt idx="3">
                  <c:v>3.1793627540743454E-4</c:v>
                </c:pt>
                <c:pt idx="4">
                  <c:v>4.237210579298984E-4</c:v>
                </c:pt>
                <c:pt idx="5">
                  <c:v>5.2940907427735087E-4</c:v>
                </c:pt>
                <c:pt idx="6">
                  <c:v>6.35000457163756E-4</c:v>
                </c:pt>
                <c:pt idx="7">
                  <c:v>6.35000457163756E-4</c:v>
                </c:pt>
                <c:pt idx="8">
                  <c:v>7.4049533906050079E-4</c:v>
                </c:pt>
                <c:pt idx="9">
                  <c:v>8.4589385219694898E-4</c:v>
                </c:pt>
                <c:pt idx="10">
                  <c:v>9.511961285609933E-4</c:v>
                </c:pt>
                <c:pt idx="11">
                  <c:v>9.511961285609933E-4</c:v>
                </c:pt>
                <c:pt idx="12">
                  <c:v>1.0564022998996074E-3</c:v>
                </c:pt>
                <c:pt idx="13">
                  <c:v>1.1615124977193943E-3</c:v>
                </c:pt>
                <c:pt idx="14">
                  <c:v>1.2665268532871341E-3</c:v>
                </c:pt>
                <c:pt idx="15">
                  <c:v>1.3714454976303317E-3</c:v>
                </c:pt>
                <c:pt idx="16">
                  <c:v>1.3714454976303317E-3</c:v>
                </c:pt>
                <c:pt idx="17">
                  <c:v>1.4762685615377607E-3</c:v>
                </c:pt>
                <c:pt idx="18">
                  <c:v>1.5809961755600074E-3</c:v>
                </c:pt>
                <c:pt idx="19">
                  <c:v>1.5809961755600074E-3</c:v>
                </c:pt>
                <c:pt idx="20">
                  <c:v>1.6856284700100118E-3</c:v>
                </c:pt>
                <c:pt idx="21">
                  <c:v>1.79016557496361E-3</c:v>
                </c:pt>
                <c:pt idx="22">
                  <c:v>1.8946076202600707E-3</c:v>
                </c:pt>
                <c:pt idx="23">
                  <c:v>1.9989547355026361E-3</c:v>
                </c:pt>
                <c:pt idx="24">
                  <c:v>2.103207050059053E-3</c:v>
                </c:pt>
                <c:pt idx="25">
                  <c:v>2.2073646930621141E-3</c:v>
                </c:pt>
                <c:pt idx="26">
                  <c:v>2.3114277934101844E-3</c:v>
                </c:pt>
                <c:pt idx="27">
                  <c:v>2.4153964797677375E-3</c:v>
                </c:pt>
                <c:pt idx="28">
                  <c:v>2.5192708805658838E-3</c:v>
                </c:pt>
                <c:pt idx="29">
                  <c:v>2.6230511240029008E-3</c:v>
                </c:pt>
                <c:pt idx="30">
                  <c:v>2.7267373380447583E-3</c:v>
                </c:pt>
                <c:pt idx="31">
                  <c:v>2.8303296504256477E-3</c:v>
                </c:pt>
                <c:pt idx="32">
                  <c:v>2.9338281886485016E-3</c:v>
                </c:pt>
                <c:pt idx="33">
                  <c:v>3.0372330799855233E-3</c:v>
                </c:pt>
                <c:pt idx="34">
                  <c:v>3.1405444514787011E-3</c:v>
                </c:pt>
                <c:pt idx="35">
                  <c:v>3.2437624299403367E-3</c:v>
                </c:pt>
                <c:pt idx="36">
                  <c:v>3.3468871419535555E-3</c:v>
                </c:pt>
                <c:pt idx="37">
                  <c:v>3.4499187138728321E-3</c:v>
                </c:pt>
                <c:pt idx="38">
                  <c:v>3.4499187138728321E-3</c:v>
                </c:pt>
                <c:pt idx="39">
                  <c:v>3.5528572718245013E-3</c:v>
                </c:pt>
                <c:pt idx="40">
                  <c:v>3.6557029417072732E-3</c:v>
                </c:pt>
                <c:pt idx="41">
                  <c:v>3.6557029417072732E-3</c:v>
                </c:pt>
                <c:pt idx="42">
                  <c:v>3.6557029417072732E-3</c:v>
                </c:pt>
                <c:pt idx="43">
                  <c:v>3.7584558491927478E-3</c:v>
                </c:pt>
                <c:pt idx="44">
                  <c:v>3.8611161197259283E-3</c:v>
                </c:pt>
                <c:pt idx="45">
                  <c:v>3.9636838785257278E-3</c:v>
                </c:pt>
                <c:pt idx="46">
                  <c:v>3.9636838785257278E-3</c:v>
                </c:pt>
                <c:pt idx="47">
                  <c:v>3.9636838785257278E-3</c:v>
                </c:pt>
                <c:pt idx="48">
                  <c:v>4.0661592505854801E-3</c:v>
                </c:pt>
                <c:pt idx="49">
                  <c:v>4.0661592505854801E-3</c:v>
                </c:pt>
                <c:pt idx="50">
                  <c:v>4.1685423606734485E-3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99-4439-828C-31FA5660E259}"/>
            </c:ext>
          </c:extLst>
        </c:ser>
        <c:ser>
          <c:idx val="2"/>
          <c:order val="2"/>
          <c:tx>
            <c:v>eq6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'Parte 2'!$F$3:$F$53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39</c:v>
                </c:pt>
                <c:pt idx="49">
                  <c:v>39</c:v>
                </c:pt>
                <c:pt idx="50">
                  <c:v>40</c:v>
                </c:pt>
              </c:numCache>
            </c:numRef>
          </c:xVal>
          <c:yVal>
            <c:numRef>
              <c:f>'Parte 2'!$J$3:$J$53</c:f>
              <c:numCache>
                <c:formatCode>0.00E+00</c:formatCode>
                <c:ptCount val="51"/>
                <c:pt idx="0">
                  <c:v>0</c:v>
                </c:pt>
                <c:pt idx="1">
                  <c:v>1.0612450719721279E-4</c:v>
                </c:pt>
                <c:pt idx="2">
                  <c:v>2.1224901439442559E-4</c:v>
                </c:pt>
                <c:pt idx="3">
                  <c:v>3.1837352159163837E-4</c:v>
                </c:pt>
                <c:pt idx="4">
                  <c:v>4.2449802878885117E-4</c:v>
                </c:pt>
                <c:pt idx="5">
                  <c:v>5.3062253598606393E-4</c:v>
                </c:pt>
                <c:pt idx="6">
                  <c:v>6.3674704318327673E-4</c:v>
                </c:pt>
                <c:pt idx="7">
                  <c:v>6.3674704318327673E-4</c:v>
                </c:pt>
                <c:pt idx="8">
                  <c:v>7.4287155038048954E-4</c:v>
                </c:pt>
                <c:pt idx="9">
                  <c:v>8.4899605757770235E-4</c:v>
                </c:pt>
                <c:pt idx="10">
                  <c:v>9.5512056477491515E-4</c:v>
                </c:pt>
                <c:pt idx="11">
                  <c:v>9.5512056477491515E-4</c:v>
                </c:pt>
                <c:pt idx="12">
                  <c:v>1.0612450719721279E-3</c:v>
                </c:pt>
                <c:pt idx="13">
                  <c:v>1.1673695791693407E-3</c:v>
                </c:pt>
                <c:pt idx="14">
                  <c:v>1.2734940863665535E-3</c:v>
                </c:pt>
                <c:pt idx="15">
                  <c:v>1.3796185935637663E-3</c:v>
                </c:pt>
                <c:pt idx="16">
                  <c:v>1.3796185935637663E-3</c:v>
                </c:pt>
                <c:pt idx="17">
                  <c:v>1.4857431007609791E-3</c:v>
                </c:pt>
                <c:pt idx="18">
                  <c:v>1.5918676079581919E-3</c:v>
                </c:pt>
                <c:pt idx="19">
                  <c:v>1.5918676079581919E-3</c:v>
                </c:pt>
                <c:pt idx="20">
                  <c:v>1.6979921151554047E-3</c:v>
                </c:pt>
                <c:pt idx="21">
                  <c:v>1.8041166223526177E-3</c:v>
                </c:pt>
                <c:pt idx="22">
                  <c:v>1.9102411295498303E-3</c:v>
                </c:pt>
                <c:pt idx="23">
                  <c:v>2.0163656367470431E-3</c:v>
                </c:pt>
                <c:pt idx="24">
                  <c:v>2.1224901439442557E-3</c:v>
                </c:pt>
                <c:pt idx="25">
                  <c:v>2.2286146511414687E-3</c:v>
                </c:pt>
                <c:pt idx="26">
                  <c:v>2.3347391583386813E-3</c:v>
                </c:pt>
                <c:pt idx="27">
                  <c:v>2.4408636655358943E-3</c:v>
                </c:pt>
                <c:pt idx="28">
                  <c:v>2.5469881727331069E-3</c:v>
                </c:pt>
                <c:pt idx="29">
                  <c:v>2.65311267993032E-3</c:v>
                </c:pt>
                <c:pt idx="30">
                  <c:v>2.7592371871275325E-3</c:v>
                </c:pt>
                <c:pt idx="31">
                  <c:v>2.8653616943247456E-3</c:v>
                </c:pt>
                <c:pt idx="32">
                  <c:v>2.9714862015219582E-3</c:v>
                </c:pt>
                <c:pt idx="33">
                  <c:v>3.0776107087191712E-3</c:v>
                </c:pt>
                <c:pt idx="34">
                  <c:v>3.1837352159163838E-3</c:v>
                </c:pt>
                <c:pt idx="35">
                  <c:v>3.2898597231135968E-3</c:v>
                </c:pt>
                <c:pt idx="36">
                  <c:v>3.3959842303108094E-3</c:v>
                </c:pt>
                <c:pt idx="37">
                  <c:v>3.5021087375080224E-3</c:v>
                </c:pt>
                <c:pt idx="38">
                  <c:v>3.5021087375080224E-3</c:v>
                </c:pt>
                <c:pt idx="39">
                  <c:v>3.6082332447052354E-3</c:v>
                </c:pt>
                <c:pt idx="40">
                  <c:v>3.7143577519024485E-3</c:v>
                </c:pt>
                <c:pt idx="41">
                  <c:v>3.7143577519024485E-3</c:v>
                </c:pt>
                <c:pt idx="42">
                  <c:v>3.7143577519024485E-3</c:v>
                </c:pt>
                <c:pt idx="43">
                  <c:v>3.8204822590996606E-3</c:v>
                </c:pt>
                <c:pt idx="44">
                  <c:v>3.9266067662968732E-3</c:v>
                </c:pt>
                <c:pt idx="45">
                  <c:v>4.0327312734940862E-3</c:v>
                </c:pt>
                <c:pt idx="46">
                  <c:v>4.0327312734940862E-3</c:v>
                </c:pt>
                <c:pt idx="47">
                  <c:v>4.0327312734940862E-3</c:v>
                </c:pt>
                <c:pt idx="48">
                  <c:v>4.1388557806912992E-3</c:v>
                </c:pt>
                <c:pt idx="49">
                  <c:v>4.1388557806912992E-3</c:v>
                </c:pt>
                <c:pt idx="50">
                  <c:v>4.2449802878885114E-3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99-4439-828C-31FA5660E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499728"/>
        <c:axId val="629496816"/>
      </c:scatterChart>
      <c:valAx>
        <c:axId val="62949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R3 (</a:t>
                </a:r>
                <a:r>
                  <a:rPr lang="el-GR" sz="1400"/>
                  <a:t>Ω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496816"/>
        <c:crosses val="autoZero"/>
        <c:crossBetween val="midCat"/>
      </c:valAx>
      <c:valAx>
        <c:axId val="6294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V (</a:t>
                </a:r>
                <a:r>
                  <a:rPr lang="pt-PT" sz="1400"/>
                  <a:t>V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49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999743934447219"/>
          <c:y val="0.44684341949680806"/>
          <c:w val="0.27198581560283686"/>
          <c:h val="0.3125021872265967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3.937007874015748E-2" r="3.937007874015748E-2" t="0.11811023622047244" header="0.31496062992125984" footer="0.31496062992125984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de </a:t>
            </a:r>
            <a:r>
              <a:rPr lang="el-GR" sz="1600"/>
              <a:t>Δ</a:t>
            </a:r>
            <a:r>
              <a:rPr lang="en-US" sz="1600"/>
              <a:t>V (</a:t>
            </a:r>
            <a:r>
              <a:rPr lang="el-GR" sz="1600"/>
              <a:t>Δ</a:t>
            </a:r>
            <a:r>
              <a:rPr lang="en-US" sz="1600"/>
              <a:t>R3) </a:t>
            </a:r>
          </a:p>
        </c:rich>
      </c:tx>
      <c:layout>
        <c:manualLayout>
          <c:xMode val="edge"/>
          <c:yMode val="edge"/>
          <c:x val="0.3240763342082239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2'!$F$3:$F$53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33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35</c:v>
                </c:pt>
                <c:pt idx="43">
                  <c:v>36</c:v>
                </c:pt>
                <c:pt idx="44">
                  <c:v>37</c:v>
                </c:pt>
                <c:pt idx="45">
                  <c:v>38</c:v>
                </c:pt>
                <c:pt idx="46">
                  <c:v>38</c:v>
                </c:pt>
                <c:pt idx="47">
                  <c:v>38</c:v>
                </c:pt>
                <c:pt idx="48">
                  <c:v>39</c:v>
                </c:pt>
                <c:pt idx="49">
                  <c:v>39</c:v>
                </c:pt>
                <c:pt idx="50">
                  <c:v>40</c:v>
                </c:pt>
              </c:numCache>
            </c:numRef>
          </c:xVal>
          <c:yVal>
            <c:numRef>
              <c:f>'Parte 2'!$L$3:$L$53</c:f>
              <c:numCache>
                <c:formatCode>General</c:formatCode>
                <c:ptCount val="51"/>
                <c:pt idx="0">
                  <c:v>-1.9621666224476156E-4</c:v>
                </c:pt>
                <c:pt idx="1">
                  <c:v>-6.738035348020761E-5</c:v>
                </c:pt>
                <c:pt idx="2">
                  <c:v>6.645595528434635E-5</c:v>
                </c:pt>
                <c:pt idx="3">
                  <c:v>4.529226404890042E-5</c:v>
                </c:pt>
                <c:pt idx="4">
                  <c:v>1.9128572813454313E-5</c:v>
                </c:pt>
                <c:pt idx="5">
                  <c:v>-3.5118421991839691E-8</c:v>
                </c:pt>
                <c:pt idx="6">
                  <c:v>-2.3198809657437765E-5</c:v>
                </c:pt>
                <c:pt idx="7">
                  <c:v>5.9801190342562193E-5</c:v>
                </c:pt>
                <c:pt idx="8">
                  <c:v>3.4637499107116219E-5</c:v>
                </c:pt>
                <c:pt idx="9">
                  <c:v>1.647380787167009E-5</c:v>
                </c:pt>
                <c:pt idx="10">
                  <c:v>-1.9689883363776042E-5</c:v>
                </c:pt>
                <c:pt idx="11">
                  <c:v>8.3310116636224184E-5</c:v>
                </c:pt>
                <c:pt idx="12">
                  <c:v>4.2146425400778039E-5</c:v>
                </c:pt>
                <c:pt idx="13">
                  <c:v>1.4982734165332016E-5</c:v>
                </c:pt>
                <c:pt idx="14">
                  <c:v>-1.0180957070114174E-5</c:v>
                </c:pt>
                <c:pt idx="15">
                  <c:v>-3.9344648305560245E-5</c:v>
                </c:pt>
                <c:pt idx="16">
                  <c:v>3.3655351694439903E-5</c:v>
                </c:pt>
                <c:pt idx="17">
                  <c:v>9.4916604589938454E-6</c:v>
                </c:pt>
                <c:pt idx="18">
                  <c:v>-1.1867203077645214E-4</c:v>
                </c:pt>
                <c:pt idx="19">
                  <c:v>5.4327969223547838E-5</c:v>
                </c:pt>
                <c:pt idx="20">
                  <c:v>3.0164277988101781E-5</c:v>
                </c:pt>
                <c:pt idx="21">
                  <c:v>-9.9941324734412196E-7</c:v>
                </c:pt>
                <c:pt idx="22">
                  <c:v>-3.5163104482790423E-5</c:v>
                </c:pt>
                <c:pt idx="23">
                  <c:v>-3.7326795718235946E-5</c:v>
                </c:pt>
                <c:pt idx="24">
                  <c:v>-1.549048695368262E-5</c:v>
                </c:pt>
                <c:pt idx="25">
                  <c:v>6.3458218108715728E-6</c:v>
                </c:pt>
                <c:pt idx="26">
                  <c:v>-6.8178694245745429E-6</c:v>
                </c:pt>
                <c:pt idx="27">
                  <c:v>-7.9815606600208006E-6</c:v>
                </c:pt>
                <c:pt idx="28">
                  <c:v>4.7854748104533135E-5</c:v>
                </c:pt>
                <c:pt idx="29">
                  <c:v>3.9691056869087683E-5</c:v>
                </c:pt>
                <c:pt idx="30">
                  <c:v>4.1527365633641389E-5</c:v>
                </c:pt>
                <c:pt idx="31">
                  <c:v>3.7363674398195601E-5</c:v>
                </c:pt>
                <c:pt idx="32">
                  <c:v>2.4199983162749485E-5</c:v>
                </c:pt>
                <c:pt idx="33">
                  <c:v>5.036291927303007E-6</c:v>
                </c:pt>
                <c:pt idx="34">
                  <c:v>5.8726006918574485E-6</c:v>
                </c:pt>
                <c:pt idx="35">
                  <c:v>-5.2910905435888354E-6</c:v>
                </c:pt>
                <c:pt idx="36">
                  <c:v>-3.9454781779035136E-5</c:v>
                </c:pt>
                <c:pt idx="37">
                  <c:v>-5.961847301448088E-5</c:v>
                </c:pt>
                <c:pt idx="38">
                  <c:v>2.5381526985519126E-5</c:v>
                </c:pt>
                <c:pt idx="39">
                  <c:v>-1.2782164249926838E-5</c:v>
                </c:pt>
                <c:pt idx="40">
                  <c:v>-6.3945855485373661E-5</c:v>
                </c:pt>
                <c:pt idx="41">
                  <c:v>5.4144514626160156E-8</c:v>
                </c:pt>
                <c:pt idx="42">
                  <c:v>6.7054144514626379E-5</c:v>
                </c:pt>
                <c:pt idx="43">
                  <c:v>2.3890453279180185E-5</c:v>
                </c:pt>
                <c:pt idx="44">
                  <c:v>-2.4273237956265806E-5</c:v>
                </c:pt>
                <c:pt idx="45">
                  <c:v>-7.0436929191710664E-5</c:v>
                </c:pt>
                <c:pt idx="46">
                  <c:v>-1.6436929191710435E-5</c:v>
                </c:pt>
                <c:pt idx="47">
                  <c:v>3.556307080828866E-5</c:v>
                </c:pt>
                <c:pt idx="48">
                  <c:v>-2.3600620427157055E-5</c:v>
                </c:pt>
                <c:pt idx="49">
                  <c:v>4.1399379572842898E-5</c:v>
                </c:pt>
                <c:pt idx="50">
                  <c:v>-1.6764311662603552E-5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2-437D-98F5-846B4DA92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137280"/>
        <c:axId val="572908640"/>
      </c:scatterChart>
      <c:valAx>
        <c:axId val="62613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Δ</a:t>
                </a:r>
                <a:r>
                  <a:rPr lang="en-US" sz="1400" b="0" i="0" u="none" strike="noStrike" baseline="0">
                    <a:effectLst/>
                  </a:rPr>
                  <a:t>R3 (</a:t>
                </a:r>
                <a:r>
                  <a:rPr lang="el-GR" sz="1400" b="0" i="0" u="none" strike="noStrike" baseline="0">
                    <a:effectLst/>
                  </a:rPr>
                  <a:t>Ω</a:t>
                </a:r>
                <a:r>
                  <a:rPr lang="pt-PT" sz="1400" b="0" i="0" u="none" strike="noStrike" baseline="0">
                    <a:effectLst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908640"/>
        <c:crosses val="autoZero"/>
        <c:crossBetween val="midCat"/>
      </c:valAx>
      <c:valAx>
        <c:axId val="57290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13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θ(t)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2'!$H$3:$H$53</c:f>
                <c:numCache>
                  <c:formatCode>General</c:formatCode>
                  <c:ptCount val="51"/>
                  <c:pt idx="0">
                    <c:v>0.41824120000000009</c:v>
                  </c:pt>
                  <c:pt idx="1">
                    <c:v>0.41952944999999986</c:v>
                  </c:pt>
                  <c:pt idx="2">
                    <c:v>0.42081780000000024</c:v>
                  </c:pt>
                  <c:pt idx="3">
                    <c:v>0.42210625000000007</c:v>
                  </c:pt>
                  <c:pt idx="4">
                    <c:v>0.42339479999999996</c:v>
                  </c:pt>
                  <c:pt idx="5">
                    <c:v>0.42468344999999985</c:v>
                  </c:pt>
                  <c:pt idx="6">
                    <c:v>0.42597220000000002</c:v>
                  </c:pt>
                  <c:pt idx="7">
                    <c:v>0.42597220000000002</c:v>
                  </c:pt>
                  <c:pt idx="8">
                    <c:v>0.42726105000000003</c:v>
                  </c:pt>
                  <c:pt idx="9">
                    <c:v>0.42855000000000004</c:v>
                  </c:pt>
                  <c:pt idx="10">
                    <c:v>0.42983905000000006</c:v>
                  </c:pt>
                  <c:pt idx="11">
                    <c:v>0.42983905000000006</c:v>
                  </c:pt>
                  <c:pt idx="12">
                    <c:v>0.43112820000000013</c:v>
                  </c:pt>
                  <c:pt idx="13">
                    <c:v>0.43241744999999993</c:v>
                  </c:pt>
                  <c:pt idx="14">
                    <c:v>0.43370679999999978</c:v>
                  </c:pt>
                  <c:pt idx="15">
                    <c:v>0.43499624999999997</c:v>
                  </c:pt>
                  <c:pt idx="16">
                    <c:v>0.43499624999999997</c:v>
                  </c:pt>
                  <c:pt idx="17">
                    <c:v>0.43628580000000017</c:v>
                  </c:pt>
                  <c:pt idx="18">
                    <c:v>0.43757544999999975</c:v>
                  </c:pt>
                  <c:pt idx="19">
                    <c:v>0.43757544999999975</c:v>
                  </c:pt>
                  <c:pt idx="20">
                    <c:v>0.43886520000000007</c:v>
                  </c:pt>
                  <c:pt idx="21">
                    <c:v>0.44015505000000005</c:v>
                  </c:pt>
                  <c:pt idx="22">
                    <c:v>0.44144500000000009</c:v>
                  </c:pt>
                  <c:pt idx="23">
                    <c:v>0.44273504999999985</c:v>
                  </c:pt>
                  <c:pt idx="24">
                    <c:v>0.44402519999999995</c:v>
                  </c:pt>
                  <c:pt idx="25">
                    <c:v>0.44531545000000006</c:v>
                  </c:pt>
                  <c:pt idx="26">
                    <c:v>0.44660579999999994</c:v>
                  </c:pt>
                  <c:pt idx="27">
                    <c:v>0.44789625000000011</c:v>
                  </c:pt>
                  <c:pt idx="28">
                    <c:v>0.44918680000000011</c:v>
                  </c:pt>
                  <c:pt idx="29">
                    <c:v>0.45047745000000006</c:v>
                  </c:pt>
                  <c:pt idx="30">
                    <c:v>0.45176820000000006</c:v>
                  </c:pt>
                  <c:pt idx="31">
                    <c:v>0.45305905000000013</c:v>
                  </c:pt>
                  <c:pt idx="32">
                    <c:v>0.45434999999999987</c:v>
                  </c:pt>
                  <c:pt idx="33">
                    <c:v>0.45564104999999999</c:v>
                  </c:pt>
                  <c:pt idx="34">
                    <c:v>0.45693220000000012</c:v>
                  </c:pt>
                  <c:pt idx="35">
                    <c:v>0.45822344999999998</c:v>
                  </c:pt>
                  <c:pt idx="36">
                    <c:v>0.45951479999999989</c:v>
                  </c:pt>
                  <c:pt idx="37">
                    <c:v>0.46080625000000008</c:v>
                  </c:pt>
                  <c:pt idx="38">
                    <c:v>0.46080625000000008</c:v>
                  </c:pt>
                  <c:pt idx="39">
                    <c:v>0.46209780000000011</c:v>
                  </c:pt>
                  <c:pt idx="40">
                    <c:v>0.46338945000000009</c:v>
                  </c:pt>
                  <c:pt idx="41">
                    <c:v>0.46338945000000009</c:v>
                  </c:pt>
                  <c:pt idx="42">
                    <c:v>0.46338945000000009</c:v>
                  </c:pt>
                  <c:pt idx="43">
                    <c:v>0.46468119999999985</c:v>
                  </c:pt>
                  <c:pt idx="44">
                    <c:v>0.46597305000000022</c:v>
                  </c:pt>
                  <c:pt idx="45">
                    <c:v>0.46726500000000004</c:v>
                  </c:pt>
                  <c:pt idx="46">
                    <c:v>0.46726500000000004</c:v>
                  </c:pt>
                  <c:pt idx="47">
                    <c:v>0.46726500000000004</c:v>
                  </c:pt>
                  <c:pt idx="48">
                    <c:v>0.46855704999999986</c:v>
                  </c:pt>
                  <c:pt idx="49">
                    <c:v>0.46855704999999986</c:v>
                  </c:pt>
                  <c:pt idx="50">
                    <c:v>0.46984920000000002</c:v>
                  </c:pt>
                </c:numCache>
              </c:numRef>
            </c:plus>
            <c:minus>
              <c:numRef>
                <c:f>'Parte 2'!$H$3:$H$53</c:f>
                <c:numCache>
                  <c:formatCode>General</c:formatCode>
                  <c:ptCount val="51"/>
                  <c:pt idx="0">
                    <c:v>0.41824120000000009</c:v>
                  </c:pt>
                  <c:pt idx="1">
                    <c:v>0.41952944999999986</c:v>
                  </c:pt>
                  <c:pt idx="2">
                    <c:v>0.42081780000000024</c:v>
                  </c:pt>
                  <c:pt idx="3">
                    <c:v>0.42210625000000007</c:v>
                  </c:pt>
                  <c:pt idx="4">
                    <c:v>0.42339479999999996</c:v>
                  </c:pt>
                  <c:pt idx="5">
                    <c:v>0.42468344999999985</c:v>
                  </c:pt>
                  <c:pt idx="6">
                    <c:v>0.42597220000000002</c:v>
                  </c:pt>
                  <c:pt idx="7">
                    <c:v>0.42597220000000002</c:v>
                  </c:pt>
                  <c:pt idx="8">
                    <c:v>0.42726105000000003</c:v>
                  </c:pt>
                  <c:pt idx="9">
                    <c:v>0.42855000000000004</c:v>
                  </c:pt>
                  <c:pt idx="10">
                    <c:v>0.42983905000000006</c:v>
                  </c:pt>
                  <c:pt idx="11">
                    <c:v>0.42983905000000006</c:v>
                  </c:pt>
                  <c:pt idx="12">
                    <c:v>0.43112820000000013</c:v>
                  </c:pt>
                  <c:pt idx="13">
                    <c:v>0.43241744999999993</c:v>
                  </c:pt>
                  <c:pt idx="14">
                    <c:v>0.43370679999999978</c:v>
                  </c:pt>
                  <c:pt idx="15">
                    <c:v>0.43499624999999997</c:v>
                  </c:pt>
                  <c:pt idx="16">
                    <c:v>0.43499624999999997</c:v>
                  </c:pt>
                  <c:pt idx="17">
                    <c:v>0.43628580000000017</c:v>
                  </c:pt>
                  <c:pt idx="18">
                    <c:v>0.43757544999999975</c:v>
                  </c:pt>
                  <c:pt idx="19">
                    <c:v>0.43757544999999975</c:v>
                  </c:pt>
                  <c:pt idx="20">
                    <c:v>0.43886520000000007</c:v>
                  </c:pt>
                  <c:pt idx="21">
                    <c:v>0.44015505000000005</c:v>
                  </c:pt>
                  <c:pt idx="22">
                    <c:v>0.44144500000000009</c:v>
                  </c:pt>
                  <c:pt idx="23">
                    <c:v>0.44273504999999985</c:v>
                  </c:pt>
                  <c:pt idx="24">
                    <c:v>0.44402519999999995</c:v>
                  </c:pt>
                  <c:pt idx="25">
                    <c:v>0.44531545000000006</c:v>
                  </c:pt>
                  <c:pt idx="26">
                    <c:v>0.44660579999999994</c:v>
                  </c:pt>
                  <c:pt idx="27">
                    <c:v>0.44789625000000011</c:v>
                  </c:pt>
                  <c:pt idx="28">
                    <c:v>0.44918680000000011</c:v>
                  </c:pt>
                  <c:pt idx="29">
                    <c:v>0.45047745000000006</c:v>
                  </c:pt>
                  <c:pt idx="30">
                    <c:v>0.45176820000000006</c:v>
                  </c:pt>
                  <c:pt idx="31">
                    <c:v>0.45305905000000013</c:v>
                  </c:pt>
                  <c:pt idx="32">
                    <c:v>0.45434999999999987</c:v>
                  </c:pt>
                  <c:pt idx="33">
                    <c:v>0.45564104999999999</c:v>
                  </c:pt>
                  <c:pt idx="34">
                    <c:v>0.45693220000000012</c:v>
                  </c:pt>
                  <c:pt idx="35">
                    <c:v>0.45822344999999998</c:v>
                  </c:pt>
                  <c:pt idx="36">
                    <c:v>0.45951479999999989</c:v>
                  </c:pt>
                  <c:pt idx="37">
                    <c:v>0.46080625000000008</c:v>
                  </c:pt>
                  <c:pt idx="38">
                    <c:v>0.46080625000000008</c:v>
                  </c:pt>
                  <c:pt idx="39">
                    <c:v>0.46209780000000011</c:v>
                  </c:pt>
                  <c:pt idx="40">
                    <c:v>0.46338945000000009</c:v>
                  </c:pt>
                  <c:pt idx="41">
                    <c:v>0.46338945000000009</c:v>
                  </c:pt>
                  <c:pt idx="42">
                    <c:v>0.46338945000000009</c:v>
                  </c:pt>
                  <c:pt idx="43">
                    <c:v>0.46468119999999985</c:v>
                  </c:pt>
                  <c:pt idx="44">
                    <c:v>0.46597305000000022</c:v>
                  </c:pt>
                  <c:pt idx="45">
                    <c:v>0.46726500000000004</c:v>
                  </c:pt>
                  <c:pt idx="46">
                    <c:v>0.46726500000000004</c:v>
                  </c:pt>
                  <c:pt idx="47">
                    <c:v>0.46726500000000004</c:v>
                  </c:pt>
                  <c:pt idx="48">
                    <c:v>0.46855704999999986</c:v>
                  </c:pt>
                  <c:pt idx="49">
                    <c:v>0.46855704999999986</c:v>
                  </c:pt>
                  <c:pt idx="50">
                    <c:v>0.46984920000000002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2'!$A$3:$A$53</c:f>
              <c:numCache>
                <c:formatCode>General</c:formatCode>
                <c:ptCount val="5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</c:numCache>
            </c:numRef>
          </c:xVal>
          <c:yVal>
            <c:numRef>
              <c:f>'Parte 2'!$G$3:$G$53</c:f>
              <c:numCache>
                <c:formatCode>0.00</c:formatCode>
                <c:ptCount val="51"/>
                <c:pt idx="0">
                  <c:v>23.648240000000015</c:v>
                </c:pt>
                <c:pt idx="1">
                  <c:v>23.905889999999971</c:v>
                </c:pt>
                <c:pt idx="2">
                  <c:v>24.163560000000047</c:v>
                </c:pt>
                <c:pt idx="3">
                  <c:v>24.421250000000015</c:v>
                </c:pt>
                <c:pt idx="4">
                  <c:v>24.678959999999989</c:v>
                </c:pt>
                <c:pt idx="5">
                  <c:v>24.93668999999997</c:v>
                </c:pt>
                <c:pt idx="6">
                  <c:v>25.194440000000014</c:v>
                </c:pt>
                <c:pt idx="7">
                  <c:v>25.194440000000014</c:v>
                </c:pt>
                <c:pt idx="8">
                  <c:v>25.452210000000008</c:v>
                </c:pt>
                <c:pt idx="9">
                  <c:v>25.710000000000008</c:v>
                </c:pt>
                <c:pt idx="10">
                  <c:v>25.967810000000014</c:v>
                </c:pt>
                <c:pt idx="11">
                  <c:v>25.967810000000014</c:v>
                </c:pt>
                <c:pt idx="12">
                  <c:v>26.225640000000027</c:v>
                </c:pt>
                <c:pt idx="13">
                  <c:v>26.483489999999989</c:v>
                </c:pt>
                <c:pt idx="14">
                  <c:v>26.741359999999958</c:v>
                </c:pt>
                <c:pt idx="15">
                  <c:v>26.999249999999989</c:v>
                </c:pt>
                <c:pt idx="16">
                  <c:v>26.999249999999989</c:v>
                </c:pt>
                <c:pt idx="17">
                  <c:v>27.257160000000027</c:v>
                </c:pt>
                <c:pt idx="18">
                  <c:v>27.515089999999958</c:v>
                </c:pt>
                <c:pt idx="19">
                  <c:v>27.515089999999958</c:v>
                </c:pt>
                <c:pt idx="20">
                  <c:v>27.773040000000009</c:v>
                </c:pt>
                <c:pt idx="21">
                  <c:v>28.031010000000009</c:v>
                </c:pt>
                <c:pt idx="22">
                  <c:v>28.289000000000016</c:v>
                </c:pt>
                <c:pt idx="23">
                  <c:v>28.547009999999972</c:v>
                </c:pt>
                <c:pt idx="24">
                  <c:v>28.805039999999991</c:v>
                </c:pt>
                <c:pt idx="25">
                  <c:v>29.063090000000017</c:v>
                </c:pt>
                <c:pt idx="26">
                  <c:v>29.321159999999992</c:v>
                </c:pt>
                <c:pt idx="27">
                  <c:v>29.57925000000003</c:v>
                </c:pt>
                <c:pt idx="28">
                  <c:v>29.837360000000018</c:v>
                </c:pt>
                <c:pt idx="29">
                  <c:v>30.095490000000012</c:v>
                </c:pt>
                <c:pt idx="30">
                  <c:v>30.353640000000013</c:v>
                </c:pt>
                <c:pt idx="31">
                  <c:v>30.61181000000002</c:v>
                </c:pt>
                <c:pt idx="32">
                  <c:v>30.869999999999976</c:v>
                </c:pt>
                <c:pt idx="33">
                  <c:v>31.128209999999996</c:v>
                </c:pt>
                <c:pt idx="34">
                  <c:v>31.386440000000022</c:v>
                </c:pt>
                <c:pt idx="35">
                  <c:v>31.644689999999997</c:v>
                </c:pt>
                <c:pt idx="36">
                  <c:v>31.902959999999979</c:v>
                </c:pt>
                <c:pt idx="37">
                  <c:v>32.161250000000024</c:v>
                </c:pt>
                <c:pt idx="38">
                  <c:v>32.161250000000024</c:v>
                </c:pt>
                <c:pt idx="39">
                  <c:v>32.419560000000018</c:v>
                </c:pt>
                <c:pt idx="40">
                  <c:v>32.677890000000019</c:v>
                </c:pt>
                <c:pt idx="41">
                  <c:v>32.677890000000019</c:v>
                </c:pt>
                <c:pt idx="42">
                  <c:v>32.677890000000019</c:v>
                </c:pt>
                <c:pt idx="43">
                  <c:v>32.93623999999997</c:v>
                </c:pt>
                <c:pt idx="44">
                  <c:v>33.19461000000004</c:v>
                </c:pt>
                <c:pt idx="45">
                  <c:v>33.453000000000003</c:v>
                </c:pt>
                <c:pt idx="46">
                  <c:v>33.453000000000003</c:v>
                </c:pt>
                <c:pt idx="47">
                  <c:v>33.453000000000003</c:v>
                </c:pt>
                <c:pt idx="48">
                  <c:v>33.711409999999972</c:v>
                </c:pt>
                <c:pt idx="49">
                  <c:v>33.711409999999972</c:v>
                </c:pt>
                <c:pt idx="50">
                  <c:v>33.969840000000005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A2-43A5-8EF9-179268082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531327"/>
        <c:axId val="1200532575"/>
      </c:scatterChart>
      <c:valAx>
        <c:axId val="12005313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532575"/>
        <c:crosses val="autoZero"/>
        <c:crossBetween val="midCat"/>
      </c:valAx>
      <c:valAx>
        <c:axId val="1200532575"/>
        <c:scaling>
          <c:orientation val="minMax"/>
          <c:max val="35"/>
          <c:min val="2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</a:t>
                </a:r>
                <a:r>
                  <a:rPr lang="pt-PT"/>
                  <a:t>(º)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531327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286627</xdr:colOff>
      <xdr:row>0</xdr:row>
      <xdr:rowOff>104764</xdr:rowOff>
    </xdr:from>
    <xdr:to>
      <xdr:col>19</xdr:col>
      <xdr:colOff>591427</xdr:colOff>
      <xdr:row>15</xdr:row>
      <xdr:rowOff>86835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1E8FBF-685A-FE66-9FAF-D285A2A3F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399703</xdr:colOff>
      <xdr:row>37</xdr:row>
      <xdr:rowOff>41565</xdr:rowOff>
    </xdr:from>
    <xdr:to>
      <xdr:col>20</xdr:col>
      <xdr:colOff>11083</xdr:colOff>
      <xdr:row>52</xdr:row>
      <xdr:rowOff>41564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1CCAFC-4AD2-BF1E-8D2A-4EFF2E8AB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378719</xdr:colOff>
      <xdr:row>20</xdr:row>
      <xdr:rowOff>167381</xdr:rowOff>
    </xdr:from>
    <xdr:to>
      <xdr:col>20</xdr:col>
      <xdr:colOff>34635</xdr:colOff>
      <xdr:row>36</xdr:row>
      <xdr:rowOff>1126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83CB02-EF21-659C-91B5-F0DE93796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9F94-593C-4FB7-9771-3260EC836248}">
  <dimension ref="A1:J20"/>
  <sheetViews>
    <sheetView tabSelected="1" zoomScaleNormal="100" workbookViewId="0">
      <selection activeCell="M10" sqref="M10"/>
    </sheetView>
  </sheetViews>
  <sheetFormatPr defaultRowHeight="14.4" x14ac:dyDescent="0.3"/>
  <cols>
    <col min="1" max="1" width="7.44140625" customWidth="1"/>
    <col min="2" max="2" width="20.5546875" customWidth="1"/>
    <col min="3" max="3" width="16.6640625" customWidth="1"/>
    <col min="4" max="4" width="7" customWidth="1"/>
    <col min="5" max="5" width="8.109375" customWidth="1"/>
    <col min="6" max="6" width="6.5546875" customWidth="1"/>
    <col min="7" max="7" width="8.21875" customWidth="1"/>
    <col min="8" max="8" width="8.5546875" customWidth="1"/>
    <col min="9" max="9" width="6.33203125" customWidth="1"/>
    <col min="10" max="10" width="13.109375" customWidth="1"/>
  </cols>
  <sheetData>
    <row r="1" spans="1:10" x14ac:dyDescent="0.3">
      <c r="A1" s="3"/>
      <c r="B1" s="3" t="s">
        <v>45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1</v>
      </c>
      <c r="H1" s="3" t="s">
        <v>5</v>
      </c>
      <c r="I1" s="3" t="s">
        <v>44</v>
      </c>
      <c r="J1" s="3" t="s">
        <v>46</v>
      </c>
    </row>
    <row r="2" spans="1:10" ht="15.6" x14ac:dyDescent="0.35">
      <c r="A2" s="3" t="s">
        <v>6</v>
      </c>
      <c r="B2" s="1">
        <v>1200</v>
      </c>
      <c r="C2" s="1">
        <v>1193</v>
      </c>
      <c r="D2" s="1">
        <v>1199.2</v>
      </c>
      <c r="E2" s="1">
        <v>12.084</v>
      </c>
      <c r="F2" s="1">
        <f>D2</f>
        <v>1199.2</v>
      </c>
      <c r="G2" s="1">
        <f>E2</f>
        <v>12.084</v>
      </c>
      <c r="H2" s="2">
        <f>G2/F2</f>
        <v>1.0076717811874582E-2</v>
      </c>
      <c r="I2" s="2">
        <f>ABS(F2-C2)/C2</f>
        <v>5.1969823973177249E-3</v>
      </c>
      <c r="J2" s="9">
        <v>1.2999999999999999E-2</v>
      </c>
    </row>
    <row r="3" spans="1:10" ht="15.6" x14ac:dyDescent="0.35">
      <c r="A3" s="3" t="s">
        <v>7</v>
      </c>
      <c r="B3" s="1">
        <v>2200</v>
      </c>
      <c r="C3" s="1">
        <v>2120</v>
      </c>
      <c r="D3" s="1">
        <v>2164.3000000000002</v>
      </c>
      <c r="E3" s="1">
        <v>21.686</v>
      </c>
      <c r="F3" s="1">
        <f t="shared" ref="F3:F6" si="0">D3</f>
        <v>2164.3000000000002</v>
      </c>
      <c r="G3" s="1">
        <f t="shared" ref="G3:G6" si="1">E3</f>
        <v>21.686</v>
      </c>
      <c r="H3" s="2">
        <f t="shared" ref="H3:H6" si="2">G3/F3</f>
        <v>1.0019867855657718E-2</v>
      </c>
      <c r="I3" s="2">
        <f t="shared" ref="I3:I6" si="3">ABS(F3-C3)/C3</f>
        <v>2.0896226415094424E-2</v>
      </c>
      <c r="J3" s="9">
        <v>0</v>
      </c>
    </row>
    <row r="4" spans="1:10" ht="15.6" x14ac:dyDescent="0.35">
      <c r="A4" s="3" t="s">
        <v>8</v>
      </c>
      <c r="B4" s="1">
        <v>3300</v>
      </c>
      <c r="C4" s="1">
        <v>3240</v>
      </c>
      <c r="D4" s="1">
        <v>3289.2</v>
      </c>
      <c r="E4" s="1">
        <v>32.984000000000002</v>
      </c>
      <c r="F4" s="1">
        <f t="shared" si="0"/>
        <v>3289.2</v>
      </c>
      <c r="G4" s="1">
        <f t="shared" si="1"/>
        <v>32.984000000000002</v>
      </c>
      <c r="H4" s="2">
        <f t="shared" si="2"/>
        <v>1.0027970327131219E-2</v>
      </c>
      <c r="I4" s="2">
        <f t="shared" si="3"/>
        <v>1.518518518518513E-2</v>
      </c>
      <c r="J4" s="9">
        <v>8.9999999999999993E-3</v>
      </c>
    </row>
    <row r="5" spans="1:10" ht="15.6" x14ac:dyDescent="0.35">
      <c r="A5" s="3" t="s">
        <v>9</v>
      </c>
      <c r="B5" s="10"/>
      <c r="C5" s="1">
        <v>6580</v>
      </c>
      <c r="D5" s="1">
        <v>6653.4</v>
      </c>
      <c r="E5" s="1">
        <v>66.037999999999997</v>
      </c>
      <c r="F5" s="1">
        <f t="shared" si="0"/>
        <v>6653.4</v>
      </c>
      <c r="G5" s="1">
        <f t="shared" si="1"/>
        <v>66.037999999999997</v>
      </c>
      <c r="H5" s="2">
        <f t="shared" si="2"/>
        <v>9.9254516487810741E-3</v>
      </c>
      <c r="I5" s="2">
        <f t="shared" si="3"/>
        <v>1.1155015197568334E-2</v>
      </c>
      <c r="J5" s="9">
        <v>1E-3</v>
      </c>
    </row>
    <row r="6" spans="1:10" ht="15.6" x14ac:dyDescent="0.35">
      <c r="A6" s="3" t="s">
        <v>10</v>
      </c>
      <c r="B6" s="10"/>
      <c r="C6" s="1">
        <v>622</v>
      </c>
      <c r="D6" s="1">
        <v>624.79999999999995</v>
      </c>
      <c r="E6" s="1">
        <v>6.2960000000000003</v>
      </c>
      <c r="F6" s="1">
        <f t="shared" si="0"/>
        <v>624.79999999999995</v>
      </c>
      <c r="G6" s="1">
        <f t="shared" si="1"/>
        <v>6.2960000000000003</v>
      </c>
      <c r="H6" s="2">
        <f t="shared" si="2"/>
        <v>1.0076824583866838E-2</v>
      </c>
      <c r="I6" s="2">
        <f t="shared" si="3"/>
        <v>4.5016077170417276E-3</v>
      </c>
      <c r="J6" s="9">
        <v>5.8000000000000003E-2</v>
      </c>
    </row>
    <row r="8" spans="1:10" x14ac:dyDescent="0.3">
      <c r="E8" s="3" t="s">
        <v>11</v>
      </c>
      <c r="F8" s="1">
        <v>1000</v>
      </c>
      <c r="G8" s="11" t="s">
        <v>35</v>
      </c>
      <c r="H8" s="3" t="s">
        <v>13</v>
      </c>
      <c r="I8" s="1">
        <v>10</v>
      </c>
    </row>
    <row r="9" spans="1:10" x14ac:dyDescent="0.3">
      <c r="E9" s="3" t="s">
        <v>12</v>
      </c>
      <c r="F9" s="1">
        <v>1000</v>
      </c>
      <c r="G9" s="12"/>
      <c r="H9" s="3" t="s">
        <v>14</v>
      </c>
      <c r="I9" s="1">
        <v>10</v>
      </c>
    </row>
    <row r="20" spans="3:3" x14ac:dyDescent="0.3">
      <c r="C20" t="s">
        <v>36</v>
      </c>
    </row>
  </sheetData>
  <mergeCells count="1">
    <mergeCell ref="G8:G9"/>
  </mergeCells>
  <pageMargins left="3.937007874015748E-2" right="3.937007874015748E-2" top="0.11811023622047244" bottom="0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CCB0-2F7D-4947-8B22-CBAF80B9ABCC}">
  <dimension ref="A1:V63"/>
  <sheetViews>
    <sheetView zoomScale="85" zoomScaleNormal="85" workbookViewId="0">
      <selection activeCell="Z8" sqref="Z8"/>
    </sheetView>
  </sheetViews>
  <sheetFormatPr defaultRowHeight="14.4" x14ac:dyDescent="0.3"/>
  <cols>
    <col min="1" max="1" width="10.109375" customWidth="1"/>
    <col min="2" max="3" width="9" bestFit="1" customWidth="1"/>
    <col min="4" max="4" width="9.88671875" customWidth="1"/>
    <col min="5" max="11" width="9" bestFit="1" customWidth="1"/>
    <col min="12" max="12" width="12.21875" bestFit="1" customWidth="1"/>
    <col min="14" max="14" width="10.109375" customWidth="1"/>
    <col min="15" max="16" width="9" bestFit="1" customWidth="1"/>
    <col min="18" max="18" width="9" bestFit="1" customWidth="1"/>
  </cols>
  <sheetData>
    <row r="1" spans="1:12" x14ac:dyDescent="0.3">
      <c r="A1" s="3" t="s">
        <v>15</v>
      </c>
      <c r="B1" s="4" t="s">
        <v>17</v>
      </c>
      <c r="C1" s="4" t="s">
        <v>16</v>
      </c>
      <c r="D1" s="3" t="s">
        <v>18</v>
      </c>
      <c r="E1" s="3" t="s">
        <v>19</v>
      </c>
      <c r="F1" s="4" t="s">
        <v>25</v>
      </c>
      <c r="G1" s="16" t="s">
        <v>20</v>
      </c>
      <c r="H1" s="16" t="s">
        <v>41</v>
      </c>
      <c r="I1" s="18" t="s">
        <v>21</v>
      </c>
      <c r="J1" s="18" t="s">
        <v>22</v>
      </c>
      <c r="K1" s="18" t="s">
        <v>26</v>
      </c>
      <c r="L1" s="18" t="s">
        <v>27</v>
      </c>
    </row>
    <row r="2" spans="1:12" ht="15.6" customHeight="1" x14ac:dyDescent="0.3">
      <c r="A2" s="4" t="s">
        <v>37</v>
      </c>
      <c r="B2" s="4" t="s">
        <v>38</v>
      </c>
      <c r="C2" s="4" t="s">
        <v>39</v>
      </c>
      <c r="D2" s="4" t="s">
        <v>38</v>
      </c>
      <c r="E2" s="4" t="s">
        <v>40</v>
      </c>
      <c r="F2" s="4" t="s">
        <v>40</v>
      </c>
      <c r="G2" s="17"/>
      <c r="H2" s="17"/>
      <c r="I2" s="19"/>
      <c r="J2" s="19"/>
      <c r="K2" s="19"/>
      <c r="L2" s="19"/>
    </row>
    <row r="3" spans="1:12" x14ac:dyDescent="0.3">
      <c r="A3" s="20">
        <v>0</v>
      </c>
      <c r="B3" s="9">
        <v>0</v>
      </c>
      <c r="C3" s="8">
        <f>B3*0.001</f>
        <v>0</v>
      </c>
      <c r="D3" s="9">
        <v>1.0920000000000001</v>
      </c>
      <c r="E3" s="1">
        <f>D3*1000</f>
        <v>1092</v>
      </c>
      <c r="F3" s="1">
        <f>E3-$E$3</f>
        <v>0</v>
      </c>
      <c r="G3" s="7">
        <f>0.00001*E3^2+0.2358*E3-245.77</f>
        <v>23.648240000000015</v>
      </c>
      <c r="H3" s="9">
        <f>0.3+0.005*ABS(G3)</f>
        <v>0.41824120000000009</v>
      </c>
      <c r="I3" s="8">
        <f>(F3*$N$17)/(4*$N$18+2*F3)</f>
        <v>0</v>
      </c>
      <c r="J3" s="8">
        <f>(F3*$N$17)/(4*$N$18)</f>
        <v>0</v>
      </c>
      <c r="K3" s="8">
        <f>F3*$S$18+$T$18</f>
        <v>1.9621666224476156E-4</v>
      </c>
      <c r="L3" s="1">
        <f>C3-K3</f>
        <v>-1.9621666224476156E-4</v>
      </c>
    </row>
    <row r="4" spans="1:12" x14ac:dyDescent="0.3">
      <c r="A4" s="20">
        <v>30</v>
      </c>
      <c r="B4" s="9">
        <v>0.23499999999999999</v>
      </c>
      <c r="C4" s="8">
        <f t="shared" ref="C4:C53" si="0">B4*0.001</f>
        <v>2.3499999999999999E-4</v>
      </c>
      <c r="D4" s="9">
        <v>1.093</v>
      </c>
      <c r="E4" s="1">
        <f t="shared" ref="E4:E53" si="1">D4*1000</f>
        <v>1093</v>
      </c>
      <c r="F4" s="1">
        <f t="shared" ref="F4:F53" si="2">E4-$E$3</f>
        <v>1</v>
      </c>
      <c r="G4" s="7">
        <f>0.00001*E4^2+0.2358*E4-245.77</f>
        <v>23.905889999999971</v>
      </c>
      <c r="H4" s="9">
        <f t="shared" ref="H4:H53" si="3">0.3+0.005*ABS(G4)</f>
        <v>0.41952944999999986</v>
      </c>
      <c r="I4" s="8">
        <f>(F4*$N$17)/(4*$N$18+2*F4)</f>
        <v>1.060758797653959E-4</v>
      </c>
      <c r="J4" s="8">
        <f>(F4*$N$17)/(4*$N$18)</f>
        <v>1.0612450719721279E-4</v>
      </c>
      <c r="K4" s="8">
        <f>F4*$S$18+$T$18</f>
        <v>3.023803534802076E-4</v>
      </c>
      <c r="L4" s="1">
        <f>C4-K4</f>
        <v>-6.738035348020761E-5</v>
      </c>
    </row>
    <row r="5" spans="1:12" x14ac:dyDescent="0.3">
      <c r="A5" s="20">
        <v>60</v>
      </c>
      <c r="B5" s="9">
        <v>0.47499999999999998</v>
      </c>
      <c r="C5" s="8">
        <f t="shared" si="0"/>
        <v>4.75E-4</v>
      </c>
      <c r="D5" s="9">
        <v>1.0940000000000001</v>
      </c>
      <c r="E5" s="1">
        <f t="shared" si="1"/>
        <v>1094</v>
      </c>
      <c r="F5" s="1">
        <f t="shared" si="2"/>
        <v>2</v>
      </c>
      <c r="G5" s="7">
        <f>0.00001*E5^2+0.2358*E5-245.77</f>
        <v>24.163560000000047</v>
      </c>
      <c r="H5" s="9">
        <f t="shared" si="3"/>
        <v>0.42081780000000024</v>
      </c>
      <c r="I5" s="8">
        <f>(F5*$N$17)/(4*$N$18+2*F5)</f>
        <v>2.1205459375286251E-4</v>
      </c>
      <c r="J5" s="8">
        <f>(F5*$N$17)/(4*$N$18)</f>
        <v>2.1224901439442559E-4</v>
      </c>
      <c r="K5" s="8">
        <f>F5*$S$18+$T$18</f>
        <v>4.0854404471565365E-4</v>
      </c>
      <c r="L5" s="1">
        <f>C5-K5</f>
        <v>6.645595528434635E-5</v>
      </c>
    </row>
    <row r="6" spans="1:12" x14ac:dyDescent="0.3">
      <c r="A6" s="20">
        <v>90</v>
      </c>
      <c r="B6" s="9">
        <v>0.56000000000000005</v>
      </c>
      <c r="C6" s="8">
        <f t="shared" si="0"/>
        <v>5.6000000000000006E-4</v>
      </c>
      <c r="D6" s="9">
        <v>1.095</v>
      </c>
      <c r="E6" s="1">
        <f t="shared" si="1"/>
        <v>1095</v>
      </c>
      <c r="F6" s="1">
        <f t="shared" si="2"/>
        <v>3</v>
      </c>
      <c r="G6" s="7">
        <f>0.00001*E6^2+0.2358*E6-245.77</f>
        <v>24.421250000000015</v>
      </c>
      <c r="H6" s="9">
        <f t="shared" si="3"/>
        <v>0.42210625000000007</v>
      </c>
      <c r="I6" s="8">
        <f>(F6*$N$17)/(4*$N$18+2*F6)</f>
        <v>3.1793627540743454E-4</v>
      </c>
      <c r="J6" s="8">
        <f>(F6*$N$17)/(4*$N$18)</f>
        <v>3.1837352159163837E-4</v>
      </c>
      <c r="K6" s="8">
        <f>F6*$S$18+$T$18</f>
        <v>5.1470773595109964E-4</v>
      </c>
      <c r="L6" s="1">
        <f>C6-K6</f>
        <v>4.529226404890042E-5</v>
      </c>
    </row>
    <row r="7" spans="1:12" x14ac:dyDescent="0.3">
      <c r="A7" s="20">
        <v>120</v>
      </c>
      <c r="B7" s="9">
        <v>0.64</v>
      </c>
      <c r="C7" s="8">
        <f t="shared" si="0"/>
        <v>6.4000000000000005E-4</v>
      </c>
      <c r="D7" s="9">
        <v>1.0960000000000001</v>
      </c>
      <c r="E7" s="1">
        <f t="shared" si="1"/>
        <v>1096</v>
      </c>
      <c r="F7" s="1">
        <f t="shared" si="2"/>
        <v>4</v>
      </c>
      <c r="G7" s="7">
        <f>0.00001*E7^2+0.2358*E7-245.77</f>
        <v>24.678959999999989</v>
      </c>
      <c r="H7" s="9">
        <f t="shared" si="3"/>
        <v>0.42339479999999996</v>
      </c>
      <c r="I7" s="8">
        <f>(F7*$N$17)/(4*$N$18+2*F7)</f>
        <v>4.237210579298984E-4</v>
      </c>
      <c r="J7" s="8">
        <f>(F7*$N$17)/(4*$N$18)</f>
        <v>4.2449802878885117E-4</v>
      </c>
      <c r="K7" s="8">
        <f>F7*$S$18+$T$18</f>
        <v>6.2087142718654574E-4</v>
      </c>
      <c r="L7" s="1">
        <f>C7-K7</f>
        <v>1.9128572813454313E-5</v>
      </c>
    </row>
    <row r="8" spans="1:12" x14ac:dyDescent="0.3">
      <c r="A8" s="20">
        <v>150</v>
      </c>
      <c r="B8" s="9">
        <v>0.72699999999999998</v>
      </c>
      <c r="C8" s="8">
        <f t="shared" si="0"/>
        <v>7.27E-4</v>
      </c>
      <c r="D8" s="9">
        <v>1.097</v>
      </c>
      <c r="E8" s="1">
        <f t="shared" si="1"/>
        <v>1097</v>
      </c>
      <c r="F8" s="1">
        <f t="shared" si="2"/>
        <v>5</v>
      </c>
      <c r="G8" s="7">
        <f>0.00001*E8^2+0.2358*E8-245.77</f>
        <v>24.93668999999997</v>
      </c>
      <c r="H8" s="9">
        <f t="shared" si="3"/>
        <v>0.42468344999999985</v>
      </c>
      <c r="I8" s="8">
        <f>(F8*$N$17)/(4*$N$18+2*F8)</f>
        <v>5.2940907427735087E-4</v>
      </c>
      <c r="J8" s="8">
        <f>(F8*$N$17)/(4*$N$18)</f>
        <v>5.3062253598606393E-4</v>
      </c>
      <c r="K8" s="8">
        <f>F8*$S$18+$T$18</f>
        <v>7.2703511842199184E-4</v>
      </c>
      <c r="L8" s="1">
        <f>C8-K8</f>
        <v>-3.5118421991839691E-8</v>
      </c>
    </row>
    <row r="9" spans="1:12" x14ac:dyDescent="0.3">
      <c r="A9" s="20">
        <v>180</v>
      </c>
      <c r="B9" s="9">
        <v>0.81</v>
      </c>
      <c r="C9" s="8">
        <f t="shared" si="0"/>
        <v>8.1000000000000006E-4</v>
      </c>
      <c r="D9" s="9">
        <v>1.0980000000000001</v>
      </c>
      <c r="E9" s="1">
        <f t="shared" si="1"/>
        <v>1098</v>
      </c>
      <c r="F9" s="1">
        <f t="shared" si="2"/>
        <v>6</v>
      </c>
      <c r="G9" s="7">
        <f>0.00001*E9^2+0.2358*E9-245.77</f>
        <v>25.194440000000014</v>
      </c>
      <c r="H9" s="9">
        <f t="shared" si="3"/>
        <v>0.42597220000000002</v>
      </c>
      <c r="I9" s="8">
        <f>(F9*$N$17)/(4*$N$18+2*F9)</f>
        <v>6.35000457163756E-4</v>
      </c>
      <c r="J9" s="8">
        <f>(F9*$N$17)/(4*$N$18)</f>
        <v>6.3674704318327673E-4</v>
      </c>
      <c r="K9" s="8">
        <f>F9*$S$18+$T$18</f>
        <v>8.3319880965743783E-4</v>
      </c>
      <c r="L9" s="1">
        <f>C9-K9</f>
        <v>-2.3198809657437765E-5</v>
      </c>
    </row>
    <row r="10" spans="1:12" x14ac:dyDescent="0.3">
      <c r="A10" s="20">
        <v>210</v>
      </c>
      <c r="B10" s="9">
        <v>0.89300000000000002</v>
      </c>
      <c r="C10" s="8">
        <f t="shared" si="0"/>
        <v>8.9300000000000002E-4</v>
      </c>
      <c r="D10" s="9">
        <v>1.0980000000000001</v>
      </c>
      <c r="E10" s="1">
        <f t="shared" si="1"/>
        <v>1098</v>
      </c>
      <c r="F10" s="1">
        <f t="shared" si="2"/>
        <v>6</v>
      </c>
      <c r="G10" s="7">
        <f>0.00001*E10^2+0.2358*E10-245.77</f>
        <v>25.194440000000014</v>
      </c>
      <c r="H10" s="9">
        <f t="shared" si="3"/>
        <v>0.42597220000000002</v>
      </c>
      <c r="I10" s="8">
        <f>(F10*$N$17)/(4*$N$18+2*F10)</f>
        <v>6.35000457163756E-4</v>
      </c>
      <c r="J10" s="8">
        <f>(F10*$N$17)/(4*$N$18)</f>
        <v>6.3674704318327673E-4</v>
      </c>
      <c r="K10" s="8">
        <f>F10*$S$18+$T$18</f>
        <v>8.3319880965743783E-4</v>
      </c>
      <c r="L10" s="1">
        <f>C10-K10</f>
        <v>5.9801190342562193E-5</v>
      </c>
    </row>
    <row r="11" spans="1:12" x14ac:dyDescent="0.3">
      <c r="A11" s="20">
        <v>240</v>
      </c>
      <c r="B11" s="9">
        <v>0.97399999999999998</v>
      </c>
      <c r="C11" s="8">
        <f t="shared" si="0"/>
        <v>9.7400000000000004E-4</v>
      </c>
      <c r="D11" s="9">
        <v>1.099</v>
      </c>
      <c r="E11" s="1">
        <f t="shared" si="1"/>
        <v>1099</v>
      </c>
      <c r="F11" s="1">
        <f t="shared" si="2"/>
        <v>7</v>
      </c>
      <c r="G11" s="7">
        <f>0.00001*E11^2+0.2358*E11-245.77</f>
        <v>25.452210000000008</v>
      </c>
      <c r="H11" s="9">
        <f t="shared" si="3"/>
        <v>0.42726105000000003</v>
      </c>
      <c r="I11" s="8">
        <f>(F11*$N$17)/(4*$N$18+2*F11)</f>
        <v>7.4049533906050079E-4</v>
      </c>
      <c r="J11" s="8">
        <f>(F11*$N$17)/(4*$N$18)</f>
        <v>7.4287155038048954E-4</v>
      </c>
      <c r="K11" s="8">
        <f>F11*$S$18+$T$18</f>
        <v>9.3936250089288382E-4</v>
      </c>
      <c r="L11" s="1">
        <f>C11-K11</f>
        <v>3.4637499107116219E-5</v>
      </c>
    </row>
    <row r="12" spans="1:12" x14ac:dyDescent="0.3">
      <c r="A12" s="20">
        <v>270</v>
      </c>
      <c r="B12" s="9">
        <v>1.0620000000000001</v>
      </c>
      <c r="C12" s="8">
        <f t="shared" si="0"/>
        <v>1.062E-3</v>
      </c>
      <c r="D12" s="9">
        <v>1.1000000000000001</v>
      </c>
      <c r="E12" s="1">
        <f t="shared" si="1"/>
        <v>1100</v>
      </c>
      <c r="F12" s="1">
        <f t="shared" si="2"/>
        <v>8</v>
      </c>
      <c r="G12" s="7">
        <f>0.00001*E12^2+0.2358*E12-245.77</f>
        <v>25.710000000000008</v>
      </c>
      <c r="H12" s="9">
        <f t="shared" si="3"/>
        <v>0.42855000000000004</v>
      </c>
      <c r="I12" s="8">
        <f>(F12*$N$17)/(4*$N$18+2*F12)</f>
        <v>8.4589385219694898E-4</v>
      </c>
      <c r="J12" s="8">
        <f>(F12*$N$17)/(4*$N$18)</f>
        <v>8.4899605757770235E-4</v>
      </c>
      <c r="K12" s="8">
        <f>F12*$S$18+$T$18</f>
        <v>1.0455261921283299E-3</v>
      </c>
      <c r="L12" s="1">
        <f>C12-K12</f>
        <v>1.647380787167009E-5</v>
      </c>
    </row>
    <row r="13" spans="1:12" x14ac:dyDescent="0.3">
      <c r="A13" s="20">
        <v>300</v>
      </c>
      <c r="B13" s="9">
        <v>1.1319999999999999</v>
      </c>
      <c r="C13" s="8">
        <f t="shared" si="0"/>
        <v>1.132E-3</v>
      </c>
      <c r="D13" s="9">
        <v>1.101</v>
      </c>
      <c r="E13" s="1">
        <f t="shared" si="1"/>
        <v>1101</v>
      </c>
      <c r="F13" s="1">
        <f t="shared" si="2"/>
        <v>9</v>
      </c>
      <c r="G13" s="7">
        <f>0.00001*E13^2+0.2358*E13-245.77</f>
        <v>25.967810000000014</v>
      </c>
      <c r="H13" s="9">
        <f t="shared" si="3"/>
        <v>0.42983905000000006</v>
      </c>
      <c r="I13" s="8">
        <f>(F13*$N$17)/(4*$N$18+2*F13)</f>
        <v>9.511961285609933E-4</v>
      </c>
      <c r="J13" s="8">
        <f>(F13*$N$17)/(4*$N$18)</f>
        <v>9.5512056477491515E-4</v>
      </c>
      <c r="K13" s="8">
        <f>F13*$S$18+$T$18</f>
        <v>1.151689883363776E-3</v>
      </c>
      <c r="L13" s="1">
        <f>C13-K13</f>
        <v>-1.9689883363776042E-5</v>
      </c>
    </row>
    <row r="14" spans="1:12" x14ac:dyDescent="0.3">
      <c r="A14" s="20">
        <v>330</v>
      </c>
      <c r="B14" s="9">
        <v>1.2350000000000001</v>
      </c>
      <c r="C14" s="8">
        <f t="shared" si="0"/>
        <v>1.2350000000000002E-3</v>
      </c>
      <c r="D14" s="9">
        <v>1.101</v>
      </c>
      <c r="E14" s="1">
        <f t="shared" si="1"/>
        <v>1101</v>
      </c>
      <c r="F14" s="1">
        <f t="shared" si="2"/>
        <v>9</v>
      </c>
      <c r="G14" s="7">
        <f>0.00001*E14^2+0.2358*E14-245.77</f>
        <v>25.967810000000014</v>
      </c>
      <c r="H14" s="9">
        <f t="shared" si="3"/>
        <v>0.42983905000000006</v>
      </c>
      <c r="I14" s="8">
        <f>(F14*$N$17)/(4*$N$18+2*F14)</f>
        <v>9.511961285609933E-4</v>
      </c>
      <c r="J14" s="8">
        <f>(F14*$N$17)/(4*$N$18)</f>
        <v>9.5512056477491515E-4</v>
      </c>
      <c r="K14" s="8">
        <f>F14*$S$18+$T$18</f>
        <v>1.151689883363776E-3</v>
      </c>
      <c r="L14" s="1">
        <f>C14-K14</f>
        <v>8.3310116636224184E-5</v>
      </c>
    </row>
    <row r="15" spans="1:12" x14ac:dyDescent="0.3">
      <c r="A15" s="20">
        <v>360</v>
      </c>
      <c r="B15" s="9">
        <v>1.3</v>
      </c>
      <c r="C15" s="8">
        <f t="shared" si="0"/>
        <v>1.3000000000000002E-3</v>
      </c>
      <c r="D15" s="9">
        <v>1.1020000000000001</v>
      </c>
      <c r="E15" s="1">
        <f t="shared" si="1"/>
        <v>1102</v>
      </c>
      <c r="F15" s="1">
        <f t="shared" si="2"/>
        <v>10</v>
      </c>
      <c r="G15" s="7">
        <f>0.00001*E15^2+0.2358*E15-245.77</f>
        <v>26.225640000000027</v>
      </c>
      <c r="H15" s="9">
        <f t="shared" si="3"/>
        <v>0.43112820000000013</v>
      </c>
      <c r="I15" s="8">
        <f>(F15*$N$17)/(4*$N$18+2*F15)</f>
        <v>1.0564022998996074E-3</v>
      </c>
      <c r="J15" s="8">
        <f>(F15*$N$17)/(4*$N$18)</f>
        <v>1.0612450719721279E-3</v>
      </c>
      <c r="K15" s="8">
        <f>F15*$S$18+$T$18</f>
        <v>1.2578535745992221E-3</v>
      </c>
      <c r="L15" s="1">
        <f>C15-K15</f>
        <v>4.2146425400778039E-5</v>
      </c>
    </row>
    <row r="16" spans="1:12" x14ac:dyDescent="0.3">
      <c r="A16" s="20">
        <v>390</v>
      </c>
      <c r="B16" s="9">
        <v>1.379</v>
      </c>
      <c r="C16" s="8">
        <f t="shared" si="0"/>
        <v>1.379E-3</v>
      </c>
      <c r="D16" s="9">
        <v>1.103</v>
      </c>
      <c r="E16" s="1">
        <f t="shared" si="1"/>
        <v>1103</v>
      </c>
      <c r="F16" s="1">
        <f t="shared" si="2"/>
        <v>11</v>
      </c>
      <c r="G16" s="7">
        <f>0.00001*E16^2+0.2358*E16-245.77</f>
        <v>26.483489999999989</v>
      </c>
      <c r="H16" s="9">
        <f t="shared" si="3"/>
        <v>0.43241744999999993</v>
      </c>
      <c r="I16" s="8">
        <f>(F16*$N$17)/(4*$N$18+2*F16)</f>
        <v>1.1615124977193943E-3</v>
      </c>
      <c r="J16" s="8">
        <f>(F16*$N$17)/(4*$N$18)</f>
        <v>1.1673695791693407E-3</v>
      </c>
      <c r="K16" s="8">
        <f>F16*$S$18+$T$18</f>
        <v>1.364017265834668E-3</v>
      </c>
      <c r="L16" s="1">
        <f>C16-K16</f>
        <v>1.4982734165332016E-5</v>
      </c>
    </row>
    <row r="17" spans="1:22" ht="15.6" x14ac:dyDescent="0.35">
      <c r="A17" s="20">
        <v>420</v>
      </c>
      <c r="B17" s="9">
        <v>1.46</v>
      </c>
      <c r="C17" s="8">
        <f t="shared" si="0"/>
        <v>1.4599999999999999E-3</v>
      </c>
      <c r="D17" s="9">
        <v>1.1040000000000001</v>
      </c>
      <c r="E17" s="1">
        <f t="shared" si="1"/>
        <v>1104</v>
      </c>
      <c r="F17" s="1">
        <f t="shared" si="2"/>
        <v>12</v>
      </c>
      <c r="G17" s="7">
        <f>0.00001*E17^2+0.2358*E17-245.77</f>
        <v>26.741359999999958</v>
      </c>
      <c r="H17" s="9">
        <f t="shared" si="3"/>
        <v>0.43370679999999978</v>
      </c>
      <c r="I17" s="8">
        <f>(F17*$N$17)/(4*$N$18+2*F17)</f>
        <v>1.2665268532871341E-3</v>
      </c>
      <c r="J17" s="8">
        <f>(F17*$N$17)/(4*$N$18)</f>
        <v>1.2734940863665535E-3</v>
      </c>
      <c r="K17" s="8">
        <f>F17*$S$18+$T$18</f>
        <v>1.4701809570701141E-3</v>
      </c>
      <c r="L17" s="1">
        <f>C17-K17</f>
        <v>-1.0180957070114174E-5</v>
      </c>
      <c r="M17" s="4" t="s">
        <v>23</v>
      </c>
      <c r="N17" s="1">
        <v>0.46300000000000002</v>
      </c>
      <c r="O17" s="4" t="s">
        <v>43</v>
      </c>
      <c r="P17" s="1">
        <v>1E-3</v>
      </c>
      <c r="R17" s="13" t="s">
        <v>34</v>
      </c>
      <c r="S17" s="13"/>
      <c r="T17" s="13"/>
      <c r="U17" s="13"/>
      <c r="V17" s="13"/>
    </row>
    <row r="18" spans="1:22" x14ac:dyDescent="0.3">
      <c r="A18" s="20">
        <v>450</v>
      </c>
      <c r="B18" s="9">
        <v>1.5369999999999999</v>
      </c>
      <c r="C18" s="8">
        <f t="shared" si="0"/>
        <v>1.537E-3</v>
      </c>
      <c r="D18" s="9">
        <v>1.105</v>
      </c>
      <c r="E18" s="1">
        <f t="shared" si="1"/>
        <v>1105</v>
      </c>
      <c r="F18" s="1">
        <f t="shared" si="2"/>
        <v>13</v>
      </c>
      <c r="G18" s="7">
        <f>0.00001*E18^2+0.2358*E18-245.77</f>
        <v>26.999249999999989</v>
      </c>
      <c r="H18" s="9">
        <f t="shared" si="3"/>
        <v>0.43499624999999997</v>
      </c>
      <c r="I18" s="8">
        <f>(F18*$N$17)/(4*$N$18+2*F18)</f>
        <v>1.3714454976303317E-3</v>
      </c>
      <c r="J18" s="8">
        <f>(F18*$N$17)/(4*$N$18)</f>
        <v>1.3796185935637663E-3</v>
      </c>
      <c r="K18" s="8">
        <f>F18*$S$18+$T$18</f>
        <v>1.5763446483055602E-3</v>
      </c>
      <c r="L18" s="1">
        <f>C18-K18</f>
        <v>-3.9344648305560245E-5</v>
      </c>
      <c r="M18" s="3" t="s">
        <v>24</v>
      </c>
      <c r="N18" s="1">
        <v>1090.7</v>
      </c>
      <c r="O18" s="3" t="s">
        <v>42</v>
      </c>
      <c r="P18" s="1">
        <v>10.914</v>
      </c>
      <c r="R18" s="6" t="s">
        <v>28</v>
      </c>
      <c r="S18" s="5">
        <f t="array" ref="S18:T20">LINEST(C3:C53,F3:F53,1,1)</f>
        <v>1.0616369123544605E-4</v>
      </c>
      <c r="T18" s="5">
        <v>1.9621666224476156E-4</v>
      </c>
      <c r="U18" s="14" t="s">
        <v>31</v>
      </c>
      <c r="V18" s="15"/>
    </row>
    <row r="19" spans="1:22" x14ac:dyDescent="0.3">
      <c r="A19" s="20">
        <v>480</v>
      </c>
      <c r="B19" s="9">
        <v>1.61</v>
      </c>
      <c r="C19" s="8">
        <f t="shared" si="0"/>
        <v>1.6100000000000001E-3</v>
      </c>
      <c r="D19" s="9">
        <v>1.105</v>
      </c>
      <c r="E19" s="1">
        <f t="shared" si="1"/>
        <v>1105</v>
      </c>
      <c r="F19" s="1">
        <f t="shared" si="2"/>
        <v>13</v>
      </c>
      <c r="G19" s="7">
        <f>0.00001*E19^2+0.2358*E19-245.77</f>
        <v>26.999249999999989</v>
      </c>
      <c r="H19" s="9">
        <f t="shared" si="3"/>
        <v>0.43499624999999997</v>
      </c>
      <c r="I19" s="8">
        <f>(F19*$N$17)/(4*$N$18+2*F19)</f>
        <v>1.3714454976303317E-3</v>
      </c>
      <c r="J19" s="8">
        <f>(F19*$N$17)/(4*$N$18)</f>
        <v>1.3796185935637663E-3</v>
      </c>
      <c r="K19" s="8">
        <f>F19*$S$18+$T$18</f>
        <v>1.5763446483055602E-3</v>
      </c>
      <c r="L19" s="1">
        <f>C19-K19</f>
        <v>3.3655351694439903E-5</v>
      </c>
      <c r="R19" s="6" t="s">
        <v>29</v>
      </c>
      <c r="S19" s="5">
        <v>5.6682004914176071E-7</v>
      </c>
      <c r="T19" s="5">
        <v>1.3883972095916352E-5</v>
      </c>
      <c r="U19" s="13" t="s">
        <v>32</v>
      </c>
      <c r="V19" s="13"/>
    </row>
    <row r="20" spans="1:22" x14ac:dyDescent="0.3">
      <c r="A20" s="20">
        <v>510</v>
      </c>
      <c r="B20" s="9">
        <v>1.6919999999999999</v>
      </c>
      <c r="C20" s="8">
        <f t="shared" si="0"/>
        <v>1.6919999999999999E-3</v>
      </c>
      <c r="D20" s="9">
        <v>1.1060000000000001</v>
      </c>
      <c r="E20" s="1">
        <f t="shared" si="1"/>
        <v>1106</v>
      </c>
      <c r="F20" s="1">
        <f t="shared" si="2"/>
        <v>14</v>
      </c>
      <c r="G20" s="7">
        <f>0.00001*E20^2+0.2358*E20-245.77</f>
        <v>27.257160000000027</v>
      </c>
      <c r="H20" s="9">
        <f t="shared" si="3"/>
        <v>0.43628580000000017</v>
      </c>
      <c r="I20" s="8">
        <f>(F20*$N$17)/(4*$N$18+2*F20)</f>
        <v>1.4762685615377607E-3</v>
      </c>
      <c r="J20" s="8">
        <f>(F20*$N$17)/(4*$N$18)</f>
        <v>1.4857431007609791E-3</v>
      </c>
      <c r="K20" s="8">
        <f>F20*$S$18+$T$18</f>
        <v>1.6825083395410061E-3</v>
      </c>
      <c r="L20" s="1">
        <f>C20-K20</f>
        <v>9.4916604589938454E-6</v>
      </c>
      <c r="R20" s="6" t="s">
        <v>30</v>
      </c>
      <c r="S20" s="5">
        <v>0.99860514755907359</v>
      </c>
      <c r="T20" s="5">
        <v>4.9693147055673696E-5</v>
      </c>
      <c r="U20" s="13" t="s">
        <v>33</v>
      </c>
      <c r="V20" s="13"/>
    </row>
    <row r="21" spans="1:22" x14ac:dyDescent="0.3">
      <c r="A21" s="20">
        <v>540</v>
      </c>
      <c r="B21" s="9">
        <v>1.67</v>
      </c>
      <c r="C21" s="8">
        <f t="shared" si="0"/>
        <v>1.67E-3</v>
      </c>
      <c r="D21" s="9">
        <v>1.107</v>
      </c>
      <c r="E21" s="1">
        <f t="shared" si="1"/>
        <v>1107</v>
      </c>
      <c r="F21" s="1">
        <f t="shared" si="2"/>
        <v>15</v>
      </c>
      <c r="G21" s="7">
        <f>0.00001*E21^2+0.2358*E21-245.77</f>
        <v>27.515089999999958</v>
      </c>
      <c r="H21" s="9">
        <f t="shared" si="3"/>
        <v>0.43757544999999975</v>
      </c>
      <c r="I21" s="8">
        <f>(F21*$N$17)/(4*$N$18+2*F21)</f>
        <v>1.5809961755600074E-3</v>
      </c>
      <c r="J21" s="8">
        <f>(F21*$N$17)/(4*$N$18)</f>
        <v>1.5918676079581919E-3</v>
      </c>
      <c r="K21" s="8">
        <f>F21*$S$18+$T$18</f>
        <v>1.7886720307764522E-3</v>
      </c>
      <c r="L21" s="1">
        <f>C21-K21</f>
        <v>-1.1867203077645214E-4</v>
      </c>
    </row>
    <row r="22" spans="1:22" x14ac:dyDescent="0.3">
      <c r="A22" s="20">
        <v>570</v>
      </c>
      <c r="B22" s="9">
        <v>1.843</v>
      </c>
      <c r="C22" s="8">
        <f t="shared" si="0"/>
        <v>1.843E-3</v>
      </c>
      <c r="D22" s="9">
        <v>1.107</v>
      </c>
      <c r="E22" s="1">
        <f t="shared" si="1"/>
        <v>1107</v>
      </c>
      <c r="F22" s="1">
        <f t="shared" si="2"/>
        <v>15</v>
      </c>
      <c r="G22" s="7">
        <f>0.00001*E22^2+0.2358*E22-245.77</f>
        <v>27.515089999999958</v>
      </c>
      <c r="H22" s="9">
        <f t="shared" si="3"/>
        <v>0.43757544999999975</v>
      </c>
      <c r="I22" s="8">
        <f>(F22*$N$17)/(4*$N$18+2*F22)</f>
        <v>1.5809961755600074E-3</v>
      </c>
      <c r="J22" s="8">
        <f>(F22*$N$17)/(4*$N$18)</f>
        <v>1.5918676079581919E-3</v>
      </c>
      <c r="K22" s="8">
        <f>F22*$S$18+$T$18</f>
        <v>1.7886720307764522E-3</v>
      </c>
      <c r="L22" s="1">
        <f>C22-K22</f>
        <v>5.4327969223547838E-5</v>
      </c>
    </row>
    <row r="23" spans="1:22" x14ac:dyDescent="0.3">
      <c r="A23" s="20">
        <v>600</v>
      </c>
      <c r="B23" s="9">
        <v>1.925</v>
      </c>
      <c r="C23" s="8">
        <f t="shared" si="0"/>
        <v>1.9250000000000001E-3</v>
      </c>
      <c r="D23" s="9">
        <v>1.1080000000000001</v>
      </c>
      <c r="E23" s="1">
        <f t="shared" si="1"/>
        <v>1108</v>
      </c>
      <c r="F23" s="1">
        <f t="shared" si="2"/>
        <v>16</v>
      </c>
      <c r="G23" s="7">
        <f>0.00001*E23^2+0.2358*E23-245.77</f>
        <v>27.773040000000009</v>
      </c>
      <c r="H23" s="9">
        <f t="shared" si="3"/>
        <v>0.43886520000000007</v>
      </c>
      <c r="I23" s="8">
        <f>(F23*$N$17)/(4*$N$18+2*F23)</f>
        <v>1.6856284700100118E-3</v>
      </c>
      <c r="J23" s="8">
        <f>(F23*$N$17)/(4*$N$18)</f>
        <v>1.6979921151554047E-3</v>
      </c>
      <c r="K23" s="8">
        <f>F23*$S$18+$T$18</f>
        <v>1.8948357220118983E-3</v>
      </c>
      <c r="L23" s="1">
        <f>C23-K23</f>
        <v>3.0164277988101781E-5</v>
      </c>
    </row>
    <row r="24" spans="1:22" x14ac:dyDescent="0.3">
      <c r="A24" s="20">
        <v>630</v>
      </c>
      <c r="B24" s="9">
        <v>2</v>
      </c>
      <c r="C24" s="8">
        <f t="shared" si="0"/>
        <v>2E-3</v>
      </c>
      <c r="D24" s="9">
        <v>1.109</v>
      </c>
      <c r="E24" s="1">
        <f t="shared" si="1"/>
        <v>1109</v>
      </c>
      <c r="F24" s="1">
        <f t="shared" si="2"/>
        <v>17</v>
      </c>
      <c r="G24" s="7">
        <f>0.00001*E24^2+0.2358*E24-245.77</f>
        <v>28.031010000000009</v>
      </c>
      <c r="H24" s="9">
        <f t="shared" si="3"/>
        <v>0.44015505000000005</v>
      </c>
      <c r="I24" s="8">
        <f>(F24*$N$17)/(4*$N$18+2*F24)</f>
        <v>1.79016557496361E-3</v>
      </c>
      <c r="J24" s="8">
        <f>(F24*$N$17)/(4*$N$18)</f>
        <v>1.8041166223526177E-3</v>
      </c>
      <c r="K24" s="8">
        <f>F24*$S$18+$T$18</f>
        <v>2.0009994132473442E-3</v>
      </c>
      <c r="L24" s="1">
        <f>C24-K24</f>
        <v>-9.9941324734412196E-7</v>
      </c>
    </row>
    <row r="25" spans="1:22" x14ac:dyDescent="0.3">
      <c r="A25" s="20">
        <v>660</v>
      </c>
      <c r="B25" s="9">
        <v>2.0720000000000001</v>
      </c>
      <c r="C25" s="8">
        <f t="shared" si="0"/>
        <v>2.0720000000000001E-3</v>
      </c>
      <c r="D25" s="9">
        <v>1.1100000000000001</v>
      </c>
      <c r="E25" s="1">
        <f t="shared" si="1"/>
        <v>1110</v>
      </c>
      <c r="F25" s="1">
        <f t="shared" si="2"/>
        <v>18</v>
      </c>
      <c r="G25" s="7">
        <f>0.00001*E25^2+0.2358*E25-245.77</f>
        <v>28.289000000000016</v>
      </c>
      <c r="H25" s="9">
        <f t="shared" si="3"/>
        <v>0.44144500000000009</v>
      </c>
      <c r="I25" s="8">
        <f>(F25*$N$17)/(4*$N$18+2*F25)</f>
        <v>1.8946076202600707E-3</v>
      </c>
      <c r="J25" s="8">
        <f>(F25*$N$17)/(4*$N$18)</f>
        <v>1.9102411295498303E-3</v>
      </c>
      <c r="K25" s="8">
        <f>F25*$S$18+$T$18</f>
        <v>2.1071631044827905E-3</v>
      </c>
      <c r="L25" s="1">
        <f>C25-K25</f>
        <v>-3.5163104482790423E-5</v>
      </c>
    </row>
    <row r="26" spans="1:22" x14ac:dyDescent="0.3">
      <c r="A26" s="20">
        <v>690</v>
      </c>
      <c r="B26" s="9">
        <v>2.1760000000000002</v>
      </c>
      <c r="C26" s="8">
        <f t="shared" si="0"/>
        <v>2.1760000000000004E-3</v>
      </c>
      <c r="D26" s="9">
        <v>1.111</v>
      </c>
      <c r="E26" s="1">
        <f t="shared" si="1"/>
        <v>1111</v>
      </c>
      <c r="F26" s="1">
        <f t="shared" si="2"/>
        <v>19</v>
      </c>
      <c r="G26" s="7">
        <f>0.00001*E26^2+0.2358*E26-245.77</f>
        <v>28.547009999999972</v>
      </c>
      <c r="H26" s="9">
        <f t="shared" si="3"/>
        <v>0.44273504999999985</v>
      </c>
      <c r="I26" s="8">
        <f>(F26*$N$17)/(4*$N$18+2*F26)</f>
        <v>1.9989547355026361E-3</v>
      </c>
      <c r="J26" s="8">
        <f>(F26*$N$17)/(4*$N$18)</f>
        <v>2.0163656367470431E-3</v>
      </c>
      <c r="K26" s="8">
        <f>F26*$S$18+$T$18</f>
        <v>2.2133267957182364E-3</v>
      </c>
      <c r="L26" s="1">
        <f>C26-K26</f>
        <v>-3.7326795718235946E-5</v>
      </c>
    </row>
    <row r="27" spans="1:22" x14ac:dyDescent="0.3">
      <c r="A27" s="20">
        <v>720</v>
      </c>
      <c r="B27" s="9">
        <v>2.3039999999999998</v>
      </c>
      <c r="C27" s="8">
        <f t="shared" si="0"/>
        <v>2.3040000000000001E-3</v>
      </c>
      <c r="D27" s="9">
        <v>1.1120000000000001</v>
      </c>
      <c r="E27" s="1">
        <f t="shared" si="1"/>
        <v>1112</v>
      </c>
      <c r="F27" s="1">
        <f t="shared" si="2"/>
        <v>20</v>
      </c>
      <c r="G27" s="7">
        <f>0.00001*E27^2+0.2358*E27-245.77</f>
        <v>28.805039999999991</v>
      </c>
      <c r="H27" s="9">
        <f t="shared" si="3"/>
        <v>0.44402519999999995</v>
      </c>
      <c r="I27" s="8">
        <f>(F27*$N$17)/(4*$N$18+2*F27)</f>
        <v>2.103207050059053E-3</v>
      </c>
      <c r="J27" s="8">
        <f>(F27*$N$17)/(4*$N$18)</f>
        <v>2.1224901439442557E-3</v>
      </c>
      <c r="K27" s="8">
        <f>F27*$S$18+$T$18</f>
        <v>2.3194904869536827E-3</v>
      </c>
      <c r="L27" s="1">
        <f>C27-K27</f>
        <v>-1.549048695368262E-5</v>
      </c>
    </row>
    <row r="28" spans="1:22" x14ac:dyDescent="0.3">
      <c r="A28" s="20">
        <v>750</v>
      </c>
      <c r="B28" s="9">
        <v>2.4319999999999999</v>
      </c>
      <c r="C28" s="8">
        <f t="shared" si="0"/>
        <v>2.4320000000000001E-3</v>
      </c>
      <c r="D28" s="9">
        <v>1.113</v>
      </c>
      <c r="E28" s="1">
        <f t="shared" si="1"/>
        <v>1113</v>
      </c>
      <c r="F28" s="1">
        <f t="shared" si="2"/>
        <v>21</v>
      </c>
      <c r="G28" s="7">
        <f>0.00001*E28^2+0.2358*E28-245.77</f>
        <v>29.063090000000017</v>
      </c>
      <c r="H28" s="9">
        <f t="shared" si="3"/>
        <v>0.44531545000000006</v>
      </c>
      <c r="I28" s="8">
        <f>(F28*$N$17)/(4*$N$18+2*F28)</f>
        <v>2.2073646930621141E-3</v>
      </c>
      <c r="J28" s="8">
        <f>(F28*$N$17)/(4*$N$18)</f>
        <v>2.2286146511414687E-3</v>
      </c>
      <c r="K28" s="8">
        <f>F28*$S$18+$T$18</f>
        <v>2.4256541781891286E-3</v>
      </c>
      <c r="L28" s="1">
        <f>C28-K28</f>
        <v>6.3458218108715728E-6</v>
      </c>
    </row>
    <row r="29" spans="1:22" x14ac:dyDescent="0.3">
      <c r="A29" s="20">
        <v>780</v>
      </c>
      <c r="B29" s="9">
        <v>2.5249999999999999</v>
      </c>
      <c r="C29" s="8">
        <f t="shared" si="0"/>
        <v>2.5249999999999999E-3</v>
      </c>
      <c r="D29" s="9">
        <v>1.1140000000000001</v>
      </c>
      <c r="E29" s="1">
        <f t="shared" si="1"/>
        <v>1114</v>
      </c>
      <c r="F29" s="1">
        <f t="shared" si="2"/>
        <v>22</v>
      </c>
      <c r="G29" s="7">
        <f>0.00001*E29^2+0.2358*E29-245.77</f>
        <v>29.321159999999992</v>
      </c>
      <c r="H29" s="9">
        <f t="shared" si="3"/>
        <v>0.44660579999999994</v>
      </c>
      <c r="I29" s="8">
        <f>(F29*$N$17)/(4*$N$18+2*F29)</f>
        <v>2.3114277934101844E-3</v>
      </c>
      <c r="J29" s="8">
        <f>(F29*$N$17)/(4*$N$18)</f>
        <v>2.3347391583386813E-3</v>
      </c>
      <c r="K29" s="8">
        <f>F29*$S$18+$T$18</f>
        <v>2.5318178694245744E-3</v>
      </c>
      <c r="L29" s="1">
        <f>C29-K29</f>
        <v>-6.8178694245745429E-6</v>
      </c>
    </row>
    <row r="30" spans="1:22" x14ac:dyDescent="0.3">
      <c r="A30" s="20">
        <v>810</v>
      </c>
      <c r="B30" s="9">
        <v>2.63</v>
      </c>
      <c r="C30" s="8">
        <f t="shared" si="0"/>
        <v>2.63E-3</v>
      </c>
      <c r="D30" s="9">
        <v>1.115</v>
      </c>
      <c r="E30" s="1">
        <f t="shared" si="1"/>
        <v>1115</v>
      </c>
      <c r="F30" s="1">
        <f t="shared" si="2"/>
        <v>23</v>
      </c>
      <c r="G30" s="7">
        <f>0.00001*E30^2+0.2358*E30-245.77</f>
        <v>29.57925000000003</v>
      </c>
      <c r="H30" s="9">
        <f t="shared" si="3"/>
        <v>0.44789625000000011</v>
      </c>
      <c r="I30" s="8">
        <f>(F30*$N$17)/(4*$N$18+2*F30)</f>
        <v>2.4153964797677375E-3</v>
      </c>
      <c r="J30" s="8">
        <f>(F30*$N$17)/(4*$N$18)</f>
        <v>2.4408636655358943E-3</v>
      </c>
      <c r="K30" s="8">
        <f>F30*$S$18+$T$18</f>
        <v>2.6379815606600208E-3</v>
      </c>
      <c r="L30" s="1">
        <f>C30-K30</f>
        <v>-7.9815606600208006E-6</v>
      </c>
    </row>
    <row r="31" spans="1:22" x14ac:dyDescent="0.3">
      <c r="A31" s="20">
        <v>840</v>
      </c>
      <c r="B31" s="9">
        <v>2.7919999999999998</v>
      </c>
      <c r="C31" s="8">
        <f t="shared" si="0"/>
        <v>2.7919999999999998E-3</v>
      </c>
      <c r="D31" s="9">
        <v>1.1160000000000001</v>
      </c>
      <c r="E31" s="1">
        <f t="shared" si="1"/>
        <v>1116</v>
      </c>
      <c r="F31" s="1">
        <f t="shared" si="2"/>
        <v>24</v>
      </c>
      <c r="G31" s="7">
        <f>0.00001*E31^2+0.2358*E31-245.77</f>
        <v>29.837360000000018</v>
      </c>
      <c r="H31" s="9">
        <f t="shared" si="3"/>
        <v>0.44918680000000011</v>
      </c>
      <c r="I31" s="8">
        <f>(F31*$N$17)/(4*$N$18+2*F31)</f>
        <v>2.5192708805658838E-3</v>
      </c>
      <c r="J31" s="8">
        <f>(F31*$N$17)/(4*$N$18)</f>
        <v>2.5469881727331069E-3</v>
      </c>
      <c r="K31" s="8">
        <f>F31*$S$18+$T$18</f>
        <v>2.7441452518954666E-3</v>
      </c>
      <c r="L31" s="1">
        <f>C31-K31</f>
        <v>4.7854748104533135E-5</v>
      </c>
    </row>
    <row r="32" spans="1:22" x14ac:dyDescent="0.3">
      <c r="A32" s="20">
        <v>870</v>
      </c>
      <c r="B32" s="9">
        <v>2.89</v>
      </c>
      <c r="C32" s="8">
        <f t="shared" si="0"/>
        <v>2.8900000000000002E-3</v>
      </c>
      <c r="D32" s="9">
        <v>1.117</v>
      </c>
      <c r="E32" s="1">
        <f t="shared" si="1"/>
        <v>1117</v>
      </c>
      <c r="F32" s="1">
        <f t="shared" si="2"/>
        <v>25</v>
      </c>
      <c r="G32" s="7">
        <f>0.00001*E32^2+0.2358*E32-245.77</f>
        <v>30.095490000000012</v>
      </c>
      <c r="H32" s="9">
        <f t="shared" si="3"/>
        <v>0.45047745000000006</v>
      </c>
      <c r="I32" s="8">
        <f>(F32*$N$17)/(4*$N$18+2*F32)</f>
        <v>2.6230511240029008E-3</v>
      </c>
      <c r="J32" s="8">
        <f>(F32*$N$17)/(4*$N$18)</f>
        <v>2.65311267993032E-3</v>
      </c>
      <c r="K32" s="8">
        <f>F32*$S$18+$T$18</f>
        <v>2.8503089431309125E-3</v>
      </c>
      <c r="L32" s="1">
        <f>C32-K32</f>
        <v>3.9691056869087683E-5</v>
      </c>
    </row>
    <row r="33" spans="1:12" x14ac:dyDescent="0.3">
      <c r="A33" s="20">
        <v>900</v>
      </c>
      <c r="B33" s="9">
        <v>2.9980000000000002</v>
      </c>
      <c r="C33" s="8">
        <f t="shared" si="0"/>
        <v>2.9980000000000002E-3</v>
      </c>
      <c r="D33" s="9">
        <v>1.1180000000000001</v>
      </c>
      <c r="E33" s="1">
        <f t="shared" si="1"/>
        <v>1118</v>
      </c>
      <c r="F33" s="1">
        <f t="shared" si="2"/>
        <v>26</v>
      </c>
      <c r="G33" s="7">
        <f>0.00001*E33^2+0.2358*E33-245.77</f>
        <v>30.353640000000013</v>
      </c>
      <c r="H33" s="9">
        <f t="shared" si="3"/>
        <v>0.45176820000000006</v>
      </c>
      <c r="I33" s="8">
        <f>(F33*$N$17)/(4*$N$18+2*F33)</f>
        <v>2.7267373380447583E-3</v>
      </c>
      <c r="J33" s="8">
        <f>(F33*$N$17)/(4*$N$18)</f>
        <v>2.7592371871275325E-3</v>
      </c>
      <c r="K33" s="8">
        <f>F33*$S$18+$T$18</f>
        <v>2.9564726343663588E-3</v>
      </c>
      <c r="L33" s="1">
        <f>C33-K33</f>
        <v>4.1527365633641389E-5</v>
      </c>
    </row>
    <row r="34" spans="1:12" x14ac:dyDescent="0.3">
      <c r="A34" s="20">
        <v>930</v>
      </c>
      <c r="B34" s="9">
        <v>3.1</v>
      </c>
      <c r="C34" s="8">
        <f t="shared" si="0"/>
        <v>3.1000000000000003E-3</v>
      </c>
      <c r="D34" s="9">
        <v>1.119</v>
      </c>
      <c r="E34" s="1">
        <f t="shared" si="1"/>
        <v>1119</v>
      </c>
      <c r="F34" s="1">
        <f t="shared" si="2"/>
        <v>27</v>
      </c>
      <c r="G34" s="7">
        <f>0.00001*E34^2+0.2358*E34-245.77</f>
        <v>30.61181000000002</v>
      </c>
      <c r="H34" s="9">
        <f t="shared" si="3"/>
        <v>0.45305905000000013</v>
      </c>
      <c r="I34" s="8">
        <f>(F34*$N$17)/(4*$N$18+2*F34)</f>
        <v>2.8303296504256477E-3</v>
      </c>
      <c r="J34" s="8">
        <f>(F34*$N$17)/(4*$N$18)</f>
        <v>2.8653616943247456E-3</v>
      </c>
      <c r="K34" s="8">
        <f>F34*$S$18+$T$18</f>
        <v>3.0626363256018047E-3</v>
      </c>
      <c r="L34" s="1">
        <f>C34-K34</f>
        <v>3.7363674398195601E-5</v>
      </c>
    </row>
    <row r="35" spans="1:12" x14ac:dyDescent="0.3">
      <c r="A35" s="20">
        <v>960</v>
      </c>
      <c r="B35" s="9">
        <v>3.1930000000000001</v>
      </c>
      <c r="C35" s="8">
        <f t="shared" si="0"/>
        <v>3.1930000000000001E-3</v>
      </c>
      <c r="D35" s="9">
        <v>1.1200000000000001</v>
      </c>
      <c r="E35" s="1">
        <f t="shared" si="1"/>
        <v>1120</v>
      </c>
      <c r="F35" s="1">
        <f t="shared" si="2"/>
        <v>28</v>
      </c>
      <c r="G35" s="7">
        <f>0.00001*E35^2+0.2358*E35-245.77</f>
        <v>30.869999999999976</v>
      </c>
      <c r="H35" s="9">
        <f t="shared" si="3"/>
        <v>0.45434999999999987</v>
      </c>
      <c r="I35" s="8">
        <f>(F35*$N$17)/(4*$N$18+2*F35)</f>
        <v>2.9338281886485016E-3</v>
      </c>
      <c r="J35" s="8">
        <f>(F35*$N$17)/(4*$N$18)</f>
        <v>2.9714862015219582E-3</v>
      </c>
      <c r="K35" s="8">
        <f>F35*$S$18+$T$18</f>
        <v>3.1688000168372506E-3</v>
      </c>
      <c r="L35" s="1">
        <f>C35-K35</f>
        <v>2.4199983162749485E-5</v>
      </c>
    </row>
    <row r="36" spans="1:12" x14ac:dyDescent="0.3">
      <c r="A36" s="20">
        <v>990</v>
      </c>
      <c r="B36" s="9">
        <v>3.28</v>
      </c>
      <c r="C36" s="8">
        <f t="shared" si="0"/>
        <v>3.2799999999999999E-3</v>
      </c>
      <c r="D36" s="9">
        <v>1.121</v>
      </c>
      <c r="E36" s="1">
        <f t="shared" si="1"/>
        <v>1121</v>
      </c>
      <c r="F36" s="1">
        <f t="shared" si="2"/>
        <v>29</v>
      </c>
      <c r="G36" s="7">
        <f>0.00001*E36^2+0.2358*E36-245.77</f>
        <v>31.128209999999996</v>
      </c>
      <c r="H36" s="9">
        <f t="shared" si="3"/>
        <v>0.45564104999999999</v>
      </c>
      <c r="I36" s="8">
        <f>(F36*$N$17)/(4*$N$18+2*F36)</f>
        <v>3.0372330799855233E-3</v>
      </c>
      <c r="J36" s="8">
        <f>(F36*$N$17)/(4*$N$18)</f>
        <v>3.0776107087191712E-3</v>
      </c>
      <c r="K36" s="8">
        <f>F36*$S$18+$T$18</f>
        <v>3.2749637080726969E-3</v>
      </c>
      <c r="L36" s="1">
        <f>C36-K36</f>
        <v>5.036291927303007E-6</v>
      </c>
    </row>
    <row r="37" spans="1:12" x14ac:dyDescent="0.3">
      <c r="A37" s="20">
        <v>1020</v>
      </c>
      <c r="B37" s="9">
        <v>3.387</v>
      </c>
      <c r="C37" s="8">
        <f t="shared" si="0"/>
        <v>3.3870000000000003E-3</v>
      </c>
      <c r="D37" s="9">
        <v>1.1220000000000001</v>
      </c>
      <c r="E37" s="1">
        <f t="shared" si="1"/>
        <v>1122</v>
      </c>
      <c r="F37" s="1">
        <f t="shared" si="2"/>
        <v>30</v>
      </c>
      <c r="G37" s="7">
        <f>0.00001*E37^2+0.2358*E37-245.77</f>
        <v>31.386440000000022</v>
      </c>
      <c r="H37" s="9">
        <f t="shared" si="3"/>
        <v>0.45693220000000012</v>
      </c>
      <c r="I37" s="8">
        <f>(F37*$N$17)/(4*$N$18+2*F37)</f>
        <v>3.1405444514787011E-3</v>
      </c>
      <c r="J37" s="8">
        <f>(F37*$N$17)/(4*$N$18)</f>
        <v>3.1837352159163838E-3</v>
      </c>
      <c r="K37" s="8">
        <f>F37*$S$18+$T$18</f>
        <v>3.3811273993081428E-3</v>
      </c>
      <c r="L37" s="1">
        <f>C37-K37</f>
        <v>5.8726006918574485E-6</v>
      </c>
    </row>
    <row r="38" spans="1:12" x14ac:dyDescent="0.3">
      <c r="A38" s="20">
        <v>1050</v>
      </c>
      <c r="B38" s="9">
        <v>3.4820000000000002</v>
      </c>
      <c r="C38" s="8">
        <f t="shared" si="0"/>
        <v>3.4820000000000003E-3</v>
      </c>
      <c r="D38" s="9">
        <v>1.123</v>
      </c>
      <c r="E38" s="1">
        <f t="shared" si="1"/>
        <v>1123</v>
      </c>
      <c r="F38" s="1">
        <f t="shared" si="2"/>
        <v>31</v>
      </c>
      <c r="G38" s="7">
        <f>0.00001*E38^2+0.2358*E38-245.77</f>
        <v>31.644689999999997</v>
      </c>
      <c r="H38" s="9">
        <f t="shared" si="3"/>
        <v>0.45822344999999998</v>
      </c>
      <c r="I38" s="8">
        <f>(F38*$N$17)/(4*$N$18+2*F38)</f>
        <v>3.2437624299403367E-3</v>
      </c>
      <c r="J38" s="8">
        <f>(F38*$N$17)/(4*$N$18)</f>
        <v>3.2898597231135968E-3</v>
      </c>
      <c r="K38" s="8">
        <f>F38*$S$18+$T$18</f>
        <v>3.4872910905435891E-3</v>
      </c>
      <c r="L38" s="1">
        <f>C38-K38</f>
        <v>-5.2910905435888354E-6</v>
      </c>
    </row>
    <row r="39" spans="1:12" x14ac:dyDescent="0.3">
      <c r="A39" s="20">
        <v>1080</v>
      </c>
      <c r="B39" s="9">
        <v>3.5539999999999998</v>
      </c>
      <c r="C39" s="8">
        <f t="shared" si="0"/>
        <v>3.5539999999999999E-3</v>
      </c>
      <c r="D39" s="9">
        <v>1.1240000000000001</v>
      </c>
      <c r="E39" s="1">
        <f t="shared" si="1"/>
        <v>1124</v>
      </c>
      <c r="F39" s="1">
        <f t="shared" si="2"/>
        <v>32</v>
      </c>
      <c r="G39" s="7">
        <f>0.00001*E39^2+0.2358*E39-245.77</f>
        <v>31.902959999999979</v>
      </c>
      <c r="H39" s="9">
        <f t="shared" si="3"/>
        <v>0.45951479999999989</v>
      </c>
      <c r="I39" s="8">
        <f>(F39*$N$17)/(4*$N$18+2*F39)</f>
        <v>3.3468871419535555E-3</v>
      </c>
      <c r="J39" s="8">
        <f>(F39*$N$17)/(4*$N$18)</f>
        <v>3.3959842303108094E-3</v>
      </c>
      <c r="K39" s="8">
        <f>F39*$S$18+$T$18</f>
        <v>3.593454781779035E-3</v>
      </c>
      <c r="L39" s="1">
        <f>C39-K39</f>
        <v>-3.9454781779035136E-5</v>
      </c>
    </row>
    <row r="40" spans="1:12" x14ac:dyDescent="0.3">
      <c r="A40" s="20">
        <v>1110</v>
      </c>
      <c r="B40" s="9">
        <v>3.64</v>
      </c>
      <c r="C40" s="8">
        <f t="shared" si="0"/>
        <v>3.64E-3</v>
      </c>
      <c r="D40" s="9">
        <v>1.125</v>
      </c>
      <c r="E40" s="1">
        <f t="shared" si="1"/>
        <v>1125</v>
      </c>
      <c r="F40" s="1">
        <f t="shared" si="2"/>
        <v>33</v>
      </c>
      <c r="G40" s="7">
        <f>0.00001*E40^2+0.2358*E40-245.77</f>
        <v>32.161250000000024</v>
      </c>
      <c r="H40" s="9">
        <f t="shared" si="3"/>
        <v>0.46080625000000008</v>
      </c>
      <c r="I40" s="8">
        <f>(F40*$N$17)/(4*$N$18+2*F40)</f>
        <v>3.4499187138728321E-3</v>
      </c>
      <c r="J40" s="8">
        <f>(F40*$N$17)/(4*$N$18)</f>
        <v>3.5021087375080224E-3</v>
      </c>
      <c r="K40" s="8">
        <f>F40*$S$18+$T$18</f>
        <v>3.6996184730144809E-3</v>
      </c>
      <c r="L40" s="1">
        <f>C40-K40</f>
        <v>-5.961847301448088E-5</v>
      </c>
    </row>
    <row r="41" spans="1:12" x14ac:dyDescent="0.3">
      <c r="A41" s="20">
        <v>1140</v>
      </c>
      <c r="B41" s="9">
        <v>3.7250000000000001</v>
      </c>
      <c r="C41" s="8">
        <f t="shared" si="0"/>
        <v>3.725E-3</v>
      </c>
      <c r="D41" s="9">
        <v>1.125</v>
      </c>
      <c r="E41" s="1">
        <f t="shared" si="1"/>
        <v>1125</v>
      </c>
      <c r="F41" s="1">
        <f t="shared" si="2"/>
        <v>33</v>
      </c>
      <c r="G41" s="7">
        <f>0.00001*E41^2+0.2358*E41-245.77</f>
        <v>32.161250000000024</v>
      </c>
      <c r="H41" s="9">
        <f t="shared" si="3"/>
        <v>0.46080625000000008</v>
      </c>
      <c r="I41" s="8">
        <f>(F41*$N$17)/(4*$N$18+2*F41)</f>
        <v>3.4499187138728321E-3</v>
      </c>
      <c r="J41" s="8">
        <f>(F41*$N$17)/(4*$N$18)</f>
        <v>3.5021087375080224E-3</v>
      </c>
      <c r="K41" s="8">
        <f>F41*$S$18+$T$18</f>
        <v>3.6996184730144809E-3</v>
      </c>
      <c r="L41" s="1">
        <f>C41-K41</f>
        <v>2.5381526985519126E-5</v>
      </c>
    </row>
    <row r="42" spans="1:12" x14ac:dyDescent="0.3">
      <c r="A42" s="20">
        <v>1170</v>
      </c>
      <c r="B42" s="9">
        <v>3.7930000000000001</v>
      </c>
      <c r="C42" s="8">
        <f t="shared" si="0"/>
        <v>3.7930000000000004E-3</v>
      </c>
      <c r="D42" s="9">
        <v>1.1259999999999999</v>
      </c>
      <c r="E42" s="1">
        <f t="shared" si="1"/>
        <v>1126</v>
      </c>
      <c r="F42" s="1">
        <f t="shared" si="2"/>
        <v>34</v>
      </c>
      <c r="G42" s="7">
        <f>0.00001*E42^2+0.2358*E42-245.77</f>
        <v>32.419560000000018</v>
      </c>
      <c r="H42" s="9">
        <f t="shared" si="3"/>
        <v>0.46209780000000011</v>
      </c>
      <c r="I42" s="8">
        <f>(F42*$N$17)/(4*$N$18+2*F42)</f>
        <v>3.5528572718245013E-3</v>
      </c>
      <c r="J42" s="8">
        <f>(F42*$N$17)/(4*$N$18)</f>
        <v>3.6082332447052354E-3</v>
      </c>
      <c r="K42" s="8">
        <f>F42*$S$18+$T$18</f>
        <v>3.8057821642499272E-3</v>
      </c>
      <c r="L42" s="1">
        <f>C42-K42</f>
        <v>-1.2782164249926838E-5</v>
      </c>
    </row>
    <row r="43" spans="1:12" x14ac:dyDescent="0.3">
      <c r="A43" s="20">
        <v>1200</v>
      </c>
      <c r="B43" s="9">
        <v>3.8479999999999999</v>
      </c>
      <c r="C43" s="8">
        <f t="shared" si="0"/>
        <v>3.8479999999999999E-3</v>
      </c>
      <c r="D43" s="9">
        <v>1.127</v>
      </c>
      <c r="E43" s="1">
        <f t="shared" si="1"/>
        <v>1127</v>
      </c>
      <c r="F43" s="1">
        <f t="shared" si="2"/>
        <v>35</v>
      </c>
      <c r="G43" s="7">
        <f>0.00001*E43^2+0.2358*E43-245.77</f>
        <v>32.677890000000019</v>
      </c>
      <c r="H43" s="9">
        <f t="shared" si="3"/>
        <v>0.46338945000000009</v>
      </c>
      <c r="I43" s="8">
        <f>(F43*$N$17)/(4*$N$18+2*F43)</f>
        <v>3.6557029417072732E-3</v>
      </c>
      <c r="J43" s="8">
        <f>(F43*$N$17)/(4*$N$18)</f>
        <v>3.7143577519024485E-3</v>
      </c>
      <c r="K43" s="8">
        <f>F43*$S$18+$T$18</f>
        <v>3.9119458554853735E-3</v>
      </c>
      <c r="L43" s="1">
        <f>C43-K43</f>
        <v>-6.3945855485373661E-5</v>
      </c>
    </row>
    <row r="44" spans="1:12" x14ac:dyDescent="0.3">
      <c r="A44" s="20">
        <v>1230</v>
      </c>
      <c r="B44" s="9">
        <v>3.9119999999999999</v>
      </c>
      <c r="C44" s="8">
        <f t="shared" si="0"/>
        <v>3.9119999999999997E-3</v>
      </c>
      <c r="D44" s="9">
        <v>1.127</v>
      </c>
      <c r="E44" s="1">
        <f t="shared" si="1"/>
        <v>1127</v>
      </c>
      <c r="F44" s="1">
        <f t="shared" si="2"/>
        <v>35</v>
      </c>
      <c r="G44" s="7">
        <f>0.00001*E44^2+0.2358*E44-245.77</f>
        <v>32.677890000000019</v>
      </c>
      <c r="H44" s="9">
        <f t="shared" si="3"/>
        <v>0.46338945000000009</v>
      </c>
      <c r="I44" s="8">
        <f>(F44*$N$17)/(4*$N$18+2*F44)</f>
        <v>3.6557029417072732E-3</v>
      </c>
      <c r="J44" s="8">
        <f>(F44*$N$17)/(4*$N$18)</f>
        <v>3.7143577519024485E-3</v>
      </c>
      <c r="K44" s="8">
        <f>F44*$S$18+$T$18</f>
        <v>3.9119458554853735E-3</v>
      </c>
      <c r="L44" s="1">
        <f>C44-K44</f>
        <v>5.4144514626160156E-8</v>
      </c>
    </row>
    <row r="45" spans="1:12" x14ac:dyDescent="0.3">
      <c r="A45" s="20">
        <v>1260</v>
      </c>
      <c r="B45" s="9">
        <v>3.9790000000000001</v>
      </c>
      <c r="C45" s="8">
        <f t="shared" si="0"/>
        <v>3.9789999999999999E-3</v>
      </c>
      <c r="D45" s="9">
        <v>1.127</v>
      </c>
      <c r="E45" s="1">
        <f t="shared" si="1"/>
        <v>1127</v>
      </c>
      <c r="F45" s="1">
        <f t="shared" si="2"/>
        <v>35</v>
      </c>
      <c r="G45" s="7">
        <f>0.00001*E45^2+0.2358*E45-245.77</f>
        <v>32.677890000000019</v>
      </c>
      <c r="H45" s="9">
        <f t="shared" si="3"/>
        <v>0.46338945000000009</v>
      </c>
      <c r="I45" s="8">
        <f>(F45*$N$17)/(4*$N$18+2*F45)</f>
        <v>3.6557029417072732E-3</v>
      </c>
      <c r="J45" s="8">
        <f>(F45*$N$17)/(4*$N$18)</f>
        <v>3.7143577519024485E-3</v>
      </c>
      <c r="K45" s="8">
        <f>F45*$S$18+$T$18</f>
        <v>3.9119458554853735E-3</v>
      </c>
      <c r="L45" s="1">
        <f>C45-K45</f>
        <v>6.7054144514626379E-5</v>
      </c>
    </row>
    <row r="46" spans="1:12" x14ac:dyDescent="0.3">
      <c r="A46" s="20">
        <v>1290</v>
      </c>
      <c r="B46" s="9">
        <v>4.0419999999999998</v>
      </c>
      <c r="C46" s="8">
        <f t="shared" si="0"/>
        <v>4.0419999999999996E-3</v>
      </c>
      <c r="D46" s="9">
        <v>1.1279999999999999</v>
      </c>
      <c r="E46" s="1">
        <f t="shared" si="1"/>
        <v>1128</v>
      </c>
      <c r="F46" s="1">
        <f t="shared" si="2"/>
        <v>36</v>
      </c>
      <c r="G46" s="7">
        <f>0.00001*E46^2+0.2358*E46-245.77</f>
        <v>32.93623999999997</v>
      </c>
      <c r="H46" s="9">
        <f t="shared" si="3"/>
        <v>0.46468119999999985</v>
      </c>
      <c r="I46" s="8">
        <f>(F46*$N$17)/(4*$N$18+2*F46)</f>
        <v>3.7584558491927478E-3</v>
      </c>
      <c r="J46" s="8">
        <f>(F46*$N$17)/(4*$N$18)</f>
        <v>3.8204822590996606E-3</v>
      </c>
      <c r="K46" s="8">
        <f>F46*$S$18+$T$18</f>
        <v>4.0181095467208194E-3</v>
      </c>
      <c r="L46" s="1">
        <f>C46-K46</f>
        <v>2.3890453279180185E-5</v>
      </c>
    </row>
    <row r="47" spans="1:12" x14ac:dyDescent="0.3">
      <c r="A47" s="20">
        <v>1320</v>
      </c>
      <c r="B47" s="9">
        <v>4.0999999999999996</v>
      </c>
      <c r="C47" s="8">
        <f t="shared" si="0"/>
        <v>4.0999999999999995E-3</v>
      </c>
      <c r="D47" s="9">
        <v>1.129</v>
      </c>
      <c r="E47" s="1">
        <f t="shared" si="1"/>
        <v>1129</v>
      </c>
      <c r="F47" s="1">
        <f t="shared" si="2"/>
        <v>37</v>
      </c>
      <c r="G47" s="7">
        <f>0.00001*E47^2+0.2358*E47-245.77</f>
        <v>33.19461000000004</v>
      </c>
      <c r="H47" s="9">
        <f t="shared" si="3"/>
        <v>0.46597305000000022</v>
      </c>
      <c r="I47" s="8">
        <f>(F47*$N$17)/(4*$N$18+2*F47)</f>
        <v>3.8611161197259283E-3</v>
      </c>
      <c r="J47" s="8">
        <f>(F47*$N$17)/(4*$N$18)</f>
        <v>3.9266067662968732E-3</v>
      </c>
      <c r="K47" s="8">
        <f>F47*$S$18+$T$18</f>
        <v>4.1242732379562653E-3</v>
      </c>
      <c r="L47" s="1">
        <f>C47-K47</f>
        <v>-2.4273237956265806E-5</v>
      </c>
    </row>
    <row r="48" spans="1:12" x14ac:dyDescent="0.3">
      <c r="A48" s="20">
        <v>1350</v>
      </c>
      <c r="B48" s="9">
        <v>4.16</v>
      </c>
      <c r="C48" s="8">
        <f t="shared" si="0"/>
        <v>4.1600000000000005E-3</v>
      </c>
      <c r="D48" s="9">
        <v>1.1299999999999999</v>
      </c>
      <c r="E48" s="1">
        <f t="shared" si="1"/>
        <v>1130</v>
      </c>
      <c r="F48" s="1">
        <f t="shared" si="2"/>
        <v>38</v>
      </c>
      <c r="G48" s="7">
        <f>0.00001*E48^2+0.2358*E48-245.77</f>
        <v>33.453000000000003</v>
      </c>
      <c r="H48" s="9">
        <f t="shared" si="3"/>
        <v>0.46726500000000004</v>
      </c>
      <c r="I48" s="8">
        <f>(F48*$N$17)/(4*$N$18+2*F48)</f>
        <v>3.9636838785257278E-3</v>
      </c>
      <c r="J48" s="8">
        <f>(F48*$N$17)/(4*$N$18)</f>
        <v>4.0327312734940862E-3</v>
      </c>
      <c r="K48" s="8">
        <f>F48*$S$18+$T$18</f>
        <v>4.2304369291917112E-3</v>
      </c>
      <c r="L48" s="1">
        <f>C48-K48</f>
        <v>-7.0436929191710664E-5</v>
      </c>
    </row>
    <row r="49" spans="1:12" x14ac:dyDescent="0.3">
      <c r="A49" s="20">
        <v>1380</v>
      </c>
      <c r="B49" s="9">
        <v>4.2140000000000004</v>
      </c>
      <c r="C49" s="8">
        <f t="shared" si="0"/>
        <v>4.2140000000000007E-3</v>
      </c>
      <c r="D49" s="9">
        <v>1.1299999999999999</v>
      </c>
      <c r="E49" s="1">
        <f t="shared" si="1"/>
        <v>1130</v>
      </c>
      <c r="F49" s="1">
        <f t="shared" si="2"/>
        <v>38</v>
      </c>
      <c r="G49" s="7">
        <f>0.00001*E49^2+0.2358*E49-245.77</f>
        <v>33.453000000000003</v>
      </c>
      <c r="H49" s="9">
        <f t="shared" si="3"/>
        <v>0.46726500000000004</v>
      </c>
      <c r="I49" s="8">
        <f>(F49*$N$17)/(4*$N$18+2*F49)</f>
        <v>3.9636838785257278E-3</v>
      </c>
      <c r="J49" s="8">
        <f>(F49*$N$17)/(4*$N$18)</f>
        <v>4.0327312734940862E-3</v>
      </c>
      <c r="K49" s="8">
        <f>F49*$S$18+$T$18</f>
        <v>4.2304369291917112E-3</v>
      </c>
      <c r="L49" s="1">
        <f>C49-K49</f>
        <v>-1.6436929191710435E-5</v>
      </c>
    </row>
    <row r="50" spans="1:12" x14ac:dyDescent="0.3">
      <c r="A50" s="20">
        <v>1410</v>
      </c>
      <c r="B50" s="9">
        <v>4.266</v>
      </c>
      <c r="C50" s="8">
        <f t="shared" si="0"/>
        <v>4.2659999999999998E-3</v>
      </c>
      <c r="D50" s="9">
        <v>1.1299999999999999</v>
      </c>
      <c r="E50" s="1">
        <f t="shared" si="1"/>
        <v>1130</v>
      </c>
      <c r="F50" s="1">
        <f t="shared" si="2"/>
        <v>38</v>
      </c>
      <c r="G50" s="7">
        <f>0.00001*E50^2+0.2358*E50-245.77</f>
        <v>33.453000000000003</v>
      </c>
      <c r="H50" s="9">
        <f t="shared" si="3"/>
        <v>0.46726500000000004</v>
      </c>
      <c r="I50" s="8">
        <f>(F50*$N$17)/(4*$N$18+2*F50)</f>
        <v>3.9636838785257278E-3</v>
      </c>
      <c r="J50" s="8">
        <f>(F50*$N$17)/(4*$N$18)</f>
        <v>4.0327312734940862E-3</v>
      </c>
      <c r="K50" s="8">
        <f>F50*$S$18+$T$18</f>
        <v>4.2304369291917112E-3</v>
      </c>
      <c r="L50" s="1">
        <f>C50-K50</f>
        <v>3.556307080828866E-5</v>
      </c>
    </row>
    <row r="51" spans="1:12" x14ac:dyDescent="0.3">
      <c r="A51" s="20">
        <v>1440</v>
      </c>
      <c r="B51" s="9">
        <v>4.3129999999999997</v>
      </c>
      <c r="C51" s="8">
        <f t="shared" si="0"/>
        <v>4.313E-3</v>
      </c>
      <c r="D51" s="9">
        <v>1.131</v>
      </c>
      <c r="E51" s="1">
        <f t="shared" si="1"/>
        <v>1131</v>
      </c>
      <c r="F51" s="1">
        <f t="shared" si="2"/>
        <v>39</v>
      </c>
      <c r="G51" s="7">
        <f>0.00001*E51^2+0.2358*E51-245.77</f>
        <v>33.711409999999972</v>
      </c>
      <c r="H51" s="9">
        <f t="shared" si="3"/>
        <v>0.46855704999999986</v>
      </c>
      <c r="I51" s="8">
        <f>(F51*$N$17)/(4*$N$18+2*F51)</f>
        <v>4.0661592505854801E-3</v>
      </c>
      <c r="J51" s="8">
        <f>(F51*$N$17)/(4*$N$18)</f>
        <v>4.1388557806912992E-3</v>
      </c>
      <c r="K51" s="8">
        <f>F51*$S$18+$T$18</f>
        <v>4.336600620427157E-3</v>
      </c>
      <c r="L51" s="1">
        <f>C51-K51</f>
        <v>-2.3600620427157055E-5</v>
      </c>
    </row>
    <row r="52" spans="1:12" x14ac:dyDescent="0.3">
      <c r="A52" s="20">
        <v>1470</v>
      </c>
      <c r="B52" s="9">
        <v>4.3780000000000001</v>
      </c>
      <c r="C52" s="8">
        <f t="shared" si="0"/>
        <v>4.3779999999999999E-3</v>
      </c>
      <c r="D52" s="9">
        <v>1.131</v>
      </c>
      <c r="E52" s="1">
        <f t="shared" si="1"/>
        <v>1131</v>
      </c>
      <c r="F52" s="1">
        <f t="shared" si="2"/>
        <v>39</v>
      </c>
      <c r="G52" s="7">
        <f>0.00001*E52^2+0.2358*E52-245.77</f>
        <v>33.711409999999972</v>
      </c>
      <c r="H52" s="9">
        <f t="shared" si="3"/>
        <v>0.46855704999999986</v>
      </c>
      <c r="I52" s="8">
        <f>(F52*$N$17)/(4*$N$18+2*F52)</f>
        <v>4.0661592505854801E-3</v>
      </c>
      <c r="J52" s="8">
        <f>(F52*$N$17)/(4*$N$18)</f>
        <v>4.1388557806912992E-3</v>
      </c>
      <c r="K52" s="8">
        <f>F52*$S$18+$T$18</f>
        <v>4.336600620427157E-3</v>
      </c>
      <c r="L52" s="1">
        <f>C52-K52</f>
        <v>4.1399379572842898E-5</v>
      </c>
    </row>
    <row r="53" spans="1:12" x14ac:dyDescent="0.3">
      <c r="A53" s="20">
        <v>1500</v>
      </c>
      <c r="B53" s="9">
        <v>4.4260000000000002</v>
      </c>
      <c r="C53" s="8">
        <f t="shared" si="0"/>
        <v>4.4260000000000002E-3</v>
      </c>
      <c r="D53" s="9">
        <v>1.1319999999999999</v>
      </c>
      <c r="E53" s="1">
        <f t="shared" si="1"/>
        <v>1132</v>
      </c>
      <c r="F53" s="1">
        <f t="shared" si="2"/>
        <v>40</v>
      </c>
      <c r="G53" s="7">
        <f>0.00001*E53^2+0.2358*E53-245.77</f>
        <v>33.969840000000005</v>
      </c>
      <c r="H53" s="9">
        <f t="shared" si="3"/>
        <v>0.46984920000000002</v>
      </c>
      <c r="I53" s="8">
        <f>(F53*$N$17)/(4*$N$18+2*F53)</f>
        <v>4.1685423606734485E-3</v>
      </c>
      <c r="J53" s="8">
        <f>(F53*$N$17)/(4*$N$18)</f>
        <v>4.2449802878885114E-3</v>
      </c>
      <c r="K53" s="8">
        <f>F53*$S$18+$T$18</f>
        <v>4.4427643116626038E-3</v>
      </c>
      <c r="L53" s="1">
        <f>C53-K53</f>
        <v>-1.6764311662603552E-5</v>
      </c>
    </row>
    <row r="62" spans="1:12" ht="14.4" customHeight="1" x14ac:dyDescent="0.3"/>
    <row r="63" spans="1:12" ht="14.4" customHeight="1" x14ac:dyDescent="0.3"/>
  </sheetData>
  <mergeCells count="10">
    <mergeCell ref="U19:V19"/>
    <mergeCell ref="U20:V20"/>
    <mergeCell ref="R17:V17"/>
    <mergeCell ref="U18:V18"/>
    <mergeCell ref="H1:H2"/>
    <mergeCell ref="I1:I2"/>
    <mergeCell ref="J1:J2"/>
    <mergeCell ref="K1:K2"/>
    <mergeCell ref="L1:L2"/>
    <mergeCell ref="G1:G2"/>
  </mergeCells>
  <phoneticPr fontId="6" type="noConversion"/>
  <pageMargins left="3.937007874015748E-2" right="3.937007874015748E-2" top="0.11811023622047244" bottom="0" header="0.31496062992125984" footer="0.31496062992125984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cp:lastPrinted>2022-05-19T13:28:41Z</cp:lastPrinted>
  <dcterms:created xsi:type="dcterms:W3CDTF">2022-05-15T19:57:46Z</dcterms:created>
  <dcterms:modified xsi:type="dcterms:W3CDTF">2022-05-19T15:20:45Z</dcterms:modified>
</cp:coreProperties>
</file>