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7A1FC5B-A206-4EF2-B74F-1E846F99BB37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1" i="1" l="1"/>
  <c r="AC41" i="1" s="1"/>
  <c r="AA40" i="1"/>
  <c r="AC40" i="1" s="1"/>
  <c r="AA39" i="1"/>
  <c r="AC39" i="1" s="1"/>
  <c r="AA38" i="1"/>
  <c r="AC38" i="1" s="1"/>
  <c r="AA37" i="1"/>
  <c r="AC37" i="1" s="1"/>
  <c r="AC36" i="1"/>
  <c r="I38" i="1" a="1"/>
  <c r="I38" i="1" s="1"/>
  <c r="K32" i="1" a="1"/>
  <c r="K32" i="1" s="1"/>
  <c r="L38" i="1" a="1"/>
  <c r="L38" i="1" s="1"/>
  <c r="H32" i="1" a="1"/>
  <c r="H32" i="1" s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E32" i="1"/>
  <c r="E30" i="1"/>
  <c r="I17" i="1"/>
  <c r="J17" i="1" s="1"/>
  <c r="I16" i="1"/>
  <c r="J16" i="1" s="1"/>
  <c r="L27" i="1" l="1"/>
  <c r="AA45" i="1" s="1"/>
  <c r="AC45" i="1" s="1"/>
  <c r="J27" i="1"/>
  <c r="AA43" i="1" s="1"/>
  <c r="AC43" i="1" s="1"/>
  <c r="K27" i="1"/>
  <c r="AA44" i="1" s="1"/>
  <c r="AC44" i="1" s="1"/>
  <c r="K17" i="1"/>
  <c r="AA42" i="1" s="1"/>
  <c r="AC42" i="1" s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H13" i="1" l="1"/>
  <c r="I13" i="1"/>
  <c r="J32" i="1" a="1"/>
  <c r="J32" i="1" s="1"/>
  <c r="G32" i="1" a="1"/>
  <c r="G32" i="1" s="1"/>
  <c r="J13" i="1"/>
  <c r="AA33" i="1" s="1"/>
  <c r="AC33" i="1" s="1"/>
  <c r="L13" i="1"/>
  <c r="AA35" i="1" s="1"/>
  <c r="AC35" i="1" s="1"/>
  <c r="K13" i="1"/>
  <c r="AA34" i="1" s="1"/>
  <c r="AC34" i="1" s="1"/>
  <c r="B16" i="1" a="1"/>
  <c r="C16" i="1" s="1"/>
  <c r="C17" i="1" l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<sst xmlns="http://schemas.openxmlformats.org/spreadsheetml/2006/main" count="109" uniqueCount="55">
  <si>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</si>
  <si>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</si>
  <si>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</si>
  <si>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</si>
  <si>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</si>
  <si>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</si>
  <si>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</si>
  <si>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</si>
  <si>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</si>
  <si>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</si>
  <si>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</si>
  <si>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</si>
  <si>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</si>
  <si>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</si>
  <si>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</si>
  <si>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</si>
  <si>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</si>
  <si>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</si>
  <si>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</si>
  <si>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</si>
  <si>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</si>
  <si>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</si>
  <si>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</si>
  <si>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</si>
  <si>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</si>
  <si>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</si>
  <si>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</si>
  <si>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</si>
  <si>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</si>
  <si>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</si>
  <si>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</si>
  <si>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</si>
  <si>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</si>
  <si>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</si>
  <si>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</si>
  <si>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</si>
  <si>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</si>
  <si>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</si>
  <si>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</si>
  <si>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</si>
  <si>
    <t>Lente +10</t>
  </si>
  <si>
    <t>1/Si(1/So)</t>
  </si>
  <si>
    <t>D(So)</t>
  </si>
  <si>
    <t>Esquerda</t>
  </si>
  <si>
    <t>Direita</t>
  </si>
  <si>
    <t>Regressão Linear</t>
  </si>
  <si>
    <t>Resíduos</t>
  </si>
  <si>
    <t>Declive (1)</t>
  </si>
  <si>
    <t>Interseção (y=0) (1)</t>
  </si>
  <si>
    <t>Interseção (x=0) (1)</t>
  </si>
  <si>
    <t>Interseção (D) (2)</t>
  </si>
  <si>
    <t>Interseção (E) (2)</t>
  </si>
  <si>
    <t>Interseção(Minimo):</t>
  </si>
  <si>
    <t>In. Assintotas (X/2) (2)</t>
  </si>
  <si>
    <t>In.Assintotas (Y/4)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</si>
</sst>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05837805306184"/>
          <c:y val="0.12120104797829365"/>
          <c:w val="0.76397835620865862"/>
          <c:h val="0.70544986789725095"/>
        </c:manualLayout>
      </c:layout>
      <c:scatterChart>
        <c:scatterStyle val="lineMarker"/>
        <c:varyColors val="0"/>
        <c:ser>
          <c:idx val="0"/>
          <c:order val="0"/>
          <c:tx>
            <c:v>1/Si(1/So)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560771165129929E-2"/>
                  <c:y val="-0.52788153306538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en-US" sz="1300"/>
                  <a:t>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en-US" sz="13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42397295924999"/>
          <c:y val="0.74149114403890992"/>
          <c:w val="0.22345232233837131"/>
          <c:h val="7.3841658114801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40591861188738"/>
          <c:y val="0.16484444444444443"/>
          <c:w val="0.7864825469247930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Assintota da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Assintota da direita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layout>
                <c:manualLayout>
                  <c:x val="0.12949246580378179"/>
                  <c:y val="0.12904325315499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D</a:t>
                </a:r>
                <a:r>
                  <a:rPr lang="en-US" sz="1300" baseline="0"/>
                  <a:t> (cm)</a:t>
                </a:r>
                <a:endParaRPr lang="en-US" sz="1300"/>
              </a:p>
            </c:rich>
          </c:tx>
          <c:layout>
            <c:manualLayout>
              <c:xMode val="edge"/>
              <c:yMode val="edge"/>
              <c:x val="1.9542150924757005E-2"/>
              <c:y val="0.4111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7644998450442484"/>
          <c:y val="0.45901151744837215"/>
          <c:w val="0.2537285065874238"/>
          <c:h val="0.3400062992125984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</a:t>
            </a:r>
            <a:r>
              <a:rPr lang="pt-PT"/>
              <a:t>[1/Si(1/So)]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55336832895889"/>
          <c:y val="0.17171296296296296"/>
          <c:w val="0.74936570428696414"/>
          <c:h val="0.6668115180990038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Sheet1!$H$3:$H$13</c:f>
              <c:numCache>
                <c:formatCode>0.0000</c:formatCode>
                <c:ptCount val="11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  <c:pt idx="10">
                  <c:v>2.8210070218281064E-2</c:v>
                </c:pt>
              </c:numCache>
            </c:numRef>
          </c:xVal>
          <c:yVal>
            <c:numRef>
              <c:f>Sheet1!$J$32:$J$41</c:f>
              <c:numCache>
                <c:formatCode>0.0000</c:formatCode>
                <c:ptCount val="10"/>
                <c:pt idx="0">
                  <c:v>1.5345487784139255E-3</c:v>
                </c:pt>
                <c:pt idx="1">
                  <c:v>-3.462497874756644E-4</c:v>
                </c:pt>
                <c:pt idx="2">
                  <c:v>-3.5220268125888375E-4</c:v>
                </c:pt>
                <c:pt idx="3">
                  <c:v>-6.9062410123669864E-4</c:v>
                </c:pt>
                <c:pt idx="4">
                  <c:v>1.3177408272639773E-3</c:v>
                </c:pt>
                <c:pt idx="5">
                  <c:v>-5.837206183460994E-4</c:v>
                </c:pt>
                <c:pt idx="6">
                  <c:v>-3.0027543260882639E-4</c:v>
                </c:pt>
                <c:pt idx="7">
                  <c:v>-1.8301455186859258E-3</c:v>
                </c:pt>
                <c:pt idx="8">
                  <c:v>2.8312938311225028E-4</c:v>
                </c:pt>
                <c:pt idx="9">
                  <c:v>1.3057253033934638E-3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7-43EE-A2CA-7FA19C0DA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69919"/>
        <c:axId val="2028775327"/>
      </c:scatterChart>
      <c:valAx>
        <c:axId val="202876991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</a:t>
                </a:r>
                <a:r>
                  <a:rPr lang="en-US" sz="1300" baseline="30000"/>
                  <a:t>-1</a:t>
                </a:r>
                <a:r>
                  <a:rPr lang="en-US" sz="1300"/>
                  <a:t>)</a:t>
                </a:r>
              </a:p>
            </c:rich>
          </c:tx>
          <c:layout>
            <c:manualLayout>
              <c:xMode val="edge"/>
              <c:yMode val="edge"/>
              <c:x val="0.43252219976028511"/>
              <c:y val="0.90645798809394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75327"/>
        <c:crossesAt val="-15"/>
        <c:crossBetween val="midCat"/>
      </c:valAx>
      <c:valAx>
        <c:axId val="2028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pt-PT" sz="13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6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10125062783834"/>
          <c:y val="0.74846225048221016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683776547334"/>
          <c:y val="0.19280048036090919"/>
          <c:w val="0.76790638324359661"/>
          <c:h val="0.5897339950325782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Sheet1!$C$3:$C$6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Sheet1!$L$38:$L$41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D-4096-801F-6B7631DF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8.8"/>
          <c:min val="18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So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(cm)</a:t>
                </a:r>
              </a:p>
            </c:rich>
          </c:tx>
          <c:layout>
            <c:manualLayout>
              <c:xMode val="edge"/>
              <c:yMode val="edge"/>
              <c:x val="1.4548774288589418E-2"/>
              <c:y val="0.32843961640040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4081753759593"/>
          <c:y val="0.20699941933407451"/>
          <c:w val="0.13307751298541112"/>
          <c:h val="8.771989425183666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95679211804785"/>
          <c:y val="0.18696866164373474"/>
          <c:w val="0.79316905041297481"/>
          <c:h val="0.61496681086515892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19050">
              <a:noFill/>
            </a:ln>
          </c:spPr>
          <c:xVal>
            <c:numRef>
              <c:f>Sheet1!$C$7:$C$12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Sheet1!$K$32:$K$37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E-4482-9ECB-45E66DA0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>
                      <c:ext uri="{02D57815-91ED-43cb-92C2-25804820EDAC}">
                        <c15:formulaRef>
                          <c15:sqref>Sheet1!$H$32:$H$37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Sheet1!$K$32:$K$37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12E-4482-9ECB-45E66DA07AC6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2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So</a:t>
                </a:r>
                <a:r>
                  <a:rPr lang="pt-PT" sz="1300" baseline="0"/>
                  <a:t> (cm)</a:t>
                </a:r>
                <a:endParaRPr lang="pt-PT" sz="1300"/>
              </a:p>
            </c:rich>
          </c:tx>
          <c:layout>
            <c:manualLayout>
              <c:xMode val="edge"/>
              <c:yMode val="edge"/>
              <c:x val="0.44461734399830688"/>
              <c:y val="0.879191869382422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(cm)</a:t>
                </a:r>
              </a:p>
            </c:rich>
          </c:tx>
          <c:layout>
            <c:manualLayout>
              <c:xMode val="edge"/>
              <c:yMode val="edge"/>
              <c:x val="1.7779176091109565E-2"/>
              <c:y val="0.331864531333553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703884140323202"/>
          <c:y val="0.21833327058842178"/>
          <c:w val="0.1201569895425036"/>
          <c:h val="0.104299083197771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432706</xdr:colOff>
      <xdr:row>1</xdr:row>
      <xdr:rowOff>135703</xdr:rowOff>
    </xdr:from>
    <xdr:to>
      <xdr:col>20</xdr:col>
      <xdr:colOff>108857</xdr:colOff>
      <xdr:row>18</xdr:row>
      <xdr:rowOff>88444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433794</xdr:colOff>
      <xdr:row>18</xdr:row>
      <xdr:rowOff>186129</xdr:rowOff>
    </xdr:from>
    <xdr:to>
      <xdr:col>20</xdr:col>
      <xdr:colOff>96610</xdr:colOff>
      <xdr:row>33</xdr:row>
      <xdr:rowOff>144764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12</xdr:col>
      <xdr:colOff>439510</xdr:colOff>
      <xdr:row>34</xdr:row>
      <xdr:rowOff>65995</xdr:rowOff>
    </xdr:from>
    <xdr:to>
      <xdr:col>20</xdr:col>
      <xdr:colOff>125185</xdr:colOff>
      <xdr:row>49</xdr:row>
      <xdr:rowOff>61233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3FA53D-4647-4CCE-AC77-280FE2BC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238942</xdr:colOff>
      <xdr:row>1</xdr:row>
      <xdr:rowOff>120967</xdr:rowOff>
    </xdr:from>
    <xdr:to>
      <xdr:col>32</xdr:col>
      <xdr:colOff>84637</xdr:colOff>
      <xdr:row>14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46238C6-55A0-4F7C-B7A9-3AB2747E9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277314</xdr:colOff>
      <xdr:row>15</xdr:row>
      <xdr:rowOff>108177</xdr:rowOff>
    </xdr:from>
    <xdr:to>
      <xdr:col>32</xdr:col>
      <xdr:colOff>113484</xdr:colOff>
      <xdr:row>28</xdr:row>
      <xdr:rowOff>84365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1175FC7-8A03-4AE6-84A5-0C6A061A6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AC45"/>
  <sheetViews>
    <sheetView tabSelected="1" topLeftCell="A7" zoomScaleNormal="100" workbookViewId="0">
      <selection activeCell="F18" sqref="F18"/>
    </sheetView>
  </sheetViews>
  <sheetFormatPr defaultRowHeight="14.4" x14ac:dyDescent="0.3"/>
  <cols>
    <col min="1" max="1" width="10.33203125" customWidth="1"/>
    <col min="2" max="2" width="8" customWidth="1"/>
    <col min="3" max="3" width="7.33203125" customWidth="1"/>
    <col min="4" max="4" width="7.6640625" customWidth="1"/>
    <col min="5" max="5" width="7.44140625" customWidth="1"/>
    <col min="6" max="7" width="7.33203125" customWidth="1"/>
    <col min="8" max="8" width="7.88671875" customWidth="1"/>
    <col min="9" max="9" width="7.5546875" customWidth="1"/>
    <col min="10" max="10" width="8.44140625" customWidth="1"/>
    <col min="11" max="11" width="11.44140625" customWidth="1"/>
    <col min="12" max="12" width="10.33203125" customWidth="1"/>
    <col min="13" max="13" width="9.33203125" customWidth="1"/>
    <col min="26" max="26" width="17.33203125" customWidth="1"/>
    <col min="28" max="28" width="12.109375" customWidth="1"/>
  </cols>
  <sheetData>
    <row r="1" spans="1:12" x14ac:dyDescent="0.3">
      <c r="B1" s="50" t="s">
        <v>24</v>
      </c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 x14ac:dyDescent="0.3">
      <c r="A2" s="4"/>
      <c r="B2" s="18" t="s">
        <v>0</v>
      </c>
      <c r="C2" s="18" t="s">
        <v>25</v>
      </c>
      <c r="D2" s="18" t="s">
        <v>1</v>
      </c>
      <c r="E2" s="18" t="s">
        <v>10</v>
      </c>
      <c r="F2" s="18" t="s">
        <v>11</v>
      </c>
      <c r="G2" s="18" t="s">
        <v>2</v>
      </c>
      <c r="H2" s="18" t="s">
        <v>9</v>
      </c>
      <c r="I2" s="18" t="s">
        <v>8</v>
      </c>
      <c r="J2" s="18" t="s">
        <v>3</v>
      </c>
      <c r="K2" s="18" t="s">
        <v>34</v>
      </c>
      <c r="L2" s="1" t="s">
        <v>5</v>
      </c>
    </row>
    <row r="3" spans="1:12" x14ac:dyDescent="0.3">
      <c r="A3" s="5" t="s">
        <v>6</v>
      </c>
      <c r="B3" s="16">
        <v>95.6</v>
      </c>
      <c r="C3" s="16">
        <v>18.399999999999999</v>
      </c>
      <c r="D3" s="16">
        <v>76.7</v>
      </c>
      <c r="E3" s="16">
        <v>2.2999999999999998</v>
      </c>
      <c r="F3" s="16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3">
      <c r="A4" s="6" t="s">
        <v>6</v>
      </c>
      <c r="B4" s="16">
        <v>102.1</v>
      </c>
      <c r="C4" s="16">
        <v>18.7</v>
      </c>
      <c r="D4" s="16">
        <v>83.35</v>
      </c>
      <c r="E4" s="16">
        <v>2.2999999999999998</v>
      </c>
      <c r="F4" s="16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3">
      <c r="A5" s="6" t="s">
        <v>6</v>
      </c>
      <c r="B5" s="16">
        <v>106.9</v>
      </c>
      <c r="C5" s="16">
        <v>18.45</v>
      </c>
      <c r="D5" s="16">
        <v>88.55</v>
      </c>
      <c r="E5" s="16">
        <v>2.2999999999999998</v>
      </c>
      <c r="F5" s="16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19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3">
      <c r="A6" s="6" t="s">
        <v>6</v>
      </c>
      <c r="B6" s="16">
        <v>113.1</v>
      </c>
      <c r="C6" s="16">
        <v>18.3</v>
      </c>
      <c r="D6" s="16">
        <v>95</v>
      </c>
      <c r="E6" s="16">
        <v>2.2999999999999998</v>
      </c>
      <c r="F6" s="16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3">
      <c r="A7" s="2" t="s">
        <v>7</v>
      </c>
      <c r="B7" s="16">
        <v>95.75</v>
      </c>
      <c r="C7" s="16">
        <v>76.599999999999994</v>
      </c>
      <c r="D7" s="16">
        <v>19</v>
      </c>
      <c r="E7" s="16">
        <v>2.2999999999999998</v>
      </c>
      <c r="F7" s="16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3">
      <c r="A8" s="2" t="s">
        <v>7</v>
      </c>
      <c r="B8" s="16">
        <v>102.15</v>
      </c>
      <c r="C8" s="16">
        <v>82.85</v>
      </c>
      <c r="D8" s="16">
        <v>19.350000000000001</v>
      </c>
      <c r="E8" s="16">
        <v>2.2999999999999998</v>
      </c>
      <c r="F8" s="16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3">
      <c r="A9" s="2" t="s">
        <v>7</v>
      </c>
      <c r="B9" s="16">
        <v>106.9</v>
      </c>
      <c r="C9" s="16">
        <v>87.9</v>
      </c>
      <c r="D9" s="16">
        <v>19</v>
      </c>
      <c r="E9" s="16">
        <v>2.2999999999999998</v>
      </c>
      <c r="F9" s="16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3">
      <c r="A10" s="2" t="s">
        <v>7</v>
      </c>
      <c r="B10" s="16">
        <v>113.05</v>
      </c>
      <c r="C10" s="16">
        <v>94</v>
      </c>
      <c r="D10" s="16">
        <v>19.3</v>
      </c>
      <c r="E10" s="16">
        <v>2.2999999999999998</v>
      </c>
      <c r="F10" s="16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3">
      <c r="A11" s="2" t="s">
        <v>7</v>
      </c>
      <c r="B11" s="16">
        <v>124.3</v>
      </c>
      <c r="C11" s="16">
        <v>106.1</v>
      </c>
      <c r="D11" s="16">
        <v>18.149999999999999</v>
      </c>
      <c r="E11" s="16">
        <v>2.2999999999999998</v>
      </c>
      <c r="F11" s="16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3">
      <c r="A12" s="2" t="s">
        <v>7</v>
      </c>
      <c r="B12" s="16">
        <v>130.94999999999999</v>
      </c>
      <c r="C12" s="16">
        <v>112.78</v>
      </c>
      <c r="D12" s="16">
        <v>17.649999999999999</v>
      </c>
      <c r="E12" s="16">
        <v>2.2999999999999998</v>
      </c>
      <c r="F12" s="16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3">
      <c r="A13" s="15" t="s">
        <v>31</v>
      </c>
      <c r="B13" s="5" t="s">
        <v>30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20">
        <f t="shared" ref="H13:I13" si="7">AVERAGE(H3:H12)</f>
        <v>2.8210070218281064E-2</v>
      </c>
      <c r="I13" s="20">
        <f t="shared" si="7"/>
        <v>3.6736463917812386E-2</v>
      </c>
      <c r="J13" s="20">
        <f>AVERAGE(J3:J12)</f>
        <v>15.394079324631225</v>
      </c>
      <c r="K13" s="20">
        <f>AVERAGE(K3:K12)</f>
        <v>15.435866592255355</v>
      </c>
      <c r="L13" s="20">
        <f t="shared" ref="L13" si="8">AVERAGE(L3:L12)</f>
        <v>15.418693647044245</v>
      </c>
    </row>
    <row r="14" spans="1:12" x14ac:dyDescent="0.3">
      <c r="G14" s="3"/>
      <c r="H14" s="3"/>
      <c r="I14" s="3"/>
    </row>
    <row r="15" spans="1:12" x14ac:dyDescent="0.3">
      <c r="A15" s="3"/>
      <c r="B15" s="56" t="s">
        <v>12</v>
      </c>
      <c r="C15" s="56"/>
      <c r="E15" s="3"/>
      <c r="G15" s="49" t="s">
        <v>42</v>
      </c>
      <c r="H15" s="49"/>
      <c r="I15" s="1" t="s">
        <v>17</v>
      </c>
      <c r="J15" s="1" t="s">
        <v>18</v>
      </c>
      <c r="K15" s="49" t="s">
        <v>23</v>
      </c>
      <c r="L15" s="49"/>
    </row>
    <row r="16" spans="1:12" x14ac:dyDescent="0.3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45" t="s">
        <v>15</v>
      </c>
      <c r="E16" s="46"/>
      <c r="G16" s="57" t="s">
        <v>52</v>
      </c>
      <c r="H16" s="58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29" x14ac:dyDescent="0.3">
      <c r="A17" s="1" t="s">
        <v>13</v>
      </c>
      <c r="B17" s="11">
        <v>1.6959264966798147E-2</v>
      </c>
      <c r="C17" s="11">
        <v>5.9871925775196099E-4</v>
      </c>
      <c r="D17" s="47" t="s">
        <v>16</v>
      </c>
      <c r="E17" s="48"/>
      <c r="F17" s="21"/>
      <c r="G17" s="43" t="s">
        <v>19</v>
      </c>
      <c r="H17" s="54"/>
      <c r="I17" s="59">
        <f>(INTERCEPT(B3:B6,C3:C6)-INTERCEPT(R24:R29,C7:C12))/(SLOPE(R24:R29,C7:C12)-SLOPE(B3:B6,C3:C6))</f>
        <v>24.756981786643593</v>
      </c>
      <c r="J17" s="41">
        <f>SLOPE(B3:B6,C3:C6)*I17+INTERCEPT(B3:B6,C3:C6)</f>
        <v>0</v>
      </c>
      <c r="K17" s="59">
        <f>I17</f>
        <v>24.756981786643593</v>
      </c>
      <c r="L17" s="59"/>
    </row>
    <row r="18" spans="1:29" ht="20.25" customHeight="1" x14ac:dyDescent="0.3">
      <c r="G18" s="55"/>
      <c r="H18" s="54"/>
      <c r="I18" s="59"/>
      <c r="J18" s="41"/>
      <c r="K18" s="59"/>
      <c r="L18" s="59"/>
    </row>
    <row r="19" spans="1:29" ht="15" customHeight="1" x14ac:dyDescent="0.3">
      <c r="A19" s="40" t="s">
        <v>33</v>
      </c>
      <c r="B19" s="40"/>
      <c r="C19" s="40"/>
      <c r="D19" s="40"/>
      <c r="E19" s="40"/>
      <c r="G19" s="43" t="s">
        <v>20</v>
      </c>
      <c r="H19" s="54"/>
      <c r="I19" s="41">
        <v>0</v>
      </c>
      <c r="J19" s="41">
        <v>21.914000000000001</v>
      </c>
      <c r="K19" s="41">
        <f>J19</f>
        <v>21.914000000000001</v>
      </c>
      <c r="L19" s="41"/>
    </row>
    <row r="20" spans="1:29" ht="18.75" customHeight="1" x14ac:dyDescent="0.3">
      <c r="A20" s="40"/>
      <c r="B20" s="40"/>
      <c r="C20" s="40"/>
      <c r="D20" s="40"/>
      <c r="E20" s="40"/>
      <c r="G20" s="55"/>
      <c r="H20" s="54"/>
      <c r="I20" s="41"/>
      <c r="J20" s="41"/>
      <c r="K20" s="41"/>
      <c r="L20" s="41"/>
    </row>
    <row r="21" spans="1:29" x14ac:dyDescent="0.3">
      <c r="B21" s="22"/>
      <c r="C21" s="22"/>
      <c r="D21" s="22"/>
      <c r="H21" s="3"/>
      <c r="I21" s="3"/>
      <c r="J21" s="3"/>
    </row>
    <row r="22" spans="1:29" x14ac:dyDescent="0.3">
      <c r="A22" s="38"/>
      <c r="B22" s="53" t="s">
        <v>40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29" x14ac:dyDescent="0.3">
      <c r="A23" s="39"/>
      <c r="B23" s="17" t="s">
        <v>0</v>
      </c>
      <c r="C23" s="17" t="s">
        <v>25</v>
      </c>
      <c r="D23" s="17" t="s">
        <v>1</v>
      </c>
      <c r="E23" s="17" t="s">
        <v>10</v>
      </c>
      <c r="F23" s="17" t="s">
        <v>11</v>
      </c>
      <c r="G23" s="17" t="s">
        <v>2</v>
      </c>
      <c r="H23" s="18" t="s">
        <v>9</v>
      </c>
      <c r="I23" s="18" t="s">
        <v>29</v>
      </c>
      <c r="J23" s="18" t="s">
        <v>3</v>
      </c>
      <c r="K23" s="18" t="s">
        <v>4</v>
      </c>
      <c r="L23" s="18" t="s">
        <v>5</v>
      </c>
    </row>
    <row r="24" spans="1:29" ht="15.6" customHeight="1" x14ac:dyDescent="0.3">
      <c r="A24" s="13" t="s">
        <v>28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29" x14ac:dyDescent="0.3">
      <c r="A25" s="1" t="s">
        <v>27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9">F25/E25</f>
        <v>1.7391304347826089</v>
      </c>
      <c r="H25" s="12">
        <f t="shared" ref="H25:H26" si="10">1/C25</f>
        <v>6.6666666666666666E-2</v>
      </c>
      <c r="I25" s="12">
        <f t="shared" ref="I25:I26" si="11">1/D25</f>
        <v>3.4602076124567477E-2</v>
      </c>
      <c r="J25" s="12">
        <f t="shared" ref="J25:J26" si="12">D25*C25/B25</f>
        <v>9.8747152619589986</v>
      </c>
      <c r="K25" s="12">
        <f t="shared" ref="K25:K26" si="13">C25-C25^2/B25</f>
        <v>9.8747152619589968</v>
      </c>
      <c r="L25" s="12">
        <f t="shared" ref="L25:L26" si="14">D25-D25^2/B25</f>
        <v>9.8747152619589968</v>
      </c>
      <c r="R25" s="3">
        <v>0</v>
      </c>
    </row>
    <row r="26" spans="1:29" x14ac:dyDescent="0.3">
      <c r="A26" s="1" t="s">
        <v>26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9"/>
        <v>1.8695652173913044</v>
      </c>
      <c r="H26" s="12">
        <f t="shared" si="10"/>
        <v>6.6666666666666666E-2</v>
      </c>
      <c r="I26" s="12">
        <f t="shared" si="11"/>
        <v>3.7383177570093455E-2</v>
      </c>
      <c r="J26" s="12">
        <f t="shared" si="12"/>
        <v>9.7272727272727266</v>
      </c>
      <c r="K26" s="12">
        <f t="shared" si="13"/>
        <v>9.5454545454545467</v>
      </c>
      <c r="L26" s="12">
        <f t="shared" si="14"/>
        <v>9.4030303030303024</v>
      </c>
      <c r="R26" s="3">
        <v>0</v>
      </c>
    </row>
    <row r="27" spans="1:29" x14ac:dyDescent="0.3">
      <c r="A27" s="15" t="s">
        <v>31</v>
      </c>
      <c r="B27" s="5" t="s">
        <v>30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29" x14ac:dyDescent="0.3">
      <c r="R28" s="3">
        <v>0</v>
      </c>
    </row>
    <row r="29" spans="1:29" x14ac:dyDescent="0.3">
      <c r="A29" s="49" t="s">
        <v>41</v>
      </c>
      <c r="B29" s="49"/>
      <c r="C29" s="2" t="s">
        <v>17</v>
      </c>
      <c r="D29" s="2" t="s">
        <v>18</v>
      </c>
      <c r="E29" s="9" t="s">
        <v>23</v>
      </c>
      <c r="G29" s="42" t="s">
        <v>45</v>
      </c>
      <c r="H29" s="42"/>
      <c r="I29" s="42"/>
      <c r="J29" s="42" t="s">
        <v>46</v>
      </c>
      <c r="K29" s="42"/>
      <c r="L29" s="42"/>
      <c r="R29" s="3">
        <v>0</v>
      </c>
    </row>
    <row r="30" spans="1:29" x14ac:dyDescent="0.3">
      <c r="A30" s="43" t="s">
        <v>21</v>
      </c>
      <c r="B30" s="44"/>
      <c r="C30" s="41">
        <v>6.6199999999999995E-2</v>
      </c>
      <c r="D30" s="41">
        <v>0</v>
      </c>
      <c r="E30" s="41">
        <f>1/ C30</f>
        <v>15.105740181268883</v>
      </c>
      <c r="G30" s="24" t="s">
        <v>41</v>
      </c>
      <c r="H30" s="42" t="s">
        <v>42</v>
      </c>
      <c r="I30" s="42"/>
      <c r="J30" s="24" t="s">
        <v>41</v>
      </c>
      <c r="K30" s="42" t="s">
        <v>42</v>
      </c>
      <c r="L30" s="42"/>
      <c r="R30" s="3">
        <v>0</v>
      </c>
    </row>
    <row r="31" spans="1:29" x14ac:dyDescent="0.3">
      <c r="A31" s="43"/>
      <c r="B31" s="44"/>
      <c r="C31" s="41"/>
      <c r="D31" s="41"/>
      <c r="E31" s="41"/>
      <c r="G31" s="1"/>
      <c r="H31" s="24" t="s">
        <v>44</v>
      </c>
      <c r="I31" s="24" t="s">
        <v>43</v>
      </c>
      <c r="J31" s="1"/>
      <c r="K31" s="13" t="s">
        <v>44</v>
      </c>
      <c r="L31" s="13" t="s">
        <v>43</v>
      </c>
      <c r="R31" s="3">
        <v>0</v>
      </c>
    </row>
    <row r="32" spans="1:29" x14ac:dyDescent="0.3">
      <c r="A32" s="43" t="s">
        <v>22</v>
      </c>
      <c r="B32" s="44"/>
      <c r="C32" s="41">
        <v>0</v>
      </c>
      <c r="D32" s="41">
        <v>6.3899999999999998E-2</v>
      </c>
      <c r="E32" s="41">
        <f>1/D32</f>
        <v>15.649452269170579</v>
      </c>
      <c r="G32" s="27" cm="1">
        <f t="array" ref="G32:G41">-0.9641*H3:H12+0.0639</f>
        <v>1.1503260869565213E-2</v>
      </c>
      <c r="H32" s="23" cm="1">
        <f t="array" ref="H32:H37">0.9668*C7:C12+0.0639</f>
        <v>74.120779999999996</v>
      </c>
      <c r="I32" s="26"/>
      <c r="J32" s="28" cm="1">
        <f t="array" ref="J32:J41">(I3:I12)-(-0.9641*H3:H12+0.0639)</f>
        <v>1.5345487784139255E-3</v>
      </c>
      <c r="K32" s="20" cm="1">
        <f t="array" ref="K32:K37">(B7:B12)-(0.9668*C7:C12+21.914)</f>
        <v>-0.22087999999999397</v>
      </c>
      <c r="L32" s="25"/>
      <c r="R32" s="3">
        <v>0</v>
      </c>
      <c r="Y32" s="18" t="s">
        <v>38</v>
      </c>
      <c r="Z32" s="18" t="s">
        <v>39</v>
      </c>
      <c r="AA32" s="18" t="s">
        <v>23</v>
      </c>
      <c r="AB32" s="13" t="s">
        <v>37</v>
      </c>
      <c r="AC32" s="18" t="s">
        <v>32</v>
      </c>
    </row>
    <row r="33" spans="1:29" x14ac:dyDescent="0.3">
      <c r="A33" s="43"/>
      <c r="B33" s="44"/>
      <c r="C33" s="41"/>
      <c r="D33" s="41"/>
      <c r="E33" s="41"/>
      <c r="G33" s="27">
        <v>1.2343850267379684E-2</v>
      </c>
      <c r="H33" s="23">
        <v>80.16328</v>
      </c>
      <c r="I33" s="26"/>
      <c r="J33" s="28">
        <v>-3.462497874756644E-4</v>
      </c>
      <c r="K33" s="20">
        <v>0.13662000000000774</v>
      </c>
      <c r="L33" s="25"/>
      <c r="R33" s="3">
        <v>0</v>
      </c>
      <c r="Y33" s="35" t="s">
        <v>36</v>
      </c>
      <c r="Z33" s="34" t="s">
        <v>3</v>
      </c>
      <c r="AA33" s="29">
        <f>J13</f>
        <v>15.394079324631225</v>
      </c>
      <c r="AB33" s="30">
        <v>0.378</v>
      </c>
      <c r="AC33" s="31">
        <f>((AA33-15)/15)</f>
        <v>2.6271954975414975E-2</v>
      </c>
    </row>
    <row r="34" spans="1:29" x14ac:dyDescent="0.3">
      <c r="G34" s="27">
        <v>1.1645257452574526E-2</v>
      </c>
      <c r="H34" s="23">
        <v>85.045620000000014</v>
      </c>
      <c r="I34" s="26"/>
      <c r="J34" s="28">
        <v>-3.5220268125888375E-4</v>
      </c>
      <c r="K34" s="20">
        <v>4.2799999999942884E-3</v>
      </c>
      <c r="L34" s="25"/>
      <c r="R34" s="3">
        <v>0</v>
      </c>
      <c r="Y34" s="36"/>
      <c r="Z34" s="34" t="s">
        <v>34</v>
      </c>
      <c r="AA34" s="29">
        <f>K13</f>
        <v>15.435866592255355</v>
      </c>
      <c r="AB34" s="30">
        <v>0.94199999999999995</v>
      </c>
      <c r="AC34" s="31">
        <f t="shared" ref="AC34:AC39" si="16">((AA34-15)/15)</f>
        <v>2.9057772817023656E-2</v>
      </c>
    </row>
    <row r="35" spans="1:29" x14ac:dyDescent="0.3">
      <c r="G35" s="27">
        <v>1.1216939890710383E-2</v>
      </c>
      <c r="H35" s="23">
        <v>90.943100000000001</v>
      </c>
      <c r="I35" s="26"/>
      <c r="J35" s="28">
        <v>-6.9062410123669864E-4</v>
      </c>
      <c r="K35" s="20">
        <v>0.25679999999999836</v>
      </c>
      <c r="L35" s="25"/>
      <c r="R35" s="3">
        <v>0</v>
      </c>
      <c r="Y35" s="36"/>
      <c r="Z35" s="34" t="s">
        <v>5</v>
      </c>
      <c r="AA35" s="29">
        <f>L13</f>
        <v>15.418693647044245</v>
      </c>
      <c r="AB35" s="30">
        <v>0.95799999999999996</v>
      </c>
      <c r="AC35" s="31">
        <f t="shared" si="16"/>
        <v>2.7912909802949672E-2</v>
      </c>
    </row>
    <row r="36" spans="1:29" x14ac:dyDescent="0.3">
      <c r="G36" s="27">
        <v>5.1313838120104441E-2</v>
      </c>
      <c r="H36" s="23">
        <v>102.64138</v>
      </c>
      <c r="I36" s="26"/>
      <c r="J36" s="28">
        <v>1.3177408272639773E-3</v>
      </c>
      <c r="K36" s="20">
        <v>-0.19147999999999854</v>
      </c>
      <c r="L36" s="25"/>
      <c r="Y36" s="36"/>
      <c r="Z36" s="34" t="s">
        <v>47</v>
      </c>
      <c r="AA36" s="30">
        <v>-0.96409999999999996</v>
      </c>
      <c r="AB36" s="32" t="s">
        <v>30</v>
      </c>
      <c r="AC36" s="31">
        <f>((AA36+1)/(-1))</f>
        <v>-3.5900000000000043E-2</v>
      </c>
    </row>
    <row r="37" spans="1:29" x14ac:dyDescent="0.3">
      <c r="G37" s="27">
        <v>5.226330718165359E-2</v>
      </c>
      <c r="H37" s="23">
        <v>109.099604</v>
      </c>
      <c r="I37" s="26"/>
      <c r="J37" s="28">
        <v>-5.837206183460994E-4</v>
      </c>
      <c r="K37" s="20">
        <v>2.9599999999163629E-4</v>
      </c>
      <c r="L37" s="25"/>
      <c r="Y37" s="36"/>
      <c r="Z37" s="34" t="s">
        <v>49</v>
      </c>
      <c r="AA37" s="30">
        <f>E32</f>
        <v>15.649452269170579</v>
      </c>
      <c r="AB37" s="32" t="s">
        <v>30</v>
      </c>
      <c r="AC37" s="31">
        <f t="shared" si="16"/>
        <v>4.3296817944705288E-2</v>
      </c>
    </row>
    <row r="38" spans="1:29" x14ac:dyDescent="0.3">
      <c r="G38" s="27">
        <v>5.2931854379977245E-2</v>
      </c>
      <c r="H38" s="26"/>
      <c r="I38" s="23" cm="1">
        <f t="array" ref="I38:I41">-16.59*C3:C6+410.72</f>
        <v>105.46400000000006</v>
      </c>
      <c r="J38" s="28">
        <v>-3.0027543260882639E-4</v>
      </c>
      <c r="K38" s="25"/>
      <c r="L38" s="20" cm="1">
        <f t="array" ref="L38:L41">(B3:B6)-(-16.59*C3:C6+410.72)</f>
        <v>-9.8640000000000612</v>
      </c>
      <c r="Y38" s="36"/>
      <c r="Z38" s="34" t="s">
        <v>48</v>
      </c>
      <c r="AA38" s="30">
        <f>E30</f>
        <v>15.105740181268883</v>
      </c>
      <c r="AB38" s="32" t="s">
        <v>30</v>
      </c>
      <c r="AC38" s="31">
        <f t="shared" si="16"/>
        <v>7.0493454179255599E-3</v>
      </c>
    </row>
    <row r="39" spans="1:29" x14ac:dyDescent="0.3">
      <c r="G39" s="27">
        <v>5.3643617021276596E-2</v>
      </c>
      <c r="H39" s="26"/>
      <c r="I39" s="23">
        <v>100.48700000000002</v>
      </c>
      <c r="J39" s="28">
        <v>-1.8301455186859258E-3</v>
      </c>
      <c r="K39" s="25"/>
      <c r="L39" s="20">
        <v>1.6129999999999711</v>
      </c>
      <c r="Y39" s="36"/>
      <c r="Z39" s="34" t="s">
        <v>53</v>
      </c>
      <c r="AA39" s="30">
        <f>K16</f>
        <v>11.073</v>
      </c>
      <c r="AB39" s="32" t="s">
        <v>30</v>
      </c>
      <c r="AC39" s="31">
        <f t="shared" si="16"/>
        <v>-0.26179999999999998</v>
      </c>
    </row>
    <row r="40" spans="1:29" x14ac:dyDescent="0.3">
      <c r="G40" s="27">
        <v>5.481328934967012E-2</v>
      </c>
      <c r="H40" s="26"/>
      <c r="I40" s="23">
        <v>104.63450000000006</v>
      </c>
      <c r="J40" s="28">
        <v>2.8312938311225028E-4</v>
      </c>
      <c r="K40" s="25"/>
      <c r="L40" s="20">
        <v>2.2654999999999461</v>
      </c>
      <c r="Y40" s="36"/>
      <c r="Z40" s="34" t="s">
        <v>54</v>
      </c>
      <c r="AA40" s="30">
        <f>L16</f>
        <v>10.831</v>
      </c>
      <c r="AB40" s="32" t="s">
        <v>30</v>
      </c>
      <c r="AC40" s="31">
        <f>((AA40-15)/15)</f>
        <v>-0.27793333333333337</v>
      </c>
    </row>
    <row r="41" spans="1:29" x14ac:dyDescent="0.3">
      <c r="G41" s="27">
        <v>5.5351498492640538E-2</v>
      </c>
      <c r="H41" s="26"/>
      <c r="I41" s="23">
        <v>107.12299999999999</v>
      </c>
      <c r="J41" s="28">
        <v>1.3057253033934638E-3</v>
      </c>
      <c r="K41" s="25"/>
      <c r="L41" s="20">
        <v>5.9770000000000039</v>
      </c>
      <c r="Y41" s="36"/>
      <c r="Z41" s="34" t="s">
        <v>50</v>
      </c>
      <c r="AA41" s="30">
        <f>K19</f>
        <v>21.914000000000001</v>
      </c>
      <c r="AB41" s="32" t="s">
        <v>30</v>
      </c>
      <c r="AC41" s="31">
        <f>((AA41-15)/15)</f>
        <v>0.46093333333333342</v>
      </c>
    </row>
    <row r="42" spans="1:29" x14ac:dyDescent="0.3">
      <c r="Y42" s="37"/>
      <c r="Z42" s="34" t="s">
        <v>51</v>
      </c>
      <c r="AA42" s="33">
        <f>K17</f>
        <v>24.756981786643593</v>
      </c>
      <c r="AB42" s="32" t="s">
        <v>30</v>
      </c>
      <c r="AC42" s="31">
        <f>((AA42-15)/15)</f>
        <v>0.65046545244290621</v>
      </c>
    </row>
    <row r="43" spans="1:29" x14ac:dyDescent="0.3">
      <c r="Y43" s="35" t="s">
        <v>35</v>
      </c>
      <c r="Z43" s="34" t="s">
        <v>3</v>
      </c>
      <c r="AA43" s="29">
        <f>J27</f>
        <v>9.6352618191953852</v>
      </c>
      <c r="AB43" s="30">
        <v>3.9E-2</v>
      </c>
      <c r="AC43" s="31">
        <f>((AA43-10)/10)</f>
        <v>-3.6473818080461483E-2</v>
      </c>
    </row>
    <row r="44" spans="1:29" x14ac:dyDescent="0.3">
      <c r="Y44" s="36"/>
      <c r="Z44" s="34" t="s">
        <v>34</v>
      </c>
      <c r="AA44" s="29">
        <f>K27</f>
        <v>9.5746557585893246</v>
      </c>
      <c r="AB44" s="30">
        <v>0.96399999999999997</v>
      </c>
      <c r="AC44" s="31">
        <f t="shared" ref="AC44:AC45" si="17">((AA44-10)/10)</f>
        <v>-4.2534424141067541E-2</v>
      </c>
    </row>
    <row r="45" spans="1:29" x14ac:dyDescent="0.3">
      <c r="Y45" s="37"/>
      <c r="Z45" s="34" t="s">
        <v>5</v>
      </c>
      <c r="AA45" s="29">
        <f>L27</f>
        <v>9.5271810111145765</v>
      </c>
      <c r="AB45" s="30">
        <v>0.93600000000000005</v>
      </c>
      <c r="AC45" s="31">
        <f t="shared" si="17"/>
        <v>-4.7281898888542354E-2</v>
      </c>
    </row>
  </sheetData>
  <mergeCells count="33"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  <mergeCell ref="K17:L18"/>
    <mergeCell ref="K19:L20"/>
    <mergeCell ref="K15:L15"/>
    <mergeCell ref="G15:H15"/>
    <mergeCell ref="D16:E16"/>
    <mergeCell ref="D17:E17"/>
    <mergeCell ref="C30:C31"/>
    <mergeCell ref="C32:C33"/>
    <mergeCell ref="D32:D33"/>
    <mergeCell ref="D30:D31"/>
    <mergeCell ref="Y33:Y42"/>
    <mergeCell ref="Y43:Y45"/>
    <mergeCell ref="A22:A23"/>
    <mergeCell ref="A19:E20"/>
    <mergeCell ref="E30:E31"/>
    <mergeCell ref="E32:E33"/>
    <mergeCell ref="K30:L30"/>
    <mergeCell ref="J29:L29"/>
    <mergeCell ref="H30:I30"/>
    <mergeCell ref="G29:I29"/>
    <mergeCell ref="A30:B31"/>
    <mergeCell ref="A32:B33"/>
    <mergeCell ref="A29:B29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2022-03-23T14:41:32Z</cp:lastPrinted>
  <dcterms:created xsi:type="dcterms:W3CDTF">2022-03-17T18:07:08Z</dcterms:created>
  <dcterms:modified xsi:type="dcterms:W3CDTF">2022-03-23T14:42:19Z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