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662740EB-AEC2-48D0-82D6-6B532FFFC8DD}" xr6:coauthVersionLast="47" xr6:coauthVersionMax="47" xr10:uidLastSave="{00000000-0000-0000-0000-000000000000}"/>
  <bookViews>
    <workbookView xWindow="-108" yWindow="-108" windowWidth="23256" windowHeight="12456" xr2:uid="{CF471F3A-E1A0-4176-A48E-87D105974D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G7" i="1" s="1"/>
  <c r="H7" i="1" s="1"/>
  <c r="G14" i="1" l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Y44" i="1" l="1"/>
  <c r="Y46" i="1" s="1"/>
  <c r="B59" i="1"/>
  <c r="D60" i="1"/>
  <c r="D61" i="1" s="1"/>
  <c r="D59" i="1"/>
  <c r="Y135" i="1"/>
  <c r="Y137" i="1" s="1"/>
  <c r="Y111" i="1"/>
  <c r="Y113" i="1" s="1"/>
  <c r="Y87" i="1"/>
  <c r="Y89" i="1" s="1"/>
  <c r="Y59" i="1"/>
  <c r="Y61" i="1" s="1"/>
  <c r="M18" i="1"/>
  <c r="M20" i="1" s="1"/>
  <c r="D83" i="1"/>
  <c r="D160" i="1"/>
  <c r="D159" i="1" l="1"/>
  <c r="D161" i="1"/>
  <c r="F54" i="1"/>
  <c r="F56" i="1"/>
  <c r="B20" i="1"/>
  <c r="B21" i="1"/>
  <c r="B22" i="1" s="1"/>
  <c r="D21" i="1"/>
  <c r="D22" i="1" s="1"/>
  <c r="D20" i="1"/>
  <c r="B84" i="1"/>
  <c r="B85" i="1" s="1"/>
  <c r="B83" i="1"/>
  <c r="D84" i="1"/>
  <c r="D85" i="1" s="1"/>
  <c r="B112" i="1"/>
  <c r="B113" i="1" s="1"/>
  <c r="B111" i="1"/>
  <c r="D136" i="1"/>
  <c r="D137" i="1" s="1"/>
  <c r="B136" i="1"/>
  <c r="B137" i="1" s="1"/>
  <c r="B135" i="1"/>
  <c r="D135" i="1"/>
  <c r="B159" i="1"/>
  <c r="B160" i="1"/>
  <c r="B161" i="1" s="1"/>
  <c r="F153" i="1"/>
  <c r="F154" i="1"/>
  <c r="F155" i="1"/>
  <c r="F156" i="1"/>
  <c r="F157" i="1"/>
  <c r="F129" i="1"/>
  <c r="F130" i="1"/>
  <c r="F131" i="1"/>
  <c r="F132" i="1"/>
  <c r="F133" i="1"/>
  <c r="F105" i="1"/>
  <c r="F106" i="1"/>
  <c r="F107" i="1"/>
  <c r="F108" i="1"/>
  <c r="F109" i="1"/>
  <c r="F77" i="1"/>
  <c r="F78" i="1"/>
  <c r="F79" i="1"/>
  <c r="F80" i="1"/>
  <c r="F81" i="1"/>
  <c r="F18" i="1"/>
  <c r="F14" i="1"/>
  <c r="F15" i="1"/>
  <c r="F16" i="1"/>
  <c r="F17" i="1"/>
  <c r="F152" i="1"/>
  <c r="F151" i="1"/>
  <c r="F150" i="1"/>
  <c r="F149" i="1"/>
  <c r="F148" i="1"/>
  <c r="F147" i="1"/>
  <c r="F146" i="1"/>
  <c r="F145" i="1"/>
  <c r="F144" i="1"/>
  <c r="F128" i="1"/>
  <c r="F127" i="1"/>
  <c r="F126" i="1"/>
  <c r="F125" i="1"/>
  <c r="F124" i="1"/>
  <c r="F123" i="1"/>
  <c r="F122" i="1"/>
  <c r="F121" i="1"/>
  <c r="F120" i="1"/>
  <c r="F119" i="1"/>
  <c r="F104" i="1"/>
  <c r="F103" i="1"/>
  <c r="F102" i="1"/>
  <c r="F101" i="1"/>
  <c r="F100" i="1"/>
  <c r="F99" i="1"/>
  <c r="F98" i="1"/>
  <c r="F97" i="1"/>
  <c r="F96" i="1"/>
  <c r="F76" i="1"/>
  <c r="F75" i="1"/>
  <c r="F74" i="1"/>
  <c r="F73" i="1"/>
  <c r="F72" i="1"/>
  <c r="F71" i="1"/>
  <c r="F70" i="1"/>
  <c r="F69" i="1"/>
  <c r="F68" i="1"/>
  <c r="F67" i="1"/>
  <c r="F4" i="1"/>
  <c r="F5" i="1"/>
  <c r="F6" i="1"/>
  <c r="F7" i="1"/>
  <c r="F8" i="1"/>
  <c r="F9" i="1"/>
  <c r="F10" i="1"/>
  <c r="F11" i="1"/>
  <c r="F12" i="1"/>
  <c r="F13" i="1"/>
  <c r="Y57" i="1" l="1"/>
  <c r="F20" i="1"/>
  <c r="M21" i="1" s="1"/>
  <c r="D111" i="1"/>
  <c r="D112" i="1"/>
  <c r="D113" i="1" s="1"/>
  <c r="F95" i="1"/>
  <c r="F112" i="1" s="1"/>
  <c r="F113" i="1" s="1"/>
  <c r="F135" i="1"/>
  <c r="Y114" i="1" s="1"/>
  <c r="F143" i="1"/>
  <c r="F160" i="1" s="1"/>
  <c r="F161" i="1" s="1"/>
  <c r="F136" i="1"/>
  <c r="F137" i="1" s="1"/>
  <c r="F84" i="1"/>
  <c r="F85" i="1" s="1"/>
  <c r="F21" i="1"/>
  <c r="F22" i="1" s="1"/>
  <c r="F83" i="1"/>
  <c r="Y62" i="1" s="1"/>
  <c r="Y133" i="1"/>
  <c r="Y109" i="1"/>
  <c r="M16" i="1"/>
  <c r="F159" i="1" l="1"/>
  <c r="Y138" i="1" s="1"/>
  <c r="Y85" i="1"/>
  <c r="F111" i="1"/>
  <c r="Y90" i="1" s="1"/>
  <c r="F52" i="1"/>
  <c r="F50" i="1" l="1"/>
  <c r="F48" i="1" l="1"/>
  <c r="F44" i="1" l="1"/>
  <c r="F46" i="1"/>
  <c r="F55" i="1"/>
  <c r="F57" i="1"/>
  <c r="B60" i="1"/>
  <c r="B61" i="1" s="1"/>
  <c r="Y42" i="1" s="1"/>
  <c r="F43" i="1"/>
  <c r="F53" i="1"/>
  <c r="F45" i="1"/>
  <c r="F47" i="1"/>
  <c r="F51" i="1"/>
  <c r="F49" i="1"/>
  <c r="F60" i="1" l="1"/>
  <c r="F61" i="1" s="1"/>
  <c r="F59" i="1"/>
  <c r="Y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<sst xmlns="http://schemas.openxmlformats.org/spreadsheetml/2006/main" count="111" uniqueCount="33">
  <si>
    <t>Voltagem</t>
  </si>
  <si>
    <t>Numero de Medição</t>
  </si>
  <si>
    <t>Corrente Elétrica</t>
  </si>
  <si>
    <t>Incerteza do Multimetro (V)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</si>
  <si>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</si>
  <si>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</si>
  <si>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</si>
  <si>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</si>
  <si>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</si>
  <si>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</si>
  <si>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</si>
  <si>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</si>
  <si>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</si>
  <si>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</si>
  <si>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</si>
  <si>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</si>
  <si>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V (V)</t>
  </si>
  <si>
    <t>u(V)</t>
  </si>
  <si>
    <t>u(I)</t>
  </si>
  <si>
    <t>I (A)</t>
  </si>
  <si>
    <t>R (Ω)</t>
  </si>
  <si>
    <t>1,00E-06*</t>
  </si>
  <si>
    <t>Resistência (Regressão linear):</t>
  </si>
  <si>
    <t>Erro relativo á previsão (%) :</t>
  </si>
  <si>
    <t>Erro Média em relacao á previsao(%):</t>
  </si>
  <si>
    <t>Previsão da Resistência:</t>
  </si>
  <si>
    <t>Incerteza da Resistência (Ω) :</t>
  </si>
  <si>
    <t>Incerteza do Multimetro (A) :</t>
  </si>
  <si>
    <t>2,00E-02*</t>
  </si>
  <si>
    <t>Fit</t>
  </si>
  <si>
    <t>Residuo</t>
  </si>
  <si>
    <t>ANALISE ESTATISTICA</t>
  </si>
  <si>
    <t>3,00E-06*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</si>
</sst>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1" xfId="0" applyBorder="1" applyAlignment="1"/>
    <xf numFmtId="11" fontId="0" fillId="0" borderId="1" xfId="0" applyNumberFormat="1" applyBorder="1"/>
    <xf numFmtId="10" fontId="0" fillId="0" borderId="1" xfId="2" applyNumberFormat="1" applyFont="1" applyBorder="1"/>
    <xf numFmtId="0" fontId="4" fillId="0" borderId="1" xfId="0" applyFont="1" applyBorder="1" applyAlignment="1"/>
    <xf numFmtId="10" fontId="0" fillId="0" borderId="1" xfId="0" applyNumberForma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/>
  </cellXfs>
  <cellStyles count="3">
    <cellStyle name="Moeda" xfId="1" builtinId="4"/>
    <cellStyle name="Normal" xfId="0" builtinId="0"/>
    <cellStyle name="Percentagem" xfId="2" builtinId="5"/>
  </cellStyles>
  <dxfs count="79"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Folha1!$B$4:$B$18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Folha1!$B$43:$B$57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Folha1!$B$67:$B$81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Folha1!$B$95:$B$109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Folha1!$B$119:$B$133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Folha1!$B$143:$B$157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Folha1!$H$3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Folha1!$H$4:$H$18</c:f>
              <c:numCache>
                <c:formatCode>0.00</c:formatCode>
                <c:ptCount val="15"/>
                <c:pt idx="0">
                  <c:v>1.4298058739939945E-3</c:v>
                </c:pt>
                <c:pt idx="1">
                  <c:v>9.4320499910607314E-3</c:v>
                </c:pt>
                <c:pt idx="2">
                  <c:v>7.7751546043092201E-3</c:v>
                </c:pt>
                <c:pt idx="3">
                  <c:v>2.5244914862508905E-2</c:v>
                </c:pt>
                <c:pt idx="4">
                  <c:v>4.9241664668788765E-3</c:v>
                </c:pt>
                <c:pt idx="5">
                  <c:v>1.8344898825873646E-2</c:v>
                </c:pt>
                <c:pt idx="6">
                  <c:v>1.1543658308986959E-2</c:v>
                </c:pt>
                <c:pt idx="7">
                  <c:v>1.7815106761859489E-2</c:v>
                </c:pt>
                <c:pt idx="8">
                  <c:v>-0.2309273189850316</c:v>
                </c:pt>
                <c:pt idx="9">
                  <c:v>1.443603518257941E-2</c:v>
                </c:pt>
                <c:pt idx="10">
                  <c:v>3.8592276710827988E-2</c:v>
                </c:pt>
                <c:pt idx="11">
                  <c:v>1.8719783802793266E-2</c:v>
                </c:pt>
                <c:pt idx="12">
                  <c:v>1.5911000532183195E-2</c:v>
                </c:pt>
                <c:pt idx="13">
                  <c:v>2.0567758465123376E-2</c:v>
                </c:pt>
                <c:pt idx="14">
                  <c:v>2.619070859605177E-2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78" dataDxfId="77">
  <autoFilter ref="A3:H18" xr:uid="{9C5B2E42-3817-413B-9C33-33DD89DD5E35}"/>
  <tableColumns count="8">
    <tableColumn id="1" xr3:uid="{9DD51987-C1BC-4ED6-8FEC-B5E9EEBD87E4}" name="Numero de Medição" totalsRowLabel="Total" dataDxfId="76" totalsRowDxfId="75"/>
    <tableColumn id="2" xr3:uid="{15D1FA17-1AE6-4DD2-8292-D64CE9308936}" name="V (V)" dataDxfId="74" totalsRowDxfId="73"/>
    <tableColumn id="5" xr3:uid="{7C02DDDF-3141-4D0A-9AF5-518B2A531A4C}" name="u(V)" dataDxfId="72"/>
    <tableColumn id="3" xr3:uid="{5BFB6233-8250-4878-B204-A8C660E33AB0}" name="I (A)" dataDxfId="71"/>
    <tableColumn id="6" xr3:uid="{D00D6C69-A1D9-4D13-9A2F-60BE40695798}" name="u(I)" dataDxfId="70" totalsRowDxfId="69"/>
    <tableColumn id="4" xr3:uid="{419C236C-08C9-42EB-933C-7880265CDDD8}" name="R (Ω)" totalsRowFunction="count" dataDxfId="68" totalsRowDxfId="67">
      <calculatedColumnFormula>B4/D4</calculatedColumnFormula>
    </tableColumn>
    <tableColumn id="8" xr3:uid="{5D26FCBD-106E-427B-AC75-BD87B08904B4}" name="Fit" dataDxfId="66" totalsRowDxfId="65">
      <calculatedColumnFormula>$J$4*Tabela5[[#This Row],[I (A)]]+$K$4</calculatedColumnFormula>
    </tableColumn>
    <tableColumn id="9" xr3:uid="{4F6967FE-8E66-46D5-89AC-72983E1166AF}" name="Residuo" dataDxfId="64" totalsRowDxfId="63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A42:F57" headerRowDxfId="62" dataDxfId="61">
  <autoFilter ref="A42:F57" xr:uid="{69947E35-7A5F-4B7A-83C9-EDC56314766C}"/>
  <tableColumns count="6">
    <tableColumn id="1" xr3:uid="{71843C50-F2B2-4812-B490-8BF118C0297E}" name="Numero de Medição" totalsRowLabel="Total" dataDxfId="60" totalsRowDxfId="59"/>
    <tableColumn id="2" xr3:uid="{991DA961-5670-4F45-9567-BEB5B16C9F9F}" name="Voltagem" dataDxfId="58"/>
    <tableColumn id="5" xr3:uid="{D016CBE5-CAE9-43D8-BDA7-51C54CA2663A}" name="u(V)" dataDxfId="57" dataCellStyle="Moeda"/>
    <tableColumn id="3" xr3:uid="{D8270B4F-B072-4BED-8F6B-32BF8798E9F7}" name="Corrente Elétrica" dataDxfId="56" totalsRowDxfId="55" dataCellStyle="Moeda"/>
    <tableColumn id="6" xr3:uid="{ADFD343F-0A14-4F6B-B60A-AC165360EBBD}" name="u(I)" dataDxfId="54" totalsRowDxfId="53" dataCellStyle="Moeda"/>
    <tableColumn id="4" xr3:uid="{9EAEEDAC-6D0F-473B-A32D-883D869F1ED1}" name="Resistência" totalsRowFunction="count" dataDxfId="52" totalsRowDxfId="51" dataCellStyle="Moeda">
      <calculatedColumnFormula>B43/D43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A66:F81" headerRowDxfId="50" dataDxfId="49">
  <autoFilter ref="A66:F81" xr:uid="{21B89758-6540-410C-9D6E-6615E7F30F73}"/>
  <tableColumns count="6">
    <tableColumn id="1" xr3:uid="{42A0E4D7-25BB-48A1-879F-59A29E5FDEC0}" name="Numero de Medição" totalsRowLabel="Total" dataDxfId="48" totalsRowDxfId="47"/>
    <tableColumn id="2" xr3:uid="{47CBB6DA-76E3-4208-B8AC-53ED1356227C}" name="V (V)" dataDxfId="46" totalsRowDxfId="45"/>
    <tableColumn id="7" xr3:uid="{339EC1BF-6347-49FE-8C68-674FFE212D24}" name="u(V)" dataDxfId="44" totalsRowDxfId="43"/>
    <tableColumn id="3" xr3:uid="{D546E76A-468E-464B-A2CB-4F07756EC755}" name="I (A)" dataDxfId="42" totalsRowDxfId="41"/>
    <tableColumn id="8" xr3:uid="{26E97079-5B7D-4585-A322-17562E32181D}" name="u(I)" dataDxfId="40" totalsRowDxfId="39"/>
    <tableColumn id="4" xr3:uid="{9B5FBD40-E7C9-4AF1-B58C-93484A227F08}" name="R (Ω)" totalsRowFunction="count" dataDxfId="38" totalsRowDxfId="37">
      <calculatedColumnFormula>B67/D67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A94:F109" headerRowDxfId="36" dataDxfId="35">
  <autoFilter ref="A94:F109" xr:uid="{A42DD33C-4153-4F72-9A4D-037FCE993F86}"/>
  <tableColumns count="6">
    <tableColumn id="1" xr3:uid="{DA8929B6-8358-4286-BBE7-87E237EAAF4B}" name="Numero de Medição" totalsRowLabel="Total" dataDxfId="34" totalsRowDxfId="33"/>
    <tableColumn id="2" xr3:uid="{AB952BEB-A90E-4961-B158-2A68B404E244}" name="V (V)" dataDxfId="32" totalsRowDxfId="31"/>
    <tableColumn id="5" xr3:uid="{DBBC59F9-D98C-4686-97C1-BEE96C71F346}" name="u(V)" dataDxfId="30" totalsRowDxfId="29"/>
    <tableColumn id="3" xr3:uid="{8245E335-11B5-4743-B73E-528AAAF1A734}" name="I (A)" dataDxfId="28"/>
    <tableColumn id="6" xr3:uid="{7F838851-7F2E-40AB-96BC-7EA7E1DA6457}" name="u(I)" dataDxfId="27"/>
    <tableColumn id="4" xr3:uid="{A7DC4E2F-8B36-4153-B12F-2CB9A0F3C0FE}" name="R (Ω)" totalsRowFunction="count" dataDxfId="26" totalsRowDxfId="25">
      <calculatedColumnFormula>B95/D95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A118:F133" headerRowDxfId="24" dataDxfId="23">
  <autoFilter ref="A118:F133" xr:uid="{3535E9FF-E56C-4068-8E82-CCB88E5535D2}"/>
  <tableColumns count="6">
    <tableColumn id="1" xr3:uid="{E5653933-D5F0-40E0-9126-7D5C5E6E076F}" name="Numero de Medição" totalsRowLabel="Total" dataDxfId="22" totalsRowDxfId="21"/>
    <tableColumn id="2" xr3:uid="{4047F096-802D-4A82-8556-4FDCD1CBA596}" name="V (V)" dataDxfId="20"/>
    <tableColumn id="5" xr3:uid="{39BCB85A-98A6-4169-ABBD-53EC7B090C38}" name="u(V)" dataDxfId="19"/>
    <tableColumn id="3" xr3:uid="{6A2E6146-0EF7-407B-BF4F-00BD8FF043CE}" name="I (A)" dataDxfId="18"/>
    <tableColumn id="6" xr3:uid="{527997B1-B87F-41CF-8B06-19A40E1B12DD}" name="u(I)" dataDxfId="17" totalsRowDxfId="16"/>
    <tableColumn id="4" xr3:uid="{5A9E15A7-8097-42C6-A5E9-38F4A78C1117}" name="R (Ω)" totalsRowFunction="count" dataDxfId="15" totalsRowDxfId="14">
      <calculatedColumnFormula>B119/D119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A142:F157" headerRowDxfId="13" dataDxfId="12">
  <autoFilter ref="A142:F157" xr:uid="{BCC2E761-7EDB-4227-A85C-DDC7184409AF}"/>
  <tableColumns count="6">
    <tableColumn id="1" xr3:uid="{FF1DBC2D-D6EA-47E0-9253-0394DF3401A6}" name="Numero de Medição" totalsRowLabel="Total" dataDxfId="11" totalsRowDxfId="10"/>
    <tableColumn id="2" xr3:uid="{E8262805-4EA5-4DDE-9F58-1568CDE64B65}" name="V (V)" dataDxfId="9" totalsRowDxfId="8"/>
    <tableColumn id="5" xr3:uid="{A83FC60C-ADB5-4B27-B59A-4BF99A9A0315}" name="u(V)" dataDxfId="7" totalsRowDxfId="6"/>
    <tableColumn id="3" xr3:uid="{4DCE768E-96BA-4F88-9C29-8BC5D79A7E60}" name="I (A)" dataDxfId="5" totalsRowDxfId="4"/>
    <tableColumn id="6" xr3:uid="{FB7AB7EF-F243-4E85-AE65-90CC109B64B6}" name="u(I)" dataDxfId="3" totalsRowDxfId="2"/>
    <tableColumn id="4" xr3:uid="{DC14564C-AA8B-4953-90CB-3874FB98E31D}" name="R (Ω)" totalsRowFunction="count" dataDxfId="1" totalsRowDxfId="0">
      <calculatedColumnFormula>B143/D143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abSelected="1" topLeftCell="A4" zoomScaleNormal="100" workbookViewId="0">
      <selection activeCell="Q6" sqref="Q6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3" t="s">
        <v>10</v>
      </c>
      <c r="B2" s="33"/>
      <c r="C2" s="33"/>
      <c r="D2" s="33"/>
      <c r="E2" s="33"/>
      <c r="F2" s="33"/>
      <c r="G2" s="33"/>
      <c r="H2" s="33"/>
    </row>
    <row r="3" spans="1:24" x14ac:dyDescent="0.3">
      <c r="A3" s="1" t="s">
        <v>1</v>
      </c>
      <c r="B3" s="9" t="s">
        <v>16</v>
      </c>
      <c r="C3" s="9" t="s">
        <v>17</v>
      </c>
      <c r="D3" s="9" t="s">
        <v>19</v>
      </c>
      <c r="E3" s="9" t="s">
        <v>18</v>
      </c>
      <c r="F3" s="9" t="s">
        <v>20</v>
      </c>
      <c r="G3" s="9" t="s">
        <v>29</v>
      </c>
      <c r="H3" s="9" t="s">
        <v>30</v>
      </c>
      <c r="I3" s="1"/>
      <c r="J3" s="32" t="s">
        <v>31</v>
      </c>
      <c r="K3" s="32"/>
    </row>
    <row r="4" spans="1:24" x14ac:dyDescent="0.3">
      <c r="A4" s="9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0.71857019412600598</v>
      </c>
      <c r="H4" s="2">
        <f>Tabela5[[#This Row],[V (V)]]-Tabela5[[#This Row],[Fit]]</f>
        <v>1.4298058739939945E-3</v>
      </c>
      <c r="I4" s="1"/>
      <c r="J4" s="34" cm="1">
        <f t="array" ref="J4:K8">LINEST(Tabela5[V (V)],Tabela5[I (A)],TRUE,TRUE)</f>
        <v>464.23921468327922</v>
      </c>
      <c r="K4" s="34">
        <v>4.8024015504641859E-3</v>
      </c>
    </row>
    <row r="5" spans="1:24" x14ac:dyDescent="0.3">
      <c r="A5" s="9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0.99056795000893927</v>
      </c>
      <c r="H5" s="2">
        <f>Tabela5[[#This Row],[V (V)]]-Tabela5[[#This Row],[Fit]]</f>
        <v>9.4320499910607314E-3</v>
      </c>
      <c r="I5" s="1"/>
      <c r="J5" s="34">
        <v>3.8006521695006943</v>
      </c>
      <c r="K5" s="34">
        <v>3.6662496657451686E-2</v>
      </c>
    </row>
    <row r="6" spans="1:24" x14ac:dyDescent="0.3">
      <c r="A6" s="9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1.4922248453956908</v>
      </c>
      <c r="H6" s="2">
        <f>Tabela5[[#This Row],[V (V)]]-Tabela5[[#This Row],[Fit]]</f>
        <v>7.7751546043092201E-3</v>
      </c>
      <c r="I6" s="1"/>
      <c r="J6" s="34">
        <v>0.99912944199347653</v>
      </c>
      <c r="K6" s="34">
        <v>6.6989062946331016E-2</v>
      </c>
    </row>
    <row r="7" spans="1:24" x14ac:dyDescent="0.3">
      <c r="A7" s="9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1.9747550851374911</v>
      </c>
      <c r="H7" s="2">
        <f>Tabela5[[#This Row],[V (V)]]-Tabela5[[#This Row],[Fit]]</f>
        <v>2.5244914862508905E-2</v>
      </c>
      <c r="I7" s="1"/>
      <c r="J7" s="34">
        <v>14919.950937885862</v>
      </c>
      <c r="K7" s="34">
        <v>13</v>
      </c>
      <c r="L7" s="1"/>
      <c r="M7" s="1"/>
      <c r="N7" s="1"/>
      <c r="O7" s="3"/>
      <c r="P7" s="17"/>
      <c r="Q7" s="3"/>
      <c r="R7" s="3"/>
      <c r="S7" s="3"/>
      <c r="T7" s="3"/>
    </row>
    <row r="8" spans="1:24" x14ac:dyDescent="0.3">
      <c r="A8" s="9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2.4450758335331213</v>
      </c>
      <c r="H8" s="2">
        <f>Tabela5[[#This Row],[V (V)]]-Tabela5[[#This Row],[Fit]]</f>
        <v>4.9241664668788765E-3</v>
      </c>
      <c r="I8" s="1"/>
      <c r="J8" s="34">
        <v>66.953795384125769</v>
      </c>
      <c r="K8" s="34">
        <v>5.8337949207557478E-2</v>
      </c>
      <c r="L8" s="1"/>
      <c r="M8" s="1"/>
      <c r="N8" s="1"/>
    </row>
    <row r="9" spans="1:24" x14ac:dyDescent="0.3">
      <c r="A9" s="9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2.9016551011741263</v>
      </c>
      <c r="H9" s="2">
        <f>Tabela5[[#This Row],[V (V)]]-Tabela5[[#This Row],[Fit]]</f>
        <v>1.8344898825873646E-2</v>
      </c>
      <c r="I9" s="1"/>
      <c r="J9" s="1"/>
      <c r="K9" s="4"/>
      <c r="L9" s="1"/>
      <c r="M9" s="1"/>
      <c r="N9" s="1"/>
    </row>
    <row r="10" spans="1:24" x14ac:dyDescent="0.3">
      <c r="A10" s="9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3.388456341691013</v>
      </c>
      <c r="H10" s="2">
        <f>Tabela5[[#This Row],[V (V)]]-Tabela5[[#This Row],[Fit]]</f>
        <v>1.1543658308986959E-2</v>
      </c>
      <c r="I10" s="1"/>
      <c r="J10" s="1"/>
      <c r="K10" s="4"/>
    </row>
    <row r="11" spans="1:24" x14ac:dyDescent="0.3">
      <c r="A11" s="9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3.8521848932381406</v>
      </c>
      <c r="H11" s="2">
        <f>Tabela5[[#This Row],[V (V)]]-Tabela5[[#This Row],[Fit]]</f>
        <v>1.7815106761859489E-2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9">
        <v>9</v>
      </c>
      <c r="B12" s="2">
        <v>4.41</v>
      </c>
      <c r="C12" s="5">
        <v>0.01</v>
      </c>
      <c r="D12" s="5">
        <v>9.9865000000000006E-3</v>
      </c>
      <c r="E12" s="5">
        <v>9.9999999999999995E-8</v>
      </c>
      <c r="F12" s="5">
        <f t="shared" si="0"/>
        <v>441.59615480899214</v>
      </c>
      <c r="G12" s="2">
        <f>$J$4*Tabela5[[#This Row],[I (A)]]+$K$4</f>
        <v>4.6409273189850317</v>
      </c>
      <c r="H12" s="2">
        <f>Tabela5[[#This Row],[V (V)]]-Tabela5[[#This Row],[Fit]]</f>
        <v>-0.2309273189850316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9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4.8455639648174209</v>
      </c>
      <c r="H13" s="2">
        <f>Tabela5[[#This Row],[V (V)]]-Tabela5[[#This Row],[Fit]]</f>
        <v>1.443603518257941E-2</v>
      </c>
      <c r="I13" s="1"/>
      <c r="J13" s="29"/>
      <c r="K13" s="30"/>
      <c r="L13" s="30"/>
      <c r="M13" s="31"/>
      <c r="U13" s="28"/>
      <c r="V13" s="28"/>
      <c r="W13" s="28"/>
      <c r="X13" s="28"/>
    </row>
    <row r="14" spans="1:24" x14ac:dyDescent="0.3">
      <c r="A14" s="9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$J$4*Tabela5[[#This Row],[I (A)]]+$K$4</f>
        <v>5.3714077232891722</v>
      </c>
      <c r="H14" s="2">
        <f>Tabela5[[#This Row],[V (V)]]-Tabela5[[#This Row],[Fit]]</f>
        <v>3.8592276710827988E-2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9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5.9312802161972069</v>
      </c>
      <c r="H15" s="2">
        <f>Tabela5[[#This Row],[V (V)]]-Tabela5[[#This Row],[Fit]]</f>
        <v>1.8719783802793266E-2</v>
      </c>
      <c r="I15" s="1"/>
      <c r="J15" s="29"/>
      <c r="K15" s="30"/>
      <c r="L15" s="30"/>
      <c r="M15" s="31"/>
    </row>
    <row r="16" spans="1:24" x14ac:dyDescent="0.3">
      <c r="A16" s="9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$J$4*Tabela5[[#This Row],[I (A)]]+$K$4</f>
        <v>6.4140889994678165</v>
      </c>
      <c r="H16" s="2">
        <f>Tabela5[[#This Row],[V (V)]]-Tabela5[[#This Row],[Fit]]</f>
        <v>1.5911000532183195E-2</v>
      </c>
      <c r="I16" s="1"/>
      <c r="J16" s="23" t="s">
        <v>4</v>
      </c>
      <c r="K16" s="23"/>
      <c r="L16" s="23"/>
      <c r="M16" s="24">
        <f>SQRT(((1/D20)*B22)^2+(-(B20/(D20^2))*D22)^2)</f>
        <v>115.08094791750561</v>
      </c>
    </row>
    <row r="17" spans="1:15" x14ac:dyDescent="0.3">
      <c r="A17" s="9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$J$4*Tabela5[[#This Row],[I (A)]]+$K$4</f>
        <v>6.9094322415348763</v>
      </c>
      <c r="H17" s="2">
        <f>Tabela5[[#This Row],[V (V)]]-Tabela5[[#This Row],[Fit]]</f>
        <v>2.0567758465123376E-2</v>
      </c>
      <c r="I17" s="1"/>
      <c r="J17" s="29"/>
      <c r="K17" s="30"/>
      <c r="L17" s="30"/>
      <c r="M17" s="31"/>
    </row>
    <row r="18" spans="1:15" x14ac:dyDescent="0.3">
      <c r="A18" s="9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7.4238092914039484</v>
      </c>
      <c r="H18" s="2">
        <f>Tabela5[[#This Row],[V (V)]]-Tabela5[[#This Row],[Fit]]</f>
        <v>2.619070859605177E-2</v>
      </c>
      <c r="I18" s="1"/>
      <c r="J18" s="23" t="s">
        <v>22</v>
      </c>
      <c r="K18" s="23"/>
      <c r="L18" s="23"/>
      <c r="M18" s="24">
        <f>SLOPE(Tabela5[V (V)],Tabela5[I (A)])</f>
        <v>464.23921468327904</v>
      </c>
    </row>
    <row r="19" spans="1:15" x14ac:dyDescent="0.3">
      <c r="A19" s="1"/>
      <c r="B19" s="1"/>
      <c r="C19" s="1"/>
      <c r="D19" s="1"/>
      <c r="E19" s="1"/>
      <c r="J19" s="29"/>
      <c r="K19" s="30"/>
      <c r="L19" s="30"/>
      <c r="M19" s="31"/>
    </row>
    <row r="20" spans="1:15" x14ac:dyDescent="0.3">
      <c r="A20" s="18" t="s">
        <v>6</v>
      </c>
      <c r="B20" s="19">
        <f>AVERAGE(B4:B18)</f>
        <v>3.9533333333333336</v>
      </c>
      <c r="C20" s="20"/>
      <c r="D20" s="21">
        <f>AVERAGE(D4:D18)</f>
        <v>8.5053799999999999E-3</v>
      </c>
      <c r="E20" s="22"/>
      <c r="F20" s="21">
        <f>AVERAGE(F4:F18)</f>
        <v>465.72182530433201</v>
      </c>
      <c r="J20" s="23" t="s">
        <v>23</v>
      </c>
      <c r="K20" s="23"/>
      <c r="L20" s="23"/>
      <c r="M20" s="25">
        <f>ABS((M14-M18)/M14)</f>
        <v>1.2256990035576501E-2</v>
      </c>
    </row>
    <row r="21" spans="1:15" x14ac:dyDescent="0.3">
      <c r="A21" s="18" t="s">
        <v>7</v>
      </c>
      <c r="B21" s="19">
        <f>STDEVA(B4:B18)</f>
        <v>2.187825622023142</v>
      </c>
      <c r="C21" s="20"/>
      <c r="D21" s="21">
        <f>STDEVA(D4:D18)</f>
        <v>4.7106600023169333E-3</v>
      </c>
      <c r="E21" s="22"/>
      <c r="F21" s="21">
        <f>STDEVA(F4:F18)</f>
        <v>6.8978760942238413</v>
      </c>
      <c r="J21" s="26" t="s">
        <v>24</v>
      </c>
      <c r="K21" s="26"/>
      <c r="L21" s="26"/>
      <c r="M21" s="27">
        <f>ABS((M14-F20)/M14)</f>
        <v>9.1024993524850759E-3</v>
      </c>
    </row>
    <row r="22" spans="1:15" x14ac:dyDescent="0.3">
      <c r="A22" s="18" t="s">
        <v>8</v>
      </c>
      <c r="B22" s="19">
        <f>B21/SQRT(10)</f>
        <v>0.69185120888677698</v>
      </c>
      <c r="C22" s="20"/>
      <c r="D22" s="21">
        <f>D21/SQRT(10)</f>
        <v>1.4896414889975563E-3</v>
      </c>
      <c r="E22" s="22"/>
      <c r="F22" s="21">
        <f t="shared" ref="F22" si="1">F21/SQRT(10)</f>
        <v>2.1812999475373567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9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3" t="s">
        <v>9</v>
      </c>
      <c r="B41" s="33"/>
      <c r="C41" s="33"/>
      <c r="D41" s="33"/>
      <c r="E41" s="33"/>
      <c r="F41" s="33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9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9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SLOPE(Tabela513[Voltagem],Tabela513[Corrente Elétrica])</f>
        <v>10104.290262959435</v>
      </c>
    </row>
    <row r="45" spans="1:25" x14ac:dyDescent="0.3">
      <c r="A45" s="9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9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9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9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9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17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17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17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17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17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17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9"/>
      <c r="O55" s="3"/>
      <c r="V55" s="1" t="s">
        <v>25</v>
      </c>
      <c r="W55" s="1"/>
      <c r="X55" s="1"/>
      <c r="Y55" s="6">
        <v>6800000</v>
      </c>
    </row>
    <row r="56" spans="1:25" x14ac:dyDescent="0.3">
      <c r="A56" s="17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17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SLOPE(Tabela515[V (V)],Tabela515[I (A)])</f>
        <v>4175199.6242367299</v>
      </c>
    </row>
    <row r="60" spans="1:25" x14ac:dyDescent="0.3">
      <c r="A60" s="17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17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17" t="s">
        <v>13</v>
      </c>
      <c r="B65" s="17"/>
      <c r="C65" s="17"/>
      <c r="D65" s="17"/>
      <c r="E65" s="17"/>
      <c r="F65" s="17"/>
      <c r="I65" s="4"/>
    </row>
    <row r="66" spans="1:25" x14ac:dyDescent="0.3">
      <c r="A66" s="1" t="s">
        <v>1</v>
      </c>
      <c r="B66" s="17" t="s">
        <v>16</v>
      </c>
      <c r="C66" s="17" t="s">
        <v>17</v>
      </c>
      <c r="D66" s="17" t="s">
        <v>19</v>
      </c>
      <c r="E66" s="17" t="s">
        <v>18</v>
      </c>
      <c r="F66" s="17" t="s">
        <v>20</v>
      </c>
      <c r="I66" s="4"/>
    </row>
    <row r="67" spans="1:25" x14ac:dyDescent="0.3">
      <c r="A67" s="17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17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17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17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17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17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17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17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17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17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17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17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17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17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9"/>
      <c r="O83" s="3"/>
      <c r="V83" s="1" t="s">
        <v>25</v>
      </c>
      <c r="W83" s="1"/>
      <c r="X83" s="1"/>
      <c r="Y83" s="6">
        <v>470</v>
      </c>
    </row>
    <row r="84" spans="1:25" x14ac:dyDescent="0.3">
      <c r="A84" s="17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17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SLOPE(Tabela516[V (V)],Tabela516[I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17" t="s">
        <v>12</v>
      </c>
      <c r="B93" s="17"/>
      <c r="C93" s="17"/>
      <c r="D93" s="17"/>
      <c r="E93" s="17"/>
      <c r="F93" s="17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17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17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17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17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17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17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17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17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17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17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17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17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17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9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17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17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SLOPE(Tabela517[V (V)],Tabela517[I (A)])</f>
        <v>10057.504745271553</v>
      </c>
    </row>
    <row r="112" spans="1:25" x14ac:dyDescent="0.3">
      <c r="A112" s="17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17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17" t="s">
        <v>14</v>
      </c>
      <c r="B117" s="17"/>
      <c r="C117" s="17"/>
      <c r="D117" s="17"/>
      <c r="E117" s="17"/>
      <c r="F117" s="17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17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17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17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17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17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17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17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17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17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17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17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17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17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9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17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17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SLOPE(Tabela515[V (V)],Tabela515[I (A)])</f>
        <v>4175199.6242367299</v>
      </c>
    </row>
    <row r="136" spans="1:25" x14ac:dyDescent="0.3">
      <c r="A136" s="17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17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 t="s">
        <v>15</v>
      </c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17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17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17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17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17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17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17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17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17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17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17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17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17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17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17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17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17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13:M13"/>
    <mergeCell ref="J15:M15"/>
    <mergeCell ref="J17:M17"/>
    <mergeCell ref="J19:M19"/>
    <mergeCell ref="J3:K3"/>
  </mergeCells>
  <phoneticPr fontId="2" type="noConversion"/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Folha1!1:1048576</xm:f>
        </x15:webExtension>
        <x15:webExtension appRef="{EF659F33-B27D-477A-BED5-49EA59CEFAD8}">
          <xm:f>Folha1!$B$4:$B$18</xm:f>
        </x15:webExtension>
        <x15:webExtension appRef="{1FAC1EA7-7C57-444F-A795-D14AD7B737CD}">
          <xm:f>Folha1!$D$4:$D$18</xm:f>
        </x15:webExtension>
        <x15:webExtension appRef="{5BE6B1A2-8B0E-4A4B-89F6-D17106E225DD}">
          <xm:f>Folha1!$W$14:$AF$31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2022-03-16T16:52:18Z</cp:lastPrinted>
  <dcterms:created xsi:type="dcterms:W3CDTF">2022-03-09T11:20:33Z</dcterms:created>
  <dcterms:modified xsi:type="dcterms:W3CDTF">2022-03-16T16:55:54Z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