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unop\OneDrive\Documentos\GitHub\LABSFISICAI\"/>
    </mc:Choice>
  </mc:AlternateContent>
  <xr:revisionPtr revIDLastSave="0" documentId="13_ncr:1_{011CB4F7-5F7E-4866-92B8-82FDDC33B0D9}" xr6:coauthVersionLast="47" xr6:coauthVersionMax="47" xr10:uidLastSave="{00000000-0000-0000-0000-000000000000}"/>
  <bookViews>
    <workbookView xWindow="-108" yWindow="-108" windowWidth="23256" windowHeight="12456" xr2:uid="{86E8DEF9-3212-4254-81AD-B9280C6CFF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36" i="1" l="1"/>
  <c r="AA40" i="1"/>
  <c r="AC40" i="1" s="1"/>
  <c r="AA39" i="1"/>
  <c r="AC39" i="1" s="1"/>
  <c r="I38" i="1" a="1"/>
  <c r="I38" i="1" s="1"/>
  <c r="K32" i="1" a="1"/>
  <c r="K32" i="1" s="1"/>
  <c r="L38" i="1" a="1"/>
  <c r="L38" i="1" s="1"/>
  <c r="H32" i="1" a="1"/>
  <c r="H32" i="1" s="1"/>
  <c r="K24" i="1"/>
  <c r="L24" i="1"/>
  <c r="L25" i="1"/>
  <c r="L26" i="1"/>
  <c r="K25" i="1"/>
  <c r="K26" i="1"/>
  <c r="J25" i="1"/>
  <c r="J26" i="1"/>
  <c r="J24" i="1"/>
  <c r="I25" i="1"/>
  <c r="I26" i="1"/>
  <c r="I24" i="1"/>
  <c r="H25" i="1"/>
  <c r="H26" i="1"/>
  <c r="H24" i="1"/>
  <c r="G25" i="1"/>
  <c r="G26" i="1"/>
  <c r="G24" i="1"/>
  <c r="G3" i="1"/>
  <c r="K19" i="1"/>
  <c r="AA41" i="1" s="1"/>
  <c r="AC41" i="1" s="1"/>
  <c r="E32" i="1"/>
  <c r="AA37" i="1" s="1"/>
  <c r="AC37" i="1" s="1"/>
  <c r="E30" i="1"/>
  <c r="AA38" i="1" s="1"/>
  <c r="AC38" i="1" s="1"/>
  <c r="I17" i="1"/>
  <c r="J17" i="1" s="1"/>
  <c r="I16" i="1"/>
  <c r="J16" i="1" s="1"/>
  <c r="L27" i="1" l="1"/>
  <c r="AA45" i="1" s="1"/>
  <c r="AC45" i="1" s="1"/>
  <c r="J27" i="1"/>
  <c r="AA43" i="1" s="1"/>
  <c r="AC43" i="1" s="1"/>
  <c r="K27" i="1"/>
  <c r="AA44" i="1" s="1"/>
  <c r="AC44" i="1" s="1"/>
  <c r="K17" i="1"/>
  <c r="AA42" i="1" s="1"/>
  <c r="AC42" i="1" s="1"/>
  <c r="L4" i="1"/>
  <c r="H3" i="1"/>
  <c r="I3" i="1"/>
  <c r="G7" i="1"/>
  <c r="G4" i="1"/>
  <c r="G8" i="1"/>
  <c r="G5" i="1"/>
  <c r="G9" i="1"/>
  <c r="G6" i="1"/>
  <c r="G10" i="1"/>
  <c r="G11" i="1"/>
  <c r="G12" i="1"/>
  <c r="L7" i="1"/>
  <c r="L8" i="1"/>
  <c r="L5" i="1"/>
  <c r="L9" i="1"/>
  <c r="L6" i="1"/>
  <c r="L10" i="1"/>
  <c r="L11" i="1"/>
  <c r="L12" i="1"/>
  <c r="K7" i="1"/>
  <c r="K4" i="1"/>
  <c r="K8" i="1"/>
  <c r="K5" i="1"/>
  <c r="K9" i="1"/>
  <c r="K6" i="1"/>
  <c r="K10" i="1"/>
  <c r="K11" i="1"/>
  <c r="K12" i="1"/>
  <c r="J7" i="1"/>
  <c r="J4" i="1"/>
  <c r="J8" i="1"/>
  <c r="J5" i="1"/>
  <c r="J9" i="1"/>
  <c r="J6" i="1"/>
  <c r="J10" i="1"/>
  <c r="J11" i="1"/>
  <c r="J12" i="1"/>
  <c r="L3" i="1"/>
  <c r="K3" i="1"/>
  <c r="J3" i="1"/>
  <c r="H7" i="1"/>
  <c r="H4" i="1"/>
  <c r="H8" i="1"/>
  <c r="H5" i="1"/>
  <c r="H9" i="1"/>
  <c r="H6" i="1"/>
  <c r="H10" i="1"/>
  <c r="H11" i="1"/>
  <c r="H12" i="1"/>
  <c r="I7" i="1"/>
  <c r="I4" i="1"/>
  <c r="I8" i="1"/>
  <c r="I5" i="1"/>
  <c r="I9" i="1"/>
  <c r="I6" i="1"/>
  <c r="I10" i="1"/>
  <c r="I11" i="1"/>
  <c r="I12" i="1"/>
  <c r="H13" i="1" l="1"/>
  <c r="I13" i="1"/>
  <c r="J32" i="1" a="1"/>
  <c r="J32" i="1" s="1"/>
  <c r="G32" i="1" a="1"/>
  <c r="G32" i="1" s="1"/>
  <c r="J13" i="1"/>
  <c r="AA33" i="1" s="1"/>
  <c r="AC33" i="1" s="1"/>
  <c r="L13" i="1"/>
  <c r="AA35" i="1" s="1"/>
  <c r="AC35" i="1" s="1"/>
  <c r="K13" i="1"/>
  <c r="AA34" i="1" s="1"/>
  <c r="AC34" i="1" s="1"/>
  <c r="B16" i="1" a="1"/>
  <c r="C16" i="1" s="1"/>
  <c r="C17" i="1" l="1"/>
  <c r="B16" i="1"/>
  <c r="B1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<sst xmlns="http://schemas.openxmlformats.org/spreadsheetml/2006/main" count="109" uniqueCount="56">
  <si>
    <t>D (cm)</t>
  </si>
  <si>
    <t>Si (cm)</t>
  </si>
  <si>
    <t>Mt</t>
  </si>
  <si>
    <t>f=SiSo/D</t>
  </si>
  <si>
    <t>f=sO-SO^2/D</t>
  </si>
  <si>
    <t>f=Si-Si^2/D</t>
  </si>
  <si>
    <t>A</t>
  </si>
  <si>
    <t>B</t>
  </si>
  <si>
    <t>1/Si</t>
  </si>
  <si>
    <t>1/SO</t>
  </si>
  <si>
    <t>2h (cm)</t>
  </si>
  <si>
    <t>2h' (cm)</t>
  </si>
  <si>
    <t>Análise Estatística</t>
  </si>
  <si>
    <t>u(m)</t>
  </si>
  <si>
    <t>Declive (m)</t>
  </si>
  <si>
    <t>Ordenada na origem (b)</t>
  </si>
  <si>
    <t>u(b)</t>
  </si>
  <si>
    <t>x</t>
  </si>
  <si>
    <t>y</t>
  </si>
  <si>
    <t>Interseção de assíntota esquerda com y=0:</t>
  </si>
  <si>
    <t>Interseção de assíntota direita com x=0:</t>
  </si>
  <si>
    <t>Interseção da regressão com y=0:</t>
  </si>
  <si>
    <t>Interseção da regressão com x=0:</t>
  </si>
  <si>
    <t>f</t>
  </si>
  <si>
    <t>Lente +15</t>
  </si>
  <si>
    <t>So (cm)</t>
  </si>
  <si>
    <t>Máscara 2</t>
  </si>
  <si>
    <t>Máscara 1</t>
  </si>
  <si>
    <t>Sem máscara</t>
  </si>
  <si>
    <t xml:space="preserve">1/Si </t>
  </si>
  <si>
    <t>*</t>
  </si>
  <si>
    <t>Média (  )</t>
  </si>
  <si>
    <t>Erro (%)</t>
  </si>
  <si>
    <t>*Estes  valores não são relevantes na resposta aos objetivos desta experiencia</t>
  </si>
  <si>
    <t>f=So-So^2/D</t>
  </si>
  <si>
    <t>+10</t>
  </si>
  <si>
    <t>+15</t>
  </si>
  <si>
    <t>Incerteza (cm)</t>
  </si>
  <si>
    <t>Lente</t>
  </si>
  <si>
    <t>Cálculo</t>
  </si>
  <si>
    <t>Lente +10</t>
  </si>
  <si>
    <t>1/Si(1/So)</t>
  </si>
  <si>
    <t>D(So)</t>
  </si>
  <si>
    <t>Esquerda</t>
  </si>
  <si>
    <t>Direita</t>
  </si>
  <si>
    <t>Regressão Linear</t>
  </si>
  <si>
    <t>Resíduos</t>
  </si>
  <si>
    <t>Declive (1)</t>
  </si>
  <si>
    <t>Interseção (y=0) (1)</t>
  </si>
  <si>
    <t>Interseção (x=0) (1)</t>
  </si>
  <si>
    <t>Interseção (D) (2)</t>
  </si>
  <si>
    <t>Interseção (E) (2)</t>
  </si>
  <si>
    <t>Interseção(Minimo):</t>
  </si>
  <si>
    <t>In. Assintotas (X/2) (2)</t>
  </si>
  <si>
    <t>In.Assintotas (Y/4) (2)</t>
  </si>
  <si>
    <t>1/So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</si>
</sst>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0" xfId="0" applyBorder="1"/>
    <xf numFmtId="0" fontId="0" fillId="2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vertical="center"/>
    </xf>
    <xf numFmtId="165" fontId="0" fillId="0" borderId="1" xfId="0" applyNumberForma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Alignment="1">
      <alignment vertical="center" wrapText="1"/>
    </xf>
    <xf numFmtId="0" fontId="0" fillId="0" borderId="1" xfId="0" applyBorder="1"/>
    <xf numFmtId="0" fontId="4" fillId="2" borderId="1" xfId="0" applyFont="1" applyFill="1" applyBorder="1" applyAlignment="1">
      <alignment horizontal="center" vertical="center"/>
    </xf>
    <xf numFmtId="165" fontId="0" fillId="3" borderId="1" xfId="0" applyNumberFormat="1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165" fontId="0" fillId="5" borderId="1" xfId="0" applyNumberFormat="1" applyFill="1" applyBorder="1" applyAlignment="1">
      <alignment horizontal="center" vertical="center"/>
    </xf>
    <xf numFmtId="165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0" fontId="0" fillId="0" borderId="1" xfId="0" applyNumberFormat="1" applyFont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3" xfId="0" applyNumberFormat="1" applyFont="1" applyFill="1" applyBorder="1" applyAlignment="1">
      <alignment horizontal="center" vertical="center"/>
    </xf>
    <xf numFmtId="49" fontId="0" fillId="2" borderId="7" xfId="0" applyNumberFormat="1" applyFont="1" applyFill="1" applyBorder="1" applyAlignment="1">
      <alignment horizontal="center" vertical="center"/>
    </xf>
    <xf numFmtId="49" fontId="0" fillId="2" borderId="8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1/Si em função</a:t>
            </a:r>
            <a:r>
              <a:rPr lang="en-US" baseline="0"/>
              <a:t> de 1/So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405837805306184"/>
          <c:y val="0.12120104797829365"/>
          <c:w val="0.76397835620865862"/>
          <c:h val="0.70544986789725095"/>
        </c:manualLayout>
      </c:layout>
      <c:scatterChart>
        <c:scatterStyle val="lineMarker"/>
        <c:varyColors val="0"/>
        <c:ser>
          <c:idx val="0"/>
          <c:order val="0"/>
          <c:tx>
            <c:v>1/Si(1/So)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6.7560771165129929E-2"/>
                  <c:y val="-0.5278815330653888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Sheet1!$H$3:$H$12</c:f>
              <c:numCache>
                <c:formatCode>0.0000</c:formatCode>
                <c:ptCount val="10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</c:numCache>
            </c:numRef>
          </c:xVal>
          <c:yVal>
            <c:numRef>
              <c:f>Sheet1!$I$3:$I$12</c:f>
              <c:numCache>
                <c:formatCode>0.0000</c:formatCode>
                <c:ptCount val="10"/>
                <c:pt idx="0">
                  <c:v>1.3037809647979138E-2</c:v>
                </c:pt>
                <c:pt idx="1">
                  <c:v>1.199760047990402E-2</c:v>
                </c:pt>
                <c:pt idx="2">
                  <c:v>1.1293054771315642E-2</c:v>
                </c:pt>
                <c:pt idx="3">
                  <c:v>1.0526315789473684E-2</c:v>
                </c:pt>
                <c:pt idx="4">
                  <c:v>5.2631578947368418E-2</c:v>
                </c:pt>
                <c:pt idx="5">
                  <c:v>5.1679586563307491E-2</c:v>
                </c:pt>
                <c:pt idx="6">
                  <c:v>5.2631578947368418E-2</c:v>
                </c:pt>
                <c:pt idx="7">
                  <c:v>5.181347150259067E-2</c:v>
                </c:pt>
                <c:pt idx="8">
                  <c:v>5.5096418732782371E-2</c:v>
                </c:pt>
                <c:pt idx="9">
                  <c:v>5.6657223796034002E-2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F3-4610-8CEB-395DC1BE0A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4089615"/>
        <c:axId val="562182383"/>
      </c:scatterChart>
      <c:valAx>
        <c:axId val="7440896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en-US" sz="1300"/>
                  <a:t>)</a:t>
                </a:r>
              </a:p>
            </c:rich>
          </c:tx>
          <c:layout>
            <c:manualLayout>
              <c:xMode val="edge"/>
              <c:yMode val="edge"/>
              <c:x val="0.398177775548757"/>
              <c:y val="0.8859215072610451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2182383"/>
        <c:crosses val="autoZero"/>
        <c:crossBetween val="midCat"/>
      </c:valAx>
      <c:valAx>
        <c:axId val="56218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1/Si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en-US" sz="13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40896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4042397295924999"/>
          <c:y val="0.74149114403890992"/>
          <c:w val="0.22345232233837131"/>
          <c:h val="7.384165811480117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3.937007874015748E-2" l="3.937007874015748E-2" r="3.937007874015748E-2" t="3.937007874015748E-2" header="3.937007874015748E-2" footer="3.937007874015748E-2"/>
    <c:pageSetup orientation="portrait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</a:t>
            </a:r>
            <a:r>
              <a:rPr lang="en-US" baseline="0"/>
              <a:t> em função de </a:t>
            </a:r>
            <a:r>
              <a:rPr lang="en-US"/>
              <a:t>So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940591861188738"/>
          <c:y val="0.16484444444444443"/>
          <c:w val="0.78648254692479302"/>
          <c:h val="0.6644741907261591"/>
        </c:manualLayout>
      </c:layout>
      <c:scatterChart>
        <c:scatterStyle val="lineMarker"/>
        <c:varyColors val="0"/>
        <c:ser>
          <c:idx val="0"/>
          <c:order val="0"/>
          <c:tx>
            <c:v>Assintota da esquerda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25109405868314999"/>
                  <c:y val="-7.3451743355053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6"/>
            <c:backward val="2"/>
            <c:dispRSqr val="0"/>
            <c:dispEq val="0"/>
          </c:trendline>
          <c:xVal>
            <c:numRef>
              <c:f>(Sheet1!$C$3,Sheet1!$C$4,Sheet1!$C$5,Sheet1!$C$6)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(Sheet1!$B$3,Sheet1!$B$4,Sheet1!$B$5,Sheet1!$B$6)</c:f>
              <c:numCache>
                <c:formatCode>0.00</c:formatCode>
                <c:ptCount val="4"/>
                <c:pt idx="0">
                  <c:v>95.6</c:v>
                </c:pt>
                <c:pt idx="1">
                  <c:v>102.1</c:v>
                </c:pt>
                <c:pt idx="2">
                  <c:v>106.9</c:v>
                </c:pt>
                <c:pt idx="3">
                  <c:v>113.1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DB36-44F4-8777-62931A273881}"/>
            </c:ext>
          </c:extLst>
        </c:ser>
        <c:ser>
          <c:idx val="1"/>
          <c:order val="1"/>
          <c:tx>
            <c:v>Assintota da direita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forward val="10"/>
            <c:backward val="75"/>
            <c:dispRSqr val="0"/>
            <c:dispEq val="1"/>
            <c:trendlineLbl>
              <c:layout>
                <c:manualLayout>
                  <c:x val="0.12949246580378179"/>
                  <c:y val="0.1290432531549995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(Sheet1!$C$7,Sheet1!$C$8,Sheet1!$C$9,Sheet1!$C$10,Sheet1!$C$11,Sheet1!$C$12)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(Sheet1!$B$7,Sheet1!$B$8,Sheet1!$B$9,Sheet1!$B$10,Sheet1!$B$11,Sheet1!$B$12)</c:f>
              <c:numCache>
                <c:formatCode>0.00</c:formatCode>
                <c:ptCount val="6"/>
                <c:pt idx="0">
                  <c:v>95.75</c:v>
                </c:pt>
                <c:pt idx="1">
                  <c:v>102.15</c:v>
                </c:pt>
                <c:pt idx="2">
                  <c:v>106.9</c:v>
                </c:pt>
                <c:pt idx="3">
                  <c:v>113.05</c:v>
                </c:pt>
                <c:pt idx="4">
                  <c:v>124.3</c:v>
                </c:pt>
                <c:pt idx="5">
                  <c:v>130.94999999999999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DB36-44F4-8777-62931A2738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4116351"/>
        <c:axId val="414115519"/>
      </c:scatterChart>
      <c:valAx>
        <c:axId val="4141163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So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5519"/>
        <c:crosses val="autoZero"/>
        <c:crossBetween val="midCat"/>
      </c:valAx>
      <c:valAx>
        <c:axId val="4141155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D</a:t>
                </a:r>
                <a:r>
                  <a:rPr lang="en-US" sz="1300" baseline="0"/>
                  <a:t> (cm)</a:t>
                </a:r>
                <a:endParaRPr lang="en-US" sz="1300"/>
              </a:p>
            </c:rich>
          </c:tx>
          <c:layout>
            <c:manualLayout>
              <c:xMode val="edge"/>
              <c:yMode val="edge"/>
              <c:x val="1.9542150924757005E-2"/>
              <c:y val="0.411103762029746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411635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egendEntry>
        <c:idx val="3"/>
        <c:delete val="1"/>
      </c:legendEntry>
      <c:layout>
        <c:manualLayout>
          <c:xMode val="edge"/>
          <c:yMode val="edge"/>
          <c:x val="0.67644998450442484"/>
          <c:y val="0.45901151744837215"/>
          <c:w val="0.2537285065874238"/>
          <c:h val="0.34000629921259845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</a:t>
            </a:r>
            <a:r>
              <a:rPr lang="pt-PT" baseline="0"/>
              <a:t> </a:t>
            </a:r>
            <a:r>
              <a:rPr lang="pt-PT"/>
              <a:t>[1/Si(1/So)]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8755336832895889"/>
          <c:y val="0.17171296296296296"/>
          <c:w val="0.74936570428696414"/>
          <c:h val="0.66681151809900385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Sheet1!$H$3:$H$13</c:f>
              <c:numCache>
                <c:formatCode>0.0000</c:formatCode>
                <c:ptCount val="11"/>
                <c:pt idx="0">
                  <c:v>5.4347826086956527E-2</c:v>
                </c:pt>
                <c:pt idx="1">
                  <c:v>5.3475935828877004E-2</c:v>
                </c:pt>
                <c:pt idx="2">
                  <c:v>5.4200542005420058E-2</c:v>
                </c:pt>
                <c:pt idx="3">
                  <c:v>5.4644808743169397E-2</c:v>
                </c:pt>
                <c:pt idx="4">
                  <c:v>1.3054830287206267E-2</c:v>
                </c:pt>
                <c:pt idx="5">
                  <c:v>1.2070006035003019E-2</c:v>
                </c:pt>
                <c:pt idx="6">
                  <c:v>1.1376564277588168E-2</c:v>
                </c:pt>
                <c:pt idx="7">
                  <c:v>1.0638297872340425E-2</c:v>
                </c:pt>
                <c:pt idx="8">
                  <c:v>9.4250706880301613E-3</c:v>
                </c:pt>
                <c:pt idx="9">
                  <c:v>8.8668203582195418E-3</c:v>
                </c:pt>
                <c:pt idx="10">
                  <c:v>2.8210070218281064E-2</c:v>
                </c:pt>
              </c:numCache>
            </c:numRef>
          </c:xVal>
          <c:yVal>
            <c:numRef>
              <c:f>Sheet1!$J$32:$J$41</c:f>
              <c:numCache>
                <c:formatCode>0.0000</c:formatCode>
                <c:ptCount val="10"/>
                <c:pt idx="0">
                  <c:v>1.5345487784139255E-3</c:v>
                </c:pt>
                <c:pt idx="1">
                  <c:v>-3.462497874756644E-4</c:v>
                </c:pt>
                <c:pt idx="2">
                  <c:v>-3.5220268125888375E-4</c:v>
                </c:pt>
                <c:pt idx="3">
                  <c:v>-6.9062410123669864E-4</c:v>
                </c:pt>
                <c:pt idx="4">
                  <c:v>1.3177408272639773E-3</c:v>
                </c:pt>
                <c:pt idx="5">
                  <c:v>-5.837206183460994E-4</c:v>
                </c:pt>
                <c:pt idx="6">
                  <c:v>-3.0027543260882639E-4</c:v>
                </c:pt>
                <c:pt idx="7">
                  <c:v>-1.8301455186859258E-3</c:v>
                </c:pt>
                <c:pt idx="8">
                  <c:v>2.8312938311225028E-4</c:v>
                </c:pt>
                <c:pt idx="9">
                  <c:v>1.3057253033934638E-3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97-43EE-A2CA-7FA19C0DA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8769919"/>
        <c:axId val="2028775327"/>
      </c:scatterChart>
      <c:valAx>
        <c:axId val="2028769919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300"/>
                  <a:t>1/So (cm</a:t>
                </a:r>
                <a:r>
                  <a:rPr lang="en-US" sz="1300" baseline="30000"/>
                  <a:t>-1</a:t>
                </a:r>
                <a:r>
                  <a:rPr lang="en-US" sz="1300"/>
                  <a:t>)</a:t>
                </a:r>
              </a:p>
            </c:rich>
          </c:tx>
          <c:layout>
            <c:manualLayout>
              <c:xMode val="edge"/>
              <c:yMode val="edge"/>
              <c:x val="0.43252219976028511"/>
              <c:y val="0.906457988093942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75327"/>
        <c:crossesAt val="-15"/>
        <c:crossBetween val="midCat"/>
      </c:valAx>
      <c:valAx>
        <c:axId val="202877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</a:t>
                </a:r>
                <a:r>
                  <a:rPr lang="en-US" sz="1300" b="0" i="0" u="none" strike="noStrike" baseline="30000">
                    <a:effectLst/>
                  </a:rPr>
                  <a:t>-1</a:t>
                </a:r>
                <a:r>
                  <a:rPr lang="pt-PT" sz="1300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87699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19510125062783834"/>
          <c:y val="0.74846225048221016"/>
          <c:w val="0.13489348206474192"/>
          <c:h val="7.8125546806649182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[D(So)[Esquerda]]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12683776547334"/>
          <c:y val="0.19280048036090919"/>
          <c:w val="0.76790638324359661"/>
          <c:h val="0.58973399503257828"/>
        </c:manualLayout>
      </c:layout>
      <c:scatterChart>
        <c:scatterStyle val="lineMarker"/>
        <c:varyColors val="0"/>
        <c:ser>
          <c:idx val="0"/>
          <c:order val="0"/>
          <c:tx>
            <c:v>Resíduos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Sheet1!$C$3:$C$6</c:f>
              <c:numCache>
                <c:formatCode>0.00</c:formatCode>
                <c:ptCount val="4"/>
                <c:pt idx="0">
                  <c:v>18.399999999999999</c:v>
                </c:pt>
                <c:pt idx="1">
                  <c:v>18.7</c:v>
                </c:pt>
                <c:pt idx="2">
                  <c:v>18.45</c:v>
                </c:pt>
                <c:pt idx="3">
                  <c:v>18.3</c:v>
                </c:pt>
              </c:numCache>
            </c:numRef>
          </c:xVal>
          <c:yVal>
            <c:numRef>
              <c:f>Sheet1!$L$38:$L$41</c:f>
              <c:numCache>
                <c:formatCode>0.0000</c:formatCode>
                <c:ptCount val="4"/>
                <c:pt idx="0">
                  <c:v>-9.8640000000000612</c:v>
                </c:pt>
                <c:pt idx="1">
                  <c:v>1.6129999999999711</c:v>
                </c:pt>
                <c:pt idx="2">
                  <c:v>2.2654999999999461</c:v>
                </c:pt>
                <c:pt idx="3">
                  <c:v>5.9770000000000039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60D-4096-801F-6B7631DF04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</c:scatterChart>
      <c:valAx>
        <c:axId val="1663020895"/>
        <c:scaling>
          <c:orientation val="minMax"/>
          <c:max val="18.8"/>
          <c:min val="18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So (cm)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(cm)</a:t>
                </a:r>
              </a:p>
            </c:rich>
          </c:tx>
          <c:layout>
            <c:manualLayout>
              <c:xMode val="edge"/>
              <c:yMode val="edge"/>
              <c:x val="1.4548774288589418E-2"/>
              <c:y val="0.328439616400400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3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208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84081753759593"/>
          <c:y val="0.20699941933407451"/>
          <c:w val="0.13307751298541112"/>
          <c:h val="8.7719894251836669E-2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/>
              <a:t>Resíduos [D(So)[Direita]]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7395679211804785"/>
          <c:y val="0.18696866164373474"/>
          <c:w val="0.79316905041297481"/>
          <c:h val="0.61496681086515892"/>
        </c:manualLayout>
      </c:layout>
      <c:scatterChart>
        <c:scatterStyle val="lineMarker"/>
        <c:varyColors val="0"/>
        <c:ser>
          <c:idx val="1"/>
          <c:order val="0"/>
          <c:tx>
            <c:v>Residuos</c:v>
          </c:tx>
          <c:spPr>
            <a:ln w="19050">
              <a:noFill/>
            </a:ln>
          </c:spPr>
          <c:xVal>
            <c:numRef>
              <c:f>Sheet1!$C$7:$C$12</c:f>
              <c:numCache>
                <c:formatCode>0.00</c:formatCode>
                <c:ptCount val="6"/>
                <c:pt idx="0">
                  <c:v>76.599999999999994</c:v>
                </c:pt>
                <c:pt idx="1">
                  <c:v>82.85</c:v>
                </c:pt>
                <c:pt idx="2">
                  <c:v>87.9</c:v>
                </c:pt>
                <c:pt idx="3">
                  <c:v>94</c:v>
                </c:pt>
                <c:pt idx="4">
                  <c:v>106.1</c:v>
                </c:pt>
                <c:pt idx="5">
                  <c:v>112.78</c:v>
                </c:pt>
              </c:numCache>
            </c:numRef>
          </c:xVal>
          <c:yVal>
            <c:numRef>
              <c:f>Sheet1!$K$32:$K$37</c:f>
              <c:numCache>
                <c:formatCode>0.0000</c:formatCode>
                <c:ptCount val="6"/>
                <c:pt idx="0">
                  <c:v>-0.22087999999999397</c:v>
                </c:pt>
                <c:pt idx="1">
                  <c:v>0.13662000000000774</c:v>
                </c:pt>
                <c:pt idx="2">
                  <c:v>4.2799999999942884E-3</c:v>
                </c:pt>
                <c:pt idx="3">
                  <c:v>0.25679999999999836</c:v>
                </c:pt>
                <c:pt idx="4">
                  <c:v>-0.19147999999999854</c:v>
                </c:pt>
                <c:pt idx="5">
                  <c:v>2.9599999999163629E-4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2E-4482-9ECB-45E66DA07A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63020895"/>
        <c:axId val="1663015487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1"/>
                <c:tx>
                  <c:v>Direita</c:v>
                </c:tx>
                <c:spPr>
                  <a:ln w="19050" cap="rnd">
                    <a:noFill/>
                    <a:round/>
                  </a:ln>
                  <a:effectLst/>
                </c:spPr>
                <c:xVal>
                  <c:numRef>
                    <c:extLst>
                      <c:ext uri="{02D57815-91ED-43cb-92C2-25804820EDAC}">
                        <c15:formulaRef>
                          <c15:sqref>Sheet1!$H$32:$H$37</c15:sqref>
                        </c15:formulaRef>
                      </c:ext>
                    </c:extLst>
                    <c:numCache>
                      <c:formatCode>General</c:formatCode>
                      <c:ptCount val="6"/>
                      <c:pt idx="0">
                        <c:v>74.120779999999996</c:v>
                      </c:pt>
                      <c:pt idx="1">
                        <c:v>80.16328</c:v>
                      </c:pt>
                      <c:pt idx="2">
                        <c:v>85.045620000000014</c:v>
                      </c:pt>
                      <c:pt idx="3">
                        <c:v>90.943100000000001</c:v>
                      </c:pt>
                      <c:pt idx="4">
                        <c:v>102.64138</c:v>
                      </c:pt>
                      <c:pt idx="5">
                        <c:v>109.099604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Sheet1!$K$32:$K$37</c15:sqref>
                        </c15:formulaRef>
                      </c:ext>
                    </c:extLst>
                    <c:numCache>
                      <c:formatCode>0.0000</c:formatCode>
                      <c:ptCount val="6"/>
                      <c:pt idx="0">
                        <c:v>-0.22087999999999397</c:v>
                      </c:pt>
                      <c:pt idx="1">
                        <c:v>0.13662000000000774</c:v>
                      </c:pt>
                      <c:pt idx="2">
                        <c:v>4.2799999999942884E-3</c:v>
                      </c:pt>
                      <c:pt idx="3">
                        <c:v>0.25679999999999836</c:v>
                      </c:pt>
                      <c:pt idx="4">
                        <c:v>-0.19147999999999854</c:v>
                      </c:pt>
                      <c:pt idx="5">
                        <c:v>2.9599999999163629E-4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112E-4482-9ECB-45E66DA07AC6}"/>
                  </c:ext>
                </c:extLst>
              </c15:ser>
            </c15:filteredScatterSeries>
          </c:ext>
        </c:extLst>
      </c:scatterChart>
      <c:valAx>
        <c:axId val="1663020895"/>
        <c:scaling>
          <c:orientation val="minMax"/>
          <c:max val="120"/>
          <c:min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So</a:t>
                </a:r>
                <a:r>
                  <a:rPr lang="pt-PT" sz="1300" baseline="0"/>
                  <a:t> (cm)</a:t>
                </a:r>
                <a:endParaRPr lang="pt-PT" sz="1300"/>
              </a:p>
            </c:rich>
          </c:tx>
          <c:layout>
            <c:manualLayout>
              <c:xMode val="edge"/>
              <c:yMode val="edge"/>
              <c:x val="0.44461734399830688"/>
              <c:y val="0.8791918693824227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15487"/>
        <c:crossesAt val="-20"/>
        <c:crossBetween val="midCat"/>
      </c:valAx>
      <c:valAx>
        <c:axId val="1663015487"/>
        <c:scaling>
          <c:orientation val="minMax"/>
          <c:max val="0.5"/>
          <c:min val="-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300"/>
                  <a:t>Resíduos (cm)</a:t>
                </a:r>
              </a:p>
            </c:rich>
          </c:tx>
          <c:layout>
            <c:manualLayout>
              <c:xMode val="edge"/>
              <c:yMode val="edge"/>
              <c:x val="1.7779176091109565E-2"/>
              <c:y val="0.3318645313335531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20895"/>
        <c:crosses val="autoZero"/>
        <c:crossBetween val="midCat"/>
      </c:valAx>
    </c:plotArea>
    <c:legend>
      <c:legendPos val="r"/>
      <c:layout>
        <c:manualLayout>
          <c:xMode val="edge"/>
          <c:yMode val="edge"/>
          <c:x val="0.81703884140323202"/>
          <c:y val="0.21833327058842178"/>
          <c:w val="0.1201569895425036"/>
          <c:h val="0.10429908319777133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ln>
      <a:solidFill>
        <a:schemeClr val="tx1"/>
      </a:solidFill>
    </a:ln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432706</xdr:colOff>
      <xdr:row>1</xdr:row>
      <xdr:rowOff>135703</xdr:rowOff>
    </xdr:from>
    <xdr:to>
      <xdr:col>20</xdr:col>
      <xdr:colOff>108857</xdr:colOff>
      <xdr:row>18</xdr:row>
      <xdr:rowOff>88444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355613E-09BC-4CEF-9DE7-4CDC3B54F6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433794</xdr:colOff>
      <xdr:row>18</xdr:row>
      <xdr:rowOff>186129</xdr:rowOff>
    </xdr:from>
    <xdr:to>
      <xdr:col>20</xdr:col>
      <xdr:colOff>96610</xdr:colOff>
      <xdr:row>33</xdr:row>
      <xdr:rowOff>144764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ACFBFDE-36BA-4493-82BE-6F2D587C3E0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0</xdr:col>
      <xdr:colOff>485775</xdr:colOff>
      <xdr:row>12</xdr:row>
      <xdr:rowOff>14287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3" name="CaixaDeTexto 2">
              <a:extLst>
                <a:ext uri="{FF2B5EF4-FFF2-40B4-BE49-F238E27FC236}">
                  <a16:creationId xmlns:a16="http://schemas.microsoft.com/office/drawing/2014/main" id="{F4572D46-384B-492D-AD4A-A9EFFD845BF7}"/>
                </a:ext>
              </a:extLst>
            </xdr:cNvPr>
            <xdr:cNvSpPr txBox="1"/>
          </xdr:nvSpPr>
          <xdr:spPr>
            <a:xfrm>
              <a:off x="485775" y="2300287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oneCellAnchor>
    <xdr:from>
      <xdr:col>0</xdr:col>
      <xdr:colOff>495300</xdr:colOff>
      <xdr:row>26</xdr:row>
      <xdr:rowOff>9525</xdr:rowOff>
    </xdr:from>
    <xdr:ext cx="113557" cy="18004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acc>
                      <m:accPr>
                        <m:chr m:val="̅"/>
                        <m:ctrlPr>
                          <a:rPr lang="pt-PT" sz="1100" i="1">
                            <a:solidFill>
                              <a:srgbClr val="836967"/>
                            </a:solidFill>
                            <a:latin typeface="Cambria Math" panose="02040503050406030204" pitchFamily="18" charset="0"/>
                          </a:rPr>
                        </m:ctrlPr>
                      </m:accPr>
                      <m:e>
                        <m:r>
                          <a:rPr lang="pt-PT" sz="1100" i="1">
                            <a:latin typeface="Cambria Math" panose="02040503050406030204" pitchFamily="18" charset="0"/>
                          </a:rPr>
                          <m:t>𝑓</m:t>
                        </m:r>
                      </m:e>
                    </m:acc>
                  </m:oMath>
                </m:oMathPara>
              </a14:m>
              <a:endParaRPr lang="pt-PT" sz="1100"/>
            </a:p>
          </xdr:txBody>
        </xdr:sp>
      </mc:Choice>
      <mc:Fallback xmlns="">
        <xdr:sp macro="" textlink="">
          <xdr:nvSpPr>
            <xdr:cNvPr id="6" name="CaixaDeTexto 5">
              <a:extLst>
                <a:ext uri="{FF2B5EF4-FFF2-40B4-BE49-F238E27FC236}">
                  <a16:creationId xmlns:a16="http://schemas.microsoft.com/office/drawing/2014/main" id="{43593379-24AA-4BDD-8104-55AD73A003AE}"/>
                </a:ext>
              </a:extLst>
            </xdr:cNvPr>
            <xdr:cNvSpPr txBox="1"/>
          </xdr:nvSpPr>
          <xdr:spPr>
            <a:xfrm>
              <a:off x="495300" y="5076825"/>
              <a:ext cx="113557" cy="18004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pt-PT" sz="1100" i="0">
                  <a:latin typeface="Cambria Math" panose="02040503050406030204" pitchFamily="18" charset="0"/>
                </a:rPr>
                <a:t>𝑓</a:t>
              </a:r>
              <a:r>
                <a:rPr lang="pt-PT" sz="1100" i="0">
                  <a:solidFill>
                    <a:srgbClr val="836967"/>
                  </a:solidFill>
                  <a:latin typeface="Cambria Math" panose="02040503050406030204" pitchFamily="18" charset="0"/>
                </a:rPr>
                <a:t> ̅</a:t>
              </a:r>
              <a:endParaRPr lang="pt-PT" sz="1100"/>
            </a:p>
          </xdr:txBody>
        </xdr:sp>
      </mc:Fallback>
    </mc:AlternateContent>
    <xdr:clientData/>
  </xdr:oneCellAnchor>
  <xdr:twoCellAnchor>
    <xdr:from>
      <xdr:col>12</xdr:col>
      <xdr:colOff>439510</xdr:colOff>
      <xdr:row>34</xdr:row>
      <xdr:rowOff>65995</xdr:rowOff>
    </xdr:from>
    <xdr:to>
      <xdr:col>20</xdr:col>
      <xdr:colOff>125185</xdr:colOff>
      <xdr:row>49</xdr:row>
      <xdr:rowOff>61233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FB3FA53D-4647-4CCE-AC77-280FE2BCE4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238942</xdr:colOff>
      <xdr:row>1</xdr:row>
      <xdr:rowOff>120967</xdr:rowOff>
    </xdr:from>
    <xdr:to>
      <xdr:col>32</xdr:col>
      <xdr:colOff>84637</xdr:colOff>
      <xdr:row>14</xdr:row>
      <xdr:rowOff>95250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246238C6-55A0-4F7C-B7A9-3AB2747E93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24</xdr:col>
      <xdr:colOff>277314</xdr:colOff>
      <xdr:row>15</xdr:row>
      <xdr:rowOff>108177</xdr:rowOff>
    </xdr:from>
    <xdr:to>
      <xdr:col>32</xdr:col>
      <xdr:colOff>113484</xdr:colOff>
      <xdr:row>28</xdr:row>
      <xdr:rowOff>84365</xdr:rowOff>
    </xdr:to>
    <xdr:graphicFrame macro="">
      <xdr:nvGraphicFramePr>
        <xdr:cNvPr id="11" name="Gráfico 10">
          <a:extLst>
            <a:ext uri="{FF2B5EF4-FFF2-40B4-BE49-F238E27FC236}">
              <a16:creationId xmlns:a16="http://schemas.microsoft.com/office/drawing/2014/main" id="{71175FC7-8A03-4AE6-84A5-0C6A061A6F7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1357-AA4E-4AD0-9D7D-AF7CAC853938}">
  <dimension ref="A1:AC45"/>
  <sheetViews>
    <sheetView tabSelected="1" zoomScaleNormal="100" workbookViewId="0">
      <selection activeCell="X40" sqref="X40"/>
    </sheetView>
  </sheetViews>
  <sheetFormatPr defaultRowHeight="14.4" x14ac:dyDescent="0.3"/>
  <cols>
    <col min="1" max="1" width="10.33203125" customWidth="1"/>
    <col min="2" max="2" width="8" customWidth="1"/>
    <col min="3" max="3" width="7.33203125" customWidth="1"/>
    <col min="4" max="4" width="7.6640625" customWidth="1"/>
    <col min="5" max="5" width="7.44140625" customWidth="1"/>
    <col min="6" max="7" width="7.33203125" customWidth="1"/>
    <col min="8" max="8" width="7.88671875" customWidth="1"/>
    <col min="9" max="9" width="7.5546875" customWidth="1"/>
    <col min="10" max="10" width="8.44140625" customWidth="1"/>
    <col min="11" max="11" width="11.44140625" customWidth="1"/>
    <col min="12" max="12" width="10.33203125" customWidth="1"/>
    <col min="13" max="13" width="9.33203125" customWidth="1"/>
    <col min="26" max="26" width="17.33203125" customWidth="1"/>
    <col min="28" max="28" width="12.109375" customWidth="1"/>
  </cols>
  <sheetData>
    <row r="1" spans="1:12" x14ac:dyDescent="0.3">
      <c r="B1" s="46" t="s">
        <v>24</v>
      </c>
      <c r="C1" s="47"/>
      <c r="D1" s="47"/>
      <c r="E1" s="47"/>
      <c r="F1" s="47"/>
      <c r="G1" s="47"/>
      <c r="H1" s="47"/>
      <c r="I1" s="47"/>
      <c r="J1" s="47"/>
      <c r="K1" s="47"/>
      <c r="L1" s="48"/>
    </row>
    <row r="2" spans="1:12" x14ac:dyDescent="0.3">
      <c r="A2" s="4"/>
      <c r="B2" s="18" t="s">
        <v>0</v>
      </c>
      <c r="C2" s="18" t="s">
        <v>25</v>
      </c>
      <c r="D2" s="18" t="s">
        <v>1</v>
      </c>
      <c r="E2" s="18" t="s">
        <v>10</v>
      </c>
      <c r="F2" s="18" t="s">
        <v>11</v>
      </c>
      <c r="G2" s="18" t="s">
        <v>2</v>
      </c>
      <c r="H2" s="18" t="s">
        <v>55</v>
      </c>
      <c r="I2" s="18" t="s">
        <v>8</v>
      </c>
      <c r="J2" s="18" t="s">
        <v>3</v>
      </c>
      <c r="K2" s="18" t="s">
        <v>34</v>
      </c>
      <c r="L2" s="1" t="s">
        <v>5</v>
      </c>
    </row>
    <row r="3" spans="1:12" x14ac:dyDescent="0.3">
      <c r="A3" s="5" t="s">
        <v>6</v>
      </c>
      <c r="B3" s="16">
        <v>95.6</v>
      </c>
      <c r="C3" s="16">
        <v>18.399999999999999</v>
      </c>
      <c r="D3" s="16">
        <v>76.7</v>
      </c>
      <c r="E3" s="16">
        <v>2.2999999999999998</v>
      </c>
      <c r="F3" s="16">
        <v>9.15</v>
      </c>
      <c r="G3" s="12">
        <f>F3/E3</f>
        <v>3.9782608695652177</v>
      </c>
      <c r="H3" s="12">
        <f t="shared" ref="H3:H12" si="0">1/C3</f>
        <v>5.4347826086956527E-2</v>
      </c>
      <c r="I3" s="12">
        <f t="shared" ref="I3:I12" si="1">1/D3</f>
        <v>1.3037809647979138E-2</v>
      </c>
      <c r="J3" s="12">
        <f t="shared" ref="J3:J12" si="2">(D3*C3)/B3</f>
        <v>14.762343096234311</v>
      </c>
      <c r="K3" s="12">
        <f t="shared" ref="K3:K12" si="3">C3-((C3^2)/B3)</f>
        <v>14.858577405857739</v>
      </c>
      <c r="L3" s="12">
        <f t="shared" ref="L3:L12" si="4">D3-((D3^2)/B3)</f>
        <v>15.163493723849371</v>
      </c>
    </row>
    <row r="4" spans="1:12" x14ac:dyDescent="0.3">
      <c r="A4" s="6" t="s">
        <v>6</v>
      </c>
      <c r="B4" s="16">
        <v>102.1</v>
      </c>
      <c r="C4" s="16">
        <v>18.7</v>
      </c>
      <c r="D4" s="16">
        <v>83.35</v>
      </c>
      <c r="E4" s="16">
        <v>2.2999999999999998</v>
      </c>
      <c r="F4" s="16">
        <v>8.5</v>
      </c>
      <c r="G4" s="12">
        <f t="shared" ref="G4:G9" si="5">F4/E4</f>
        <v>3.6956521739130439</v>
      </c>
      <c r="H4" s="12">
        <f t="shared" si="0"/>
        <v>5.3475935828877004E-2</v>
      </c>
      <c r="I4" s="12">
        <f t="shared" si="1"/>
        <v>1.199760047990402E-2</v>
      </c>
      <c r="J4" s="12">
        <f t="shared" si="2"/>
        <v>15.265866797257589</v>
      </c>
      <c r="K4" s="12">
        <f t="shared" si="3"/>
        <v>15.275024485798236</v>
      </c>
      <c r="L4" s="12">
        <f t="shared" si="4"/>
        <v>15.306684622918709</v>
      </c>
    </row>
    <row r="5" spans="1:12" x14ac:dyDescent="0.3">
      <c r="A5" s="6" t="s">
        <v>6</v>
      </c>
      <c r="B5" s="16">
        <v>106.9</v>
      </c>
      <c r="C5" s="16">
        <v>18.45</v>
      </c>
      <c r="D5" s="16">
        <v>88.55</v>
      </c>
      <c r="E5" s="16">
        <v>2.2999999999999998</v>
      </c>
      <c r="F5" s="16">
        <v>8.75</v>
      </c>
      <c r="G5" s="12">
        <f t="shared" si="5"/>
        <v>3.804347826086957</v>
      </c>
      <c r="H5" s="12">
        <f t="shared" si="0"/>
        <v>5.4200542005420058E-2</v>
      </c>
      <c r="I5" s="12">
        <f t="shared" si="1"/>
        <v>1.1293054771315642E-2</v>
      </c>
      <c r="J5" s="19">
        <f t="shared" si="2"/>
        <v>15.282951356407857</v>
      </c>
      <c r="K5" s="12">
        <f t="shared" si="3"/>
        <v>15.265692235734331</v>
      </c>
      <c r="L5" s="12">
        <f t="shared" si="4"/>
        <v>15.200116931711889</v>
      </c>
    </row>
    <row r="6" spans="1:12" x14ac:dyDescent="0.3">
      <c r="A6" s="6" t="s">
        <v>6</v>
      </c>
      <c r="B6" s="16">
        <v>113.1</v>
      </c>
      <c r="C6" s="16">
        <v>18.3</v>
      </c>
      <c r="D6" s="16">
        <v>95</v>
      </c>
      <c r="E6" s="16">
        <v>2.2999999999999998</v>
      </c>
      <c r="F6" s="16">
        <v>9.5</v>
      </c>
      <c r="G6" s="12">
        <f t="shared" si="5"/>
        <v>4.1304347826086962</v>
      </c>
      <c r="H6" s="12">
        <f t="shared" si="0"/>
        <v>5.4644808743169397E-2</v>
      </c>
      <c r="I6" s="12">
        <f t="shared" si="1"/>
        <v>1.0526315789473684E-2</v>
      </c>
      <c r="J6" s="12">
        <f t="shared" si="2"/>
        <v>15.37135278514589</v>
      </c>
      <c r="K6" s="12">
        <f t="shared" si="3"/>
        <v>15.338992042440319</v>
      </c>
      <c r="L6" s="12">
        <f t="shared" si="4"/>
        <v>15.203359858532266</v>
      </c>
    </row>
    <row r="7" spans="1:12" x14ac:dyDescent="0.3">
      <c r="A7" s="2" t="s">
        <v>7</v>
      </c>
      <c r="B7" s="16">
        <v>95.75</v>
      </c>
      <c r="C7" s="16">
        <v>76.599999999999994</v>
      </c>
      <c r="D7" s="16">
        <v>19</v>
      </c>
      <c r="E7" s="16">
        <v>2.2999999999999998</v>
      </c>
      <c r="F7" s="16">
        <v>0.6</v>
      </c>
      <c r="G7" s="12">
        <f t="shared" si="5"/>
        <v>0.2608695652173913</v>
      </c>
      <c r="H7" s="12">
        <f t="shared" si="0"/>
        <v>1.3054830287206267E-2</v>
      </c>
      <c r="I7" s="12">
        <f t="shared" si="1"/>
        <v>5.2631578947368418E-2</v>
      </c>
      <c r="J7" s="12">
        <f t="shared" si="2"/>
        <v>15.2</v>
      </c>
      <c r="K7" s="12">
        <f t="shared" si="3"/>
        <v>15.32</v>
      </c>
      <c r="L7" s="12">
        <f t="shared" si="4"/>
        <v>15.229765013054831</v>
      </c>
    </row>
    <row r="8" spans="1:12" x14ac:dyDescent="0.3">
      <c r="A8" s="2" t="s">
        <v>7</v>
      </c>
      <c r="B8" s="16">
        <v>102.15</v>
      </c>
      <c r="C8" s="16">
        <v>82.85</v>
      </c>
      <c r="D8" s="16">
        <v>19.350000000000001</v>
      </c>
      <c r="E8" s="16">
        <v>2.2999999999999998</v>
      </c>
      <c r="F8" s="16">
        <v>0.5</v>
      </c>
      <c r="G8" s="12">
        <f t="shared" si="5"/>
        <v>0.21739130434782611</v>
      </c>
      <c r="H8" s="12">
        <f t="shared" si="0"/>
        <v>1.2070006035003019E-2</v>
      </c>
      <c r="I8" s="12">
        <f t="shared" si="1"/>
        <v>5.1679586563307491E-2</v>
      </c>
      <c r="J8" s="12">
        <f t="shared" si="2"/>
        <v>15.694052863436124</v>
      </c>
      <c r="K8" s="12">
        <f t="shared" si="3"/>
        <v>15.653499755261876</v>
      </c>
      <c r="L8" s="12">
        <f t="shared" si="4"/>
        <v>15.684581497797357</v>
      </c>
    </row>
    <row r="9" spans="1:12" x14ac:dyDescent="0.3">
      <c r="A9" s="2" t="s">
        <v>7</v>
      </c>
      <c r="B9" s="16">
        <v>106.9</v>
      </c>
      <c r="C9" s="16">
        <v>87.9</v>
      </c>
      <c r="D9" s="16">
        <v>19</v>
      </c>
      <c r="E9" s="16">
        <v>2.2999999999999998</v>
      </c>
      <c r="F9" s="16">
        <v>0.5</v>
      </c>
      <c r="G9" s="12">
        <f t="shared" si="5"/>
        <v>0.21739130434782611</v>
      </c>
      <c r="H9" s="12">
        <f t="shared" si="0"/>
        <v>1.1376564277588168E-2</v>
      </c>
      <c r="I9" s="12">
        <f t="shared" si="1"/>
        <v>5.2631578947368418E-2</v>
      </c>
      <c r="J9" s="12">
        <f t="shared" si="2"/>
        <v>15.623012160898035</v>
      </c>
      <c r="K9" s="12">
        <f t="shared" si="3"/>
        <v>15.623012160898043</v>
      </c>
      <c r="L9" s="12">
        <f t="shared" si="4"/>
        <v>15.623012160898035</v>
      </c>
    </row>
    <row r="10" spans="1:12" x14ac:dyDescent="0.3">
      <c r="A10" s="2" t="s">
        <v>7</v>
      </c>
      <c r="B10" s="16">
        <v>113.05</v>
      </c>
      <c r="C10" s="16">
        <v>94</v>
      </c>
      <c r="D10" s="16">
        <v>19.3</v>
      </c>
      <c r="E10" s="16">
        <v>2.2999999999999998</v>
      </c>
      <c r="F10" s="16">
        <v>0.45</v>
      </c>
      <c r="G10" s="12">
        <f t="shared" ref="G10:G12" si="6">F10/E10</f>
        <v>0.19565217391304349</v>
      </c>
      <c r="H10" s="12">
        <f t="shared" si="0"/>
        <v>1.0638297872340425E-2</v>
      </c>
      <c r="I10" s="12">
        <f t="shared" si="1"/>
        <v>5.181347150259067E-2</v>
      </c>
      <c r="J10" s="12">
        <f t="shared" si="2"/>
        <v>16.047766475011059</v>
      </c>
      <c r="K10" s="12">
        <f t="shared" si="3"/>
        <v>15.839893852277754</v>
      </c>
      <c r="L10" s="12">
        <f t="shared" si="4"/>
        <v>16.005086245024327</v>
      </c>
    </row>
    <row r="11" spans="1:12" x14ac:dyDescent="0.3">
      <c r="A11" s="2" t="s">
        <v>7</v>
      </c>
      <c r="B11" s="16">
        <v>124.3</v>
      </c>
      <c r="C11" s="16">
        <v>106.1</v>
      </c>
      <c r="D11" s="16">
        <v>18.149999999999999</v>
      </c>
      <c r="E11" s="16">
        <v>2.2999999999999998</v>
      </c>
      <c r="F11" s="16">
        <v>0.4</v>
      </c>
      <c r="G11" s="12">
        <f t="shared" si="6"/>
        <v>0.17391304347826089</v>
      </c>
      <c r="H11" s="12">
        <f t="shared" si="0"/>
        <v>9.4250706880301613E-3</v>
      </c>
      <c r="I11" s="12">
        <f t="shared" si="1"/>
        <v>5.5096418732782371E-2</v>
      </c>
      <c r="J11" s="12">
        <f t="shared" si="2"/>
        <v>15.492477876106193</v>
      </c>
      <c r="K11" s="12">
        <f t="shared" si="3"/>
        <v>15.535156878519714</v>
      </c>
      <c r="L11" s="12">
        <f t="shared" si="4"/>
        <v>15.499778761061947</v>
      </c>
    </row>
    <row r="12" spans="1:12" x14ac:dyDescent="0.3">
      <c r="A12" s="2" t="s">
        <v>7</v>
      </c>
      <c r="B12" s="16">
        <v>130.94999999999999</v>
      </c>
      <c r="C12" s="16">
        <v>112.78</v>
      </c>
      <c r="D12" s="16">
        <v>17.649999999999999</v>
      </c>
      <c r="E12" s="16">
        <v>2.2999999999999998</v>
      </c>
      <c r="F12" s="16">
        <v>0.4</v>
      </c>
      <c r="G12" s="12">
        <f t="shared" si="6"/>
        <v>0.17391304347826089</v>
      </c>
      <c r="H12" s="12">
        <f t="shared" si="0"/>
        <v>8.8668203582195418E-3</v>
      </c>
      <c r="I12" s="12">
        <f t="shared" si="1"/>
        <v>5.6657223796034002E-2</v>
      </c>
      <c r="J12" s="12">
        <f t="shared" si="2"/>
        <v>15.200969835815195</v>
      </c>
      <c r="K12" s="12">
        <f t="shared" si="3"/>
        <v>15.648817105765545</v>
      </c>
      <c r="L12" s="12">
        <f t="shared" si="4"/>
        <v>15.271057655593737</v>
      </c>
    </row>
    <row r="13" spans="1:12" x14ac:dyDescent="0.3">
      <c r="A13" s="15" t="s">
        <v>31</v>
      </c>
      <c r="B13" s="5" t="s">
        <v>30</v>
      </c>
      <c r="C13" s="5" t="s">
        <v>30</v>
      </c>
      <c r="D13" s="5" t="s">
        <v>30</v>
      </c>
      <c r="E13" s="5" t="s">
        <v>30</v>
      </c>
      <c r="F13" s="5" t="s">
        <v>30</v>
      </c>
      <c r="G13" s="5" t="s">
        <v>30</v>
      </c>
      <c r="H13" s="20">
        <f t="shared" ref="H13:I13" si="7">AVERAGE(H3:H12)</f>
        <v>2.8210070218281064E-2</v>
      </c>
      <c r="I13" s="20">
        <f t="shared" si="7"/>
        <v>3.6736463917812386E-2</v>
      </c>
      <c r="J13" s="20">
        <f>AVERAGE(J3:J12)</f>
        <v>15.394079324631225</v>
      </c>
      <c r="K13" s="20">
        <f>AVERAGE(K3:K12)</f>
        <v>15.435866592255355</v>
      </c>
      <c r="L13" s="20">
        <f t="shared" ref="L13" si="8">AVERAGE(L3:L12)</f>
        <v>15.418693647044245</v>
      </c>
    </row>
    <row r="14" spans="1:12" x14ac:dyDescent="0.3">
      <c r="G14" s="3"/>
      <c r="H14" s="3"/>
      <c r="I14" s="3"/>
    </row>
    <row r="15" spans="1:12" x14ac:dyDescent="0.3">
      <c r="A15" s="3"/>
      <c r="B15" s="52" t="s">
        <v>12</v>
      </c>
      <c r="C15" s="52"/>
      <c r="E15" s="3"/>
      <c r="G15" s="45" t="s">
        <v>42</v>
      </c>
      <c r="H15" s="45"/>
      <c r="I15" s="1" t="s">
        <v>17</v>
      </c>
      <c r="J15" s="1" t="s">
        <v>18</v>
      </c>
      <c r="K15" s="45" t="s">
        <v>23</v>
      </c>
      <c r="L15" s="45"/>
    </row>
    <row r="16" spans="1:12" x14ac:dyDescent="0.3">
      <c r="A16" s="14" t="s">
        <v>14</v>
      </c>
      <c r="B16" s="11">
        <f t="array" ref="B16:C17">LINEST(I3:I12,H3:H12,TRUE,TRUE)</f>
        <v>-0.96409120532709625</v>
      </c>
      <c r="C16" s="11">
        <v>6.393354451691699E-2</v>
      </c>
      <c r="D16" s="56" t="s">
        <v>15</v>
      </c>
      <c r="E16" s="57"/>
      <c r="G16" s="53" t="s">
        <v>52</v>
      </c>
      <c r="H16" s="54"/>
      <c r="I16" s="10">
        <f>(INTERCEPT(B3:B6,C3:C6)-INTERCEPT(B7:B12,C7:C12))/(SLOPE(B7:B12,C7:C12)-SLOPE(B3:B6,C3:C6))</f>
        <v>22.145526015082648</v>
      </c>
      <c r="J16" s="10">
        <f>SLOPE(B7:B12,C7:C12)*I16+INTERCEPT(B7:B12,C7:C12)</f>
        <v>43.323863375679785</v>
      </c>
      <c r="K16" s="7">
        <v>11.073</v>
      </c>
      <c r="L16" s="7">
        <v>10.831</v>
      </c>
    </row>
    <row r="17" spans="1:29" x14ac:dyDescent="0.3">
      <c r="A17" s="1" t="s">
        <v>13</v>
      </c>
      <c r="B17" s="11">
        <v>1.6959264966798147E-2</v>
      </c>
      <c r="C17" s="11">
        <v>5.9871925775196099E-4</v>
      </c>
      <c r="D17" s="58" t="s">
        <v>16</v>
      </c>
      <c r="E17" s="59"/>
      <c r="F17" s="21"/>
      <c r="G17" s="43" t="s">
        <v>19</v>
      </c>
      <c r="H17" s="50"/>
      <c r="I17" s="55">
        <f>(INTERCEPT(B3:B6,C3:C6)-INTERCEPT(R24:R29,C7:C12))/(SLOPE(R24:R29,C7:C12)-SLOPE(B3:B6,C3:C6))</f>
        <v>24.756981786643593</v>
      </c>
      <c r="J17" s="41">
        <f>SLOPE(B3:B6,C3:C6)*I17+INTERCEPT(B3:B6,C3:C6)</f>
        <v>0</v>
      </c>
      <c r="K17" s="55">
        <f>I17</f>
        <v>24.756981786643593</v>
      </c>
      <c r="L17" s="55"/>
    </row>
    <row r="18" spans="1:29" ht="20.25" customHeight="1" x14ac:dyDescent="0.3">
      <c r="G18" s="51"/>
      <c r="H18" s="50"/>
      <c r="I18" s="55"/>
      <c r="J18" s="41"/>
      <c r="K18" s="55"/>
      <c r="L18" s="55"/>
    </row>
    <row r="19" spans="1:29" ht="15" customHeight="1" x14ac:dyDescent="0.3">
      <c r="A19" s="40" t="s">
        <v>33</v>
      </c>
      <c r="B19" s="40"/>
      <c r="C19" s="40"/>
      <c r="D19" s="40"/>
      <c r="E19" s="40"/>
      <c r="G19" s="43" t="s">
        <v>20</v>
      </c>
      <c r="H19" s="50"/>
      <c r="I19" s="41">
        <v>0</v>
      </c>
      <c r="J19" s="41">
        <v>21.914000000000001</v>
      </c>
      <c r="K19" s="41">
        <f>J19</f>
        <v>21.914000000000001</v>
      </c>
      <c r="L19" s="41"/>
    </row>
    <row r="20" spans="1:29" ht="18.75" customHeight="1" x14ac:dyDescent="0.3">
      <c r="A20" s="40"/>
      <c r="B20" s="40"/>
      <c r="C20" s="40"/>
      <c r="D20" s="40"/>
      <c r="E20" s="40"/>
      <c r="G20" s="51"/>
      <c r="H20" s="50"/>
      <c r="I20" s="41"/>
      <c r="J20" s="41"/>
      <c r="K20" s="41"/>
      <c r="L20" s="41"/>
    </row>
    <row r="21" spans="1:29" x14ac:dyDescent="0.3">
      <c r="B21" s="22"/>
      <c r="C21" s="22"/>
      <c r="D21" s="22"/>
      <c r="H21" s="3"/>
      <c r="I21" s="3"/>
      <c r="J21" s="3"/>
    </row>
    <row r="22" spans="1:29" x14ac:dyDescent="0.3">
      <c r="A22" s="38"/>
      <c r="B22" s="49" t="s">
        <v>40</v>
      </c>
      <c r="C22" s="49"/>
      <c r="D22" s="49"/>
      <c r="E22" s="49"/>
      <c r="F22" s="49"/>
      <c r="G22" s="49"/>
      <c r="H22" s="49"/>
      <c r="I22" s="49"/>
      <c r="J22" s="49"/>
      <c r="K22" s="49"/>
      <c r="L22" s="49"/>
    </row>
    <row r="23" spans="1:29" x14ac:dyDescent="0.3">
      <c r="A23" s="39"/>
      <c r="B23" s="17" t="s">
        <v>0</v>
      </c>
      <c r="C23" s="17" t="s">
        <v>25</v>
      </c>
      <c r="D23" s="17" t="s">
        <v>1</v>
      </c>
      <c r="E23" s="17" t="s">
        <v>10</v>
      </c>
      <c r="F23" s="17" t="s">
        <v>11</v>
      </c>
      <c r="G23" s="17" t="s">
        <v>2</v>
      </c>
      <c r="H23" s="18" t="s">
        <v>9</v>
      </c>
      <c r="I23" s="18" t="s">
        <v>29</v>
      </c>
      <c r="J23" s="18" t="s">
        <v>3</v>
      </c>
      <c r="K23" s="18" t="s">
        <v>4</v>
      </c>
      <c r="L23" s="18" t="s">
        <v>5</v>
      </c>
    </row>
    <row r="24" spans="1:29" ht="15.6" customHeight="1" x14ac:dyDescent="0.3">
      <c r="A24" s="13" t="s">
        <v>28</v>
      </c>
      <c r="B24" s="8">
        <v>39.5</v>
      </c>
      <c r="C24" s="8">
        <v>15</v>
      </c>
      <c r="D24" s="8">
        <v>24.5</v>
      </c>
      <c r="E24" s="8">
        <v>2.2999999999999998</v>
      </c>
      <c r="F24" s="8">
        <v>3.7</v>
      </c>
      <c r="G24" s="12">
        <f>F24/E24</f>
        <v>1.6086956521739133</v>
      </c>
      <c r="H24" s="12">
        <f>1/C24</f>
        <v>6.6666666666666666E-2</v>
      </c>
      <c r="I24" s="12">
        <f>1/D24</f>
        <v>4.0816326530612242E-2</v>
      </c>
      <c r="J24" s="12">
        <f>D24*C24/B24</f>
        <v>9.3037974683544302</v>
      </c>
      <c r="K24" s="12">
        <f>C24-C24^2/B24</f>
        <v>9.3037974683544302</v>
      </c>
      <c r="L24" s="12">
        <f>D24-D24^2/B24</f>
        <v>9.3037974683544302</v>
      </c>
      <c r="R24" s="3">
        <v>0</v>
      </c>
    </row>
    <row r="25" spans="1:29" x14ac:dyDescent="0.3">
      <c r="A25" s="1" t="s">
        <v>27</v>
      </c>
      <c r="B25" s="8">
        <v>43.9</v>
      </c>
      <c r="C25" s="8">
        <v>15</v>
      </c>
      <c r="D25" s="8">
        <v>28.9</v>
      </c>
      <c r="E25" s="8">
        <v>2.2999999999999998</v>
      </c>
      <c r="F25" s="8">
        <v>4</v>
      </c>
      <c r="G25" s="12">
        <f t="shared" ref="G25:G26" si="9">F25/E25</f>
        <v>1.7391304347826089</v>
      </c>
      <c r="H25" s="12">
        <f t="shared" ref="H25:H26" si="10">1/C25</f>
        <v>6.6666666666666666E-2</v>
      </c>
      <c r="I25" s="12">
        <f t="shared" ref="I25:I26" si="11">1/D25</f>
        <v>3.4602076124567477E-2</v>
      </c>
      <c r="J25" s="12">
        <f t="shared" ref="J25:J26" si="12">D25*C25/B25</f>
        <v>9.8747152619589986</v>
      </c>
      <c r="K25" s="12">
        <f t="shared" ref="K25:K26" si="13">C25-C25^2/B25</f>
        <v>9.8747152619589968</v>
      </c>
      <c r="L25" s="12">
        <f t="shared" ref="L25:L26" si="14">D25-D25^2/B25</f>
        <v>9.8747152619589968</v>
      </c>
      <c r="R25" s="3">
        <v>0</v>
      </c>
    </row>
    <row r="26" spans="1:29" x14ac:dyDescent="0.3">
      <c r="A26" s="1" t="s">
        <v>26</v>
      </c>
      <c r="B26" s="8">
        <v>41.25</v>
      </c>
      <c r="C26" s="8">
        <v>15</v>
      </c>
      <c r="D26" s="8">
        <v>26.75</v>
      </c>
      <c r="E26" s="8">
        <v>2.2999999999999998</v>
      </c>
      <c r="F26" s="8">
        <v>4.3</v>
      </c>
      <c r="G26" s="12">
        <f t="shared" si="9"/>
        <v>1.8695652173913044</v>
      </c>
      <c r="H26" s="12">
        <f t="shared" si="10"/>
        <v>6.6666666666666666E-2</v>
      </c>
      <c r="I26" s="12">
        <f t="shared" si="11"/>
        <v>3.7383177570093455E-2</v>
      </c>
      <c r="J26" s="12">
        <f t="shared" si="12"/>
        <v>9.7272727272727266</v>
      </c>
      <c r="K26" s="12">
        <f t="shared" si="13"/>
        <v>9.5454545454545467</v>
      </c>
      <c r="L26" s="12">
        <f t="shared" si="14"/>
        <v>9.4030303030303024</v>
      </c>
      <c r="R26" s="3">
        <v>0</v>
      </c>
    </row>
    <row r="27" spans="1:29" x14ac:dyDescent="0.3">
      <c r="A27" s="15" t="s">
        <v>31</v>
      </c>
      <c r="B27" s="5" t="s">
        <v>30</v>
      </c>
      <c r="C27" s="5" t="s">
        <v>30</v>
      </c>
      <c r="D27" s="5" t="s">
        <v>30</v>
      </c>
      <c r="E27" s="5" t="s">
        <v>30</v>
      </c>
      <c r="F27" s="5" t="s">
        <v>30</v>
      </c>
      <c r="G27" s="5" t="s">
        <v>30</v>
      </c>
      <c r="H27" s="5" t="s">
        <v>30</v>
      </c>
      <c r="I27" s="5" t="s">
        <v>30</v>
      </c>
      <c r="J27" s="12">
        <f>AVERAGE(J24:J26)</f>
        <v>9.6352618191953852</v>
      </c>
      <c r="K27" s="12">
        <f t="shared" ref="K27:L27" si="15">AVERAGE(K24:K26)</f>
        <v>9.5746557585893246</v>
      </c>
      <c r="L27" s="12">
        <f t="shared" si="15"/>
        <v>9.5271810111145765</v>
      </c>
      <c r="R27" s="3">
        <v>0</v>
      </c>
    </row>
    <row r="28" spans="1:29" x14ac:dyDescent="0.3">
      <c r="R28" s="3">
        <v>0</v>
      </c>
    </row>
    <row r="29" spans="1:29" x14ac:dyDescent="0.3">
      <c r="A29" s="45" t="s">
        <v>41</v>
      </c>
      <c r="B29" s="45"/>
      <c r="C29" s="2" t="s">
        <v>17</v>
      </c>
      <c r="D29" s="2" t="s">
        <v>18</v>
      </c>
      <c r="E29" s="9" t="s">
        <v>23</v>
      </c>
      <c r="G29" s="42" t="s">
        <v>45</v>
      </c>
      <c r="H29" s="42"/>
      <c r="I29" s="42"/>
      <c r="J29" s="42" t="s">
        <v>46</v>
      </c>
      <c r="K29" s="42"/>
      <c r="L29" s="42"/>
      <c r="R29" s="3">
        <v>0</v>
      </c>
    </row>
    <row r="30" spans="1:29" x14ac:dyDescent="0.3">
      <c r="A30" s="43" t="s">
        <v>21</v>
      </c>
      <c r="B30" s="44"/>
      <c r="C30" s="41">
        <v>6.6199999999999995E-2</v>
      </c>
      <c r="D30" s="41">
        <v>0</v>
      </c>
      <c r="E30" s="41">
        <f>1/ C30</f>
        <v>15.105740181268883</v>
      </c>
      <c r="G30" s="24" t="s">
        <v>41</v>
      </c>
      <c r="H30" s="42" t="s">
        <v>42</v>
      </c>
      <c r="I30" s="42"/>
      <c r="J30" s="24" t="s">
        <v>41</v>
      </c>
      <c r="K30" s="42" t="s">
        <v>42</v>
      </c>
      <c r="L30" s="42"/>
      <c r="R30" s="3">
        <v>0</v>
      </c>
    </row>
    <row r="31" spans="1:29" x14ac:dyDescent="0.3">
      <c r="A31" s="43"/>
      <c r="B31" s="44"/>
      <c r="C31" s="41"/>
      <c r="D31" s="41"/>
      <c r="E31" s="41"/>
      <c r="G31" s="1"/>
      <c r="H31" s="24" t="s">
        <v>44</v>
      </c>
      <c r="I31" s="24" t="s">
        <v>43</v>
      </c>
      <c r="J31" s="1"/>
      <c r="K31" s="13" t="s">
        <v>44</v>
      </c>
      <c r="L31" s="13" t="s">
        <v>43</v>
      </c>
      <c r="R31" s="3">
        <v>0</v>
      </c>
    </row>
    <row r="32" spans="1:29" x14ac:dyDescent="0.3">
      <c r="A32" s="43" t="s">
        <v>22</v>
      </c>
      <c r="B32" s="44"/>
      <c r="C32" s="41">
        <v>0</v>
      </c>
      <c r="D32" s="41">
        <v>6.3899999999999998E-2</v>
      </c>
      <c r="E32" s="41">
        <f>1/D32</f>
        <v>15.649452269170579</v>
      </c>
      <c r="G32" s="27" cm="1">
        <f t="array" ref="G32:G41">-0.9641*H3:H12+0.0639</f>
        <v>1.1503260869565213E-2</v>
      </c>
      <c r="H32" s="23" cm="1">
        <f t="array" ref="H32:H37">0.9668*C7:C12+0.0639</f>
        <v>74.120779999999996</v>
      </c>
      <c r="I32" s="26"/>
      <c r="J32" s="28" cm="1">
        <f t="array" ref="J32:J41">(I3:I12)-(-0.9641*H3:H12+0.0639)</f>
        <v>1.5345487784139255E-3</v>
      </c>
      <c r="K32" s="20" cm="1">
        <f t="array" ref="K32:K37">(B7:B12)-(0.9668*C7:C12+21.914)</f>
        <v>-0.22087999999999397</v>
      </c>
      <c r="L32" s="25"/>
      <c r="R32" s="3">
        <v>0</v>
      </c>
      <c r="Y32" s="18" t="s">
        <v>38</v>
      </c>
      <c r="Z32" s="18" t="s">
        <v>39</v>
      </c>
      <c r="AA32" s="18" t="s">
        <v>23</v>
      </c>
      <c r="AB32" s="13" t="s">
        <v>37</v>
      </c>
      <c r="AC32" s="18" t="s">
        <v>32</v>
      </c>
    </row>
    <row r="33" spans="1:29" x14ac:dyDescent="0.3">
      <c r="A33" s="43"/>
      <c r="B33" s="44"/>
      <c r="C33" s="41"/>
      <c r="D33" s="41"/>
      <c r="E33" s="41"/>
      <c r="G33" s="27">
        <v>1.2343850267379684E-2</v>
      </c>
      <c r="H33" s="23">
        <v>80.16328</v>
      </c>
      <c r="I33" s="26"/>
      <c r="J33" s="28">
        <v>-3.462497874756644E-4</v>
      </c>
      <c r="K33" s="20">
        <v>0.13662000000000774</v>
      </c>
      <c r="L33" s="25"/>
      <c r="R33" s="3">
        <v>0</v>
      </c>
      <c r="Y33" s="35" t="s">
        <v>36</v>
      </c>
      <c r="Z33" s="34" t="s">
        <v>3</v>
      </c>
      <c r="AA33" s="29">
        <f>J13</f>
        <v>15.394079324631225</v>
      </c>
      <c r="AB33" s="30">
        <v>0.378</v>
      </c>
      <c r="AC33" s="31">
        <f>((AA33-15)/15)</f>
        <v>2.6271954975414975E-2</v>
      </c>
    </row>
    <row r="34" spans="1:29" x14ac:dyDescent="0.3">
      <c r="G34" s="27">
        <v>1.1645257452574526E-2</v>
      </c>
      <c r="H34" s="23">
        <v>85.045620000000014</v>
      </c>
      <c r="I34" s="26"/>
      <c r="J34" s="28">
        <v>-3.5220268125888375E-4</v>
      </c>
      <c r="K34" s="20">
        <v>4.2799999999942884E-3</v>
      </c>
      <c r="L34" s="25"/>
      <c r="R34" s="3">
        <v>0</v>
      </c>
      <c r="Y34" s="36"/>
      <c r="Z34" s="34" t="s">
        <v>34</v>
      </c>
      <c r="AA34" s="29">
        <f>K13</f>
        <v>15.435866592255355</v>
      </c>
      <c r="AB34" s="30">
        <v>0.94199999999999995</v>
      </c>
      <c r="AC34" s="31">
        <f t="shared" ref="AC34:AC38" si="16">((AA34-15)/15)</f>
        <v>2.9057772817023656E-2</v>
      </c>
    </row>
    <row r="35" spans="1:29" x14ac:dyDescent="0.3">
      <c r="G35" s="27">
        <v>1.1216939890710383E-2</v>
      </c>
      <c r="H35" s="23">
        <v>90.943100000000001</v>
      </c>
      <c r="I35" s="26"/>
      <c r="J35" s="28">
        <v>-6.9062410123669864E-4</v>
      </c>
      <c r="K35" s="20">
        <v>0.25679999999999836</v>
      </c>
      <c r="L35" s="25"/>
      <c r="R35" s="3">
        <v>0</v>
      </c>
      <c r="Y35" s="36"/>
      <c r="Z35" s="34" t="s">
        <v>5</v>
      </c>
      <c r="AA35" s="29">
        <f>L13</f>
        <v>15.418693647044245</v>
      </c>
      <c r="AB35" s="30">
        <v>0.95799999999999996</v>
      </c>
      <c r="AC35" s="31">
        <f t="shared" si="16"/>
        <v>2.7912909802949672E-2</v>
      </c>
    </row>
    <row r="36" spans="1:29" x14ac:dyDescent="0.3">
      <c r="G36" s="27">
        <v>5.1313838120104441E-2</v>
      </c>
      <c r="H36" s="23">
        <v>102.64138</v>
      </c>
      <c r="I36" s="26"/>
      <c r="J36" s="28">
        <v>1.3177408272639773E-3</v>
      </c>
      <c r="K36" s="20">
        <v>-0.19147999999999854</v>
      </c>
      <c r="L36" s="25"/>
      <c r="Y36" s="36"/>
      <c r="Z36" s="34" t="s">
        <v>47</v>
      </c>
      <c r="AA36" s="30">
        <v>-0.96409999999999996</v>
      </c>
      <c r="AB36" s="32" t="s">
        <v>30</v>
      </c>
      <c r="AC36" s="31">
        <f>(ABS(AA36+1)/(1))</f>
        <v>3.5900000000000043E-2</v>
      </c>
    </row>
    <row r="37" spans="1:29" x14ac:dyDescent="0.3">
      <c r="G37" s="27">
        <v>5.226330718165359E-2</v>
      </c>
      <c r="H37" s="23">
        <v>109.099604</v>
      </c>
      <c r="I37" s="26"/>
      <c r="J37" s="28">
        <v>-5.837206183460994E-4</v>
      </c>
      <c r="K37" s="20">
        <v>2.9599999999163629E-4</v>
      </c>
      <c r="L37" s="25"/>
      <c r="Y37" s="36"/>
      <c r="Z37" s="34" t="s">
        <v>49</v>
      </c>
      <c r="AA37" s="30">
        <f>E32</f>
        <v>15.649452269170579</v>
      </c>
      <c r="AB37" s="32" t="s">
        <v>30</v>
      </c>
      <c r="AC37" s="31">
        <f t="shared" si="16"/>
        <v>4.3296817944705288E-2</v>
      </c>
    </row>
    <row r="38" spans="1:29" x14ac:dyDescent="0.3">
      <c r="G38" s="27">
        <v>5.2931854379977245E-2</v>
      </c>
      <c r="H38" s="26"/>
      <c r="I38" s="23" cm="1">
        <f t="array" ref="I38:I41">-16.59*C3:C6+410.72</f>
        <v>105.46400000000006</v>
      </c>
      <c r="J38" s="28">
        <v>-3.0027543260882639E-4</v>
      </c>
      <c r="K38" s="25"/>
      <c r="L38" s="20" cm="1">
        <f t="array" ref="L38:L41">(B3:B6)-(-16.59*C3:C6+410.72)</f>
        <v>-9.8640000000000612</v>
      </c>
      <c r="Y38" s="36"/>
      <c r="Z38" s="34" t="s">
        <v>48</v>
      </c>
      <c r="AA38" s="30">
        <f>E30</f>
        <v>15.105740181268883</v>
      </c>
      <c r="AB38" s="32" t="s">
        <v>30</v>
      </c>
      <c r="AC38" s="31">
        <f t="shared" si="16"/>
        <v>7.0493454179255599E-3</v>
      </c>
    </row>
    <row r="39" spans="1:29" x14ac:dyDescent="0.3">
      <c r="G39" s="27">
        <v>5.3643617021276596E-2</v>
      </c>
      <c r="H39" s="26"/>
      <c r="I39" s="23">
        <v>100.48700000000002</v>
      </c>
      <c r="J39" s="28">
        <v>-1.8301455186859258E-3</v>
      </c>
      <c r="K39" s="25"/>
      <c r="L39" s="20">
        <v>1.6129999999999711</v>
      </c>
      <c r="Y39" s="36"/>
      <c r="Z39" s="60" t="s">
        <v>53</v>
      </c>
      <c r="AA39" s="30">
        <f>K16</f>
        <v>11.073</v>
      </c>
      <c r="AB39" s="32" t="s">
        <v>30</v>
      </c>
      <c r="AC39" s="31">
        <f>(ABS(AA39-15)/15)</f>
        <v>0.26179999999999998</v>
      </c>
    </row>
    <row r="40" spans="1:29" x14ac:dyDescent="0.3">
      <c r="G40" s="27">
        <v>5.481328934967012E-2</v>
      </c>
      <c r="H40" s="26"/>
      <c r="I40" s="23">
        <v>104.63450000000006</v>
      </c>
      <c r="J40" s="28">
        <v>2.8312938311225028E-4</v>
      </c>
      <c r="K40" s="25"/>
      <c r="L40" s="20">
        <v>2.2654999999999461</v>
      </c>
      <c r="Y40" s="36"/>
      <c r="Z40" s="60" t="s">
        <v>54</v>
      </c>
      <c r="AA40" s="30">
        <f>L16</f>
        <v>10.831</v>
      </c>
      <c r="AB40" s="32" t="s">
        <v>30</v>
      </c>
      <c r="AC40" s="31">
        <f>(ABS(AA40-15)/15)</f>
        <v>0.27793333333333337</v>
      </c>
    </row>
    <row r="41" spans="1:29" x14ac:dyDescent="0.3">
      <c r="G41" s="27">
        <v>5.5351498492640538E-2</v>
      </c>
      <c r="H41" s="26"/>
      <c r="I41" s="23">
        <v>107.12299999999999</v>
      </c>
      <c r="J41" s="28">
        <v>1.3057253033934638E-3</v>
      </c>
      <c r="K41" s="25"/>
      <c r="L41" s="20">
        <v>5.9770000000000039</v>
      </c>
      <c r="Y41" s="36"/>
      <c r="Z41" s="34" t="s">
        <v>50</v>
      </c>
      <c r="AA41" s="30">
        <f>K19</f>
        <v>21.914000000000001</v>
      </c>
      <c r="AB41" s="32" t="s">
        <v>30</v>
      </c>
      <c r="AC41" s="31">
        <f>((AA41-15)/15)</f>
        <v>0.46093333333333342</v>
      </c>
    </row>
    <row r="42" spans="1:29" x14ac:dyDescent="0.3">
      <c r="Y42" s="37"/>
      <c r="Z42" s="34" t="s">
        <v>51</v>
      </c>
      <c r="AA42" s="33">
        <f>K17</f>
        <v>24.756981786643593</v>
      </c>
      <c r="AB42" s="32" t="s">
        <v>30</v>
      </c>
      <c r="AC42" s="31">
        <f>((AA42-15)/15)</f>
        <v>0.65046545244290621</v>
      </c>
    </row>
    <row r="43" spans="1:29" x14ac:dyDescent="0.3">
      <c r="Y43" s="35" t="s">
        <v>35</v>
      </c>
      <c r="Z43" s="34" t="s">
        <v>3</v>
      </c>
      <c r="AA43" s="29">
        <f>J27</f>
        <v>9.6352618191953852</v>
      </c>
      <c r="AB43" s="30">
        <v>3.9E-2</v>
      </c>
      <c r="AC43" s="31">
        <f>(ABS(AA43-10)/10)</f>
        <v>3.6473818080461483E-2</v>
      </c>
    </row>
    <row r="44" spans="1:29" x14ac:dyDescent="0.3">
      <c r="Y44" s="36"/>
      <c r="Z44" s="34" t="s">
        <v>34</v>
      </c>
      <c r="AA44" s="29">
        <f>K27</f>
        <v>9.5746557585893246</v>
      </c>
      <c r="AB44" s="30">
        <v>0.96399999999999997</v>
      </c>
      <c r="AC44" s="31">
        <f>(ABS(AA44-10)/10)</f>
        <v>4.2534424141067541E-2</v>
      </c>
    </row>
    <row r="45" spans="1:29" x14ac:dyDescent="0.3">
      <c r="Y45" s="37"/>
      <c r="Z45" s="34" t="s">
        <v>5</v>
      </c>
      <c r="AA45" s="29">
        <f>L27</f>
        <v>9.5271810111145765</v>
      </c>
      <c r="AB45" s="30">
        <v>0.93600000000000005</v>
      </c>
      <c r="AC45" s="31">
        <f>(ABS(AA45-10)/10)</f>
        <v>4.7281898888542354E-2</v>
      </c>
    </row>
  </sheetData>
  <mergeCells count="33">
    <mergeCell ref="D17:E17"/>
    <mergeCell ref="Y33:Y42"/>
    <mergeCell ref="B1:L1"/>
    <mergeCell ref="B22:L22"/>
    <mergeCell ref="G19:H20"/>
    <mergeCell ref="I19:I20"/>
    <mergeCell ref="J19:J20"/>
    <mergeCell ref="B15:C15"/>
    <mergeCell ref="G16:H16"/>
    <mergeCell ref="G17:H18"/>
    <mergeCell ref="I17:I18"/>
    <mergeCell ref="J17:J18"/>
    <mergeCell ref="K17:L18"/>
    <mergeCell ref="K19:L20"/>
    <mergeCell ref="K15:L15"/>
    <mergeCell ref="G15:H15"/>
    <mergeCell ref="D16:E16"/>
    <mergeCell ref="Y43:Y45"/>
    <mergeCell ref="A22:A23"/>
    <mergeCell ref="A19:E20"/>
    <mergeCell ref="E30:E31"/>
    <mergeCell ref="E32:E33"/>
    <mergeCell ref="K30:L30"/>
    <mergeCell ref="J29:L29"/>
    <mergeCell ref="H30:I30"/>
    <mergeCell ref="G29:I29"/>
    <mergeCell ref="A30:B31"/>
    <mergeCell ref="A32:B33"/>
    <mergeCell ref="A29:B29"/>
    <mergeCell ref="C30:C31"/>
    <mergeCell ref="C32:C33"/>
    <mergeCell ref="D32:D33"/>
    <mergeCell ref="D30:D31"/>
  </mergeCells>
  <pageMargins left="3.937007874015748E-2" right="3.937007874015748E-2" top="3.937007874015748E-2" bottom="3.937007874015748E-2" header="3.937007874015748E-2" footer="3.937007874015748E-2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6AC9AE00E36404AA0D09428E6D89785" ma:contentTypeVersion="4" ma:contentTypeDescription="Criar um novo documento." ma:contentTypeScope="" ma:versionID="90a733a5ab80369601faf008bc080d09">
  <xsd:schema xmlns:xsd="http://www.w3.org/2001/XMLSchema" xmlns:xs="http://www.w3.org/2001/XMLSchema" xmlns:p="http://schemas.microsoft.com/office/2006/metadata/properties" xmlns:ns3="c5de1c3e-7813-4da7-ba52-5366b85aaf02" targetNamespace="http://schemas.microsoft.com/office/2006/metadata/properties" ma:root="true" ma:fieldsID="b20cf44b89237f95aaad323f9088c9f4" ns3:_="">
    <xsd:import namespace="c5de1c3e-7813-4da7-ba52-5366b85aaf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de1c3e-7813-4da7-ba52-5366b85aaf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E32EF5C-8F83-4888-B6EF-0E9A1DA735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de1c3e-7813-4da7-ba52-5366b85aaf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D33A98F-BD38-4038-820D-29FB47F72D1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7DCA3E-FE35-4BAD-8434-94F53402176D}">
  <ds:schemaRefs>
    <ds:schemaRef ds:uri="http://purl.org/dc/terms/"/>
    <ds:schemaRef ds:uri="http://schemas.microsoft.com/office/2006/documentManagement/types"/>
    <ds:schemaRef ds:uri="http://purl.org/dc/elements/1.1/"/>
    <ds:schemaRef ds:uri="c5de1c3e-7813-4da7-ba52-5366b85aaf02"/>
    <ds:schemaRef ds:uri="http://schemas.microsoft.com/office/2006/metadata/properties"/>
    <ds:schemaRef ds:uri="http://schemas.microsoft.com/office/infopath/2007/PartnerControls"/>
    <ds:schemaRef ds:uri="http://purl.org/dc/dcmitype/"/>
    <ds:schemaRef ds:uri="http://www.w3.org/XML/1998/namespace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nunop</dc:creator>
  <cp:lastModifiedBy>nunop</cp:lastModifiedBy>
  <cp:lastPrinted>2022-03-23T14:41:32Z</cp:lastPrinted>
  <dcterms:created xsi:type="dcterms:W3CDTF">2022-03-17T18:07:08Z</dcterms:created>
  <dcterms:modified xsi:type="dcterms:W3CDTF">2022-03-23T15:15:21Z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0x010100A6AC9AE00E36404AA0D09428E6D89785</vt:lpwstr>
  </property>
</Properties>
</file>