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D8430CC-6174-4463-A56E-6E3973CEA74B}" xr6:coauthVersionLast="47" xr6:coauthVersionMax="47" xr10:uidLastSave="{00000000-0000-0000-0000-000000000000}"/>
  <bookViews>
    <workbookView xWindow="-108" yWindow="-108" windowWidth="23256" windowHeight="12456" activeTab="2" xr2:uid="{5E89F831-A46B-4420-B25C-CD8A18A9F07F}"/>
  </bookViews>
  <sheets>
    <sheet name="1-alumínio quadrado" sheetId="1" r:id="rId1"/>
    <sheet name="2-alumínio" sheetId="9" r:id="rId2"/>
    <sheet name="3-latão" sheetId="10" r:id="rId3"/>
    <sheet name="4-latão" sheetId="11" r:id="rId4"/>
    <sheet name="5-cobre" sheetId="12" r:id="rId5"/>
    <sheet name="6-aço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0" l="1"/>
  <c r="I21" i="13"/>
  <c r="F15" i="13"/>
  <c r="H15" i="13" s="1"/>
  <c r="F14" i="13"/>
  <c r="I14" i="13" s="1"/>
  <c r="F13" i="13"/>
  <c r="I13" i="13" s="1"/>
  <c r="F12" i="13"/>
  <c r="I12" i="13" s="1"/>
  <c r="F11" i="13"/>
  <c r="H11" i="13" s="1"/>
  <c r="F10" i="13"/>
  <c r="H10" i="13" s="1"/>
  <c r="F9" i="13"/>
  <c r="I9" i="13" s="1"/>
  <c r="F8" i="13"/>
  <c r="I8" i="13" s="1"/>
  <c r="F7" i="13"/>
  <c r="H7" i="13" s="1"/>
  <c r="F6" i="13"/>
  <c r="H6" i="13" s="1"/>
  <c r="F5" i="13"/>
  <c r="I5" i="13" s="1"/>
  <c r="F4" i="13"/>
  <c r="I4" i="13" s="1"/>
  <c r="I21" i="12"/>
  <c r="F15" i="12"/>
  <c r="I15" i="12" s="1"/>
  <c r="F14" i="12"/>
  <c r="H14" i="12" s="1"/>
  <c r="F13" i="12"/>
  <c r="I13" i="12" s="1"/>
  <c r="F12" i="12"/>
  <c r="I12" i="12" s="1"/>
  <c r="F11" i="12"/>
  <c r="H11" i="12" s="1"/>
  <c r="F10" i="12"/>
  <c r="I10" i="12" s="1"/>
  <c r="F9" i="12"/>
  <c r="H9" i="12" s="1"/>
  <c r="F8" i="12"/>
  <c r="I8" i="12" s="1"/>
  <c r="F7" i="12"/>
  <c r="H7" i="12" s="1"/>
  <c r="F6" i="12"/>
  <c r="I6" i="12" s="1"/>
  <c r="F5" i="12"/>
  <c r="I5" i="12" s="1"/>
  <c r="F4" i="12"/>
  <c r="I4" i="12" s="1"/>
  <c r="I21" i="11"/>
  <c r="F15" i="11"/>
  <c r="I15" i="11" s="1"/>
  <c r="F14" i="11"/>
  <c r="I14" i="11" s="1"/>
  <c r="F13" i="11"/>
  <c r="I13" i="11" s="1"/>
  <c r="F12" i="11"/>
  <c r="I12" i="11" s="1"/>
  <c r="F11" i="11"/>
  <c r="I11" i="11" s="1"/>
  <c r="F10" i="11"/>
  <c r="H10" i="11" s="1"/>
  <c r="F9" i="11"/>
  <c r="I9" i="11" s="1"/>
  <c r="F8" i="11"/>
  <c r="I8" i="11" s="1"/>
  <c r="F7" i="11"/>
  <c r="I7" i="11" s="1"/>
  <c r="F6" i="11"/>
  <c r="H6" i="11" s="1"/>
  <c r="F5" i="11"/>
  <c r="H5" i="11" s="1"/>
  <c r="F4" i="11"/>
  <c r="I4" i="11" s="1"/>
  <c r="F15" i="10"/>
  <c r="H15" i="10" s="1"/>
  <c r="F14" i="10"/>
  <c r="H14" i="10" s="1"/>
  <c r="F13" i="10"/>
  <c r="I13" i="10" s="1"/>
  <c r="F12" i="10"/>
  <c r="I12" i="10" s="1"/>
  <c r="F11" i="10"/>
  <c r="H11" i="10" s="1"/>
  <c r="F10" i="10"/>
  <c r="I10" i="10" s="1"/>
  <c r="F9" i="10"/>
  <c r="I9" i="10" s="1"/>
  <c r="F8" i="10"/>
  <c r="I8" i="10" s="1"/>
  <c r="F7" i="10"/>
  <c r="H7" i="10" s="1"/>
  <c r="F6" i="10"/>
  <c r="H6" i="10" s="1"/>
  <c r="F5" i="10"/>
  <c r="I5" i="10" s="1"/>
  <c r="F4" i="10"/>
  <c r="I4" i="10" s="1"/>
  <c r="I21" i="9"/>
  <c r="F15" i="9"/>
  <c r="H15" i="9" s="1"/>
  <c r="F14" i="9"/>
  <c r="H14" i="9" s="1"/>
  <c r="F13" i="9"/>
  <c r="I13" i="9" s="1"/>
  <c r="F12" i="9"/>
  <c r="I12" i="9" s="1"/>
  <c r="F11" i="9"/>
  <c r="I11" i="9" s="1"/>
  <c r="F10" i="9"/>
  <c r="I10" i="9" s="1"/>
  <c r="F9" i="9"/>
  <c r="I9" i="9" s="1"/>
  <c r="F8" i="9"/>
  <c r="I8" i="9" s="1"/>
  <c r="F7" i="9"/>
  <c r="I7" i="9" s="1"/>
  <c r="F6" i="9"/>
  <c r="I6" i="9" s="1"/>
  <c r="F5" i="9"/>
  <c r="H5" i="9" s="1"/>
  <c r="F4" i="9"/>
  <c r="I4" i="9" s="1"/>
  <c r="I23" i="1"/>
  <c r="F5" i="1"/>
  <c r="I5" i="1" s="1"/>
  <c r="F6" i="1"/>
  <c r="I6" i="1" s="1"/>
  <c r="F7" i="1"/>
  <c r="I7" i="1" s="1"/>
  <c r="F8" i="1"/>
  <c r="I8" i="1" s="1"/>
  <c r="F9" i="1"/>
  <c r="H9" i="1" s="1"/>
  <c r="F10" i="1"/>
  <c r="I10" i="1" s="1"/>
  <c r="F11" i="1"/>
  <c r="H11" i="1" s="1"/>
  <c r="F12" i="1"/>
  <c r="H12" i="1" s="1"/>
  <c r="F13" i="1"/>
  <c r="I13" i="1" s="1"/>
  <c r="F14" i="1"/>
  <c r="I14" i="1" s="1"/>
  <c r="F15" i="1"/>
  <c r="I15" i="1" s="1"/>
  <c r="F4" i="1"/>
  <c r="I4" i="1" s="1"/>
  <c r="I15" i="13" l="1"/>
  <c r="I11" i="13"/>
  <c r="I7" i="13"/>
  <c r="I7" i="12"/>
  <c r="H15" i="11"/>
  <c r="H7" i="11"/>
  <c r="I15" i="10"/>
  <c r="H5" i="13"/>
  <c r="H9" i="13"/>
  <c r="H13" i="13"/>
  <c r="H14" i="13"/>
  <c r="I6" i="13"/>
  <c r="I10" i="13"/>
  <c r="H4" i="13"/>
  <c r="H8" i="13"/>
  <c r="H12" i="13"/>
  <c r="H13" i="12"/>
  <c r="I11" i="12"/>
  <c r="I14" i="12"/>
  <c r="H15" i="12"/>
  <c r="H11" i="11"/>
  <c r="I7" i="10"/>
  <c r="I11" i="10"/>
  <c r="I9" i="12"/>
  <c r="H6" i="12"/>
  <c r="H10" i="12"/>
  <c r="H5" i="12"/>
  <c r="H4" i="12"/>
  <c r="H8" i="12"/>
  <c r="H12" i="12"/>
  <c r="H9" i="11"/>
  <c r="I5" i="11"/>
  <c r="H14" i="11"/>
  <c r="I6" i="11"/>
  <c r="I10" i="11"/>
  <c r="H13" i="11"/>
  <c r="H4" i="11"/>
  <c r="H8" i="11"/>
  <c r="H12" i="11"/>
  <c r="H5" i="10"/>
  <c r="H9" i="10"/>
  <c r="H13" i="10"/>
  <c r="H10" i="10"/>
  <c r="I6" i="10"/>
  <c r="I14" i="10"/>
  <c r="H4" i="10"/>
  <c r="H8" i="10"/>
  <c r="H12" i="10"/>
  <c r="H9" i="9"/>
  <c r="H13" i="9"/>
  <c r="I5" i="9"/>
  <c r="H10" i="9"/>
  <c r="I14" i="9"/>
  <c r="H7" i="9"/>
  <c r="H11" i="9"/>
  <c r="H6" i="9"/>
  <c r="I15" i="9"/>
  <c r="H4" i="9"/>
  <c r="H8" i="9"/>
  <c r="H12" i="9"/>
  <c r="I12" i="1"/>
  <c r="I11" i="1"/>
  <c r="I9" i="1"/>
  <c r="H5" i="1"/>
  <c r="H7" i="1"/>
  <c r="H6" i="1"/>
  <c r="H10" i="1"/>
  <c r="H8" i="1"/>
  <c r="H4" i="1"/>
  <c r="H15" i="1"/>
  <c r="H14" i="1"/>
  <c r="H13" i="1"/>
  <c r="B51" i="10" l="1" a="1"/>
  <c r="C53" i="10" s="1"/>
  <c r="B51" i="9" a="1"/>
  <c r="B52" i="9" s="1"/>
  <c r="B50" i="1" a="1"/>
  <c r="B50" i="1" s="1"/>
  <c r="B51" i="12" a="1"/>
  <c r="C51" i="12" s="1"/>
  <c r="B51" i="13" a="1"/>
  <c r="C53" i="13" s="1"/>
  <c r="B51" i="11" a="1"/>
  <c r="C53" i="11" s="1"/>
  <c r="B51" i="10" l="1"/>
  <c r="C51" i="10"/>
  <c r="B53" i="10"/>
  <c r="B52" i="10"/>
  <c r="C52" i="10"/>
  <c r="C52" i="9"/>
  <c r="B53" i="9"/>
  <c r="B51" i="9"/>
  <c r="C51" i="9"/>
  <c r="C53" i="9"/>
  <c r="I48" i="1"/>
  <c r="I52" i="1" s="1"/>
  <c r="B51" i="1"/>
  <c r="I49" i="1" s="1"/>
  <c r="C50" i="1"/>
  <c r="C52" i="1"/>
  <c r="A28" i="1"/>
  <c r="B21" i="1" a="1"/>
  <c r="B21" i="1" s="1"/>
  <c r="B52" i="1"/>
  <c r="A21" i="1"/>
  <c r="C51" i="1"/>
  <c r="A30" i="1"/>
  <c r="B52" i="12"/>
  <c r="C52" i="12"/>
  <c r="B51" i="12"/>
  <c r="B53" i="12"/>
  <c r="C53" i="12"/>
  <c r="C52" i="13"/>
  <c r="B53" i="13"/>
  <c r="B51" i="13"/>
  <c r="C51" i="13"/>
  <c r="B52" i="13"/>
  <c r="C51" i="11"/>
  <c r="B52" i="11"/>
  <c r="C52" i="11"/>
  <c r="B53" i="11"/>
  <c r="B51" i="11"/>
  <c r="B18" i="10" a="1"/>
  <c r="B18" i="10" s="1"/>
  <c r="A18" i="10" a="1"/>
  <c r="A18" i="10" s="1"/>
  <c r="C18" i="9" a="1"/>
  <c r="C18" i="9" s="1"/>
  <c r="B18" i="9" a="1"/>
  <c r="B18" i="9" s="1"/>
  <c r="I50" i="13" l="1"/>
  <c r="C21" i="13"/>
  <c r="C20" i="13"/>
  <c r="C25" i="13"/>
  <c r="C24" i="13"/>
  <c r="C29" i="13"/>
  <c r="C27" i="13"/>
  <c r="C26" i="13"/>
  <c r="C22" i="13"/>
  <c r="C18" i="13"/>
  <c r="C28" i="13"/>
  <c r="C23" i="13"/>
  <c r="C19" i="13"/>
  <c r="C21" i="12"/>
  <c r="C28" i="12"/>
  <c r="C23" i="12"/>
  <c r="C25" i="12"/>
  <c r="C27" i="12"/>
  <c r="C29" i="12"/>
  <c r="C26" i="12"/>
  <c r="C22" i="12"/>
  <c r="C18" i="12"/>
  <c r="C19" i="12"/>
  <c r="C24" i="12"/>
  <c r="C20" i="12"/>
  <c r="A18" i="12" a="1"/>
  <c r="A18" i="12" s="1"/>
  <c r="I49" i="11"/>
  <c r="I50" i="11"/>
  <c r="C19" i="11"/>
  <c r="C24" i="11"/>
  <c r="C20" i="11"/>
  <c r="C29" i="11"/>
  <c r="C26" i="11"/>
  <c r="C25" i="11"/>
  <c r="C23" i="11"/>
  <c r="C28" i="11"/>
  <c r="C18" i="11"/>
  <c r="C22" i="11"/>
  <c r="C21" i="11"/>
  <c r="C27" i="11"/>
  <c r="A18" i="11" a="1"/>
  <c r="A18" i="11" s="1"/>
  <c r="I50" i="10"/>
  <c r="C28" i="10"/>
  <c r="C25" i="10"/>
  <c r="C29" i="10"/>
  <c r="C21" i="10"/>
  <c r="I49" i="10"/>
  <c r="I53" i="10" s="1"/>
  <c r="C20" i="10"/>
  <c r="C23" i="10"/>
  <c r="C18" i="10"/>
  <c r="C27" i="10"/>
  <c r="C19" i="10"/>
  <c r="C26" i="10"/>
  <c r="C22" i="10"/>
  <c r="C24" i="10"/>
  <c r="I50" i="9"/>
  <c r="I51" i="9" s="1"/>
  <c r="I49" i="9"/>
  <c r="I53" i="9" s="1"/>
  <c r="A19" i="9"/>
  <c r="A28" i="9"/>
  <c r="A29" i="9"/>
  <c r="A25" i="9"/>
  <c r="A21" i="9"/>
  <c r="A18" i="9"/>
  <c r="A20" i="9"/>
  <c r="A24" i="9"/>
  <c r="A27" i="9"/>
  <c r="A23" i="9"/>
  <c r="A26" i="9"/>
  <c r="A22" i="9"/>
  <c r="C21" i="1" a="1"/>
  <c r="C21" i="1" s="1"/>
  <c r="I50" i="1"/>
  <c r="A20" i="1"/>
  <c r="I49" i="12"/>
  <c r="I53" i="12" s="1"/>
  <c r="I50" i="12"/>
  <c r="I51" i="12" s="1"/>
  <c r="I53" i="11"/>
  <c r="I51" i="11"/>
  <c r="A24" i="1"/>
  <c r="A26" i="1"/>
  <c r="A29" i="1"/>
  <c r="A27" i="1"/>
  <c r="A22" i="1"/>
  <c r="A23" i="1"/>
  <c r="A25" i="1"/>
  <c r="B18" i="12" a="1"/>
  <c r="B18" i="12" s="1"/>
  <c r="I49" i="13"/>
  <c r="I51" i="13" s="1"/>
  <c r="B18" i="13" a="1"/>
  <c r="B18" i="13" s="1"/>
  <c r="A18" i="13" a="1"/>
  <c r="A18" i="13" s="1"/>
  <c r="B18" i="11" a="1"/>
  <c r="B18" i="11" s="1"/>
  <c r="I51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<sst xmlns="http://schemas.openxmlformats.org/spreadsheetml/2006/main" count="246" uniqueCount="46">
  <si>
    <r>
      <t>U</t>
    </r>
    <r>
      <rPr>
        <vertAlign val="subscript"/>
        <sz val="11"/>
        <color theme="1"/>
        <rFont val="Calibri"/>
        <family val="2"/>
        <scheme val="minor"/>
      </rPr>
      <t xml:space="preserve">fonte </t>
    </r>
    <r>
      <rPr>
        <sz val="11"/>
        <color theme="1"/>
        <rFont val="Calibri"/>
        <family val="2"/>
        <scheme val="minor"/>
      </rPr>
      <t>(V)</t>
    </r>
  </si>
  <si>
    <t>I (A)</t>
  </si>
  <si>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</si>
  <si>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m</t>
  </si>
  <si>
    <t>u(m)</t>
  </si>
  <si>
    <t>r^2</t>
  </si>
  <si>
    <t>b</t>
  </si>
  <si>
    <t>u(b)</t>
  </si>
  <si>
    <t>±0,1</t>
  </si>
  <si>
    <t>±0,01</t>
  </si>
  <si>
    <t>Incertezas todas</t>
  </si>
  <si>
    <t>U</t>
  </si>
  <si>
    <t>I</t>
  </si>
  <si>
    <t>ℓ</t>
  </si>
  <si>
    <t>ℓ (m)</t>
  </si>
  <si>
    <t>±0,0005</t>
  </si>
  <si>
    <t>Ufonte</t>
  </si>
  <si>
    <t>Análise estatística</t>
  </si>
  <si>
    <t>"-sy"</t>
  </si>
  <si>
    <t>"+sy"</t>
  </si>
  <si>
    <t>Medições de D</t>
  </si>
  <si>
    <r>
      <t>Resistividade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</si>
  <si>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u(ρ)</t>
  </si>
  <si>
    <t>Valor de referência</t>
  </si>
  <si>
    <t>Erro %</t>
  </si>
  <si>
    <t>u(R) (Ω)</t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</si>
  <si>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V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</si>
  <si>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 xml:space="preserve">aberto </t>
    </r>
    <r>
      <rPr>
        <sz val="11"/>
        <color theme="1"/>
        <rFont val="Calibri"/>
        <family val="2"/>
        <scheme val="minor"/>
      </rPr>
      <t>(V)</t>
    </r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</si>
  <si>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- U</t>
    </r>
    <r>
      <rPr>
        <vertAlign val="subscript"/>
        <sz val="11"/>
        <color theme="1"/>
        <rFont val="Calibri"/>
        <family val="2"/>
        <scheme val="minor"/>
      </rPr>
      <t>aberto</t>
    </r>
    <r>
      <rPr>
        <sz val="11"/>
        <color theme="1"/>
        <rFont val="Calibri"/>
        <family val="2"/>
        <scheme val="minor"/>
      </rPr>
      <t xml:space="preserve"> (V)</t>
    </r>
  </si>
  <si>
    <t>±1E-6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</si>
  <si>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(m)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</si>
  <si>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(m)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</si>
  <si>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(m)</t>
    </r>
  </si>
  <si>
    <t>u(D) (m)</t>
  </si>
  <si>
    <t>-</t>
  </si>
  <si>
    <t xml:space="preserve">u(   ) </t>
  </si>
  <si>
    <t>u(ρ) (%)</t>
  </si>
  <si>
    <t>sy</t>
  </si>
  <si>
    <t>fit</t>
  </si>
  <si>
    <t>res</t>
  </si>
  <si>
    <t>Barra 1 - Alumínio Quadrada</t>
  </si>
  <si>
    <t>Barra 2 - Alumínio Circular</t>
  </si>
  <si>
    <t>Barra 3 - Latão Circular</t>
  </si>
  <si>
    <t>Barra 4 - Latão Circular</t>
  </si>
  <si>
    <t>Barra 5 - Cobre Circular</t>
  </si>
  <si>
    <t>Barra 6 - Aço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</si>
</sst>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E+00"/>
    <numFmt numFmtId="167" formatCode="0.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65" fontId="5" fillId="0" borderId="1" xfId="0" applyNumberFormat="1" applyFont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9" fontId="0" fillId="0" borderId="1" xfId="1" applyFont="1" applyBorder="1"/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7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0488777245545"/>
          <c:y val="0.12773410747943928"/>
          <c:w val="0.79993067807422669"/>
          <c:h val="0.69581682314597315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'1-alumínio quadrado'!$I$4:$I$15</c:f>
                <c:numCache>
                  <c:formatCode>General</c:formatCode>
                  <c:ptCount val="12"/>
                  <c:pt idx="0">
                    <c:v>1.5100964430740413E-6</c:v>
                  </c:pt>
                  <c:pt idx="1">
                    <c:v>1.4243067154759366E-6</c:v>
                  </c:pt>
                  <c:pt idx="2">
                    <c:v>1.3300675584750214E-6</c:v>
                  </c:pt>
                  <c:pt idx="3">
                    <c:v>1.1852233744981386E-6</c:v>
                  </c:pt>
                  <c:pt idx="4">
                    <c:v>1.107936434257594E-6</c:v>
                  </c:pt>
                  <c:pt idx="5">
                    <c:v>1.0294433322680511E-6</c:v>
                  </c:pt>
                  <c:pt idx="6">
                    <c:v>9.2286237480101256E-7</c:v>
                  </c:pt>
                  <c:pt idx="7">
                    <c:v>8.465980029716977E-7</c:v>
                  </c:pt>
                  <c:pt idx="8">
                    <c:v>7.0518734177631371E-7</c:v>
                  </c:pt>
                  <c:pt idx="9">
                    <c:v>6.1867175194349022E-7</c:v>
                  </c:pt>
                  <c:pt idx="10">
                    <c:v>5.5630190692943073E-7</c:v>
                  </c:pt>
                  <c:pt idx="11">
                    <c:v>5.4626702336368957E-7</c:v>
                  </c:pt>
                </c:numCache>
              </c:numRef>
            </c:plus>
            <c:minus>
              <c:numRef>
                <c:f>'1-alumínio quadrado'!$I$4:$I$15</c:f>
                <c:numCache>
                  <c:formatCode>General</c:formatCode>
                  <c:ptCount val="12"/>
                  <c:pt idx="0">
                    <c:v>1.5100964430740413E-6</c:v>
                  </c:pt>
                  <c:pt idx="1">
                    <c:v>1.4243067154759366E-6</c:v>
                  </c:pt>
                  <c:pt idx="2">
                    <c:v>1.3300675584750214E-6</c:v>
                  </c:pt>
                  <c:pt idx="3">
                    <c:v>1.1852233744981386E-6</c:v>
                  </c:pt>
                  <c:pt idx="4">
                    <c:v>1.107936434257594E-6</c:v>
                  </c:pt>
                  <c:pt idx="5">
                    <c:v>1.0294433322680511E-6</c:v>
                  </c:pt>
                  <c:pt idx="6">
                    <c:v>9.2286237480101256E-7</c:v>
                  </c:pt>
                  <c:pt idx="7">
                    <c:v>8.465980029716977E-7</c:v>
                  </c:pt>
                  <c:pt idx="8">
                    <c:v>7.0518734177631371E-7</c:v>
                  </c:pt>
                  <c:pt idx="9">
                    <c:v>6.1867175194349022E-7</c:v>
                  </c:pt>
                  <c:pt idx="10">
                    <c:v>5.5630190692943073E-7</c:v>
                  </c:pt>
                  <c:pt idx="11">
                    <c:v>5.4626702336368957E-7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'1-alumínio quadrado'!$F$25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'1-alumínio quadrado'!$F$25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'1-alumínio quadrado'!$A$4:$A$15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quadrado'!$H$4:$H$15</c:f>
              <c:numCache>
                <c:formatCode>0.00E+00</c:formatCode>
                <c:ptCount val="12"/>
                <c:pt idx="0">
                  <c:v>2.5923913043478258E-4</c:v>
                </c:pt>
                <c:pt idx="1">
                  <c:v>2.4378378378378377E-4</c:v>
                </c:pt>
                <c:pt idx="2">
                  <c:v>2.2336956521739129E-4</c:v>
                </c:pt>
                <c:pt idx="3">
                  <c:v>1.9513513513513513E-4</c:v>
                </c:pt>
                <c:pt idx="4">
                  <c:v>1.789189189189189E-4</c:v>
                </c:pt>
                <c:pt idx="5">
                  <c:v>1.6086956521739129E-4</c:v>
                </c:pt>
                <c:pt idx="6">
                  <c:v>1.3837837837837836E-4</c:v>
                </c:pt>
                <c:pt idx="7">
                  <c:v>1.2054054054054053E-4</c:v>
                </c:pt>
                <c:pt idx="8">
                  <c:v>8.3783783783783773E-5</c:v>
                </c:pt>
                <c:pt idx="9">
                  <c:v>5.5675675675675679E-5</c:v>
                </c:pt>
                <c:pt idx="10">
                  <c:v>2.432432432432432E-5</c:v>
                </c:pt>
                <c:pt idx="11">
                  <c:v>1.4594594594594596E-5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2-4595-A3C0-299A630A1626}"/>
            </c:ext>
          </c:extLst>
        </c:ser>
        <c:ser>
          <c:idx val="1"/>
          <c:order val="1"/>
          <c:tx>
            <c:v>+sy</c:v>
          </c:tx>
          <c:spPr>
            <a:ln w="2222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'1-alumínio quadrado'!$A$4:$A$15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quadrado'!$C$21:$C$32</c:f>
              <c:numCache>
                <c:formatCode>General</c:formatCode>
                <c:ptCount val="12"/>
                <c:pt idx="0">
                  <c:v>2.6079327603434544E-4</c:v>
                </c:pt>
                <c:pt idx="1">
                  <c:v>2.4559675800158858E-4</c:v>
                </c:pt>
                <c:pt idx="2">
                  <c:v>2.2306398988405256E-4</c:v>
                </c:pt>
                <c:pt idx="3">
                  <c:v>1.9581506099772991E-4</c:v>
                </c:pt>
                <c:pt idx="4">
                  <c:v>1.8009452510177456E-4</c:v>
                </c:pt>
                <c:pt idx="5">
                  <c:v>1.6070586416342959E-4</c:v>
                </c:pt>
                <c:pt idx="6">
                  <c:v>1.3922113177229059E-4</c:v>
                </c:pt>
                <c:pt idx="7">
                  <c:v>1.2088050656034267E-4</c:v>
                </c:pt>
                <c:pt idx="8">
                  <c:v>8.4723273999645315E-5</c:v>
                </c:pt>
                <c:pt idx="9">
                  <c:v>5.5378273660528623E-5</c:v>
                </c:pt>
                <c:pt idx="10">
                  <c:v>2.603327332141193E-5</c:v>
                </c:pt>
                <c:pt idx="11">
                  <c:v>1.6076933920640197E-5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92-4595-A3C0-299A630A1626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'1-alumínio quadrado'!$A$4:$A$15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quadrado'!$B$21:$B$32</c:f>
              <c:numCache>
                <c:formatCode>General</c:formatCode>
                <c:ptCount val="12"/>
                <c:pt idx="0" formatCode="0.00E+00">
                  <c:v>2.5916503079883218E-4</c:v>
                </c:pt>
                <c:pt idx="1">
                  <c:v>2.4396851276607532E-4</c:v>
                </c:pt>
                <c:pt idx="2">
                  <c:v>2.2143574464853931E-4</c:v>
                </c:pt>
                <c:pt idx="3">
                  <c:v>1.9418681576221665E-4</c:v>
                </c:pt>
                <c:pt idx="4">
                  <c:v>1.7846627986626131E-4</c:v>
                </c:pt>
                <c:pt idx="5">
                  <c:v>1.5907761892791633E-4</c:v>
                </c:pt>
                <c:pt idx="6">
                  <c:v>1.3759288653677733E-4</c:v>
                </c:pt>
                <c:pt idx="7">
                  <c:v>1.1925226132482939E-4</c:v>
                </c:pt>
                <c:pt idx="8">
                  <c:v>8.309502876413203E-5</c:v>
                </c:pt>
                <c:pt idx="9">
                  <c:v>5.3750028425015351E-5</c:v>
                </c:pt>
                <c:pt idx="10">
                  <c:v>2.4405028085898659E-5</c:v>
                </c:pt>
                <c:pt idx="11">
                  <c:v>1.4448688685126926E-5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92-4595-A3C0-299A630A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9890906458751266"/>
              <c:y val="0.86715666262428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6.2723814766087217E-3"/>
              <c:y val="0.42219868675712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036417008785E-3"/>
          <c:y val="0.91840937762120933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Residuos</a:t>
            </a:r>
          </a:p>
        </c:rich>
      </c:tx>
      <c:layout>
        <c:manualLayout>
          <c:xMode val="edge"/>
          <c:yMode val="edge"/>
          <c:x val="0.45125678040244965"/>
          <c:y val="4.5185301837270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45576347569266"/>
          <c:y val="0.16509849101136553"/>
          <c:w val="0.75737545466031342"/>
          <c:h val="0.6372493387024583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'1-alumínio quadrado'!$A$4:$A$15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quadrado'!$A$20:$A$31</c:f>
              <c:numCache>
                <c:formatCode>0.00E+00</c:formatCode>
                <c:ptCount val="12"/>
                <c:pt idx="0">
                  <c:v>-7.40022981806233E-7</c:v>
                </c:pt>
                <c:pt idx="1">
                  <c:v>-9.9885160004817633E-7</c:v>
                </c:pt>
                <c:pt idx="2">
                  <c:v>1.1196979510953568E-6</c:v>
                </c:pt>
                <c:pt idx="3">
                  <c:v>1.3419675516185498E-7</c:v>
                </c:pt>
                <c:pt idx="4">
                  <c:v>-3.6148356509903366E-7</c:v>
                </c:pt>
                <c:pt idx="5">
                  <c:v>9.7782367171832902E-7</c:v>
                </c:pt>
                <c:pt idx="6">
                  <c:v>-2.8630776155598968E-8</c:v>
                </c:pt>
                <c:pt idx="7">
                  <c:v>4.7415659795450242E-7</c:v>
                </c:pt>
                <c:pt idx="8">
                  <c:v>-1.2536759810489919E-7</c:v>
                </c:pt>
                <c:pt idx="9">
                  <c:v>1.1115246329036925E-6</c:v>
                </c:pt>
                <c:pt idx="10">
                  <c:v>-8.9482637933097428E-7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1-4826-A48F-B10067270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88495"/>
        <c:axId val="54884751"/>
      </c:scatterChart>
      <c:valAx>
        <c:axId val="5488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L(m)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9827178075056133"/>
              <c:y val="0.89713027726263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751"/>
        <c:crossesAt val="-150"/>
        <c:crossBetween val="midCat"/>
      </c:valAx>
      <c:valAx>
        <c:axId val="5488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Residuos</a:t>
                </a:r>
              </a:p>
            </c:rich>
          </c:tx>
          <c:layout>
            <c:manualLayout>
              <c:xMode val="edge"/>
              <c:yMode val="edge"/>
              <c:x val="1.9027005001081711E-2"/>
              <c:y val="0.36719950886979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8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12348520464008"/>
          <c:y val="0.16885685515033977"/>
          <c:w val="0.12392138950279086"/>
          <c:h val="9.7372579959433617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08972489549918"/>
          <c:y val="0.1732165472525436"/>
          <c:w val="0.804856809565470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'2-alumínio'!$I$4:$I$15</c:f>
                <c:numCache>
                  <c:formatCode>General</c:formatCode>
                  <c:ptCount val="12"/>
                  <c:pt idx="0">
                    <c:v>2.2264936733850252E-6</c:v>
                  </c:pt>
                  <c:pt idx="1">
                    <c:v>2.0768222679401424E-6</c:v>
                  </c:pt>
                  <c:pt idx="2">
                    <c:v>1.8988352464421826E-6</c:v>
                  </c:pt>
                  <c:pt idx="3">
                    <c:v>1.7223559734706309E-6</c:v>
                  </c:pt>
                  <c:pt idx="4">
                    <c:v>1.5100964430740413E-6</c:v>
                  </c:pt>
                  <c:pt idx="5">
                    <c:v>1.330067558475021E-6</c:v>
                  </c:pt>
                  <c:pt idx="6">
                    <c:v>1.1263269555099104E-6</c:v>
                  </c:pt>
                  <c:pt idx="7">
                    <c:v>9.3840335180771788E-7</c:v>
                  </c:pt>
                  <c:pt idx="8">
                    <c:v>7.9405281661373127E-7</c:v>
                  </c:pt>
                  <c:pt idx="9">
                    <c:v>6.8470115834984383E-7</c:v>
                  </c:pt>
                  <c:pt idx="10">
                    <c:v>5.9055987544027612E-7</c:v>
                  </c:pt>
                  <c:pt idx="11">
                    <c:v>5.5012915657451357E-7</c:v>
                  </c:pt>
                </c:numCache>
              </c:numRef>
            </c:plus>
            <c:minus>
              <c:numRef>
                <c:f>'2-alumínio'!$I$4:$I$15</c:f>
                <c:numCache>
                  <c:formatCode>General</c:formatCode>
                  <c:ptCount val="12"/>
                  <c:pt idx="0">
                    <c:v>2.2264936733850252E-6</c:v>
                  </c:pt>
                  <c:pt idx="1">
                    <c:v>2.0768222679401424E-6</c:v>
                  </c:pt>
                  <c:pt idx="2">
                    <c:v>1.8988352464421826E-6</c:v>
                  </c:pt>
                  <c:pt idx="3">
                    <c:v>1.7223559734706309E-6</c:v>
                  </c:pt>
                  <c:pt idx="4">
                    <c:v>1.5100964430740413E-6</c:v>
                  </c:pt>
                  <c:pt idx="5">
                    <c:v>1.330067558475021E-6</c:v>
                  </c:pt>
                  <c:pt idx="6">
                    <c:v>1.1263269555099104E-6</c:v>
                  </c:pt>
                  <c:pt idx="7">
                    <c:v>9.3840335180771788E-7</c:v>
                  </c:pt>
                  <c:pt idx="8">
                    <c:v>7.9405281661373127E-7</c:v>
                  </c:pt>
                  <c:pt idx="9">
                    <c:v>6.8470115834984383E-7</c:v>
                  </c:pt>
                  <c:pt idx="10">
                    <c:v>5.9055987544027612E-7</c:v>
                  </c:pt>
                  <c:pt idx="11">
                    <c:v>5.5012915657451357E-7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'2-alumínio'!$F$22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'2-alumínio'!$F$22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'2-alumínio'!$A$4:$A$15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'2-alumínio'!$H$4:$H$15</c:f>
              <c:numCache>
                <c:formatCode>0.00E+00</c:formatCode>
                <c:ptCount val="12"/>
                <c:pt idx="0">
                  <c:v>3.9728260869565215E-4</c:v>
                </c:pt>
                <c:pt idx="1">
                  <c:v>3.6666666666666667E-4</c:v>
                </c:pt>
                <c:pt idx="2">
                  <c:v>3.3278688524590166E-4</c:v>
                </c:pt>
                <c:pt idx="3">
                  <c:v>2.9890710382513659E-4</c:v>
                </c:pt>
                <c:pt idx="4">
                  <c:v>2.5923913043478258E-4</c:v>
                </c:pt>
                <c:pt idx="5">
                  <c:v>2.2336956521739126E-4</c:v>
                </c:pt>
                <c:pt idx="6">
                  <c:v>1.8152173913043481E-4</c:v>
                </c:pt>
                <c:pt idx="7">
                  <c:v>1.4076086956521736E-4</c:v>
                </c:pt>
                <c:pt idx="8">
                  <c:v>1.0652173913043479E-4</c:v>
                </c:pt>
                <c:pt idx="9">
                  <c:v>7.6630434782608682E-5</c:v>
                </c:pt>
                <c:pt idx="10">
                  <c:v>4.0983606557377042E-5</c:v>
                </c:pt>
                <c:pt idx="11">
                  <c:v>1.8918918918918918E-5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FB-4829-B9DD-B69D416E47AE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'2-alumínio'!$A$4:$A$15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'2-alumínio'!$C$18:$C$29</c:f>
              <c:numCache>
                <c:formatCode>General</c:formatCode>
                <c:ptCount val="12"/>
                <c:pt idx="0">
                  <c:v>4.1247976361338839E-4</c:v>
                </c:pt>
                <c:pt idx="1">
                  <c:v>3.6898863518745889E-4</c:v>
                </c:pt>
                <c:pt idx="2">
                  <c:v>3.3419573244671539E-4</c:v>
                </c:pt>
                <c:pt idx="3">
                  <c:v>2.9940282970597178E-4</c:v>
                </c:pt>
                <c:pt idx="4">
                  <c:v>2.6212471962660367E-4</c:v>
                </c:pt>
                <c:pt idx="5">
                  <c:v>2.2484660954723558E-4</c:v>
                </c:pt>
                <c:pt idx="6">
                  <c:v>1.8446199029458678E-4</c:v>
                </c:pt>
                <c:pt idx="7">
                  <c:v>1.4345606920728186E-4</c:v>
                </c:pt>
                <c:pt idx="8">
                  <c:v>1.1114837380516284E-4</c:v>
                </c:pt>
                <c:pt idx="9">
                  <c:v>8.1325885741668336E-5</c:v>
                </c:pt>
                <c:pt idx="10">
                  <c:v>5.2124699512829996E-5</c:v>
                </c:pt>
                <c:pt idx="11">
                  <c:v>2.3544815118647764E-5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FB-4829-B9DD-B69D416E47AE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'2-alumínio'!$A$4:$A$15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'2-alumínio'!$B$18:$B$29</c:f>
              <c:numCache>
                <c:formatCode>General</c:formatCode>
                <c:ptCount val="12"/>
                <c:pt idx="0">
                  <c:v>4.033946210072169E-4</c:v>
                </c:pt>
                <c:pt idx="1">
                  <c:v>3.599034925812874E-4</c:v>
                </c:pt>
                <c:pt idx="2">
                  <c:v>3.251105898405439E-4</c:v>
                </c:pt>
                <c:pt idx="3">
                  <c:v>2.9031768709980029E-4</c:v>
                </c:pt>
                <c:pt idx="4">
                  <c:v>2.5303957702043218E-4</c:v>
                </c:pt>
                <c:pt idx="5">
                  <c:v>2.1576146694106404E-4</c:v>
                </c:pt>
                <c:pt idx="6">
                  <c:v>1.7537684768841524E-4</c:v>
                </c:pt>
                <c:pt idx="7">
                  <c:v>1.3437092660111032E-4</c:v>
                </c:pt>
                <c:pt idx="8">
                  <c:v>1.0206323119899132E-4</c:v>
                </c:pt>
                <c:pt idx="9">
                  <c:v>7.2240743135496823E-5</c:v>
                </c:pt>
                <c:pt idx="10">
                  <c:v>4.303955690665847E-5</c:v>
                </c:pt>
                <c:pt idx="11">
                  <c:v>1.4459672512476244E-5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FB-4829-B9DD-B69D416E4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83400637476027"/>
          <c:y val="0.17171296296296296"/>
          <c:w val="0.7638977286540071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'2-alumínio'!$A$4:$A$15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'2-alumínio'!$A$18:$A$29</c:f>
              <c:numCache>
                <c:formatCode>General</c:formatCode>
                <c:ptCount val="12"/>
                <c:pt idx="0" formatCode="0.00E+00">
                  <c:v>-1.06545836146505E-5</c:v>
                </c:pt>
                <c:pt idx="1">
                  <c:v>2.2206027822935237E-6</c:v>
                </c:pt>
                <c:pt idx="2">
                  <c:v>3.1337241022720108E-6</c:v>
                </c:pt>
                <c:pt idx="3">
                  <c:v>4.0468454222505521E-6</c:v>
                </c:pt>
                <c:pt idx="4">
                  <c:v>1.6569821112646542E-6</c:v>
                </c:pt>
                <c:pt idx="5">
                  <c:v>3.0655269732414502E-6</c:v>
                </c:pt>
                <c:pt idx="6">
                  <c:v>1.6023201389337978E-6</c:v>
                </c:pt>
                <c:pt idx="7">
                  <c:v>1.8473716610212655E-6</c:v>
                </c:pt>
                <c:pt idx="8">
                  <c:v>-8.4063371642292351E-8</c:v>
                </c:pt>
                <c:pt idx="9">
                  <c:v>-1.5287965597389757E-7</c:v>
                </c:pt>
                <c:pt idx="10">
                  <c:v>-6.5985216523671903E-6</c:v>
                </c:pt>
                <c:pt idx="11" formatCode="0.00E+00">
                  <c:v>-8.3324896643086267E-8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9-4EF5-B2ED-3F4427F43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20783"/>
        <c:axId val="521716207"/>
      </c:scatterChart>
      <c:valAx>
        <c:axId val="52172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L(m)</a:t>
                </a:r>
                <a:endParaRPr lang="pt-PT">
                  <a:effectLst/>
                </a:endParaRPr>
              </a:p>
            </c:rich>
          </c:tx>
          <c:layout>
            <c:manualLayout>
              <c:xMode val="edge"/>
              <c:yMode val="edge"/>
              <c:x val="0.47575932409983523"/>
              <c:y val="0.89805090227147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16207"/>
        <c:crossesAt val="-150"/>
        <c:crossBetween val="midCat"/>
      </c:valAx>
      <c:valAx>
        <c:axId val="5217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</a:p>
            </c:rich>
          </c:tx>
          <c:layout>
            <c:manualLayout>
              <c:xMode val="edge"/>
              <c:yMode val="edge"/>
              <c:x val="2.033832993436158E-2"/>
              <c:y val="0.388587840587391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2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955096237970243"/>
          <c:y val="0.71577500729075538"/>
          <c:w val="0.1304260476085643"/>
          <c:h val="7.5735590858042684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10503178612664"/>
          <c:y val="0.11587526539249937"/>
          <c:w val="0.79784153583645168"/>
          <c:h val="0.66799657280479152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'3-latão'!$I$4:$I$15</c:f>
                <c:numCache>
                  <c:formatCode>General</c:formatCode>
                  <c:ptCount val="12"/>
                  <c:pt idx="0">
                    <c:v>1.1987342522125821E-5</c:v>
                  </c:pt>
                  <c:pt idx="1">
                    <c:v>1.0963490779678261E-5</c:v>
                  </c:pt>
                  <c:pt idx="2">
                    <c:v>9.7727337435917937E-6</c:v>
                  </c:pt>
                  <c:pt idx="3">
                    <c:v>9.0494213161981133E-6</c:v>
                  </c:pt>
                  <c:pt idx="4">
                    <c:v>7.9859570624992477E-6</c:v>
                  </c:pt>
                  <c:pt idx="5">
                    <c:v>6.7229524114743165E-6</c:v>
                  </c:pt>
                  <c:pt idx="6">
                    <c:v>5.9565102074801922E-6</c:v>
                  </c:pt>
                  <c:pt idx="7">
                    <c:v>4.9694853957514767E-6</c:v>
                  </c:pt>
                  <c:pt idx="8">
                    <c:v>3.7447908589075905E-6</c:v>
                  </c:pt>
                  <c:pt idx="9">
                    <c:v>2.5947667756839939E-6</c:v>
                  </c:pt>
                  <c:pt idx="10">
                    <c:v>1.6545494046236649E-6</c:v>
                  </c:pt>
                  <c:pt idx="11">
                    <c:v>1.0567434864863627E-6</c:v>
                  </c:pt>
                </c:numCache>
              </c:numRef>
            </c:plus>
            <c:minus>
              <c:numRef>
                <c:f>'3-latão'!$I$4:$I$15</c:f>
                <c:numCache>
                  <c:formatCode>General</c:formatCode>
                  <c:ptCount val="12"/>
                  <c:pt idx="0">
                    <c:v>1.1987342522125821E-5</c:v>
                  </c:pt>
                  <c:pt idx="1">
                    <c:v>1.0963490779678261E-5</c:v>
                  </c:pt>
                  <c:pt idx="2">
                    <c:v>9.7727337435917937E-6</c:v>
                  </c:pt>
                  <c:pt idx="3">
                    <c:v>9.0494213161981133E-6</c:v>
                  </c:pt>
                  <c:pt idx="4">
                    <c:v>7.9859570624992477E-6</c:v>
                  </c:pt>
                  <c:pt idx="5">
                    <c:v>6.7229524114743165E-6</c:v>
                  </c:pt>
                  <c:pt idx="6">
                    <c:v>5.9565102074801922E-6</c:v>
                  </c:pt>
                  <c:pt idx="7">
                    <c:v>4.9694853957514767E-6</c:v>
                  </c:pt>
                  <c:pt idx="8">
                    <c:v>3.7447908589075905E-6</c:v>
                  </c:pt>
                  <c:pt idx="9">
                    <c:v>2.5947667756839939E-6</c:v>
                  </c:pt>
                  <c:pt idx="10">
                    <c:v>1.6545494046236649E-6</c:v>
                  </c:pt>
                  <c:pt idx="11">
                    <c:v>1.0567434864863627E-6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'3-latão'!$E$21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'3-latão'!$E$21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'3-latão'!$A$4:$A$15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'3-latão'!$H$4:$H$15</c:f>
              <c:numCache>
                <c:formatCode>0.00E+00</c:formatCode>
                <c:ptCount val="12"/>
                <c:pt idx="0">
                  <c:v>2.1674033149171271E-3</c:v>
                </c:pt>
                <c:pt idx="1">
                  <c:v>2.0038251366120215E-3</c:v>
                </c:pt>
                <c:pt idx="2">
                  <c:v>1.7758241758241758E-3</c:v>
                </c:pt>
                <c:pt idx="3">
                  <c:v>1.6439560439560439E-3</c:v>
                </c:pt>
                <c:pt idx="4">
                  <c:v>1.4499999999999999E-3</c:v>
                </c:pt>
                <c:pt idx="5">
                  <c:v>1.2262295081967212E-3</c:v>
                </c:pt>
                <c:pt idx="6">
                  <c:v>1.0734806629834255E-3</c:v>
                </c:pt>
                <c:pt idx="7">
                  <c:v>8.9890109890109881E-4</c:v>
                </c:pt>
                <c:pt idx="8">
                  <c:v>6.7417582417582411E-4</c:v>
                </c:pt>
                <c:pt idx="9">
                  <c:v>4.6153846153846147E-4</c:v>
                </c:pt>
                <c:pt idx="10">
                  <c:v>2.8579234972677596E-4</c:v>
                </c:pt>
                <c:pt idx="11">
                  <c:v>1.6428571428571428E-4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E-4F8E-9763-6222FA2F71FC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'3-latão'!$A$4:$A$15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'3-latão'!$B$18:$B$29</c:f>
              <c:numCache>
                <c:formatCode>General</c:formatCode>
                <c:ptCount val="12"/>
                <c:pt idx="0">
                  <c:v>2.1709780369327299E-3</c:v>
                </c:pt>
                <c:pt idx="1">
                  <c:v>2.0033034107872476E-3</c:v>
                </c:pt>
                <c:pt idx="2">
                  <c:v>1.8044335053588856E-3</c:v>
                </c:pt>
                <c:pt idx="3">
                  <c:v>1.6465074039893038E-3</c:v>
                </c:pt>
                <c:pt idx="4">
                  <c:v>1.4651848431575618E-3</c:v>
                </c:pt>
                <c:pt idx="5">
                  <c:v>1.2663149377291996E-3</c:v>
                </c:pt>
                <c:pt idx="6">
                  <c:v>1.0908414917629975E-3</c:v>
                </c:pt>
                <c:pt idx="7">
                  <c:v>9.1146863588643533E-4</c:v>
                </c:pt>
                <c:pt idx="8">
                  <c:v>7.0479991063735294E-4</c:v>
                </c:pt>
                <c:pt idx="9">
                  <c:v>4.7473472592611039E-4</c:v>
                </c:pt>
                <c:pt idx="10">
                  <c:v>2.9146246013918829E-4</c:v>
                </c:pt>
                <c:pt idx="11">
                  <c:v>1.627819330973068E-4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CE-4F8E-9763-6222FA2F71FC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'3-latão'!$A$4:$A$15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'3-latão'!$A$18:$A$29</c:f>
              <c:numCache>
                <c:formatCode>General</c:formatCode>
                <c:ptCount val="12"/>
                <c:pt idx="0">
                  <c:v>2.1430782028849082E-3</c:v>
                </c:pt>
                <c:pt idx="1">
                  <c:v>1.9754035767394259E-3</c:v>
                </c:pt>
                <c:pt idx="2">
                  <c:v>1.7765336713110639E-3</c:v>
                </c:pt>
                <c:pt idx="3">
                  <c:v>1.618607569941482E-3</c:v>
                </c:pt>
                <c:pt idx="4">
                  <c:v>1.43728500910974E-3</c:v>
                </c:pt>
                <c:pt idx="5">
                  <c:v>1.2384151036813778E-3</c:v>
                </c:pt>
                <c:pt idx="6">
                  <c:v>1.0629416577151757E-3</c:v>
                </c:pt>
                <c:pt idx="7">
                  <c:v>8.8356880183861378E-4</c:v>
                </c:pt>
                <c:pt idx="8">
                  <c:v>6.769000765895314E-4</c:v>
                </c:pt>
                <c:pt idx="9">
                  <c:v>4.4683489187828874E-4</c:v>
                </c:pt>
                <c:pt idx="10">
                  <c:v>2.6356262609136664E-4</c:v>
                </c:pt>
                <c:pt idx="11">
                  <c:v>1.3488209904948515E-4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CE-4F8E-9763-6222FA2F7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50133894729430473"/>
              <c:y val="0.85511070127361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80358705161856"/>
          <c:y val="0.13349640838129068"/>
          <c:w val="0.73015485564304461"/>
          <c:h val="0.6394274942390998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'3-latão'!$A$4:$A$15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'3-latão'!$C$18:$C$29</c:f>
              <c:numCache>
                <c:formatCode>General</c:formatCode>
                <c:ptCount val="12"/>
                <c:pt idx="0" formatCode="0.00E+00">
                  <c:v>1.037519500830808E-5</c:v>
                </c:pt>
                <c:pt idx="1">
                  <c:v>1.4471642848684716E-5</c:v>
                </c:pt>
                <c:pt idx="2">
                  <c:v>-1.465941251079894E-5</c:v>
                </c:pt>
                <c:pt idx="3">
                  <c:v>1.1398556990651005E-5</c:v>
                </c:pt>
                <c:pt idx="4">
                  <c:v>-1.2349261336510198E-6</c:v>
                </c:pt>
                <c:pt idx="5">
                  <c:v>-2.6135512508567533E-5</c:v>
                </c:pt>
                <c:pt idx="6">
                  <c:v>-3.4109117556611196E-6</c:v>
                </c:pt>
                <c:pt idx="7">
                  <c:v>1.3823800385742539E-6</c:v>
                </c:pt>
                <c:pt idx="8">
                  <c:v>-1.6674169437618067E-5</c:v>
                </c:pt>
                <c:pt idx="9">
                  <c:v>7.536526362619117E-7</c:v>
                </c:pt>
                <c:pt idx="10">
                  <c:v>8.2798066114984936E-6</c:v>
                </c:pt>
                <c:pt idx="11">
                  <c:v>1.54536982123183E-5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9-44BD-A6DC-FE96B9C73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927983"/>
        <c:axId val="777921743"/>
      </c:scatterChart>
      <c:valAx>
        <c:axId val="77792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L(m)</a:t>
                </a:r>
                <a:endParaRPr lang="pt-PT">
                  <a:effectLst/>
                </a:endParaRPr>
              </a:p>
            </c:rich>
          </c:tx>
          <c:layout>
            <c:manualLayout>
              <c:xMode val="edge"/>
              <c:yMode val="edge"/>
              <c:x val="0.48728336390318922"/>
              <c:y val="0.85148075595997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21743"/>
        <c:crossesAt val="-150"/>
        <c:crossBetween val="midCat"/>
      </c:valAx>
      <c:valAx>
        <c:axId val="77792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Resíduos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5000000000000001E-2"/>
              <c:y val="0.26570975503062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2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67013125040816"/>
          <c:y val="0.69313954160803437"/>
          <c:w val="0.13524247417547397"/>
          <c:h val="7.2746738066733235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10880458124549"/>
          <c:y val="0.12072665792846116"/>
          <c:w val="0.79487473156764499"/>
          <c:h val="0.64970939772452085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'4-latão'!$I$4:$I$15</c:f>
                <c:numCache>
                  <c:formatCode>General</c:formatCode>
                  <c:ptCount val="12"/>
                  <c:pt idx="0">
                    <c:v>1.7995348217916337E-5</c:v>
                  </c:pt>
                  <c:pt idx="1">
                    <c:v>1.623665027159012E-5</c:v>
                  </c:pt>
                  <c:pt idx="2">
                    <c:v>1.4766897489203395E-5</c:v>
                  </c:pt>
                  <c:pt idx="3">
                    <c:v>1.2750836171008659E-5</c:v>
                  </c:pt>
                  <c:pt idx="4">
                    <c:v>1.1339281595341476E-5</c:v>
                  </c:pt>
                  <c:pt idx="5">
                    <c:v>1.1122665905737106E-5</c:v>
                  </c:pt>
                  <c:pt idx="6">
                    <c:v>8.2089571804043309E-6</c:v>
                  </c:pt>
                  <c:pt idx="7">
                    <c:v>6.506080376318449E-6</c:v>
                  </c:pt>
                  <c:pt idx="8">
                    <c:v>4.9572013632533083E-6</c:v>
                  </c:pt>
                  <c:pt idx="9">
                    <c:v>3.2290727428632584E-6</c:v>
                  </c:pt>
                  <c:pt idx="10">
                    <c:v>1.5075129080011814E-6</c:v>
                  </c:pt>
                  <c:pt idx="11">
                    <c:v>6.2559814608683278E-7</c:v>
                  </c:pt>
                </c:numCache>
              </c:numRef>
            </c:plus>
            <c:minus>
              <c:numRef>
                <c:f>'4-latão'!$I$4:$I$15</c:f>
                <c:numCache>
                  <c:formatCode>General</c:formatCode>
                  <c:ptCount val="12"/>
                  <c:pt idx="0">
                    <c:v>1.7995348217916337E-5</c:v>
                  </c:pt>
                  <c:pt idx="1">
                    <c:v>1.623665027159012E-5</c:v>
                  </c:pt>
                  <c:pt idx="2">
                    <c:v>1.4766897489203395E-5</c:v>
                  </c:pt>
                  <c:pt idx="3">
                    <c:v>1.2750836171008659E-5</c:v>
                  </c:pt>
                  <c:pt idx="4">
                    <c:v>1.1339281595341476E-5</c:v>
                  </c:pt>
                  <c:pt idx="5">
                    <c:v>1.1122665905737106E-5</c:v>
                  </c:pt>
                  <c:pt idx="6">
                    <c:v>8.2089571804043309E-6</c:v>
                  </c:pt>
                  <c:pt idx="7">
                    <c:v>6.506080376318449E-6</c:v>
                  </c:pt>
                  <c:pt idx="8">
                    <c:v>4.9572013632533083E-6</c:v>
                  </c:pt>
                  <c:pt idx="9">
                    <c:v>3.2290727428632584E-6</c:v>
                  </c:pt>
                  <c:pt idx="10">
                    <c:v>1.5075129080011814E-6</c:v>
                  </c:pt>
                  <c:pt idx="11">
                    <c:v>6.2559814608683278E-7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'4-latão'!$E$20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'4-latão'!$E$20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'4-latão'!$A$4:$A$15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'4-latão'!$H$4:$H$15</c:f>
              <c:numCache>
                <c:formatCode>0.00E+00</c:formatCode>
                <c:ptCount val="12"/>
                <c:pt idx="0">
                  <c:v>3.2736263736263733E-3</c:v>
                </c:pt>
                <c:pt idx="1">
                  <c:v>2.9858695652173915E-3</c:v>
                </c:pt>
                <c:pt idx="2">
                  <c:v>2.6857142857142856E-3</c:v>
                </c:pt>
                <c:pt idx="3">
                  <c:v>2.3440217391304348E-3</c:v>
                </c:pt>
                <c:pt idx="4">
                  <c:v>2.0726775956284153E-3</c:v>
                </c:pt>
                <c:pt idx="5">
                  <c:v>1.9327586206896552E-3</c:v>
                </c:pt>
                <c:pt idx="6">
                  <c:v>1.4989071038251365E-3</c:v>
                </c:pt>
                <c:pt idx="7">
                  <c:v>1.1929347826086956E-3</c:v>
                </c:pt>
                <c:pt idx="8">
                  <c:v>9.0163934426229508E-4</c:v>
                </c:pt>
                <c:pt idx="9">
                  <c:v>5.7912087912087909E-4</c:v>
                </c:pt>
                <c:pt idx="10">
                  <c:v>2.5549450549450546E-4</c:v>
                </c:pt>
                <c:pt idx="11">
                  <c:v>5.5737704918032785E-5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10-47BE-8129-91FA4537D74C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'4-latão'!$A$4:$A$15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'4-latão'!$B$18:$B$29</c:f>
              <c:numCache>
                <c:formatCode>General</c:formatCode>
                <c:ptCount val="12"/>
                <c:pt idx="0">
                  <c:v>3.3011790782018044E-3</c:v>
                </c:pt>
                <c:pt idx="1">
                  <c:v>3.0361954610915068E-3</c:v>
                </c:pt>
                <c:pt idx="2">
                  <c:v>2.7275674835159835E-3</c:v>
                </c:pt>
                <c:pt idx="3">
                  <c:v>2.3971173257078477E-3</c:v>
                </c:pt>
                <c:pt idx="4">
                  <c:v>2.1227813456407159E-3</c:v>
                </c:pt>
                <c:pt idx="5">
                  <c:v>1.8671500914872524E-3</c:v>
                </c:pt>
                <c:pt idx="6">
                  <c:v>1.5491697509548953E-3</c:v>
                </c:pt>
                <c:pt idx="7">
                  <c:v>1.2436592276983168E-3</c:v>
                </c:pt>
                <c:pt idx="8">
                  <c:v>9.4126615876068294E-4</c:v>
                </c:pt>
                <c:pt idx="9">
                  <c:v>6.2016836390938108E-4</c:v>
                </c:pt>
                <c:pt idx="10">
                  <c:v>2.8971820610124524E-4</c:v>
                </c:pt>
                <c:pt idx="11">
                  <c:v>9.0201129688785819E-5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10-47BE-8129-91FA4537D74C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'4-latão'!$A$4:$A$15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'4-latão'!$A$18:$A$29</c:f>
              <c:numCache>
                <c:formatCode>General</c:formatCode>
                <c:ptCount val="12"/>
                <c:pt idx="0">
                  <c:v>3.2332338911147522E-3</c:v>
                </c:pt>
                <c:pt idx="1">
                  <c:v>2.9682502740044545E-3</c:v>
                </c:pt>
                <c:pt idx="2">
                  <c:v>2.6596222964289313E-3</c:v>
                </c:pt>
                <c:pt idx="3">
                  <c:v>2.3291721386207954E-3</c:v>
                </c:pt>
                <c:pt idx="4">
                  <c:v>2.0548361585536637E-3</c:v>
                </c:pt>
                <c:pt idx="5">
                  <c:v>1.7992049044001997E-3</c:v>
                </c:pt>
                <c:pt idx="6">
                  <c:v>1.4812245638678426E-3</c:v>
                </c:pt>
                <c:pt idx="7">
                  <c:v>1.1757140406112641E-3</c:v>
                </c:pt>
                <c:pt idx="8">
                  <c:v>8.7332097167363047E-4</c:v>
                </c:pt>
                <c:pt idx="9">
                  <c:v>5.522231768223286E-4</c:v>
                </c:pt>
                <c:pt idx="10">
                  <c:v>2.2177301901419268E-4</c:v>
                </c:pt>
                <c:pt idx="11">
                  <c:v>2.2255942601733283E-5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10-47BE-8129-91FA4537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  <c:max val="0.55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345442615127657"/>
              <c:y val="0.83206119395891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3.9503058376204265E-3"/>
              <c:y val="0.42219878729800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1.717231368806172E-2"/>
          <c:y val="0.89085417382489551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13692038495189"/>
          <c:y val="0.17171296296296296"/>
          <c:w val="0.74685608048993879"/>
          <c:h val="0.6047758092738406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'4-latão'!$A$4:$A$15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'4-latão'!$C$18:$C$29</c:f>
              <c:numCache>
                <c:formatCode>General</c:formatCode>
                <c:ptCount val="12"/>
                <c:pt idx="0" formatCode="0.00E+00">
                  <c:v>6.4198889680950125E-6</c:v>
                </c:pt>
                <c:pt idx="1">
                  <c:v>-1.635330233058915E-5</c:v>
                </c:pt>
                <c:pt idx="2">
                  <c:v>-7.8806042581717507E-6</c:v>
                </c:pt>
                <c:pt idx="3">
                  <c:v>-1.912299303388678E-5</c:v>
                </c:pt>
                <c:pt idx="4">
                  <c:v>-1.6131156468774527E-5</c:v>
                </c:pt>
                <c:pt idx="5">
                  <c:v>9.9581122745929151E-5</c:v>
                </c:pt>
                <c:pt idx="6">
                  <c:v>-1.6290053586232424E-5</c:v>
                </c:pt>
                <c:pt idx="7">
                  <c:v>-1.6751851546094884E-5</c:v>
                </c:pt>
                <c:pt idx="8">
                  <c:v>-5.6542209548616227E-6</c:v>
                </c:pt>
                <c:pt idx="9">
                  <c:v>-7.0748912449757496E-6</c:v>
                </c:pt>
                <c:pt idx="10">
                  <c:v>-2.5110706321348694E-7</c:v>
                </c:pt>
                <c:pt idx="11">
                  <c:v>-4.9083122722676291E-7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9-42FB-8CA2-7B9841806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038991"/>
        <c:axId val="708033583"/>
      </c:scatterChart>
      <c:valAx>
        <c:axId val="70803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</a:t>
                </a:r>
                <a:r>
                  <a:rPr lang="pt-PT" sz="1400" baseline="0"/>
                  <a:t> (m)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4433573928258968"/>
              <c:y val="0.860740011665208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33583"/>
        <c:crossesAt val="-150"/>
        <c:crossBetween val="midCat"/>
      </c:valAx>
      <c:valAx>
        <c:axId val="7080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Resíduos</a:t>
                </a:r>
                <a:endParaRPr lang="pt-PT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9914698162729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3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295275590551195"/>
          <c:y val="0.17187445319335082"/>
          <c:w val="0.13352663270032422"/>
          <c:h val="7.1770825240247457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97401074056526"/>
          <c:y val="0.14302309685702058"/>
          <c:w val="0.7779724526314864"/>
          <c:h val="0.64084892539584426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'5-cobre'!$I$4:$I$15</c:f>
                <c:numCache>
                  <c:formatCode>General</c:formatCode>
                  <c:ptCount val="12"/>
                  <c:pt idx="0">
                    <c:v>1.9045665452193934E-6</c:v>
                  </c:pt>
                  <c:pt idx="1">
                    <c:v>1.7259795882373161E-6</c:v>
                  </c:pt>
                  <c:pt idx="2">
                    <c:v>1.5659376510108065E-6</c:v>
                  </c:pt>
                  <c:pt idx="3">
                    <c:v>1.4243067154759363E-6</c:v>
                  </c:pt>
                  <c:pt idx="4">
                    <c:v>1.2243907377015055E-6</c:v>
                  </c:pt>
                  <c:pt idx="5">
                    <c:v>1.1155961471061767E-6</c:v>
                  </c:pt>
                  <c:pt idx="6">
                    <c:v>9.5776434778947485E-7</c:v>
                  </c:pt>
                  <c:pt idx="7">
                    <c:v>8.0249089182080757E-7</c:v>
                  </c:pt>
                  <c:pt idx="8">
                    <c:v>6.7088543412058456E-7</c:v>
                  </c:pt>
                  <c:pt idx="9">
                    <c:v>6.0898479614183728E-7</c:v>
                  </c:pt>
                  <c:pt idx="10">
                    <c:v>5.5561857870170546E-7</c:v>
                  </c:pt>
                  <c:pt idx="11">
                    <c:v>5.4149521838357436E-7</c:v>
                  </c:pt>
                </c:numCache>
              </c:numRef>
            </c:plus>
            <c:minus>
              <c:numRef>
                <c:f>'5-cobre'!$I$4:$I$15</c:f>
                <c:numCache>
                  <c:formatCode>General</c:formatCode>
                  <c:ptCount val="12"/>
                  <c:pt idx="0">
                    <c:v>1.9045665452193934E-6</c:v>
                  </c:pt>
                  <c:pt idx="1">
                    <c:v>1.7259795882373161E-6</c:v>
                  </c:pt>
                  <c:pt idx="2">
                    <c:v>1.5659376510108065E-6</c:v>
                  </c:pt>
                  <c:pt idx="3">
                    <c:v>1.4243067154759363E-6</c:v>
                  </c:pt>
                  <c:pt idx="4">
                    <c:v>1.2243907377015055E-6</c:v>
                  </c:pt>
                  <c:pt idx="5">
                    <c:v>1.1155961471061767E-6</c:v>
                  </c:pt>
                  <c:pt idx="6">
                    <c:v>9.5776434778947485E-7</c:v>
                  </c:pt>
                  <c:pt idx="7">
                    <c:v>8.0249089182080757E-7</c:v>
                  </c:pt>
                  <c:pt idx="8">
                    <c:v>6.7088543412058456E-7</c:v>
                  </c:pt>
                  <c:pt idx="9">
                    <c:v>6.0898479614183728E-7</c:v>
                  </c:pt>
                  <c:pt idx="10">
                    <c:v>5.5561857870170546E-7</c:v>
                  </c:pt>
                  <c:pt idx="11">
                    <c:v>5.4149521838357436E-7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'5-cobre'!$E$20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'5-cobre'!$E$20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'5-cobre'!$A$4:$A$15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'5-cobre'!$H$4:$H$15</c:f>
              <c:numCache>
                <c:formatCode>0.00E+00</c:formatCode>
                <c:ptCount val="12"/>
                <c:pt idx="0">
                  <c:v>3.3586956521739132E-4</c:v>
                </c:pt>
                <c:pt idx="1">
                  <c:v>3.0324324324324323E-4</c:v>
                </c:pt>
                <c:pt idx="2">
                  <c:v>2.7189189189189185E-4</c:v>
                </c:pt>
                <c:pt idx="3">
                  <c:v>2.4378378378378375E-4</c:v>
                </c:pt>
                <c:pt idx="4">
                  <c:v>2.0324324324324323E-4</c:v>
                </c:pt>
                <c:pt idx="5">
                  <c:v>1.8054054054054053E-4</c:v>
                </c:pt>
                <c:pt idx="6">
                  <c:v>1.4510869565217391E-4</c:v>
                </c:pt>
                <c:pt idx="7">
                  <c:v>1.0972972972972972E-4</c:v>
                </c:pt>
                <c:pt idx="8">
                  <c:v>7.3513513513513503E-5</c:v>
                </c:pt>
                <c:pt idx="9">
                  <c:v>5.1891891891891892E-5</c:v>
                </c:pt>
                <c:pt idx="10">
                  <c:v>2.3783783783783782E-5</c:v>
                </c:pt>
                <c:pt idx="11">
                  <c:v>5.9459459459459454E-6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7-4FA1-B129-24DABC9AC27B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'5-cobre'!$A$4:$A$15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'5-cobre'!$B$18:$B$29</c:f>
              <c:numCache>
                <c:formatCode>General</c:formatCode>
                <c:ptCount val="12"/>
                <c:pt idx="0">
                  <c:v>3.3688277482671466E-4</c:v>
                </c:pt>
                <c:pt idx="1">
                  <c:v>3.0406858988090281E-4</c:v>
                </c:pt>
                <c:pt idx="2">
                  <c:v>2.7553451601497936E-4</c:v>
                </c:pt>
                <c:pt idx="3">
                  <c:v>2.4343368291581562E-4</c:v>
                </c:pt>
                <c:pt idx="4">
                  <c:v>2.0598271096679114E-4</c:v>
                </c:pt>
                <c:pt idx="5">
                  <c:v>1.8065872041078419E-4</c:v>
                </c:pt>
                <c:pt idx="6">
                  <c:v>1.4677450769500018E-4</c:v>
                </c:pt>
                <c:pt idx="7">
                  <c:v>1.0968021166929977E-4</c:v>
                </c:pt>
                <c:pt idx="8">
                  <c:v>7.5082647106867694E-5</c:v>
                </c:pt>
                <c:pt idx="9">
                  <c:v>5.2077050052466969E-5</c:v>
                </c:pt>
                <c:pt idx="10">
                  <c:v>2.62180456114739E-5</c:v>
                </c:pt>
                <c:pt idx="11">
                  <c:v>7.6708975986237047E-6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27-4FA1-B129-24DABC9AC27B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'5-cobre'!$A$4:$A$15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'5-cobre'!$A$18:$A$29</c:f>
              <c:numCache>
                <c:formatCode>General</c:formatCode>
                <c:ptCount val="12"/>
                <c:pt idx="0">
                  <c:v>3.3429635377461679E-4</c:v>
                </c:pt>
                <c:pt idx="1">
                  <c:v>3.0148216882880494E-4</c:v>
                </c:pt>
                <c:pt idx="2">
                  <c:v>2.7294809496288149E-4</c:v>
                </c:pt>
                <c:pt idx="3">
                  <c:v>2.4084726186371776E-4</c:v>
                </c:pt>
                <c:pt idx="4">
                  <c:v>2.0339628991469327E-4</c:v>
                </c:pt>
                <c:pt idx="5">
                  <c:v>1.7807229935868632E-4</c:v>
                </c:pt>
                <c:pt idx="6">
                  <c:v>1.4418808664290231E-4</c:v>
                </c:pt>
                <c:pt idx="7">
                  <c:v>1.070937906172019E-4</c:v>
                </c:pt>
                <c:pt idx="8">
                  <c:v>7.2496226054769825E-5</c:v>
                </c:pt>
                <c:pt idx="9">
                  <c:v>4.9490629000369099E-5</c:v>
                </c:pt>
                <c:pt idx="10">
                  <c:v>2.3631624559376037E-5</c:v>
                </c:pt>
                <c:pt idx="11">
                  <c:v>5.0844765465258419E-6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7-4FA1-B129-24DABC9AC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8876123935991284"/>
              <c:y val="0.84282220293851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83114610673666"/>
          <c:y val="0.17171296296296296"/>
          <c:w val="0.74412729658792665"/>
          <c:h val="0.6654935841353164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'5-cobre'!$A$4:$A$15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'5-cobre'!$C$18:$C$29</c:f>
              <c:numCache>
                <c:formatCode>0.00E+00</c:formatCode>
                <c:ptCount val="12"/>
                <c:pt idx="0">
                  <c:v>2.8000091672558897E-7</c:v>
                </c:pt>
                <c:pt idx="1">
                  <c:v>4.6786388838935275E-7</c:v>
                </c:pt>
                <c:pt idx="2">
                  <c:v>-2.3494135970385764E-6</c:v>
                </c:pt>
                <c:pt idx="3">
                  <c:v>1.6433113940170555E-6</c:v>
                </c:pt>
                <c:pt idx="4">
                  <c:v>-1.4462571974989749E-6</c:v>
                </c:pt>
                <c:pt idx="5">
                  <c:v>1.1750306558052748E-6</c:v>
                </c:pt>
                <c:pt idx="6">
                  <c:v>-3.726015167773353E-7</c:v>
                </c:pt>
                <c:pt idx="7">
                  <c:v>1.3427285864788836E-6</c:v>
                </c:pt>
                <c:pt idx="8">
                  <c:v>-2.7592306730525639E-7</c:v>
                </c:pt>
                <c:pt idx="9">
                  <c:v>1.1080523654738585E-6</c:v>
                </c:pt>
                <c:pt idx="10">
                  <c:v>-1.1410513016411864E-6</c:v>
                </c:pt>
                <c:pt idx="11">
                  <c:v>-4.3174112662882787E-7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1-41C6-A596-C02778AFF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031343"/>
        <c:axId val="712031759"/>
      </c:scatterChart>
      <c:valAx>
        <c:axId val="71203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L(m)</a:t>
                </a:r>
              </a:p>
            </c:rich>
          </c:tx>
          <c:layout>
            <c:manualLayout>
              <c:xMode val="edge"/>
              <c:yMode val="edge"/>
              <c:x val="0.46117745516906611"/>
              <c:y val="0.90293926800816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31759"/>
        <c:crossesAt val="-150"/>
        <c:crossBetween val="midCat"/>
      </c:valAx>
      <c:valAx>
        <c:axId val="7120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9914698162729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3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850339594132813"/>
          <c:y val="0.75520778652668419"/>
          <c:w val="0.13118696638976002"/>
          <c:h val="7.2198515091805388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41069465023181"/>
          <c:y val="0.1732165472525436"/>
          <c:w val="0.78653593643021313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'6-aço'!$I$4:$I$15</c:f>
                <c:numCache>
                  <c:formatCode>General</c:formatCode>
                  <c:ptCount val="12"/>
                  <c:pt idx="0">
                    <c:v>5.0331609759378707E-5</c:v>
                  </c:pt>
                  <c:pt idx="1">
                    <c:v>4.5315130528775989E-5</c:v>
                  </c:pt>
                  <c:pt idx="2">
                    <c:v>3.9378436202425784E-5</c:v>
                  </c:pt>
                  <c:pt idx="3">
                    <c:v>3.3699003123050697E-5</c:v>
                  </c:pt>
                  <c:pt idx="4">
                    <c:v>2.7920499537584925E-5</c:v>
                  </c:pt>
                  <c:pt idx="5">
                    <c:v>2.2568928423876212E-5</c:v>
                  </c:pt>
                  <c:pt idx="6">
                    <c:v>1.8365881750809928E-5</c:v>
                  </c:pt>
                  <c:pt idx="7">
                    <c:v>1.46717576776998E-5</c:v>
                  </c:pt>
                  <c:pt idx="8">
                    <c:v>9.8993560381194999E-6</c:v>
                  </c:pt>
                  <c:pt idx="9">
                    <c:v>6.6021505450163212E-6</c:v>
                  </c:pt>
                  <c:pt idx="10">
                    <c:v>3.9176742158710149E-6</c:v>
                  </c:pt>
                  <c:pt idx="11">
                    <c:v>1.8401311436341373E-6</c:v>
                  </c:pt>
                </c:numCache>
              </c:numRef>
            </c:plus>
            <c:minus>
              <c:numRef>
                <c:f>'6-aço'!$I$4:$I$15</c:f>
                <c:numCache>
                  <c:formatCode>General</c:formatCode>
                  <c:ptCount val="12"/>
                  <c:pt idx="0">
                    <c:v>5.0331609759378707E-5</c:v>
                  </c:pt>
                  <c:pt idx="1">
                    <c:v>4.5315130528775989E-5</c:v>
                  </c:pt>
                  <c:pt idx="2">
                    <c:v>3.9378436202425784E-5</c:v>
                  </c:pt>
                  <c:pt idx="3">
                    <c:v>3.3699003123050697E-5</c:v>
                  </c:pt>
                  <c:pt idx="4">
                    <c:v>2.7920499537584925E-5</c:v>
                  </c:pt>
                  <c:pt idx="5">
                    <c:v>2.2568928423876212E-5</c:v>
                  </c:pt>
                  <c:pt idx="6">
                    <c:v>1.8365881750809928E-5</c:v>
                  </c:pt>
                  <c:pt idx="7">
                    <c:v>1.46717576776998E-5</c:v>
                  </c:pt>
                  <c:pt idx="8">
                    <c:v>9.8993560381194999E-6</c:v>
                  </c:pt>
                  <c:pt idx="9">
                    <c:v>6.6021505450163212E-6</c:v>
                  </c:pt>
                  <c:pt idx="10">
                    <c:v>3.9176742158710149E-6</c:v>
                  </c:pt>
                  <c:pt idx="11">
                    <c:v>1.8401311436341373E-6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'6-aço'!$E$20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'6-aço'!$E$20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'6-aço'!$A$4:$A$15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'6-aço'!$H$4:$H$15</c:f>
              <c:numCache>
                <c:formatCode>0.00E+00</c:formatCode>
                <c:ptCount val="12"/>
                <c:pt idx="0">
                  <c:v>9.3108108108108101E-3</c:v>
                </c:pt>
                <c:pt idx="1">
                  <c:v>8.3827027027027021E-3</c:v>
                </c:pt>
                <c:pt idx="2">
                  <c:v>7.2843243243243243E-3</c:v>
                </c:pt>
                <c:pt idx="3">
                  <c:v>6.2335135135135134E-3</c:v>
                </c:pt>
                <c:pt idx="4">
                  <c:v>5.164324324324324E-3</c:v>
                </c:pt>
                <c:pt idx="5">
                  <c:v>4.1740540540540537E-3</c:v>
                </c:pt>
                <c:pt idx="6">
                  <c:v>3.3962162162162165E-3</c:v>
                </c:pt>
                <c:pt idx="7">
                  <c:v>2.7124324324324322E-3</c:v>
                </c:pt>
                <c:pt idx="8">
                  <c:v>1.8286486486486487E-3</c:v>
                </c:pt>
                <c:pt idx="9">
                  <c:v>1.2172972972972972E-3</c:v>
                </c:pt>
                <c:pt idx="10">
                  <c:v>7.1783783783783777E-4</c:v>
                </c:pt>
                <c:pt idx="11">
                  <c:v>3.2540540540540539E-4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D7-4271-8038-EB2D3850BC0B}"/>
            </c:ext>
          </c:extLst>
        </c:ser>
        <c:ser>
          <c:idx val="1"/>
          <c:order val="1"/>
          <c:tx>
            <c:v>+sy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'6-aço'!$A$4:$A$15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'6-aço'!$B$18:$B$29</c:f>
              <c:numCache>
                <c:formatCode>General</c:formatCode>
                <c:ptCount val="12"/>
                <c:pt idx="0">
                  <c:v>9.4174148400702762E-3</c:v>
                </c:pt>
                <c:pt idx="1">
                  <c:v>8.3996638321520121E-3</c:v>
                </c:pt>
                <c:pt idx="2">
                  <c:v>7.2788494310268336E-3</c:v>
                </c:pt>
                <c:pt idx="3">
                  <c:v>6.248215498957703E-3</c:v>
                </c:pt>
                <c:pt idx="4">
                  <c:v>5.2175815668885749E-3</c:v>
                </c:pt>
                <c:pt idx="5">
                  <c:v>4.1869476348194452E-3</c:v>
                </c:pt>
                <c:pt idx="6">
                  <c:v>3.4139721857675987E-3</c:v>
                </c:pt>
                <c:pt idx="7">
                  <c:v>2.7440601299226651E-3</c:v>
                </c:pt>
                <c:pt idx="8">
                  <c:v>1.8422554393621772E-3</c:v>
                </c:pt>
                <c:pt idx="9">
                  <c:v>1.2754067767241561E-3</c:v>
                </c:pt>
                <c:pt idx="10">
                  <c:v>8.1162150729304796E-4</c:v>
                </c:pt>
                <c:pt idx="11">
                  <c:v>3.4783623786193991E-4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7-4271-8038-EB2D3850BC0B}"/>
            </c:ext>
          </c:extLst>
        </c:ser>
        <c:ser>
          <c:idx val="2"/>
          <c:order val="2"/>
          <c:tx>
            <c:v>-sy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'6-aço'!$A$4:$A$15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'6-aço'!$A$18:$A$29</c:f>
              <c:numCache>
                <c:formatCode>General</c:formatCode>
                <c:ptCount val="12"/>
                <c:pt idx="0">
                  <c:v>9.3447052545237962E-3</c:v>
                </c:pt>
                <c:pt idx="1">
                  <c:v>8.3269542466055321E-3</c:v>
                </c:pt>
                <c:pt idx="2">
                  <c:v>7.2061398454803553E-3</c:v>
                </c:pt>
                <c:pt idx="3">
                  <c:v>6.1755059134112247E-3</c:v>
                </c:pt>
                <c:pt idx="4">
                  <c:v>5.1448719813420966E-3</c:v>
                </c:pt>
                <c:pt idx="5">
                  <c:v>4.1142380492729669E-3</c:v>
                </c:pt>
                <c:pt idx="6">
                  <c:v>3.3412626002211204E-3</c:v>
                </c:pt>
                <c:pt idx="7">
                  <c:v>2.6713505443761868E-3</c:v>
                </c:pt>
                <c:pt idx="8">
                  <c:v>1.7695458538156985E-3</c:v>
                </c:pt>
                <c:pt idx="9">
                  <c:v>1.2026971911776774E-3</c:v>
                </c:pt>
                <c:pt idx="10">
                  <c:v>7.3891192174656945E-4</c:v>
                </c:pt>
                <c:pt idx="11">
                  <c:v>2.751266523154613E-4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D7-4271-8038-EB2D3850B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[L(m)]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9890892371637585"/>
              <c:y val="0.85765461061890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R(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en-US" sz="1400" b="0" i="0" u="none" strike="noStrike" baseline="0">
                    <a:effectLst/>
                  </a:rPr>
                  <a:t>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69247594050746"/>
          <c:y val="0.13467592592592595"/>
          <c:w val="0.75596719160104997"/>
          <c:h val="0.7025306211723534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'6-aço'!$A$4:$A$15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'6-aço'!$C$18:$C$29</c:f>
              <c:numCache>
                <c:formatCode>General</c:formatCode>
                <c:ptCount val="12"/>
                <c:pt idx="0">
                  <c:v>-7.0249236486226094E-5</c:v>
                </c:pt>
                <c:pt idx="1">
                  <c:v>1.9393663323929999E-5</c:v>
                </c:pt>
                <c:pt idx="2">
                  <c:v>4.1829686070729913E-5</c:v>
                </c:pt>
                <c:pt idx="3">
                  <c:v>2.1652807329049575E-5</c:v>
                </c:pt>
                <c:pt idx="4">
                  <c:v>-1.6902449791011791E-5</c:v>
                </c:pt>
                <c:pt idx="5">
                  <c:v>2.3461212007847704E-5</c:v>
                </c:pt>
                <c:pt idx="6">
                  <c:v>1.8598823221856881E-5</c:v>
                </c:pt>
                <c:pt idx="7">
                  <c:v>4.7270952830062545E-6</c:v>
                </c:pt>
                <c:pt idx="8">
                  <c:v>2.2748002059710861E-5</c:v>
                </c:pt>
                <c:pt idx="9">
                  <c:v>-2.1754686653619511E-5</c:v>
                </c:pt>
                <c:pt idx="10">
                  <c:v>-5.7428876681970935E-5</c:v>
                </c:pt>
                <c:pt idx="11">
                  <c:v>1.3923960316704787E-5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3-4738-9879-DC3005DDE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18463"/>
        <c:axId val="626711807"/>
      </c:scatterChart>
      <c:valAx>
        <c:axId val="6267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 (m)</a:t>
                </a:r>
              </a:p>
            </c:rich>
          </c:tx>
          <c:layout>
            <c:manualLayout>
              <c:xMode val="edge"/>
              <c:yMode val="edge"/>
              <c:x val="0.47682895888013999"/>
              <c:y val="0.89830963837853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11807"/>
        <c:crossesAt val="-150"/>
        <c:crossBetween val="midCat"/>
      </c:valAx>
      <c:valAx>
        <c:axId val="62671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156171624380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18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350831146106733"/>
          <c:y val="0.6996522309711285"/>
          <c:w val="0.13544744773339631"/>
          <c:h val="7.4364026123906052E-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87924</xdr:rowOff>
    </xdr:from>
    <xdr:to>
      <xdr:col>6</xdr:col>
      <xdr:colOff>705827</xdr:colOff>
      <xdr:row>46</xdr:row>
      <xdr:rowOff>159026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7C4661-518B-4D58-B7DC-CBA97635B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259226</xdr:colOff>
      <xdr:row>22</xdr:row>
      <xdr:rowOff>6740</xdr:rowOff>
    </xdr:from>
    <xdr:ext cx="33182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D25372-6D69-A524-F355-D10F88C4B722}"/>
                </a:ext>
              </a:extLst>
            </xdr:cNvPr>
            <xdr:cNvSpPr txBox="1"/>
          </xdr:nvSpPr>
          <xdr:spPr>
            <a:xfrm>
              <a:off x="3783476" y="777914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D25372-6D69-A524-F355-D10F88C4B722}"/>
                </a:ext>
              </a:extLst>
            </xdr:cNvPr>
            <xdr:cNvSpPr txBox="1"/>
          </xdr:nvSpPr>
          <xdr:spPr>
            <a:xfrm>
              <a:off x="3783476" y="777914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twoCellAnchor>
    <xdr:from>
      <xdr:col>0</xdr:col>
      <xdr:colOff>0</xdr:colOff>
      <xdr:row>15</xdr:row>
      <xdr:rowOff>22347</xdr:rowOff>
    </xdr:from>
    <xdr:to>
      <xdr:col>6</xdr:col>
      <xdr:colOff>438085</xdr:colOff>
      <xdr:row>30</xdr:row>
      <xdr:rowOff>29308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A8F393-50BA-2202-A53C-E70FD6866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442546</xdr:colOff>
      <xdr:row>24</xdr:row>
      <xdr:rowOff>0</xdr:rowOff>
    </xdr:from>
    <xdr:ext cx="363689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175692E6-0FC1-4F5C-9F66-B2FBD29E8BEC}"/>
                </a:ext>
              </a:extLst>
            </xdr:cNvPr>
            <xdr:cNvSpPr txBox="1"/>
          </xdr:nvSpPr>
          <xdr:spPr>
            <a:xfrm>
              <a:off x="5665177" y="424961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175692E6-0FC1-4F5C-9F66-B2FBD29E8BEC}"/>
                </a:ext>
              </a:extLst>
            </xdr:cNvPr>
            <xdr:cNvSpPr txBox="1"/>
          </xdr:nvSpPr>
          <xdr:spPr>
            <a:xfrm>
              <a:off x="5665177" y="424961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123265</xdr:rowOff>
    </xdr:from>
    <xdr:to>
      <xdr:col>7</xdr:col>
      <xdr:colOff>76200</xdr:colOff>
      <xdr:row>47</xdr:row>
      <xdr:rowOff>141085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21E6252C-02B9-48CE-B607-CBABDD4B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202076</xdr:colOff>
      <xdr:row>19</xdr:row>
      <xdr:rowOff>225815</xdr:rowOff>
    </xdr:from>
    <xdr:ext cx="33182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9A67CF6-67DA-4291-9472-A405B5ECB02A}"/>
                </a:ext>
              </a:extLst>
            </xdr:cNvPr>
            <xdr:cNvSpPr txBox="1"/>
          </xdr:nvSpPr>
          <xdr:spPr>
            <a:xfrm>
              <a:off x="3726326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9A67CF6-67DA-4291-9472-A405B5ECB02A}"/>
                </a:ext>
              </a:extLst>
            </xdr:cNvPr>
            <xdr:cNvSpPr txBox="1"/>
          </xdr:nvSpPr>
          <xdr:spPr>
            <a:xfrm>
              <a:off x="3726326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22</xdr:row>
      <xdr:rowOff>9525</xdr:rowOff>
    </xdr:from>
    <xdr:ext cx="363689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4CBDED38-AD02-4F47-847B-1D2D38E1CA01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 xmlns="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4CBDED38-AD02-4F47-847B-1D2D38E1CA01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0</xdr:colOff>
      <xdr:row>15</xdr:row>
      <xdr:rowOff>44542</xdr:rowOff>
    </xdr:from>
    <xdr:to>
      <xdr:col>6</xdr:col>
      <xdr:colOff>414338</xdr:colOff>
      <xdr:row>29</xdr:row>
      <xdr:rowOff>106455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D8DA385-15B3-4D0E-A792-AB37A61D9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30</xdr:row>
      <xdr:rowOff>67235</xdr:rowOff>
    </xdr:from>
    <xdr:to>
      <xdr:col>7</xdr:col>
      <xdr:colOff>172642</xdr:colOff>
      <xdr:row>47</xdr:row>
      <xdr:rowOff>168089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73D32F4-1ACB-4DD4-8E9C-D5FAF316A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230651</xdr:colOff>
      <xdr:row>22</xdr:row>
      <xdr:rowOff>225815</xdr:rowOff>
    </xdr:from>
    <xdr:ext cx="33182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E6C62C-0AB9-46E0-B1A8-A8ED6F2BEC62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E6C62C-0AB9-46E0-B1A8-A8ED6F2BEC62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25</xdr:row>
      <xdr:rowOff>9525</xdr:rowOff>
    </xdr:from>
    <xdr:ext cx="363689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51BB2E2F-3AD1-4171-A357-1C8C36935040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 xmlns="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51BB2E2F-3AD1-4171-A357-1C8C36935040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11204</xdr:colOff>
      <xdr:row>15</xdr:row>
      <xdr:rowOff>34735</xdr:rowOff>
    </xdr:from>
    <xdr:to>
      <xdr:col>6</xdr:col>
      <xdr:colOff>493058</xdr:colOff>
      <xdr:row>30</xdr:row>
      <xdr:rowOff>22411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4F95BEA-D620-7AAF-10B5-39DD2BC4F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57150</xdr:rowOff>
    </xdr:from>
    <xdr:to>
      <xdr:col>6</xdr:col>
      <xdr:colOff>704850</xdr:colOff>
      <xdr:row>47</xdr:row>
      <xdr:rowOff>142876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44AC9B16-3C08-4834-9B04-60B14D6F6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221126</xdr:colOff>
      <xdr:row>19</xdr:row>
      <xdr:rowOff>216290</xdr:rowOff>
    </xdr:from>
    <xdr:ext cx="33182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7D0204-B6EB-407A-A8CA-1AAE918F06FD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7D0204-B6EB-407A-A8CA-1AAE918F06FD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22</xdr:row>
      <xdr:rowOff>9525</xdr:rowOff>
    </xdr:from>
    <xdr:ext cx="363689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9BAF582-B89F-438D-A763-A29B1EBF089B}"/>
                </a:ext>
              </a:extLst>
            </xdr:cNvPr>
            <xdr:cNvSpPr txBox="1"/>
          </xdr:nvSpPr>
          <xdr:spPr>
            <a:xfrm>
              <a:off x="5505450" y="47339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 xmlns="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9BAF582-B89F-438D-A763-A29B1EBF089B}"/>
                </a:ext>
              </a:extLst>
            </xdr:cNvPr>
            <xdr:cNvSpPr txBox="1"/>
          </xdr:nvSpPr>
          <xdr:spPr>
            <a:xfrm>
              <a:off x="5505450" y="47339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0</xdr:colOff>
      <xdr:row>15</xdr:row>
      <xdr:rowOff>23812</xdr:rowOff>
    </xdr:from>
    <xdr:to>
      <xdr:col>6</xdr:col>
      <xdr:colOff>533400</xdr:colOff>
      <xdr:row>30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251AC51-7FA2-DAF0-3EA6-E47FF45F0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38100</xdr:rowOff>
    </xdr:from>
    <xdr:to>
      <xdr:col>6</xdr:col>
      <xdr:colOff>681718</xdr:colOff>
      <xdr:row>47</xdr:row>
      <xdr:rowOff>164560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A7EEF9A6-07CE-4B0A-90A4-044EE4F29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221126</xdr:colOff>
      <xdr:row>19</xdr:row>
      <xdr:rowOff>216290</xdr:rowOff>
    </xdr:from>
    <xdr:ext cx="33182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1BF2E-E5DB-4C2F-A3A4-DA33CD8797D8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1BF2E-E5DB-4C2F-A3A4-DA33CD8797D8}"/>
                </a:ext>
              </a:extLst>
            </xdr:cNvPr>
            <xdr:cNvSpPr txBox="1"/>
          </xdr:nvSpPr>
          <xdr:spPr>
            <a:xfrm>
              <a:off x="3745376" y="776009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22</xdr:row>
      <xdr:rowOff>9525</xdr:rowOff>
    </xdr:from>
    <xdr:ext cx="363689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0C84C36-CE7E-475B-A666-069511ED6865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 xmlns="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60C84C36-CE7E-475B-A666-069511ED6865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9525</xdr:colOff>
      <xdr:row>15</xdr:row>
      <xdr:rowOff>22450</xdr:rowOff>
    </xdr:from>
    <xdr:to>
      <xdr:col>6</xdr:col>
      <xdr:colOff>629561</xdr:colOff>
      <xdr:row>30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0DC75B7-15A3-DB95-0408-2E6A9E603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43961</xdr:colOff>
      <xdr:row>29</xdr:row>
      <xdr:rowOff>183174</xdr:rowOff>
    </xdr:from>
    <xdr:to>
      <xdr:col>6</xdr:col>
      <xdr:colOff>723389</xdr:colOff>
      <xdr:row>47</xdr:row>
      <xdr:rowOff>153132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1A29507E-BE3D-4EB0-BDFA-6BB3C0F27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230651</xdr:colOff>
      <xdr:row>19</xdr:row>
      <xdr:rowOff>225815</xdr:rowOff>
    </xdr:from>
    <xdr:ext cx="33182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4E1E4A-AB5D-4610-8743-B81CC23D821A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4E1E4A-AB5D-4610-8743-B81CC23D821A}"/>
                </a:ext>
              </a:extLst>
            </xdr:cNvPr>
            <xdr:cNvSpPr txBox="1"/>
          </xdr:nvSpPr>
          <xdr:spPr>
            <a:xfrm>
              <a:off x="3754901" y="7769615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  <xdr:oneCellAnchor>
    <xdr:from>
      <xdr:col>7</xdr:col>
      <xdr:colOff>438150</xdr:colOff>
      <xdr:row>22</xdr:row>
      <xdr:rowOff>9525</xdr:rowOff>
    </xdr:from>
    <xdr:ext cx="363689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48075630-6806-47EE-B189-3D367DDE771A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 (m)</a:t>
              </a:r>
            </a:p>
          </xdr:txBody>
        </xdr:sp>
      </mc:Choice>
      <mc:Fallback xmlns="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48075630-6806-47EE-B189-3D367DDE771A}"/>
                </a:ext>
              </a:extLst>
            </xdr:cNvPr>
            <xdr:cNvSpPr txBox="1"/>
          </xdr:nvSpPr>
          <xdr:spPr>
            <a:xfrm>
              <a:off x="5505450" y="4162425"/>
              <a:ext cx="363689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 (m)</a:t>
              </a:r>
            </a:p>
          </xdr:txBody>
        </xdr:sp>
      </mc:Fallback>
    </mc:AlternateContent>
    <xdr:clientData/>
  </xdr:oneCellAnchor>
  <xdr:twoCellAnchor>
    <xdr:from>
      <xdr:col>0</xdr:col>
      <xdr:colOff>25642</xdr:colOff>
      <xdr:row>15</xdr:row>
      <xdr:rowOff>64476</xdr:rowOff>
    </xdr:from>
    <xdr:to>
      <xdr:col>6</xdr:col>
      <xdr:colOff>492124</xdr:colOff>
      <xdr:row>29</xdr:row>
      <xdr:rowOff>161193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7859226-BEDA-6E9C-77A0-4EB201F69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2289-F588-44CF-813D-F3977E7948A9}">
  <sheetPr>
    <tabColor theme="0" tint="-0.34998626667073579"/>
  </sheetPr>
  <dimension ref="A1:K52"/>
  <sheetViews>
    <sheetView topLeftCell="A29" zoomScale="115" zoomScaleNormal="115" workbookViewId="0">
      <selection activeCell="L9" sqref="L9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x14ac:dyDescent="0.3">
      <c r="A1" s="38" t="s">
        <v>40</v>
      </c>
      <c r="B1" s="37"/>
      <c r="C1" s="37"/>
      <c r="D1" s="37"/>
      <c r="E1" s="37"/>
      <c r="F1" s="37"/>
      <c r="G1" s="37"/>
      <c r="H1" s="37"/>
      <c r="I1" s="37"/>
    </row>
    <row r="2" spans="1:10" ht="15.6" x14ac:dyDescent="0.3">
      <c r="A2" s="4" t="s">
        <v>14</v>
      </c>
      <c r="B2" s="4" t="s">
        <v>0</v>
      </c>
      <c r="C2" s="4" t="s">
        <v>1</v>
      </c>
      <c r="D2" s="5" t="s">
        <v>26</v>
      </c>
      <c r="E2" s="4" t="s">
        <v>27</v>
      </c>
      <c r="F2" s="36" t="s">
        <v>28</v>
      </c>
      <c r="G2" s="36"/>
      <c r="H2" s="34" t="s">
        <v>2</v>
      </c>
      <c r="I2" s="34" t="s">
        <v>25</v>
      </c>
      <c r="J2" s="3"/>
    </row>
    <row r="3" spans="1:10" x14ac:dyDescent="0.3">
      <c r="A3" s="7" t="s">
        <v>15</v>
      </c>
      <c r="B3" s="7" t="s">
        <v>8</v>
      </c>
      <c r="C3" s="7" t="s">
        <v>9</v>
      </c>
      <c r="D3" s="7" t="s">
        <v>29</v>
      </c>
      <c r="E3" s="7" t="s">
        <v>29</v>
      </c>
      <c r="F3" s="32" t="s">
        <v>29</v>
      </c>
      <c r="G3" s="33"/>
      <c r="H3" s="35"/>
      <c r="I3" s="35"/>
    </row>
    <row r="4" spans="1:10" x14ac:dyDescent="0.3">
      <c r="A4" s="6">
        <v>0.48699999999999999</v>
      </c>
      <c r="B4" s="23">
        <v>19</v>
      </c>
      <c r="C4" s="6">
        <v>1.84</v>
      </c>
      <c r="D4" s="9">
        <v>4.86E-4</v>
      </c>
      <c r="E4" s="9">
        <v>9.0000000000000002E-6</v>
      </c>
      <c r="F4" s="31">
        <f>D4-E4</f>
        <v>4.7699999999999999E-4</v>
      </c>
      <c r="G4" s="31"/>
      <c r="H4" s="9">
        <f t="shared" ref="H4:H15" si="0">F4/C4</f>
        <v>2.5923913043478258E-4</v>
      </c>
      <c r="I4" s="12">
        <f t="shared" ref="I4:I15" si="1">SQRT(((1/C4)*$F$23)^2+(-(F4/(C4^2))*$F$24)^2)</f>
        <v>1.5100964430740413E-6</v>
      </c>
      <c r="J4" s="3"/>
    </row>
    <row r="5" spans="1:10" x14ac:dyDescent="0.3">
      <c r="A5" s="6">
        <v>0.45800000000000002</v>
      </c>
      <c r="B5" s="23">
        <v>19</v>
      </c>
      <c r="C5" s="6">
        <v>1.85</v>
      </c>
      <c r="D5" s="9">
        <v>4.5899999999999999E-4</v>
      </c>
      <c r="E5" s="9">
        <v>7.9999999999999996E-6</v>
      </c>
      <c r="F5" s="31">
        <f t="shared" ref="F5:F15" si="2">D5-E5</f>
        <v>4.5100000000000001E-4</v>
      </c>
      <c r="G5" s="31"/>
      <c r="H5" s="9">
        <f t="shared" si="0"/>
        <v>2.4378378378378377E-4</v>
      </c>
      <c r="I5" s="12">
        <f t="shared" si="1"/>
        <v>1.4243067154759366E-6</v>
      </c>
      <c r="J5" s="3"/>
    </row>
    <row r="6" spans="1:10" x14ac:dyDescent="0.3">
      <c r="A6" s="6">
        <v>0.41499999999999998</v>
      </c>
      <c r="B6" s="23">
        <v>19</v>
      </c>
      <c r="C6" s="6">
        <v>1.84</v>
      </c>
      <c r="D6" s="9">
        <v>4.2400000000000001E-4</v>
      </c>
      <c r="E6" s="9">
        <v>1.2999999999999999E-5</v>
      </c>
      <c r="F6" s="31">
        <f t="shared" si="2"/>
        <v>4.1100000000000002E-4</v>
      </c>
      <c r="G6" s="31"/>
      <c r="H6" s="9">
        <f t="shared" si="0"/>
        <v>2.2336956521739129E-4</v>
      </c>
      <c r="I6" s="12">
        <f t="shared" si="1"/>
        <v>1.3300675584750214E-6</v>
      </c>
      <c r="J6" s="3"/>
    </row>
    <row r="7" spans="1:10" x14ac:dyDescent="0.3">
      <c r="A7" s="6">
        <v>0.36299999999999999</v>
      </c>
      <c r="B7" s="23">
        <v>19</v>
      </c>
      <c r="C7" s="6">
        <v>1.85</v>
      </c>
      <c r="D7" s="9">
        <v>3.68E-4</v>
      </c>
      <c r="E7" s="9">
        <v>6.9999999999999999E-6</v>
      </c>
      <c r="F7" s="31">
        <f t="shared" si="2"/>
        <v>3.6099999999999999E-4</v>
      </c>
      <c r="G7" s="31"/>
      <c r="H7" s="9">
        <f t="shared" si="0"/>
        <v>1.9513513513513513E-4</v>
      </c>
      <c r="I7" s="12">
        <f t="shared" si="1"/>
        <v>1.1852233744981386E-6</v>
      </c>
      <c r="J7" s="3"/>
    </row>
    <row r="8" spans="1:10" x14ac:dyDescent="0.3">
      <c r="A8" s="6">
        <v>0.33300000000000002</v>
      </c>
      <c r="B8" s="23">
        <v>19.100000000000001</v>
      </c>
      <c r="C8" s="6">
        <v>1.85</v>
      </c>
      <c r="D8" s="9">
        <v>3.4099999999999999E-4</v>
      </c>
      <c r="E8" s="9">
        <v>1.0000000000000001E-5</v>
      </c>
      <c r="F8" s="31">
        <f t="shared" si="2"/>
        <v>3.3099999999999997E-4</v>
      </c>
      <c r="G8" s="31"/>
      <c r="H8" s="9">
        <f t="shared" si="0"/>
        <v>1.789189189189189E-4</v>
      </c>
      <c r="I8" s="12">
        <f t="shared" si="1"/>
        <v>1.107936434257594E-6</v>
      </c>
      <c r="J8" s="3"/>
    </row>
    <row r="9" spans="1:10" x14ac:dyDescent="0.3">
      <c r="A9" s="6">
        <v>0.29599999999999999</v>
      </c>
      <c r="B9" s="23">
        <v>19.100000000000001</v>
      </c>
      <c r="C9" s="6">
        <v>1.84</v>
      </c>
      <c r="D9" s="9">
        <v>3.0299999999999999E-4</v>
      </c>
      <c r="E9" s="9">
        <v>6.9999999999999999E-6</v>
      </c>
      <c r="F9" s="31">
        <f t="shared" si="2"/>
        <v>2.9599999999999998E-4</v>
      </c>
      <c r="G9" s="31"/>
      <c r="H9" s="9">
        <f t="shared" si="0"/>
        <v>1.6086956521739129E-4</v>
      </c>
      <c r="I9" s="12">
        <f t="shared" si="1"/>
        <v>1.0294433322680511E-6</v>
      </c>
      <c r="J9" s="3"/>
    </row>
    <row r="10" spans="1:10" x14ac:dyDescent="0.3">
      <c r="A10" s="6">
        <v>0.255</v>
      </c>
      <c r="B10" s="23">
        <v>19.100000000000001</v>
      </c>
      <c r="C10" s="6">
        <v>1.85</v>
      </c>
      <c r="D10" s="9">
        <v>2.7E-4</v>
      </c>
      <c r="E10" s="9">
        <v>1.4E-5</v>
      </c>
      <c r="F10" s="31">
        <f t="shared" si="2"/>
        <v>2.5599999999999999E-4</v>
      </c>
      <c r="G10" s="31"/>
      <c r="H10" s="9">
        <f t="shared" si="0"/>
        <v>1.3837837837837836E-4</v>
      </c>
      <c r="I10" s="12">
        <f t="shared" si="1"/>
        <v>9.2286237480101256E-7</v>
      </c>
      <c r="J10" s="3"/>
    </row>
    <row r="11" spans="1:10" x14ac:dyDescent="0.3">
      <c r="A11" s="6">
        <v>0.22</v>
      </c>
      <c r="B11" s="23">
        <v>19.100000000000001</v>
      </c>
      <c r="C11" s="6">
        <v>1.85</v>
      </c>
      <c r="D11" s="9">
        <v>2.3499999999999999E-4</v>
      </c>
      <c r="E11" s="9">
        <v>1.2E-5</v>
      </c>
      <c r="F11" s="31">
        <f t="shared" si="2"/>
        <v>2.23E-4</v>
      </c>
      <c r="G11" s="31"/>
      <c r="H11" s="9">
        <f t="shared" si="0"/>
        <v>1.2054054054054053E-4</v>
      </c>
      <c r="I11" s="12">
        <f t="shared" si="1"/>
        <v>8.465980029716977E-7</v>
      </c>
      <c r="J11" s="3"/>
    </row>
    <row r="12" spans="1:10" x14ac:dyDescent="0.3">
      <c r="A12" s="6">
        <v>0.151</v>
      </c>
      <c r="B12" s="23">
        <v>19.100000000000001</v>
      </c>
      <c r="C12" s="6">
        <v>1.85</v>
      </c>
      <c r="D12" s="9">
        <v>1.6699999999999999E-4</v>
      </c>
      <c r="E12" s="9">
        <v>1.2E-5</v>
      </c>
      <c r="F12" s="31">
        <f t="shared" si="2"/>
        <v>1.55E-4</v>
      </c>
      <c r="G12" s="31"/>
      <c r="H12" s="9">
        <f t="shared" si="0"/>
        <v>8.3783783783783773E-5</v>
      </c>
      <c r="I12" s="12">
        <f t="shared" si="1"/>
        <v>7.0518734177631371E-7</v>
      </c>
      <c r="J12" s="3"/>
    </row>
    <row r="13" spans="1:10" x14ac:dyDescent="0.3">
      <c r="A13" s="6">
        <v>9.5000000000000001E-2</v>
      </c>
      <c r="B13" s="23">
        <v>19.100000000000001</v>
      </c>
      <c r="C13" s="6">
        <v>1.85</v>
      </c>
      <c r="D13" s="9">
        <v>1.2300000000000001E-4</v>
      </c>
      <c r="E13" s="9">
        <v>2.0000000000000002E-5</v>
      </c>
      <c r="F13" s="31">
        <f t="shared" si="2"/>
        <v>1.0300000000000001E-4</v>
      </c>
      <c r="G13" s="31"/>
      <c r="H13" s="9">
        <f t="shared" si="0"/>
        <v>5.5675675675675679E-5</v>
      </c>
      <c r="I13" s="12">
        <f t="shared" si="1"/>
        <v>6.1867175194349022E-7</v>
      </c>
      <c r="J13" s="3"/>
    </row>
    <row r="14" spans="1:10" x14ac:dyDescent="0.3">
      <c r="A14" s="6">
        <v>3.9E-2</v>
      </c>
      <c r="B14" s="23">
        <v>19.100000000000001</v>
      </c>
      <c r="C14" s="6">
        <v>1.85</v>
      </c>
      <c r="D14" s="9">
        <v>6.3E-5</v>
      </c>
      <c r="E14" s="9">
        <v>1.8E-5</v>
      </c>
      <c r="F14" s="31">
        <f t="shared" si="2"/>
        <v>4.4999999999999996E-5</v>
      </c>
      <c r="G14" s="31"/>
      <c r="H14" s="9">
        <f t="shared" si="0"/>
        <v>2.432432432432432E-5</v>
      </c>
      <c r="I14" s="12">
        <f t="shared" si="1"/>
        <v>5.5630190692943073E-7</v>
      </c>
    </row>
    <row r="15" spans="1:10" x14ac:dyDescent="0.3">
      <c r="A15" s="6">
        <v>0.02</v>
      </c>
      <c r="B15" s="23">
        <v>19.100000000000001</v>
      </c>
      <c r="C15" s="6">
        <v>1.85</v>
      </c>
      <c r="D15" s="9">
        <v>4.3000000000000002E-5</v>
      </c>
      <c r="E15" s="9">
        <v>1.5999999999999999E-5</v>
      </c>
      <c r="F15" s="31">
        <f t="shared" si="2"/>
        <v>2.7000000000000002E-5</v>
      </c>
      <c r="G15" s="31"/>
      <c r="H15" s="9">
        <f t="shared" si="0"/>
        <v>1.4594594594594596E-5</v>
      </c>
      <c r="I15" s="12">
        <f t="shared" si="1"/>
        <v>5.4626702336368957E-7</v>
      </c>
    </row>
    <row r="16" spans="1:10" x14ac:dyDescent="0.3">
      <c r="A16" s="3"/>
      <c r="B16" s="3"/>
      <c r="C16" s="3"/>
      <c r="D16" s="3"/>
      <c r="E16" s="3"/>
      <c r="F16" s="3"/>
    </row>
    <row r="17" spans="1:11" x14ac:dyDescent="0.3">
      <c r="B17" t="s">
        <v>18</v>
      </c>
      <c r="C17" t="s">
        <v>19</v>
      </c>
    </row>
    <row r="19" spans="1:11" x14ac:dyDescent="0.3">
      <c r="H19" s="30" t="s">
        <v>20</v>
      </c>
      <c r="I19" s="30"/>
    </row>
    <row r="20" spans="1:11" ht="15.6" x14ac:dyDescent="0.3">
      <c r="A20" s="19">
        <f>H4-(B$50*A4+C$50)</f>
        <v>-7.40022981806233E-7</v>
      </c>
      <c r="H20" s="4" t="s">
        <v>30</v>
      </c>
      <c r="I20" s="15">
        <v>8.4499999999999992E-3</v>
      </c>
      <c r="K20" s="19"/>
    </row>
    <row r="21" spans="1:11" ht="15.6" x14ac:dyDescent="0.3">
      <c r="A21" s="19">
        <f>H5-(B$50*A5+C$50)</f>
        <v>-9.9885160004817633E-7</v>
      </c>
      <c r="B21" s="19" cm="1">
        <f t="array" ref="B21:B32">((B$50*A4:A15)+C$50)-C$52</f>
        <v>2.5916503079883218E-4</v>
      </c>
      <c r="C21" cm="1">
        <f t="array" ref="C21:C32">(B$50*A4:A15+C$50)+C$52</f>
        <v>2.6079327603434544E-4</v>
      </c>
      <c r="H21" s="4" t="s">
        <v>31</v>
      </c>
      <c r="I21" s="15">
        <v>8.4700000000000001E-3</v>
      </c>
    </row>
    <row r="22" spans="1:11" ht="15.6" x14ac:dyDescent="0.3">
      <c r="A22" s="19">
        <f>H6-(B$50*A6+C$50)</f>
        <v>1.1196979510953568E-6</v>
      </c>
      <c r="B22">
        <v>2.4396851276607532E-4</v>
      </c>
      <c r="C22">
        <v>2.4559675800158858E-4</v>
      </c>
      <c r="E22" t="s">
        <v>10</v>
      </c>
      <c r="H22" s="4" t="s">
        <v>32</v>
      </c>
      <c r="I22" s="15">
        <v>8.43E-3</v>
      </c>
    </row>
    <row r="23" spans="1:11" x14ac:dyDescent="0.3">
      <c r="A23" s="19">
        <f>H7-(B$50*A7+C$50)</f>
        <v>1.3419675516185498E-7</v>
      </c>
      <c r="B23">
        <v>2.2143574464853931E-4</v>
      </c>
      <c r="C23">
        <v>2.2306398988405256E-4</v>
      </c>
      <c r="E23" t="s">
        <v>11</v>
      </c>
      <c r="F23">
        <v>9.9999999999999995E-7</v>
      </c>
      <c r="H23" s="4"/>
      <c r="I23" s="18">
        <f>AVERAGE(I20:I22)</f>
        <v>8.4499999999999992E-3</v>
      </c>
    </row>
    <row r="24" spans="1:11" x14ac:dyDescent="0.3">
      <c r="A24" s="19">
        <f>H8-(B$50*A8+C$50)</f>
        <v>-3.6148356509903366E-7</v>
      </c>
      <c r="B24">
        <v>1.9418681576221665E-4</v>
      </c>
      <c r="C24">
        <v>1.9581506099772991E-4</v>
      </c>
      <c r="E24" t="s">
        <v>12</v>
      </c>
      <c r="F24">
        <v>0.01</v>
      </c>
      <c r="H24" s="4" t="s">
        <v>33</v>
      </c>
      <c r="I24" s="15">
        <v>1.0000000000000001E-5</v>
      </c>
    </row>
    <row r="25" spans="1:11" x14ac:dyDescent="0.3">
      <c r="A25" s="19">
        <f>H9-(B$50*A9+C$50)</f>
        <v>9.7782367171832902E-7</v>
      </c>
      <c r="B25">
        <v>1.7846627986626131E-4</v>
      </c>
      <c r="C25">
        <v>1.8009452510177456E-4</v>
      </c>
      <c r="E25" t="s">
        <v>13</v>
      </c>
      <c r="F25">
        <v>5.0000000000000001E-4</v>
      </c>
      <c r="H25" s="14" t="s">
        <v>35</v>
      </c>
      <c r="I25" s="8">
        <v>5.7700000000000004E-4</v>
      </c>
    </row>
    <row r="26" spans="1:11" x14ac:dyDescent="0.3">
      <c r="A26" s="19">
        <f>H10-(B$50*A10+C$50)</f>
        <v>-2.8630776155598968E-8</v>
      </c>
      <c r="B26">
        <v>1.5907761892791633E-4</v>
      </c>
      <c r="C26">
        <v>1.6070586416342959E-4</v>
      </c>
      <c r="E26" t="s">
        <v>16</v>
      </c>
      <c r="F26">
        <v>0.1</v>
      </c>
    </row>
    <row r="27" spans="1:11" x14ac:dyDescent="0.3">
      <c r="A27" s="19">
        <f>H11-(B$50*A11+C$50)</f>
        <v>4.7415659795450242E-7</v>
      </c>
      <c r="B27">
        <v>1.3759288653677733E-4</v>
      </c>
      <c r="C27">
        <v>1.3922113177229059E-4</v>
      </c>
    </row>
    <row r="28" spans="1:11" x14ac:dyDescent="0.3">
      <c r="A28" s="19">
        <f>H12-(B$50*A12+C$50)</f>
        <v>-1.2536759810489919E-7</v>
      </c>
      <c r="B28">
        <v>1.1925226132482939E-4</v>
      </c>
      <c r="C28">
        <v>1.2088050656034267E-4</v>
      </c>
    </row>
    <row r="29" spans="1:11" x14ac:dyDescent="0.3">
      <c r="A29" s="19">
        <f>H13-(B$50*A13+C$50)</f>
        <v>1.1115246329036925E-6</v>
      </c>
      <c r="B29">
        <v>8.309502876413203E-5</v>
      </c>
      <c r="C29">
        <v>8.4723273999645315E-5</v>
      </c>
    </row>
    <row r="30" spans="1:11" x14ac:dyDescent="0.3">
      <c r="A30" s="19">
        <f>H14-(B$50*A14+C$50)</f>
        <v>-8.9482637933097428E-7</v>
      </c>
      <c r="B30">
        <v>5.3750028425015351E-5</v>
      </c>
      <c r="C30">
        <v>5.5378273660528623E-5</v>
      </c>
    </row>
    <row r="31" spans="1:11" x14ac:dyDescent="0.3">
      <c r="B31">
        <v>2.4405028085898659E-5</v>
      </c>
      <c r="C31">
        <v>2.603327332141193E-5</v>
      </c>
    </row>
    <row r="32" spans="1:11" x14ac:dyDescent="0.3">
      <c r="B32">
        <v>1.4448688685126926E-5</v>
      </c>
      <c r="C32">
        <v>1.6076933920640197E-5</v>
      </c>
    </row>
    <row r="48" spans="7:9" x14ac:dyDescent="0.3">
      <c r="G48" s="30" t="s">
        <v>21</v>
      </c>
      <c r="H48" s="30"/>
      <c r="I48" s="24">
        <f>I23^2*B50</f>
        <v>3.7416185477031769E-8</v>
      </c>
    </row>
    <row r="49" spans="1:9" x14ac:dyDescent="0.3">
      <c r="A49" s="28" t="s">
        <v>17</v>
      </c>
      <c r="B49" s="29"/>
      <c r="C49" s="29"/>
      <c r="D49" s="29"/>
      <c r="G49" s="30" t="s">
        <v>22</v>
      </c>
      <c r="H49" s="30"/>
      <c r="I49" s="24">
        <f>SQRT((2*B50*I23*I25)^2+(I23^2*B51)^2)</f>
        <v>5.1110397305080957E-9</v>
      </c>
    </row>
    <row r="50" spans="1:9" x14ac:dyDescent="0.3">
      <c r="A50" s="2" t="s">
        <v>3</v>
      </c>
      <c r="B50" s="20">
        <f t="array" ref="B50:C52">LINEST(H4:H15,A4:A15,TRUE,TRUE)</f>
        <v>5.2401786319851234E-4</v>
      </c>
      <c r="C50" s="20">
        <v>4.7824540389133148E-6</v>
      </c>
      <c r="D50" s="2" t="s">
        <v>6</v>
      </c>
      <c r="G50" s="30" t="s">
        <v>36</v>
      </c>
      <c r="H50" s="30"/>
      <c r="I50" s="27">
        <f>I49/I48</f>
        <v>0.13659970051317896</v>
      </c>
    </row>
    <row r="51" spans="1:9" x14ac:dyDescent="0.3">
      <c r="A51" s="2" t="s">
        <v>4</v>
      </c>
      <c r="B51" s="20">
        <v>1.5408822362330919E-6</v>
      </c>
      <c r="C51" s="20">
        <v>4.6580456277111146E-7</v>
      </c>
      <c r="D51" s="2" t="s">
        <v>7</v>
      </c>
      <c r="G51" s="30" t="s">
        <v>23</v>
      </c>
      <c r="H51" s="30"/>
      <c r="I51" s="21">
        <v>2.7999999999999999E-8</v>
      </c>
    </row>
    <row r="52" spans="1:9" x14ac:dyDescent="0.3">
      <c r="A52" s="2" t="s">
        <v>5</v>
      </c>
      <c r="B52" s="25">
        <v>0.99991354120803755</v>
      </c>
      <c r="C52" s="20">
        <v>8.1412261775663648E-7</v>
      </c>
      <c r="D52" s="2" t="s">
        <v>37</v>
      </c>
      <c r="G52" s="30" t="s">
        <v>24</v>
      </c>
      <c r="H52" s="30"/>
      <c r="I52" s="27">
        <f>ABS(I51-I48)/I51</f>
        <v>0.33629233846542034</v>
      </c>
    </row>
  </sheetData>
  <mergeCells count="24">
    <mergeCell ref="A1:I1"/>
    <mergeCell ref="F8:G8"/>
    <mergeCell ref="F3:G3"/>
    <mergeCell ref="H2:H3"/>
    <mergeCell ref="I2:I3"/>
    <mergeCell ref="H19:I19"/>
    <mergeCell ref="F7:G7"/>
    <mergeCell ref="F6:G6"/>
    <mergeCell ref="F4:G4"/>
    <mergeCell ref="F5:G5"/>
    <mergeCell ref="F2:G2"/>
    <mergeCell ref="F14:G14"/>
    <mergeCell ref="F13:G13"/>
    <mergeCell ref="F12:G12"/>
    <mergeCell ref="F10:G10"/>
    <mergeCell ref="F11:G11"/>
    <mergeCell ref="A49:D49"/>
    <mergeCell ref="G50:H50"/>
    <mergeCell ref="F9:G9"/>
    <mergeCell ref="G48:H48"/>
    <mergeCell ref="G52:H52"/>
    <mergeCell ref="G49:H49"/>
    <mergeCell ref="G51:H51"/>
    <mergeCell ref="F15:G15"/>
  </mergeCells>
  <phoneticPr fontId="4" type="noConversion"/>
  <pageMargins left="0.19685039370078741" right="0.19685039370078741" top="0.11811023622047245" bottom="0.19685039370078741" header="0.19685039370078741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A22-AA6D-4A4A-B80D-65A0F26D3CCB}">
  <sheetPr>
    <tabColor theme="0" tint="-0.34998626667073579"/>
  </sheetPr>
  <dimension ref="A1:J53"/>
  <sheetViews>
    <sheetView topLeftCell="A21" zoomScale="85" zoomScaleNormal="85" workbookViewId="0">
      <selection activeCell="L10" sqref="L10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x14ac:dyDescent="0.3">
      <c r="A1" s="38" t="s">
        <v>41</v>
      </c>
      <c r="B1" s="38"/>
      <c r="C1" s="38"/>
      <c r="D1" s="38"/>
      <c r="E1" s="38"/>
      <c r="F1" s="38"/>
      <c r="G1" s="38"/>
      <c r="H1" s="38"/>
      <c r="I1" s="38"/>
    </row>
    <row r="2" spans="1:10" ht="15.6" x14ac:dyDescent="0.3">
      <c r="A2" s="4" t="s">
        <v>14</v>
      </c>
      <c r="B2" s="4" t="s">
        <v>0</v>
      </c>
      <c r="C2" s="4" t="s">
        <v>1</v>
      </c>
      <c r="D2" s="5" t="s">
        <v>26</v>
      </c>
      <c r="E2" s="4" t="s">
        <v>27</v>
      </c>
      <c r="F2" s="36" t="s">
        <v>28</v>
      </c>
      <c r="G2" s="36"/>
      <c r="H2" s="34" t="s">
        <v>2</v>
      </c>
      <c r="I2" s="34" t="s">
        <v>25</v>
      </c>
      <c r="J2" s="3"/>
    </row>
    <row r="3" spans="1:10" x14ac:dyDescent="0.3">
      <c r="A3" s="7" t="s">
        <v>15</v>
      </c>
      <c r="B3" s="7" t="s">
        <v>8</v>
      </c>
      <c r="C3" s="7" t="s">
        <v>9</v>
      </c>
      <c r="D3" s="7" t="s">
        <v>29</v>
      </c>
      <c r="E3" s="7" t="s">
        <v>29</v>
      </c>
      <c r="F3" s="32" t="s">
        <v>29</v>
      </c>
      <c r="G3" s="33"/>
      <c r="H3" s="35"/>
      <c r="I3" s="35"/>
    </row>
    <row r="4" spans="1:10" x14ac:dyDescent="0.3">
      <c r="A4" s="6">
        <v>0.65</v>
      </c>
      <c r="B4" s="6">
        <v>19.100000000000001</v>
      </c>
      <c r="C4" s="6">
        <v>1.84</v>
      </c>
      <c r="D4" s="9">
        <v>7.45E-4</v>
      </c>
      <c r="E4" s="9">
        <v>1.4E-5</v>
      </c>
      <c r="F4" s="31">
        <f>D4-E4</f>
        <v>7.3099999999999999E-4</v>
      </c>
      <c r="G4" s="31"/>
      <c r="H4" s="9">
        <f t="shared" ref="H4:H15" si="0">F4/C4</f>
        <v>3.9728260869565215E-4</v>
      </c>
      <c r="I4" s="12">
        <f t="shared" ref="I4:I15" si="1">SQRT(((1/C4)*$F$20)^2+(-(F4/(C4^2))*$F$21)^2)</f>
        <v>2.2264936733850252E-6</v>
      </c>
      <c r="J4" s="3"/>
    </row>
    <row r="5" spans="1:10" x14ac:dyDescent="0.3">
      <c r="A5" s="6">
        <v>0.57999999999999996</v>
      </c>
      <c r="B5" s="6">
        <v>19.100000000000001</v>
      </c>
      <c r="C5" s="6">
        <v>1.83</v>
      </c>
      <c r="D5" s="9">
        <v>6.7500000000000004E-4</v>
      </c>
      <c r="E5" s="9">
        <v>3.9999999999999998E-6</v>
      </c>
      <c r="F5" s="31">
        <f t="shared" ref="F5:F15" si="2">D5-E5</f>
        <v>6.7100000000000005E-4</v>
      </c>
      <c r="G5" s="31"/>
      <c r="H5" s="9">
        <f t="shared" si="0"/>
        <v>3.6666666666666667E-4</v>
      </c>
      <c r="I5" s="12">
        <f t="shared" si="1"/>
        <v>2.0768222679401424E-6</v>
      </c>
      <c r="J5" s="3"/>
    </row>
    <row r="6" spans="1:10" x14ac:dyDescent="0.3">
      <c r="A6" s="6">
        <v>0.52400000000000002</v>
      </c>
      <c r="B6" s="6">
        <v>19.100000000000001</v>
      </c>
      <c r="C6" s="6">
        <v>1.83</v>
      </c>
      <c r="D6" s="9">
        <v>6.1700000000000004E-4</v>
      </c>
      <c r="E6" s="9">
        <v>7.9999999999999996E-6</v>
      </c>
      <c r="F6" s="31">
        <f t="shared" si="2"/>
        <v>6.0900000000000006E-4</v>
      </c>
      <c r="G6" s="31"/>
      <c r="H6" s="9">
        <f t="shared" si="0"/>
        <v>3.3278688524590166E-4</v>
      </c>
      <c r="I6" s="12">
        <f t="shared" si="1"/>
        <v>1.8988352464421826E-6</v>
      </c>
      <c r="J6" s="3"/>
    </row>
    <row r="7" spans="1:10" x14ac:dyDescent="0.3">
      <c r="A7" s="6">
        <v>0.46800000000000003</v>
      </c>
      <c r="B7" s="6">
        <v>19.100000000000001</v>
      </c>
      <c r="C7" s="6">
        <v>1.83</v>
      </c>
      <c r="D7" s="9">
        <v>5.5599999999999996E-4</v>
      </c>
      <c r="E7" s="9">
        <v>9.0000000000000002E-6</v>
      </c>
      <c r="F7" s="31">
        <f t="shared" si="2"/>
        <v>5.4699999999999996E-4</v>
      </c>
      <c r="G7" s="31"/>
      <c r="H7" s="9">
        <f t="shared" si="0"/>
        <v>2.9890710382513659E-4</v>
      </c>
      <c r="I7" s="12">
        <f t="shared" si="1"/>
        <v>1.7223559734706309E-6</v>
      </c>
      <c r="J7" s="3"/>
    </row>
    <row r="8" spans="1:10" x14ac:dyDescent="0.3">
      <c r="A8" s="6">
        <v>0.40799999999999997</v>
      </c>
      <c r="B8" s="6">
        <v>19.100000000000001</v>
      </c>
      <c r="C8" s="6">
        <v>1.84</v>
      </c>
      <c r="D8" s="9">
        <v>4.84E-4</v>
      </c>
      <c r="E8" s="9">
        <v>6.9999999999999999E-6</v>
      </c>
      <c r="F8" s="31">
        <f t="shared" si="2"/>
        <v>4.7699999999999999E-4</v>
      </c>
      <c r="G8" s="31"/>
      <c r="H8" s="9">
        <f t="shared" si="0"/>
        <v>2.5923913043478258E-4</v>
      </c>
      <c r="I8" s="12">
        <f t="shared" si="1"/>
        <v>1.5100964430740413E-6</v>
      </c>
      <c r="J8" s="3"/>
    </row>
    <row r="9" spans="1:10" x14ac:dyDescent="0.3">
      <c r="A9" s="6">
        <v>0.34799999999999998</v>
      </c>
      <c r="B9" s="6">
        <v>19.100000000000001</v>
      </c>
      <c r="C9" s="6">
        <v>1.84</v>
      </c>
      <c r="D9" s="9">
        <v>4.1599999999999997E-4</v>
      </c>
      <c r="E9" s="9">
        <v>5.0000000000000004E-6</v>
      </c>
      <c r="F9" s="31">
        <f t="shared" si="2"/>
        <v>4.1099999999999996E-4</v>
      </c>
      <c r="G9" s="31"/>
      <c r="H9" s="9">
        <f t="shared" si="0"/>
        <v>2.2336956521739126E-4</v>
      </c>
      <c r="I9" s="12">
        <f t="shared" si="1"/>
        <v>1.330067558475021E-6</v>
      </c>
      <c r="J9" s="3"/>
    </row>
    <row r="10" spans="1:10" x14ac:dyDescent="0.3">
      <c r="A10" s="6">
        <v>0.28299999999999997</v>
      </c>
      <c r="B10" s="6">
        <v>19.100000000000001</v>
      </c>
      <c r="C10" s="6">
        <v>1.84</v>
      </c>
      <c r="D10" s="9">
        <v>3.4200000000000002E-4</v>
      </c>
      <c r="E10" s="9">
        <v>7.9999999999999996E-6</v>
      </c>
      <c r="F10" s="31">
        <f t="shared" si="2"/>
        <v>3.3400000000000004E-4</v>
      </c>
      <c r="G10" s="31"/>
      <c r="H10" s="9">
        <f t="shared" si="0"/>
        <v>1.8152173913043481E-4</v>
      </c>
      <c r="I10" s="12">
        <f t="shared" si="1"/>
        <v>1.1263269555099104E-6</v>
      </c>
      <c r="J10" s="3"/>
    </row>
    <row r="11" spans="1:10" x14ac:dyDescent="0.3">
      <c r="A11" s="6">
        <v>0.217</v>
      </c>
      <c r="B11" s="6">
        <v>19.100000000000001</v>
      </c>
      <c r="C11" s="6">
        <v>1.84</v>
      </c>
      <c r="D11" s="9">
        <v>2.7099999999999997E-4</v>
      </c>
      <c r="E11" s="9">
        <v>1.2E-5</v>
      </c>
      <c r="F11" s="31">
        <f t="shared" si="2"/>
        <v>2.5899999999999995E-4</v>
      </c>
      <c r="G11" s="31"/>
      <c r="H11" s="9">
        <f t="shared" si="0"/>
        <v>1.4076086956521736E-4</v>
      </c>
      <c r="I11" s="12">
        <f t="shared" si="1"/>
        <v>9.3840335180771788E-7</v>
      </c>
      <c r="J11" s="3"/>
    </row>
    <row r="12" spans="1:10" x14ac:dyDescent="0.3">
      <c r="A12" s="6">
        <v>0.16500000000000001</v>
      </c>
      <c r="B12" s="6">
        <v>19.100000000000001</v>
      </c>
      <c r="C12" s="6">
        <v>1.84</v>
      </c>
      <c r="D12" s="9">
        <v>2.0900000000000001E-4</v>
      </c>
      <c r="E12" s="9">
        <v>1.2999999999999999E-5</v>
      </c>
      <c r="F12" s="31">
        <f t="shared" si="2"/>
        <v>1.9600000000000002E-4</v>
      </c>
      <c r="G12" s="31"/>
      <c r="H12" s="9">
        <f t="shared" si="0"/>
        <v>1.0652173913043479E-4</v>
      </c>
      <c r="I12" s="12">
        <f t="shared" si="1"/>
        <v>7.9405281661373127E-7</v>
      </c>
      <c r="J12" s="3"/>
    </row>
    <row r="13" spans="1:10" x14ac:dyDescent="0.3">
      <c r="A13" s="6">
        <v>0.11700000000000001</v>
      </c>
      <c r="B13" s="6">
        <v>19.100000000000001</v>
      </c>
      <c r="C13" s="6">
        <v>1.84</v>
      </c>
      <c r="D13" s="9">
        <v>1.56E-4</v>
      </c>
      <c r="E13" s="9">
        <v>1.5E-5</v>
      </c>
      <c r="F13" s="31">
        <f t="shared" si="2"/>
        <v>1.4099999999999998E-4</v>
      </c>
      <c r="G13" s="31"/>
      <c r="H13" s="9">
        <f t="shared" si="0"/>
        <v>7.6630434782608682E-5</v>
      </c>
      <c r="I13" s="12">
        <f t="shared" si="1"/>
        <v>6.8470115834984383E-7</v>
      </c>
      <c r="J13" s="3"/>
    </row>
    <row r="14" spans="1:10" x14ac:dyDescent="0.3">
      <c r="A14" s="6">
        <v>7.0000000000000007E-2</v>
      </c>
      <c r="B14" s="6">
        <v>19.100000000000001</v>
      </c>
      <c r="C14" s="6">
        <v>1.83</v>
      </c>
      <c r="D14" s="9">
        <v>9.8999999999999994E-5</v>
      </c>
      <c r="E14" s="9">
        <v>2.4000000000000001E-5</v>
      </c>
      <c r="F14" s="31">
        <f t="shared" si="2"/>
        <v>7.4999999999999993E-5</v>
      </c>
      <c r="G14" s="31"/>
      <c r="H14" s="9">
        <f t="shared" si="0"/>
        <v>4.0983606557377042E-5</v>
      </c>
      <c r="I14" s="12">
        <f t="shared" si="1"/>
        <v>5.9055987544027612E-7</v>
      </c>
    </row>
    <row r="15" spans="1:10" x14ac:dyDescent="0.3">
      <c r="A15" s="6">
        <v>2.4E-2</v>
      </c>
      <c r="B15" s="6">
        <v>19.100000000000001</v>
      </c>
      <c r="C15" s="6">
        <v>1.85</v>
      </c>
      <c r="D15" s="9">
        <v>5.3000000000000001E-5</v>
      </c>
      <c r="E15" s="9">
        <v>1.8E-5</v>
      </c>
      <c r="F15" s="31">
        <f t="shared" si="2"/>
        <v>3.4999999999999997E-5</v>
      </c>
      <c r="G15" s="31"/>
      <c r="H15" s="9">
        <f t="shared" si="0"/>
        <v>1.8918918918918918E-5</v>
      </c>
      <c r="I15" s="12">
        <f t="shared" si="1"/>
        <v>5.5012915657451357E-7</v>
      </c>
    </row>
    <row r="16" spans="1:10" x14ac:dyDescent="0.3">
      <c r="A16" s="3"/>
      <c r="B16" s="3"/>
      <c r="C16" s="3"/>
      <c r="D16" s="3"/>
      <c r="E16" s="3"/>
      <c r="F16" s="3"/>
    </row>
    <row r="17" spans="1:9" x14ac:dyDescent="0.3">
      <c r="B17" t="s">
        <v>18</v>
      </c>
      <c r="C17" t="s">
        <v>19</v>
      </c>
      <c r="H17" s="30" t="s">
        <v>20</v>
      </c>
      <c r="I17" s="30"/>
    </row>
    <row r="18" spans="1:9" ht="15.6" x14ac:dyDescent="0.3">
      <c r="A18" s="19">
        <f t="shared" ref="A18:A29" si="3">H4-(B$51*A4+C$51)</f>
        <v>-1.06545836146505E-5</v>
      </c>
      <c r="B18" cm="1">
        <f t="array" ref="B18:B29">((B$51*A4:A15)+C$51)-C$53</f>
        <v>4.033946210072169E-4</v>
      </c>
      <c r="C18" cm="1">
        <f t="array" ref="C18:C29">(B$51*A4:A15+C$51)+C$53</f>
        <v>4.1247976361338839E-4</v>
      </c>
      <c r="H18" s="4" t="s">
        <v>30</v>
      </c>
      <c r="I18" s="11">
        <v>8.0300000000000007E-3</v>
      </c>
    </row>
    <row r="19" spans="1:9" ht="15.6" x14ac:dyDescent="0.3">
      <c r="A19">
        <f t="shared" si="3"/>
        <v>2.2206027822935237E-6</v>
      </c>
      <c r="B19">
        <v>3.599034925812874E-4</v>
      </c>
      <c r="C19">
        <v>3.6898863518745889E-4</v>
      </c>
      <c r="E19" t="s">
        <v>10</v>
      </c>
      <c r="H19" s="4" t="s">
        <v>31</v>
      </c>
      <c r="I19" s="11">
        <v>8.0199999999999994E-3</v>
      </c>
    </row>
    <row r="20" spans="1:9" ht="15.6" x14ac:dyDescent="0.3">
      <c r="A20">
        <f t="shared" si="3"/>
        <v>3.1337241022720108E-6</v>
      </c>
      <c r="B20">
        <v>3.251105898405439E-4</v>
      </c>
      <c r="C20">
        <v>3.3419573244671539E-4</v>
      </c>
      <c r="E20" t="s">
        <v>11</v>
      </c>
      <c r="F20">
        <v>9.9999999999999995E-7</v>
      </c>
      <c r="H20" s="4" t="s">
        <v>32</v>
      </c>
      <c r="I20" s="11">
        <v>8.0499999999999999E-3</v>
      </c>
    </row>
    <row r="21" spans="1:9" x14ac:dyDescent="0.3">
      <c r="A21">
        <f t="shared" si="3"/>
        <v>4.0468454222505521E-6</v>
      </c>
      <c r="B21">
        <v>2.9031768709980029E-4</v>
      </c>
      <c r="C21">
        <v>2.9940282970597178E-4</v>
      </c>
      <c r="E21" t="s">
        <v>12</v>
      </c>
      <c r="F21">
        <v>0.01</v>
      </c>
      <c r="H21" s="4"/>
      <c r="I21" s="18">
        <f>AVERAGE(I18:I20)</f>
        <v>8.033333333333335E-3</v>
      </c>
    </row>
    <row r="22" spans="1:9" x14ac:dyDescent="0.3">
      <c r="A22">
        <f t="shared" si="3"/>
        <v>1.6569821112646542E-6</v>
      </c>
      <c r="B22">
        <v>2.5303957702043218E-4</v>
      </c>
      <c r="C22">
        <v>2.6212471962660367E-4</v>
      </c>
      <c r="E22" t="s">
        <v>13</v>
      </c>
      <c r="F22">
        <v>5.0000000000000001E-4</v>
      </c>
      <c r="H22" s="4" t="s">
        <v>33</v>
      </c>
      <c r="I22" s="9">
        <v>1.0000000000000001E-5</v>
      </c>
    </row>
    <row r="23" spans="1:9" x14ac:dyDescent="0.3">
      <c r="A23">
        <f t="shared" si="3"/>
        <v>3.0655269732414502E-6</v>
      </c>
      <c r="B23">
        <v>2.1576146694106404E-4</v>
      </c>
      <c r="C23">
        <v>2.2484660954723558E-4</v>
      </c>
      <c r="E23" t="s">
        <v>16</v>
      </c>
      <c r="F23">
        <v>0.1</v>
      </c>
      <c r="H23" s="16" t="s">
        <v>35</v>
      </c>
      <c r="I23" s="8">
        <v>5.7700000000000004E-4</v>
      </c>
    </row>
    <row r="24" spans="1:9" x14ac:dyDescent="0.3">
      <c r="A24">
        <f t="shared" si="3"/>
        <v>1.6023201389337978E-6</v>
      </c>
      <c r="B24">
        <v>1.7537684768841524E-4</v>
      </c>
      <c r="C24">
        <v>1.8446199029458678E-4</v>
      </c>
    </row>
    <row r="25" spans="1:9" x14ac:dyDescent="0.3">
      <c r="A25">
        <f t="shared" si="3"/>
        <v>1.8473716610212655E-6</v>
      </c>
      <c r="B25">
        <v>1.3437092660111032E-4</v>
      </c>
      <c r="C25">
        <v>1.4345606920728186E-4</v>
      </c>
    </row>
    <row r="26" spans="1:9" x14ac:dyDescent="0.3">
      <c r="A26">
        <f t="shared" si="3"/>
        <v>-8.4063371642292351E-8</v>
      </c>
      <c r="B26">
        <v>1.0206323119899132E-4</v>
      </c>
      <c r="C26">
        <v>1.1114837380516284E-4</v>
      </c>
    </row>
    <row r="27" spans="1:9" x14ac:dyDescent="0.3">
      <c r="A27">
        <f t="shared" si="3"/>
        <v>-1.5287965597389757E-7</v>
      </c>
      <c r="B27">
        <v>7.2240743135496823E-5</v>
      </c>
      <c r="C27">
        <v>8.1325885741668336E-5</v>
      </c>
    </row>
    <row r="28" spans="1:9" x14ac:dyDescent="0.3">
      <c r="A28">
        <f t="shared" si="3"/>
        <v>-6.5985216523671903E-6</v>
      </c>
      <c r="B28">
        <v>4.303955690665847E-5</v>
      </c>
      <c r="C28">
        <v>5.2124699512829996E-5</v>
      </c>
    </row>
    <row r="29" spans="1:9" x14ac:dyDescent="0.3">
      <c r="A29" s="19">
        <f t="shared" si="3"/>
        <v>-8.3324896643086267E-8</v>
      </c>
      <c r="B29">
        <v>1.4459672512476244E-5</v>
      </c>
      <c r="C29">
        <v>2.3544815118647764E-5</v>
      </c>
    </row>
    <row r="49" spans="1:9" x14ac:dyDescent="0.3">
      <c r="G49" s="30" t="s">
        <v>21</v>
      </c>
      <c r="H49" s="30"/>
      <c r="I49" s="17">
        <f>PI()/4*I21^2*B51</f>
        <v>3.149082896273672E-8</v>
      </c>
    </row>
    <row r="50" spans="1:9" x14ac:dyDescent="0.3">
      <c r="A50" s="28" t="s">
        <v>17</v>
      </c>
      <c r="B50" s="29"/>
      <c r="C50" s="29"/>
      <c r="D50" s="29"/>
      <c r="G50" s="30" t="s">
        <v>22</v>
      </c>
      <c r="H50" s="30"/>
      <c r="I50" s="1">
        <f>SQRT((2*B51*I21*I23)^2+(I21^2*B52)^2)</f>
        <v>5.7754140517277272E-9</v>
      </c>
    </row>
    <row r="51" spans="1:9" x14ac:dyDescent="0.3">
      <c r="A51" s="2" t="s">
        <v>3</v>
      </c>
      <c r="B51" s="8">
        <f t="array" ref="B51:C53">LINEST(H4:H15,A4:A15,TRUE,TRUE)</f>
        <v>6.2130183465613522E-4</v>
      </c>
      <c r="C51" s="8">
        <v>4.090999783814761E-6</v>
      </c>
      <c r="D51" s="2" t="s">
        <v>6</v>
      </c>
      <c r="G51" s="32" t="s">
        <v>36</v>
      </c>
      <c r="H51" s="33"/>
      <c r="I51" s="22">
        <f>I50/I49</f>
        <v>0.18339987361278448</v>
      </c>
    </row>
    <row r="52" spans="1:9" x14ac:dyDescent="0.3">
      <c r="A52" s="2" t="s">
        <v>4</v>
      </c>
      <c r="B52" s="8">
        <v>6.5850989464542943E-6</v>
      </c>
      <c r="C52" s="8">
        <v>2.4884617554232876E-6</v>
      </c>
      <c r="D52" s="2" t="s">
        <v>7</v>
      </c>
      <c r="G52" s="30" t="s">
        <v>23</v>
      </c>
      <c r="H52" s="30"/>
      <c r="I52" s="8">
        <v>2.7999999999999999E-8</v>
      </c>
    </row>
    <row r="53" spans="1:9" x14ac:dyDescent="0.3">
      <c r="A53" s="2" t="s">
        <v>5</v>
      </c>
      <c r="B53" s="25">
        <v>0.99887789953540251</v>
      </c>
      <c r="C53" s="8">
        <v>4.5425713030857605E-6</v>
      </c>
      <c r="D53" s="2" t="s">
        <v>37</v>
      </c>
      <c r="G53" s="30" t="s">
        <v>24</v>
      </c>
      <c r="H53" s="30"/>
      <c r="I53" s="10">
        <f>ABS(I52-I49)/I52</f>
        <v>0.12467246295488289</v>
      </c>
    </row>
  </sheetData>
  <mergeCells count="24">
    <mergeCell ref="A1:I1"/>
    <mergeCell ref="H17:I17"/>
    <mergeCell ref="F11:G11"/>
    <mergeCell ref="F2:G2"/>
    <mergeCell ref="H2:H3"/>
    <mergeCell ref="I2:I3"/>
    <mergeCell ref="F3:G3"/>
    <mergeCell ref="F4:G4"/>
    <mergeCell ref="F5:G5"/>
    <mergeCell ref="F6:G6"/>
    <mergeCell ref="F7:G7"/>
    <mergeCell ref="F8:G8"/>
    <mergeCell ref="F9:G9"/>
    <mergeCell ref="F10:G10"/>
    <mergeCell ref="F12:G12"/>
    <mergeCell ref="F13:G13"/>
    <mergeCell ref="F14:G14"/>
    <mergeCell ref="F15:G15"/>
    <mergeCell ref="A50:D50"/>
    <mergeCell ref="G51:H51"/>
    <mergeCell ref="G49:H49"/>
    <mergeCell ref="G50:H50"/>
    <mergeCell ref="G52:H52"/>
    <mergeCell ref="G53:H53"/>
  </mergeCells>
  <phoneticPr fontId="4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205-75DB-499E-8F3F-3206BD772203}">
  <sheetPr>
    <tabColor theme="5" tint="-0.249977111117893"/>
  </sheetPr>
  <dimension ref="A1:J53"/>
  <sheetViews>
    <sheetView tabSelected="1" topLeftCell="A13" zoomScale="85" zoomScaleNormal="85" workbookViewId="0">
      <selection activeCell="L37" sqref="L3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x14ac:dyDescent="0.3">
      <c r="A1" s="38" t="s">
        <v>42</v>
      </c>
      <c r="B1" s="38"/>
      <c r="C1" s="38"/>
      <c r="D1" s="38"/>
      <c r="E1" s="38"/>
      <c r="F1" s="38"/>
      <c r="G1" s="38"/>
      <c r="H1" s="38"/>
      <c r="I1" s="38"/>
    </row>
    <row r="2" spans="1:10" ht="15.6" x14ac:dyDescent="0.3">
      <c r="A2" s="4" t="s">
        <v>14</v>
      </c>
      <c r="B2" s="4" t="s">
        <v>0</v>
      </c>
      <c r="C2" s="4" t="s">
        <v>1</v>
      </c>
      <c r="D2" s="5" t="s">
        <v>26</v>
      </c>
      <c r="E2" s="4" t="s">
        <v>27</v>
      </c>
      <c r="F2" s="36" t="s">
        <v>28</v>
      </c>
      <c r="G2" s="36"/>
      <c r="H2" s="34" t="s">
        <v>2</v>
      </c>
      <c r="I2" s="34" t="s">
        <v>25</v>
      </c>
      <c r="J2" s="3"/>
    </row>
    <row r="3" spans="1:10" x14ac:dyDescent="0.3">
      <c r="A3" s="7" t="s">
        <v>15</v>
      </c>
      <c r="B3" s="7" t="s">
        <v>8</v>
      </c>
      <c r="C3" s="7" t="s">
        <v>9</v>
      </c>
      <c r="D3" s="7" t="s">
        <v>29</v>
      </c>
      <c r="E3" s="7" t="s">
        <v>29</v>
      </c>
      <c r="F3" s="32" t="s">
        <v>29</v>
      </c>
      <c r="G3" s="33"/>
      <c r="H3" s="35"/>
      <c r="I3" s="35"/>
    </row>
    <row r="4" spans="1:10" x14ac:dyDescent="0.3">
      <c r="A4" s="6">
        <v>0.55000000000000004</v>
      </c>
      <c r="B4" s="6">
        <v>19.100000000000001</v>
      </c>
      <c r="C4" s="6">
        <v>1.81</v>
      </c>
      <c r="D4" s="6">
        <v>3.9280000000000001E-3</v>
      </c>
      <c r="E4" s="9">
        <v>5.0000000000000004E-6</v>
      </c>
      <c r="F4" s="31">
        <f>D4-E4</f>
        <v>3.9230000000000003E-3</v>
      </c>
      <c r="G4" s="31"/>
      <c r="H4" s="9">
        <f t="shared" ref="H4:H15" si="0">F4/C4</f>
        <v>2.1674033149171271E-3</v>
      </c>
      <c r="I4" s="12">
        <f t="shared" ref="I4:I15" si="1">SQRT(((1/C4)*$E$19)^2+(-(F4/(C4^2))*$E$20)^2)</f>
        <v>1.1987342522125821E-5</v>
      </c>
      <c r="J4" s="3"/>
    </row>
    <row r="5" spans="1:10" x14ac:dyDescent="0.3">
      <c r="A5" s="6">
        <v>0.50700000000000001</v>
      </c>
      <c r="B5" s="6">
        <v>19.100000000000001</v>
      </c>
      <c r="C5" s="6">
        <v>1.83</v>
      </c>
      <c r="D5" s="6">
        <v>3.6779999999999998E-3</v>
      </c>
      <c r="E5" s="9">
        <v>1.1E-5</v>
      </c>
      <c r="F5" s="31">
        <f t="shared" ref="F5:F15" si="2">D5-E5</f>
        <v>3.6669999999999997E-3</v>
      </c>
      <c r="G5" s="31"/>
      <c r="H5" s="9">
        <f t="shared" si="0"/>
        <v>2.0038251366120215E-3</v>
      </c>
      <c r="I5" s="12">
        <f t="shared" si="1"/>
        <v>1.0963490779678261E-5</v>
      </c>
      <c r="J5" s="3"/>
    </row>
    <row r="6" spans="1:10" x14ac:dyDescent="0.3">
      <c r="A6" s="6">
        <v>0.45600000000000002</v>
      </c>
      <c r="B6" s="6">
        <v>19.100000000000001</v>
      </c>
      <c r="C6" s="6">
        <v>1.82</v>
      </c>
      <c r="D6" s="6">
        <v>3.241E-3</v>
      </c>
      <c r="E6" s="9">
        <v>9.0000000000000002E-6</v>
      </c>
      <c r="F6" s="31">
        <f t="shared" si="2"/>
        <v>3.2320000000000001E-3</v>
      </c>
      <c r="G6" s="31"/>
      <c r="H6" s="9">
        <f t="shared" si="0"/>
        <v>1.7758241758241758E-3</v>
      </c>
      <c r="I6" s="12">
        <f t="shared" si="1"/>
        <v>9.7727337435917937E-6</v>
      </c>
      <c r="J6" s="3"/>
    </row>
    <row r="7" spans="1:10" x14ac:dyDescent="0.3">
      <c r="A7" s="6">
        <v>0.41549999999999998</v>
      </c>
      <c r="B7" s="6">
        <v>19.100000000000001</v>
      </c>
      <c r="C7" s="6">
        <v>1.82</v>
      </c>
      <c r="D7" s="6">
        <v>3.0249999999999999E-3</v>
      </c>
      <c r="E7" s="9">
        <v>3.3000000000000003E-5</v>
      </c>
      <c r="F7" s="31">
        <f t="shared" si="2"/>
        <v>2.9919999999999999E-3</v>
      </c>
      <c r="G7" s="31"/>
      <c r="H7" s="9">
        <f t="shared" si="0"/>
        <v>1.6439560439560439E-3</v>
      </c>
      <c r="I7" s="12">
        <f t="shared" si="1"/>
        <v>9.0494213161981133E-6</v>
      </c>
      <c r="J7" s="3"/>
    </row>
    <row r="8" spans="1:10" x14ac:dyDescent="0.3">
      <c r="A8" s="6">
        <v>0.36899999999999999</v>
      </c>
      <c r="B8" s="6">
        <v>19.100000000000001</v>
      </c>
      <c r="C8" s="6">
        <v>1.82</v>
      </c>
      <c r="D8" s="6">
        <v>2.666E-3</v>
      </c>
      <c r="E8" s="9">
        <v>2.6999999999999999E-5</v>
      </c>
      <c r="F8" s="31">
        <f t="shared" si="2"/>
        <v>2.6389999999999999E-3</v>
      </c>
      <c r="G8" s="31"/>
      <c r="H8" s="9">
        <f t="shared" si="0"/>
        <v>1.4499999999999999E-3</v>
      </c>
      <c r="I8" s="12">
        <f t="shared" si="1"/>
        <v>7.9859570624992477E-6</v>
      </c>
      <c r="J8" s="3"/>
    </row>
    <row r="9" spans="1:10" x14ac:dyDescent="0.3">
      <c r="A9" s="6">
        <v>0.318</v>
      </c>
      <c r="B9" s="6">
        <v>19.100000000000001</v>
      </c>
      <c r="C9" s="6">
        <v>1.83</v>
      </c>
      <c r="D9" s="6">
        <v>2.281E-3</v>
      </c>
      <c r="E9" s="9">
        <v>3.6999999999999998E-5</v>
      </c>
      <c r="F9" s="31">
        <f t="shared" si="2"/>
        <v>2.2439999999999999E-3</v>
      </c>
      <c r="G9" s="31"/>
      <c r="H9" s="9">
        <f t="shared" si="0"/>
        <v>1.2262295081967212E-3</v>
      </c>
      <c r="I9" s="12">
        <f t="shared" si="1"/>
        <v>6.7229524114743165E-6</v>
      </c>
      <c r="J9" s="3"/>
    </row>
    <row r="10" spans="1:10" x14ac:dyDescent="0.3">
      <c r="A10" s="6">
        <v>0.27300000000000002</v>
      </c>
      <c r="B10" s="6">
        <v>19.100000000000001</v>
      </c>
      <c r="C10" s="6">
        <v>1.81</v>
      </c>
      <c r="D10" s="6">
        <v>1.97E-3</v>
      </c>
      <c r="E10" s="9">
        <v>2.6999999999999999E-5</v>
      </c>
      <c r="F10" s="31">
        <f t="shared" si="2"/>
        <v>1.9430000000000001E-3</v>
      </c>
      <c r="G10" s="31"/>
      <c r="H10" s="9">
        <f t="shared" si="0"/>
        <v>1.0734806629834255E-3</v>
      </c>
      <c r="I10" s="12">
        <f t="shared" si="1"/>
        <v>5.9565102074801922E-6</v>
      </c>
      <c r="J10" s="3"/>
    </row>
    <row r="11" spans="1:10" x14ac:dyDescent="0.3">
      <c r="A11" s="6">
        <v>0.22700000000000001</v>
      </c>
      <c r="B11" s="6">
        <v>19.100000000000001</v>
      </c>
      <c r="C11" s="6">
        <v>1.82</v>
      </c>
      <c r="D11" s="6">
        <v>1.6639999999999999E-3</v>
      </c>
      <c r="E11" s="11">
        <v>2.8E-5</v>
      </c>
      <c r="F11" s="31">
        <f t="shared" si="2"/>
        <v>1.6359999999999999E-3</v>
      </c>
      <c r="G11" s="31"/>
      <c r="H11" s="9">
        <f t="shared" si="0"/>
        <v>8.9890109890109881E-4</v>
      </c>
      <c r="I11" s="12">
        <f t="shared" si="1"/>
        <v>4.9694853957514767E-6</v>
      </c>
      <c r="J11" s="3"/>
    </row>
    <row r="12" spans="1:10" x14ac:dyDescent="0.3">
      <c r="A12" s="6">
        <v>0.17399999999999999</v>
      </c>
      <c r="B12" s="6">
        <v>19.100000000000001</v>
      </c>
      <c r="C12" s="6">
        <v>1.82</v>
      </c>
      <c r="D12" s="6">
        <v>1.2459999999999999E-3</v>
      </c>
      <c r="E12" s="9">
        <v>1.9000000000000001E-5</v>
      </c>
      <c r="F12" s="31">
        <f t="shared" si="2"/>
        <v>1.227E-3</v>
      </c>
      <c r="G12" s="31"/>
      <c r="H12" s="9">
        <f t="shared" si="0"/>
        <v>6.7417582417582411E-4</v>
      </c>
      <c r="I12" s="12">
        <f t="shared" si="1"/>
        <v>3.7447908589075905E-6</v>
      </c>
      <c r="J12" s="3"/>
    </row>
    <row r="13" spans="1:10" x14ac:dyDescent="0.3">
      <c r="A13" s="6">
        <v>0.115</v>
      </c>
      <c r="B13" s="6">
        <v>19.100000000000001</v>
      </c>
      <c r="C13" s="6">
        <v>1.82</v>
      </c>
      <c r="D13" s="6">
        <v>8.5999999999999998E-4</v>
      </c>
      <c r="E13" s="9">
        <v>2.0000000000000002E-5</v>
      </c>
      <c r="F13" s="31">
        <f t="shared" si="2"/>
        <v>8.3999999999999993E-4</v>
      </c>
      <c r="G13" s="31"/>
      <c r="H13" s="9">
        <f t="shared" si="0"/>
        <v>4.6153846153846147E-4</v>
      </c>
      <c r="I13" s="12">
        <f t="shared" si="1"/>
        <v>2.5947667756839939E-6</v>
      </c>
      <c r="J13" s="3"/>
    </row>
    <row r="14" spans="1:10" x14ac:dyDescent="0.3">
      <c r="A14" s="6">
        <v>6.8000000000000005E-2</v>
      </c>
      <c r="B14" s="6">
        <v>19.100000000000001</v>
      </c>
      <c r="C14" s="6">
        <v>1.83</v>
      </c>
      <c r="D14" s="6">
        <v>5.3200000000000003E-4</v>
      </c>
      <c r="E14" s="9">
        <v>9.0000000000000002E-6</v>
      </c>
      <c r="F14" s="31">
        <f t="shared" si="2"/>
        <v>5.2300000000000003E-4</v>
      </c>
      <c r="G14" s="31"/>
      <c r="H14" s="9">
        <f t="shared" si="0"/>
        <v>2.8579234972677596E-4</v>
      </c>
      <c r="I14" s="12">
        <f t="shared" si="1"/>
        <v>1.6545494046236649E-6</v>
      </c>
    </row>
    <row r="15" spans="1:10" x14ac:dyDescent="0.3">
      <c r="A15" s="6">
        <v>3.5000000000000003E-2</v>
      </c>
      <c r="B15" s="6">
        <v>19.100000000000001</v>
      </c>
      <c r="C15" s="6">
        <v>1.82</v>
      </c>
      <c r="D15" s="6">
        <v>3.1599999999999998E-4</v>
      </c>
      <c r="E15" s="9">
        <v>1.7E-5</v>
      </c>
      <c r="F15" s="31">
        <f t="shared" si="2"/>
        <v>2.99E-4</v>
      </c>
      <c r="G15" s="31"/>
      <c r="H15" s="9">
        <f t="shared" si="0"/>
        <v>1.6428571428571428E-4</v>
      </c>
      <c r="I15" s="12">
        <f t="shared" si="1"/>
        <v>1.0567434864863627E-6</v>
      </c>
    </row>
    <row r="16" spans="1:10" x14ac:dyDescent="0.3">
      <c r="A16" s="3"/>
      <c r="B16" s="3"/>
      <c r="C16" s="3"/>
      <c r="D16" s="3"/>
      <c r="E16" s="3"/>
      <c r="F16" s="3"/>
    </row>
    <row r="17" spans="1:9" x14ac:dyDescent="0.3">
      <c r="A17" t="s">
        <v>18</v>
      </c>
      <c r="B17" t="s">
        <v>19</v>
      </c>
      <c r="C17" t="s">
        <v>38</v>
      </c>
    </row>
    <row r="18" spans="1:9" x14ac:dyDescent="0.3">
      <c r="A18" cm="1">
        <f t="array" ref="A18:A29">((B$51*A4:A15)+C$51)-C$53</f>
        <v>2.1430782028849082E-3</v>
      </c>
      <c r="B18" cm="1">
        <f t="array" ref="B18:B29">(B$51*A4:A15+C$51)+C$53</f>
        <v>2.1709780369327299E-3</v>
      </c>
      <c r="C18" s="26">
        <f>H4-(B$51*A4+C$51)</f>
        <v>1.037519500830808E-5</v>
      </c>
      <c r="D18" t="s">
        <v>10</v>
      </c>
    </row>
    <row r="19" spans="1:9" x14ac:dyDescent="0.3">
      <c r="A19">
        <v>1.9754035767394259E-3</v>
      </c>
      <c r="B19">
        <v>2.0033034107872476E-3</v>
      </c>
      <c r="C19" s="3">
        <f t="shared" ref="C19:C29" si="3">H5-(B$51*A5+C$51)</f>
        <v>1.4471642848684716E-5</v>
      </c>
      <c r="D19" t="s">
        <v>11</v>
      </c>
      <c r="E19">
        <v>9.9999999999999995E-7</v>
      </c>
    </row>
    <row r="20" spans="1:9" x14ac:dyDescent="0.3">
      <c r="A20">
        <v>1.7765336713110639E-3</v>
      </c>
      <c r="B20">
        <v>1.8044335053588856E-3</v>
      </c>
      <c r="C20" s="3">
        <f t="shared" si="3"/>
        <v>-1.465941251079894E-5</v>
      </c>
      <c r="D20" t="s">
        <v>12</v>
      </c>
      <c r="E20">
        <v>0.01</v>
      </c>
      <c r="H20" s="30" t="s">
        <v>20</v>
      </c>
      <c r="I20" s="30"/>
    </row>
    <row r="21" spans="1:9" ht="15.6" x14ac:dyDescent="0.3">
      <c r="A21">
        <v>1.618607569941482E-3</v>
      </c>
      <c r="B21">
        <v>1.6465074039893038E-3</v>
      </c>
      <c r="C21" s="3">
        <f t="shared" si="3"/>
        <v>1.1398556990651005E-5</v>
      </c>
      <c r="D21" t="s">
        <v>13</v>
      </c>
      <c r="E21">
        <v>5.0000000000000001E-4</v>
      </c>
      <c r="H21" s="4" t="s">
        <v>30</v>
      </c>
      <c r="I21" s="15">
        <v>5.4799999999999996E-3</v>
      </c>
    </row>
    <row r="22" spans="1:9" ht="15.6" x14ac:dyDescent="0.3">
      <c r="A22">
        <v>1.43728500910974E-3</v>
      </c>
      <c r="B22">
        <v>1.4651848431575618E-3</v>
      </c>
      <c r="C22" s="3">
        <f t="shared" si="3"/>
        <v>-1.2349261336510198E-6</v>
      </c>
      <c r="D22" t="s">
        <v>16</v>
      </c>
      <c r="E22">
        <v>0.1</v>
      </c>
      <c r="H22" s="4" t="s">
        <v>31</v>
      </c>
      <c r="I22" s="11">
        <v>5.47E-3</v>
      </c>
    </row>
    <row r="23" spans="1:9" ht="15.6" x14ac:dyDescent="0.3">
      <c r="A23">
        <v>1.2384151036813778E-3</v>
      </c>
      <c r="B23">
        <v>1.2663149377291996E-3</v>
      </c>
      <c r="C23" s="3">
        <f t="shared" si="3"/>
        <v>-2.6135512508567533E-5</v>
      </c>
      <c r="H23" s="4" t="s">
        <v>32</v>
      </c>
      <c r="I23" s="11">
        <v>5.4900000000000001E-3</v>
      </c>
    </row>
    <row r="24" spans="1:9" x14ac:dyDescent="0.3">
      <c r="A24">
        <v>1.0629416577151757E-3</v>
      </c>
      <c r="B24">
        <v>1.0908414917629975E-3</v>
      </c>
      <c r="C24" s="3">
        <f t="shared" si="3"/>
        <v>-3.4109117556611196E-6</v>
      </c>
      <c r="H24" s="4"/>
      <c r="I24" s="18">
        <f>AVERAGE(I21:I23)</f>
        <v>5.4799999999999996E-3</v>
      </c>
    </row>
    <row r="25" spans="1:9" x14ac:dyDescent="0.3">
      <c r="A25">
        <v>8.8356880183861378E-4</v>
      </c>
      <c r="B25">
        <v>9.1146863588643533E-4</v>
      </c>
      <c r="C25" s="3">
        <f t="shared" si="3"/>
        <v>1.3823800385742539E-6</v>
      </c>
      <c r="H25" s="4" t="s">
        <v>33</v>
      </c>
      <c r="I25" s="9">
        <v>0.01</v>
      </c>
    </row>
    <row r="26" spans="1:9" x14ac:dyDescent="0.3">
      <c r="A26">
        <v>6.769000765895314E-4</v>
      </c>
      <c r="B26">
        <v>7.0479991063735294E-4</v>
      </c>
      <c r="C26" s="3">
        <f t="shared" si="3"/>
        <v>-1.6674169437618067E-5</v>
      </c>
      <c r="H26" s="16" t="s">
        <v>35</v>
      </c>
      <c r="I26" s="8">
        <v>5.7700000000000004E-4</v>
      </c>
    </row>
    <row r="27" spans="1:9" x14ac:dyDescent="0.3">
      <c r="A27">
        <v>4.4683489187828874E-4</v>
      </c>
      <c r="B27">
        <v>4.7473472592611039E-4</v>
      </c>
      <c r="C27" s="3">
        <f t="shared" si="3"/>
        <v>7.536526362619117E-7</v>
      </c>
    </row>
    <row r="28" spans="1:9" x14ac:dyDescent="0.3">
      <c r="A28">
        <v>2.6356262609136664E-4</v>
      </c>
      <c r="B28">
        <v>2.9146246013918829E-4</v>
      </c>
      <c r="C28" s="3">
        <f t="shared" si="3"/>
        <v>8.2798066114984936E-6</v>
      </c>
    </row>
    <row r="29" spans="1:9" x14ac:dyDescent="0.3">
      <c r="A29">
        <v>1.3488209904948515E-4</v>
      </c>
      <c r="B29">
        <v>1.627819330973068E-4</v>
      </c>
      <c r="C29" s="3">
        <f t="shared" si="3"/>
        <v>1.54536982123183E-5</v>
      </c>
    </row>
    <row r="49" spans="1:9" x14ac:dyDescent="0.3">
      <c r="G49" s="30" t="s">
        <v>21</v>
      </c>
      <c r="H49" s="30"/>
      <c r="I49" s="17">
        <f>PI()/4*I24^2*B51</f>
        <v>9.1970784175128304E-8</v>
      </c>
    </row>
    <row r="50" spans="1:9" x14ac:dyDescent="0.3">
      <c r="A50" s="28" t="s">
        <v>17</v>
      </c>
      <c r="B50" s="29"/>
      <c r="C50" s="29"/>
      <c r="D50" s="29"/>
      <c r="G50" s="30" t="s">
        <v>22</v>
      </c>
      <c r="H50" s="30"/>
      <c r="I50" s="1">
        <f>SQRT((2*B51*I24*I26)^2+(I24^2*B52)^2)</f>
        <v>2.4670415669268063E-8</v>
      </c>
    </row>
    <row r="51" spans="1:9" x14ac:dyDescent="0.3">
      <c r="A51" s="2" t="s">
        <v>3</v>
      </c>
      <c r="B51" s="8">
        <f t="array" ref="B51:C53">LINEST(H4:H15,A4:A15,TRUE,TRUE)</f>
        <v>3.8994099103600447E-3</v>
      </c>
      <c r="C51" s="8">
        <v>1.2352669210794398E-5</v>
      </c>
      <c r="D51" s="2" t="s">
        <v>6</v>
      </c>
      <c r="G51" s="30" t="s">
        <v>36</v>
      </c>
      <c r="H51" s="30"/>
      <c r="I51" s="27">
        <f>I50/I49</f>
        <v>0.26824187583625814</v>
      </c>
    </row>
    <row r="52" spans="1:9" x14ac:dyDescent="0.3">
      <c r="A52" s="2" t="s">
        <v>4</v>
      </c>
      <c r="B52" s="8">
        <v>2.4372282967834937E-5</v>
      </c>
      <c r="C52" s="8">
        <v>8.1832405082059051E-6</v>
      </c>
      <c r="D52" s="2" t="s">
        <v>7</v>
      </c>
      <c r="G52" s="30" t="s">
        <v>23</v>
      </c>
      <c r="H52" s="30"/>
      <c r="I52" s="8">
        <v>8.9999999999999999E-8</v>
      </c>
    </row>
    <row r="53" spans="1:9" x14ac:dyDescent="0.3">
      <c r="A53" s="2" t="s">
        <v>5</v>
      </c>
      <c r="B53" s="25">
        <v>0.99960949642458985</v>
      </c>
      <c r="C53" s="8">
        <v>1.3949917023910817E-5</v>
      </c>
      <c r="D53" s="2" t="s">
        <v>37</v>
      </c>
      <c r="G53" s="30" t="s">
        <v>24</v>
      </c>
      <c r="H53" s="30"/>
      <c r="I53" s="10">
        <f>ABS(I52-I49)/I52</f>
        <v>2.1897601945870065E-2</v>
      </c>
    </row>
  </sheetData>
  <mergeCells count="24">
    <mergeCell ref="A1:I1"/>
    <mergeCell ref="H20:I20"/>
    <mergeCell ref="F11:G11"/>
    <mergeCell ref="F2:G2"/>
    <mergeCell ref="H2:H3"/>
    <mergeCell ref="I2:I3"/>
    <mergeCell ref="F3:G3"/>
    <mergeCell ref="F4:G4"/>
    <mergeCell ref="F5:G5"/>
    <mergeCell ref="F6:G6"/>
    <mergeCell ref="F7:G7"/>
    <mergeCell ref="F8:G8"/>
    <mergeCell ref="F9:G9"/>
    <mergeCell ref="F10:G10"/>
    <mergeCell ref="F12:G12"/>
    <mergeCell ref="F13:G13"/>
    <mergeCell ref="F14:G14"/>
    <mergeCell ref="F15:G15"/>
    <mergeCell ref="A50:D50"/>
    <mergeCell ref="G51:H51"/>
    <mergeCell ref="G49:H49"/>
    <mergeCell ref="G50:H50"/>
    <mergeCell ref="G52:H52"/>
    <mergeCell ref="G53:H53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567-CC58-4C1B-9140-2FF66302E735}">
  <sheetPr>
    <tabColor theme="5" tint="-0.249977111117893"/>
  </sheetPr>
  <dimension ref="A1:I53"/>
  <sheetViews>
    <sheetView topLeftCell="A27" zoomScaleNormal="100" workbookViewId="0">
      <selection activeCell="L11" sqref="L11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9" x14ac:dyDescent="0.3">
      <c r="A1" s="39" t="s">
        <v>43</v>
      </c>
      <c r="B1" s="39"/>
      <c r="C1" s="39"/>
      <c r="D1" s="39"/>
      <c r="E1" s="39"/>
      <c r="F1" s="39"/>
      <c r="G1" s="39"/>
      <c r="H1" s="39"/>
      <c r="I1" s="39"/>
    </row>
    <row r="2" spans="1:9" ht="15.6" x14ac:dyDescent="0.3">
      <c r="A2" s="4" t="s">
        <v>14</v>
      </c>
      <c r="B2" s="4" t="s">
        <v>0</v>
      </c>
      <c r="C2" s="4" t="s">
        <v>1</v>
      </c>
      <c r="D2" s="5" t="s">
        <v>26</v>
      </c>
      <c r="E2" s="4" t="s">
        <v>27</v>
      </c>
      <c r="F2" s="36" t="s">
        <v>28</v>
      </c>
      <c r="G2" s="36"/>
      <c r="H2" s="34" t="s">
        <v>2</v>
      </c>
      <c r="I2" s="34" t="s">
        <v>25</v>
      </c>
    </row>
    <row r="3" spans="1:9" x14ac:dyDescent="0.3">
      <c r="A3" s="7" t="s">
        <v>15</v>
      </c>
      <c r="B3" s="7" t="s">
        <v>8</v>
      </c>
      <c r="C3" s="7" t="s">
        <v>9</v>
      </c>
      <c r="D3" s="7" t="s">
        <v>29</v>
      </c>
      <c r="E3" s="7" t="s">
        <v>29</v>
      </c>
      <c r="F3" s="32" t="s">
        <v>29</v>
      </c>
      <c r="G3" s="33"/>
      <c r="H3" s="35"/>
      <c r="I3" s="35"/>
    </row>
    <row r="4" spans="1:9" x14ac:dyDescent="0.3">
      <c r="A4" s="6">
        <v>0.52</v>
      </c>
      <c r="B4" s="6">
        <v>19.100000000000001</v>
      </c>
      <c r="C4" s="6">
        <v>1.82</v>
      </c>
      <c r="D4" s="6">
        <v>5.96E-3</v>
      </c>
      <c r="E4" s="9">
        <v>1.9999999999999999E-6</v>
      </c>
      <c r="F4" s="31">
        <f>D4-E4</f>
        <v>5.9579999999999998E-3</v>
      </c>
      <c r="G4" s="31"/>
      <c r="H4" s="9">
        <f t="shared" ref="H4:H15" si="0">F4/C4</f>
        <v>3.2736263736263733E-3</v>
      </c>
      <c r="I4" s="12">
        <f t="shared" ref="I4:I15" si="1">SQRT(((1/C4)*$E$18)^2+(-(F4/(C4^2))*$E$19)^2)</f>
        <v>1.7995348217916337E-5</v>
      </c>
    </row>
    <row r="5" spans="1:9" x14ac:dyDescent="0.3">
      <c r="A5" s="6">
        <v>0.47749999999999998</v>
      </c>
      <c r="B5" s="6">
        <v>19.100000000000001</v>
      </c>
      <c r="C5" s="6">
        <v>1.84</v>
      </c>
      <c r="D5" s="6">
        <v>5.5050000000000003E-3</v>
      </c>
      <c r="E5" s="9">
        <v>1.1E-5</v>
      </c>
      <c r="F5" s="31">
        <f t="shared" ref="F5:F15" si="2">D5-E5</f>
        <v>5.4940000000000006E-3</v>
      </c>
      <c r="G5" s="31"/>
      <c r="H5" s="9">
        <f t="shared" si="0"/>
        <v>2.9858695652173915E-3</v>
      </c>
      <c r="I5" s="12">
        <f t="shared" si="1"/>
        <v>1.623665027159012E-5</v>
      </c>
    </row>
    <row r="6" spans="1:9" x14ac:dyDescent="0.3">
      <c r="A6" s="6">
        <v>0.42799999999999999</v>
      </c>
      <c r="B6" s="6">
        <v>19.100000000000001</v>
      </c>
      <c r="C6" s="6">
        <v>1.82</v>
      </c>
      <c r="D6" s="6">
        <v>4.8999999999999998E-3</v>
      </c>
      <c r="E6" s="9">
        <v>1.2E-5</v>
      </c>
      <c r="F6" s="31">
        <f t="shared" si="2"/>
        <v>4.888E-3</v>
      </c>
      <c r="G6" s="31"/>
      <c r="H6" s="9">
        <f t="shared" si="0"/>
        <v>2.6857142857142856E-3</v>
      </c>
      <c r="I6" s="12">
        <f t="shared" si="1"/>
        <v>1.4766897489203395E-5</v>
      </c>
    </row>
    <row r="7" spans="1:9" x14ac:dyDescent="0.3">
      <c r="A7" s="6">
        <v>0.375</v>
      </c>
      <c r="B7" s="6">
        <v>19.100000000000001</v>
      </c>
      <c r="C7" s="6">
        <v>1.84</v>
      </c>
      <c r="D7" s="6">
        <v>4.326E-3</v>
      </c>
      <c r="E7" s="9">
        <v>1.2999999999999999E-5</v>
      </c>
      <c r="F7" s="31">
        <f t="shared" si="2"/>
        <v>4.313E-3</v>
      </c>
      <c r="G7" s="31"/>
      <c r="H7" s="9">
        <f t="shared" si="0"/>
        <v>2.3440217391304348E-3</v>
      </c>
      <c r="I7" s="12">
        <f t="shared" si="1"/>
        <v>1.2750836171008659E-5</v>
      </c>
    </row>
    <row r="8" spans="1:9" x14ac:dyDescent="0.3">
      <c r="A8" s="6">
        <v>0.33100000000000002</v>
      </c>
      <c r="B8" s="6">
        <v>19.100000000000001</v>
      </c>
      <c r="C8" s="6">
        <v>1.83</v>
      </c>
      <c r="D8" s="6">
        <v>3.8080000000000002E-3</v>
      </c>
      <c r="E8" s="9">
        <v>1.5E-5</v>
      </c>
      <c r="F8" s="31">
        <f t="shared" si="2"/>
        <v>3.7930000000000004E-3</v>
      </c>
      <c r="G8" s="31"/>
      <c r="H8" s="9">
        <f t="shared" si="0"/>
        <v>2.0726775956284153E-3</v>
      </c>
      <c r="I8" s="12">
        <f t="shared" si="1"/>
        <v>1.1339281595341476E-5</v>
      </c>
    </row>
    <row r="9" spans="1:9" x14ac:dyDescent="0.3">
      <c r="A9" s="6">
        <v>0.28999999999999998</v>
      </c>
      <c r="B9" s="6">
        <v>19.100000000000001</v>
      </c>
      <c r="C9" s="6">
        <v>1.74</v>
      </c>
      <c r="D9" s="6">
        <v>3.369E-3</v>
      </c>
      <c r="E9" s="9">
        <v>6.0000000000000002E-6</v>
      </c>
      <c r="F9" s="31">
        <f t="shared" si="2"/>
        <v>3.3630000000000001E-3</v>
      </c>
      <c r="G9" s="31"/>
      <c r="H9" s="9">
        <f t="shared" si="0"/>
        <v>1.9327586206896552E-3</v>
      </c>
      <c r="I9" s="12">
        <f t="shared" si="1"/>
        <v>1.1122665905737106E-5</v>
      </c>
    </row>
    <row r="10" spans="1:9" x14ac:dyDescent="0.3">
      <c r="A10" s="6">
        <v>0.23899999999999999</v>
      </c>
      <c r="B10" s="6">
        <v>19.100000000000001</v>
      </c>
      <c r="C10" s="6">
        <v>1.83</v>
      </c>
      <c r="D10" s="6">
        <v>2.7399999999999998E-3</v>
      </c>
      <c r="E10" s="9">
        <v>-3.0000000000000001E-6</v>
      </c>
      <c r="F10" s="31">
        <f t="shared" si="2"/>
        <v>2.7429999999999998E-3</v>
      </c>
      <c r="G10" s="31"/>
      <c r="H10" s="9">
        <f t="shared" si="0"/>
        <v>1.4989071038251365E-3</v>
      </c>
      <c r="I10" s="12">
        <f t="shared" si="1"/>
        <v>8.2089571804043309E-6</v>
      </c>
    </row>
    <row r="11" spans="1:9" x14ac:dyDescent="0.3">
      <c r="A11" s="6">
        <v>0.19</v>
      </c>
      <c r="B11" s="6">
        <v>19.100000000000001</v>
      </c>
      <c r="C11" s="6">
        <v>1.84</v>
      </c>
      <c r="D11" s="6">
        <v>2.196E-3</v>
      </c>
      <c r="E11" s="9">
        <v>9.9999999999999995E-7</v>
      </c>
      <c r="F11" s="31">
        <f t="shared" si="2"/>
        <v>2.1949999999999999E-3</v>
      </c>
      <c r="G11" s="31"/>
      <c r="H11" s="9">
        <f t="shared" si="0"/>
        <v>1.1929347826086956E-3</v>
      </c>
      <c r="I11" s="12">
        <f t="shared" si="1"/>
        <v>6.506080376318449E-6</v>
      </c>
    </row>
    <row r="12" spans="1:9" x14ac:dyDescent="0.3">
      <c r="A12" s="6">
        <v>0.14149999999999999</v>
      </c>
      <c r="B12" s="6">
        <v>19.100000000000001</v>
      </c>
      <c r="C12" s="6">
        <v>1.83</v>
      </c>
      <c r="D12" s="6">
        <v>1.653E-3</v>
      </c>
      <c r="E12" s="9">
        <v>3.0000000000000001E-6</v>
      </c>
      <c r="F12" s="31">
        <f t="shared" si="2"/>
        <v>1.65E-3</v>
      </c>
      <c r="G12" s="31"/>
      <c r="H12" s="9">
        <f t="shared" si="0"/>
        <v>9.0163934426229508E-4</v>
      </c>
      <c r="I12" s="12">
        <f t="shared" si="1"/>
        <v>4.9572013632533083E-6</v>
      </c>
    </row>
    <row r="13" spans="1:9" x14ac:dyDescent="0.3">
      <c r="A13" s="6">
        <v>0.09</v>
      </c>
      <c r="B13" s="6">
        <v>19.100000000000001</v>
      </c>
      <c r="C13" s="6">
        <v>1.82</v>
      </c>
      <c r="D13" s="6">
        <v>1.057E-3</v>
      </c>
      <c r="E13" s="9">
        <v>3.0000000000000001E-6</v>
      </c>
      <c r="F13" s="31">
        <f t="shared" si="2"/>
        <v>1.054E-3</v>
      </c>
      <c r="G13" s="31"/>
      <c r="H13" s="9">
        <f t="shared" si="0"/>
        <v>5.7912087912087909E-4</v>
      </c>
      <c r="I13" s="12">
        <f t="shared" si="1"/>
        <v>3.2290727428632584E-6</v>
      </c>
    </row>
    <row r="14" spans="1:9" x14ac:dyDescent="0.3">
      <c r="A14" s="6">
        <v>3.6999999999999998E-2</v>
      </c>
      <c r="B14" s="6">
        <v>19.100000000000001</v>
      </c>
      <c r="C14" s="6">
        <v>1.82</v>
      </c>
      <c r="D14" s="6">
        <v>4.6999999999999999E-4</v>
      </c>
      <c r="E14" s="9">
        <v>5.0000000000000004E-6</v>
      </c>
      <c r="F14" s="31">
        <f t="shared" si="2"/>
        <v>4.6499999999999997E-4</v>
      </c>
      <c r="G14" s="31"/>
      <c r="H14" s="9">
        <f t="shared" si="0"/>
        <v>2.5549450549450546E-4</v>
      </c>
      <c r="I14" s="12">
        <f t="shared" si="1"/>
        <v>1.5075129080011814E-6</v>
      </c>
    </row>
    <row r="15" spans="1:9" x14ac:dyDescent="0.3">
      <c r="A15" s="6">
        <v>5.0000000000000001E-3</v>
      </c>
      <c r="B15" s="6">
        <v>19.100000000000001</v>
      </c>
      <c r="C15" s="6">
        <v>1.83</v>
      </c>
      <c r="D15" s="6">
        <v>1.12E-4</v>
      </c>
      <c r="E15" s="9">
        <v>1.0000000000000001E-5</v>
      </c>
      <c r="F15" s="31">
        <f t="shared" si="2"/>
        <v>1.02E-4</v>
      </c>
      <c r="G15" s="31"/>
      <c r="H15" s="9">
        <f t="shared" si="0"/>
        <v>5.5737704918032785E-5</v>
      </c>
      <c r="I15" s="12">
        <f t="shared" si="1"/>
        <v>6.2559814608683278E-7</v>
      </c>
    </row>
    <row r="16" spans="1:9" x14ac:dyDescent="0.3">
      <c r="A16" s="3"/>
      <c r="B16" s="3"/>
      <c r="C16" s="3"/>
      <c r="D16" s="3"/>
      <c r="E16" s="3"/>
      <c r="F16" s="3"/>
    </row>
    <row r="17" spans="1:9" x14ac:dyDescent="0.3">
      <c r="A17" t="s">
        <v>18</v>
      </c>
      <c r="B17" t="s">
        <v>19</v>
      </c>
      <c r="C17" t="s">
        <v>39</v>
      </c>
      <c r="D17" t="s">
        <v>10</v>
      </c>
      <c r="H17" s="30" t="s">
        <v>20</v>
      </c>
      <c r="I17" s="30"/>
    </row>
    <row r="18" spans="1:9" ht="15.6" x14ac:dyDescent="0.3">
      <c r="A18" cm="1">
        <f t="array" ref="A18:A29">((B$51*A4:A15)+C$51)-C$53</f>
        <v>3.2332338911147522E-3</v>
      </c>
      <c r="B18" cm="1">
        <f t="array" ref="B18:B29">(B$51*A4:A15+C$51)+C$53</f>
        <v>3.3011790782018044E-3</v>
      </c>
      <c r="C18" s="26">
        <f>H4-(B$51*A4+C$51)</f>
        <v>6.4198889680950125E-6</v>
      </c>
      <c r="D18" t="s">
        <v>11</v>
      </c>
      <c r="E18">
        <v>9.9999999999999995E-7</v>
      </c>
      <c r="H18" s="4" t="s">
        <v>30</v>
      </c>
      <c r="I18" s="11">
        <v>4.4600000000000004E-3</v>
      </c>
    </row>
    <row r="19" spans="1:9" ht="15.6" x14ac:dyDescent="0.3">
      <c r="A19">
        <v>2.9682502740044545E-3</v>
      </c>
      <c r="B19">
        <v>3.0361954610915068E-3</v>
      </c>
      <c r="C19" s="3">
        <f t="shared" ref="C19:C29" si="3">H5-(B$51*A5+C$51)</f>
        <v>-1.635330233058915E-5</v>
      </c>
      <c r="D19" t="s">
        <v>12</v>
      </c>
      <c r="E19">
        <v>0.01</v>
      </c>
      <c r="H19" s="4" t="s">
        <v>31</v>
      </c>
      <c r="I19" s="11">
        <v>4.47E-3</v>
      </c>
    </row>
    <row r="20" spans="1:9" ht="15.6" x14ac:dyDescent="0.3">
      <c r="A20">
        <v>2.6596222964289313E-3</v>
      </c>
      <c r="B20">
        <v>2.7275674835159835E-3</v>
      </c>
      <c r="C20" s="3">
        <f t="shared" si="3"/>
        <v>-7.8806042581717507E-6</v>
      </c>
      <c r="D20" t="s">
        <v>13</v>
      </c>
      <c r="E20">
        <v>5.0000000000000001E-4</v>
      </c>
      <c r="H20" s="4" t="s">
        <v>32</v>
      </c>
      <c r="I20" s="11">
        <v>4.45E-3</v>
      </c>
    </row>
    <row r="21" spans="1:9" x14ac:dyDescent="0.3">
      <c r="A21">
        <v>2.3291721386207954E-3</v>
      </c>
      <c r="B21">
        <v>2.3971173257078477E-3</v>
      </c>
      <c r="C21" s="3">
        <f t="shared" si="3"/>
        <v>-1.912299303388678E-5</v>
      </c>
      <c r="D21" t="s">
        <v>16</v>
      </c>
      <c r="E21">
        <v>0.1</v>
      </c>
      <c r="H21" s="4"/>
      <c r="I21" s="18">
        <f>AVERAGE(I18:I20)</f>
        <v>4.4599999999999996E-3</v>
      </c>
    </row>
    <row r="22" spans="1:9" x14ac:dyDescent="0.3">
      <c r="A22">
        <v>2.0548361585536637E-3</v>
      </c>
      <c r="B22">
        <v>2.1227813456407159E-3</v>
      </c>
      <c r="C22" s="3">
        <f t="shared" si="3"/>
        <v>-1.6131156468774527E-5</v>
      </c>
      <c r="H22" s="4" t="s">
        <v>33</v>
      </c>
      <c r="I22" s="9">
        <v>0.01</v>
      </c>
    </row>
    <row r="23" spans="1:9" x14ac:dyDescent="0.3">
      <c r="A23">
        <v>1.7992049044001997E-3</v>
      </c>
      <c r="B23">
        <v>1.8671500914872524E-3</v>
      </c>
      <c r="C23" s="3">
        <f t="shared" si="3"/>
        <v>9.9581122745929151E-5</v>
      </c>
      <c r="H23" s="16" t="s">
        <v>35</v>
      </c>
      <c r="I23" s="8">
        <v>5.7700000000000004E-4</v>
      </c>
    </row>
    <row r="24" spans="1:9" x14ac:dyDescent="0.3">
      <c r="A24">
        <v>1.4812245638678426E-3</v>
      </c>
      <c r="B24">
        <v>1.5491697509548953E-3</v>
      </c>
      <c r="C24" s="3">
        <f t="shared" si="3"/>
        <v>-1.6290053586232424E-5</v>
      </c>
    </row>
    <row r="25" spans="1:9" x14ac:dyDescent="0.3">
      <c r="A25">
        <v>1.1757140406112641E-3</v>
      </c>
      <c r="B25">
        <v>1.2436592276983168E-3</v>
      </c>
      <c r="C25" s="3">
        <f t="shared" si="3"/>
        <v>-1.6751851546094884E-5</v>
      </c>
    </row>
    <row r="26" spans="1:9" x14ac:dyDescent="0.3">
      <c r="A26">
        <v>8.7332097167363047E-4</v>
      </c>
      <c r="B26">
        <v>9.4126615876068294E-4</v>
      </c>
      <c r="C26" s="3">
        <f t="shared" si="3"/>
        <v>-5.6542209548616227E-6</v>
      </c>
    </row>
    <row r="27" spans="1:9" x14ac:dyDescent="0.3">
      <c r="A27">
        <v>5.522231768223286E-4</v>
      </c>
      <c r="B27">
        <v>6.2016836390938108E-4</v>
      </c>
      <c r="C27" s="3">
        <f t="shared" si="3"/>
        <v>-7.0748912449757496E-6</v>
      </c>
    </row>
    <row r="28" spans="1:9" x14ac:dyDescent="0.3">
      <c r="A28">
        <v>2.2177301901419268E-4</v>
      </c>
      <c r="B28">
        <v>2.8971820610124524E-4</v>
      </c>
      <c r="C28" s="3">
        <f t="shared" si="3"/>
        <v>-2.5110706321348694E-7</v>
      </c>
    </row>
    <row r="29" spans="1:9" x14ac:dyDescent="0.3">
      <c r="A29">
        <v>2.2255942601733283E-5</v>
      </c>
      <c r="B29">
        <v>9.0201129688785819E-5</v>
      </c>
      <c r="C29" s="3">
        <f t="shared" si="3"/>
        <v>-4.9083122722676291E-7</v>
      </c>
    </row>
    <row r="49" spans="1:9" x14ac:dyDescent="0.3">
      <c r="G49" s="30" t="s">
        <v>21</v>
      </c>
      <c r="H49" s="30"/>
      <c r="I49" s="13">
        <f>PI()/4*I21^2*B51</f>
        <v>9.7406893443006333E-8</v>
      </c>
    </row>
    <row r="50" spans="1:9" x14ac:dyDescent="0.3">
      <c r="A50" s="28" t="s">
        <v>17</v>
      </c>
      <c r="B50" s="29"/>
      <c r="C50" s="29"/>
      <c r="D50" s="29"/>
      <c r="G50" s="30" t="s">
        <v>22</v>
      </c>
      <c r="H50" s="30"/>
      <c r="I50" s="1">
        <f>SQRT((2*B51*I21*I23)^2+(I21^2*B52)^2)</f>
        <v>3.2111940747850429E-8</v>
      </c>
    </row>
    <row r="51" spans="1:9" x14ac:dyDescent="0.3">
      <c r="A51" s="2" t="s">
        <v>3</v>
      </c>
      <c r="B51" s="8">
        <f t="array" ref="B51:C53">LINEST(H4:H15,A4:A15,TRUE,TRUE)</f>
        <v>6.2349086378893567E-3</v>
      </c>
      <c r="C51" s="8">
        <v>2.5053992955812766E-5</v>
      </c>
      <c r="D51" s="2" t="s">
        <v>6</v>
      </c>
      <c r="G51" s="30" t="s">
        <v>36</v>
      </c>
      <c r="H51" s="30"/>
      <c r="I51" s="22">
        <f>I50/I49</f>
        <v>0.32966805133395843</v>
      </c>
    </row>
    <row r="52" spans="1:9" x14ac:dyDescent="0.3">
      <c r="A52" s="2" t="s">
        <v>4</v>
      </c>
      <c r="B52" s="8">
        <v>5.9561441557343791E-5</v>
      </c>
      <c r="C52" s="8">
        <v>1.8346902022609079E-5</v>
      </c>
      <c r="D52" s="2" t="s">
        <v>7</v>
      </c>
      <c r="G52" s="30" t="s">
        <v>23</v>
      </c>
      <c r="H52" s="30"/>
      <c r="I52" s="8">
        <v>8.9999999999999999E-8</v>
      </c>
    </row>
    <row r="53" spans="1:9" x14ac:dyDescent="0.3">
      <c r="A53" s="2" t="s">
        <v>5</v>
      </c>
      <c r="B53" s="25">
        <v>0.99908825358217113</v>
      </c>
      <c r="C53" s="8">
        <v>3.3972593543526265E-5</v>
      </c>
      <c r="D53" s="2" t="s">
        <v>37</v>
      </c>
      <c r="G53" s="30" t="s">
        <v>24</v>
      </c>
      <c r="H53" s="30"/>
      <c r="I53" s="10">
        <f>ABS(I52-I49)/I52</f>
        <v>8.2298816033403721E-2</v>
      </c>
    </row>
  </sheetData>
  <mergeCells count="23">
    <mergeCell ref="H17:I17"/>
    <mergeCell ref="F11:G11"/>
    <mergeCell ref="F2:G2"/>
    <mergeCell ref="H2:H3"/>
    <mergeCell ref="I2:I3"/>
    <mergeCell ref="F3:G3"/>
    <mergeCell ref="F4:G4"/>
    <mergeCell ref="F5:G5"/>
    <mergeCell ref="F6:G6"/>
    <mergeCell ref="F7:G7"/>
    <mergeCell ref="F8:G8"/>
    <mergeCell ref="F9:G9"/>
    <mergeCell ref="F10:G10"/>
    <mergeCell ref="F12:G12"/>
    <mergeCell ref="F13:G13"/>
    <mergeCell ref="F14:G14"/>
    <mergeCell ref="F15:G15"/>
    <mergeCell ref="A50:D50"/>
    <mergeCell ref="G51:H51"/>
    <mergeCell ref="G49:H49"/>
    <mergeCell ref="G50:H50"/>
    <mergeCell ref="G52:H52"/>
    <mergeCell ref="G53:H53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8A4F-A56F-4F3D-941F-975A6E9575E7}">
  <sheetPr>
    <tabColor theme="7" tint="-0.499984740745262"/>
  </sheetPr>
  <dimension ref="A1:J53"/>
  <sheetViews>
    <sheetView topLeftCell="A17" zoomScaleNormal="100" workbookViewId="0">
      <selection activeCell="A2" sqref="A2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x14ac:dyDescent="0.3">
      <c r="A1" s="38" t="s">
        <v>44</v>
      </c>
      <c r="B1" s="38"/>
      <c r="C1" s="38"/>
      <c r="D1" s="38"/>
      <c r="E1" s="38"/>
      <c r="F1" s="38"/>
      <c r="G1" s="38"/>
      <c r="H1" s="38"/>
      <c r="I1" s="38"/>
    </row>
    <row r="2" spans="1:10" ht="15.6" x14ac:dyDescent="0.3">
      <c r="A2" s="4" t="s">
        <v>14</v>
      </c>
      <c r="B2" s="4" t="s">
        <v>0</v>
      </c>
      <c r="C2" s="4" t="s">
        <v>1</v>
      </c>
      <c r="D2" s="5" t="s">
        <v>26</v>
      </c>
      <c r="E2" s="4" t="s">
        <v>27</v>
      </c>
      <c r="F2" s="36" t="s">
        <v>28</v>
      </c>
      <c r="G2" s="36"/>
      <c r="H2" s="34" t="s">
        <v>2</v>
      </c>
      <c r="I2" s="34" t="s">
        <v>25</v>
      </c>
      <c r="J2" s="3"/>
    </row>
    <row r="3" spans="1:10" x14ac:dyDescent="0.3">
      <c r="A3" s="7" t="s">
        <v>15</v>
      </c>
      <c r="B3" s="7" t="s">
        <v>8</v>
      </c>
      <c r="C3" s="7" t="s">
        <v>9</v>
      </c>
      <c r="D3" s="7" t="s">
        <v>29</v>
      </c>
      <c r="E3" s="7" t="s">
        <v>29</v>
      </c>
      <c r="F3" s="32" t="s">
        <v>29</v>
      </c>
      <c r="G3" s="33"/>
      <c r="H3" s="35"/>
      <c r="I3" s="35"/>
    </row>
    <row r="4" spans="1:10" x14ac:dyDescent="0.3">
      <c r="A4" s="6">
        <v>0.93700000000000006</v>
      </c>
      <c r="B4" s="6">
        <v>19.100000000000001</v>
      </c>
      <c r="C4" s="6">
        <v>1.84</v>
      </c>
      <c r="D4" s="9">
        <v>6.2600000000000004E-4</v>
      </c>
      <c r="E4" s="9">
        <v>7.9999999999999996E-6</v>
      </c>
      <c r="F4" s="31">
        <f>D4-E4</f>
        <v>6.1800000000000006E-4</v>
      </c>
      <c r="G4" s="31"/>
      <c r="H4" s="9">
        <f t="shared" ref="H4:H15" si="0">F4/C4</f>
        <v>3.3586956521739132E-4</v>
      </c>
      <c r="I4" s="12">
        <f t="shared" ref="I4:I15" si="1">SQRT(((1/C4)*$E$18)^2+(-(F4/(C4^2))*$E$19)^2)</f>
        <v>1.9045665452193934E-6</v>
      </c>
      <c r="J4" s="3"/>
    </row>
    <row r="5" spans="1:10" x14ac:dyDescent="0.3">
      <c r="A5" s="6">
        <v>0.84499999999999997</v>
      </c>
      <c r="B5" s="6">
        <v>19.100000000000001</v>
      </c>
      <c r="C5" s="6">
        <v>1.85</v>
      </c>
      <c r="D5" s="9">
        <v>5.7399999999999997E-4</v>
      </c>
      <c r="E5" s="11">
        <v>1.2999999999999999E-5</v>
      </c>
      <c r="F5" s="31">
        <f t="shared" ref="F5:F15" si="2">D5-E5</f>
        <v>5.6099999999999998E-4</v>
      </c>
      <c r="G5" s="31"/>
      <c r="H5" s="9">
        <f t="shared" si="0"/>
        <v>3.0324324324324323E-4</v>
      </c>
      <c r="I5" s="12">
        <f t="shared" si="1"/>
        <v>1.7259795882373161E-6</v>
      </c>
      <c r="J5" s="3"/>
    </row>
    <row r="6" spans="1:10" x14ac:dyDescent="0.3">
      <c r="A6" s="6">
        <v>0.76500000000000001</v>
      </c>
      <c r="B6" s="6">
        <v>19.100000000000001</v>
      </c>
      <c r="C6" s="6">
        <v>1.85</v>
      </c>
      <c r="D6" s="9">
        <v>5.2300000000000003E-4</v>
      </c>
      <c r="E6" s="9">
        <v>2.0000000000000002E-5</v>
      </c>
      <c r="F6" s="31">
        <f t="shared" si="2"/>
        <v>5.0299999999999997E-4</v>
      </c>
      <c r="G6" s="31"/>
      <c r="H6" s="9">
        <f t="shared" si="0"/>
        <v>2.7189189189189185E-4</v>
      </c>
      <c r="I6" s="12">
        <f t="shared" si="1"/>
        <v>1.5659376510108065E-6</v>
      </c>
      <c r="J6" s="3"/>
    </row>
    <row r="7" spans="1:10" x14ac:dyDescent="0.3">
      <c r="A7" s="6">
        <v>0.67500000000000004</v>
      </c>
      <c r="B7" s="6">
        <v>19.100000000000001</v>
      </c>
      <c r="C7" s="6">
        <v>1.85</v>
      </c>
      <c r="D7" s="9">
        <v>4.6299999999999998E-4</v>
      </c>
      <c r="E7" s="9">
        <v>1.2E-5</v>
      </c>
      <c r="F7" s="31">
        <f t="shared" si="2"/>
        <v>4.5099999999999996E-4</v>
      </c>
      <c r="G7" s="31"/>
      <c r="H7" s="9">
        <f t="shared" si="0"/>
        <v>2.4378378378378375E-4</v>
      </c>
      <c r="I7" s="12">
        <f t="shared" si="1"/>
        <v>1.4243067154759363E-6</v>
      </c>
      <c r="J7" s="3"/>
    </row>
    <row r="8" spans="1:10" x14ac:dyDescent="0.3">
      <c r="A8" s="6">
        <v>0.56999999999999995</v>
      </c>
      <c r="B8" s="6">
        <v>19.100000000000001</v>
      </c>
      <c r="C8" s="6">
        <v>1.85</v>
      </c>
      <c r="D8" s="9">
        <v>3.9199999999999999E-4</v>
      </c>
      <c r="E8" s="9">
        <v>1.5999999999999999E-5</v>
      </c>
      <c r="F8" s="31">
        <f t="shared" si="2"/>
        <v>3.7599999999999998E-4</v>
      </c>
      <c r="G8" s="31"/>
      <c r="H8" s="9">
        <f t="shared" si="0"/>
        <v>2.0324324324324323E-4</v>
      </c>
      <c r="I8" s="12">
        <f t="shared" si="1"/>
        <v>1.2243907377015055E-6</v>
      </c>
      <c r="J8" s="3"/>
    </row>
    <row r="9" spans="1:10" x14ac:dyDescent="0.3">
      <c r="A9" s="6">
        <v>0.499</v>
      </c>
      <c r="B9" s="6">
        <v>19.100000000000001</v>
      </c>
      <c r="C9" s="6">
        <v>1.85</v>
      </c>
      <c r="D9" s="9">
        <v>3.4699999999999998E-4</v>
      </c>
      <c r="E9" s="9">
        <v>1.2999999999999999E-5</v>
      </c>
      <c r="F9" s="31">
        <f t="shared" si="2"/>
        <v>3.3399999999999999E-4</v>
      </c>
      <c r="G9" s="31"/>
      <c r="H9" s="9">
        <f t="shared" si="0"/>
        <v>1.8054054054054053E-4</v>
      </c>
      <c r="I9" s="12">
        <f t="shared" si="1"/>
        <v>1.1155961471061767E-6</v>
      </c>
      <c r="J9" s="3"/>
    </row>
    <row r="10" spans="1:10" x14ac:dyDescent="0.3">
      <c r="A10" s="6">
        <v>0.40400000000000003</v>
      </c>
      <c r="B10" s="6">
        <v>19.100000000000001</v>
      </c>
      <c r="C10" s="6">
        <v>1.84</v>
      </c>
      <c r="D10" s="9">
        <v>2.8699999999999998E-4</v>
      </c>
      <c r="E10" s="9">
        <v>2.0000000000000002E-5</v>
      </c>
      <c r="F10" s="31">
        <f t="shared" si="2"/>
        <v>2.6699999999999998E-4</v>
      </c>
      <c r="G10" s="31"/>
      <c r="H10" s="9">
        <f t="shared" si="0"/>
        <v>1.4510869565217391E-4</v>
      </c>
      <c r="I10" s="12">
        <f t="shared" si="1"/>
        <v>9.5776434778947485E-7</v>
      </c>
      <c r="J10" s="3"/>
    </row>
    <row r="11" spans="1:10" x14ac:dyDescent="0.3">
      <c r="A11" s="6">
        <v>0.3</v>
      </c>
      <c r="B11" s="6">
        <v>19.100000000000001</v>
      </c>
      <c r="C11" s="6">
        <v>1.85</v>
      </c>
      <c r="D11" s="9">
        <v>2.1800000000000001E-4</v>
      </c>
      <c r="E11" s="9">
        <v>1.5E-5</v>
      </c>
      <c r="F11" s="31">
        <f t="shared" si="2"/>
        <v>2.03E-4</v>
      </c>
      <c r="G11" s="31"/>
      <c r="H11" s="9">
        <f t="shared" si="0"/>
        <v>1.0972972972972972E-4</v>
      </c>
      <c r="I11" s="12">
        <f t="shared" si="1"/>
        <v>8.0249089182080757E-7</v>
      </c>
      <c r="J11" s="3"/>
    </row>
    <row r="12" spans="1:10" x14ac:dyDescent="0.3">
      <c r="A12" s="6">
        <v>0.20300000000000001</v>
      </c>
      <c r="B12" s="6">
        <v>19.100000000000001</v>
      </c>
      <c r="C12" s="6">
        <v>1.85</v>
      </c>
      <c r="D12" s="9">
        <v>1.5100000000000001E-4</v>
      </c>
      <c r="E12" s="9">
        <v>1.5E-5</v>
      </c>
      <c r="F12" s="31">
        <f t="shared" si="2"/>
        <v>1.36E-4</v>
      </c>
      <c r="G12" s="31"/>
      <c r="H12" s="9">
        <f t="shared" si="0"/>
        <v>7.3513513513513503E-5</v>
      </c>
      <c r="I12" s="12">
        <f t="shared" si="1"/>
        <v>6.7088543412058456E-7</v>
      </c>
      <c r="J12" s="3"/>
    </row>
    <row r="13" spans="1:10" x14ac:dyDescent="0.3">
      <c r="A13" s="6">
        <v>0.13850000000000001</v>
      </c>
      <c r="B13" s="6">
        <v>19.100000000000001</v>
      </c>
      <c r="C13" s="6">
        <v>1.85</v>
      </c>
      <c r="D13" s="9">
        <v>1.11E-4</v>
      </c>
      <c r="E13" s="9">
        <v>1.5E-5</v>
      </c>
      <c r="F13" s="31">
        <f t="shared" si="2"/>
        <v>9.6000000000000002E-5</v>
      </c>
      <c r="G13" s="31"/>
      <c r="H13" s="9">
        <f t="shared" si="0"/>
        <v>5.1891891891891892E-5</v>
      </c>
      <c r="I13" s="12">
        <f t="shared" si="1"/>
        <v>6.0898479614183728E-7</v>
      </c>
      <c r="J13" s="3"/>
    </row>
    <row r="14" spans="1:10" x14ac:dyDescent="0.3">
      <c r="A14" s="6">
        <v>6.6000000000000003E-2</v>
      </c>
      <c r="B14" s="6">
        <v>19.100000000000001</v>
      </c>
      <c r="C14" s="6">
        <v>1.85</v>
      </c>
      <c r="D14" s="9">
        <v>6.2000000000000003E-5</v>
      </c>
      <c r="E14" s="9">
        <v>1.8E-5</v>
      </c>
      <c r="F14" s="31">
        <f t="shared" si="2"/>
        <v>4.3999999999999999E-5</v>
      </c>
      <c r="G14" s="31"/>
      <c r="H14" s="9">
        <f t="shared" si="0"/>
        <v>2.3783783783783782E-5</v>
      </c>
      <c r="I14" s="12">
        <f t="shared" si="1"/>
        <v>5.5561857870170546E-7</v>
      </c>
    </row>
    <row r="15" spans="1:10" x14ac:dyDescent="0.3">
      <c r="A15" s="6">
        <v>1.4E-2</v>
      </c>
      <c r="B15" s="6">
        <v>19.100000000000001</v>
      </c>
      <c r="C15" s="6">
        <v>1.85</v>
      </c>
      <c r="D15" s="9">
        <v>3.0000000000000001E-5</v>
      </c>
      <c r="E15" s="9">
        <v>1.9000000000000001E-5</v>
      </c>
      <c r="F15" s="31">
        <f t="shared" si="2"/>
        <v>1.1E-5</v>
      </c>
      <c r="G15" s="31"/>
      <c r="H15" s="9">
        <f t="shared" si="0"/>
        <v>5.9459459459459454E-6</v>
      </c>
      <c r="I15" s="12">
        <f t="shared" si="1"/>
        <v>5.4149521838357436E-7</v>
      </c>
    </row>
    <row r="16" spans="1:10" x14ac:dyDescent="0.3">
      <c r="A16" s="3"/>
      <c r="B16" s="3"/>
      <c r="C16" s="3"/>
      <c r="D16" s="3"/>
      <c r="E16" s="3"/>
      <c r="F16" s="3"/>
    </row>
    <row r="17" spans="1:9" x14ac:dyDescent="0.3">
      <c r="A17" t="s">
        <v>18</v>
      </c>
      <c r="B17" t="s">
        <v>19</v>
      </c>
      <c r="C17" t="s">
        <v>39</v>
      </c>
      <c r="D17" t="s">
        <v>10</v>
      </c>
      <c r="H17" s="30" t="s">
        <v>20</v>
      </c>
      <c r="I17" s="30"/>
    </row>
    <row r="18" spans="1:9" ht="15.6" x14ac:dyDescent="0.3">
      <c r="A18" cm="1">
        <f t="array" ref="A18:A29">((B$51*A4:A15)+C$51)-C$53</f>
        <v>3.3429635377461679E-4</v>
      </c>
      <c r="B18" cm="1">
        <f t="array" ref="B18:B29">(B$51*A4:A15+C$51)+C$53</f>
        <v>3.3688277482671466E-4</v>
      </c>
      <c r="C18" s="26">
        <f>H4-(B$51*A4+C$51)</f>
        <v>2.8000091672558897E-7</v>
      </c>
      <c r="D18" t="s">
        <v>11</v>
      </c>
      <c r="E18">
        <v>9.9999999999999995E-7</v>
      </c>
      <c r="H18" s="4" t="s">
        <v>30</v>
      </c>
      <c r="I18" s="11">
        <v>7.9399999999999991E-3</v>
      </c>
    </row>
    <row r="19" spans="1:9" ht="15.6" x14ac:dyDescent="0.3">
      <c r="A19">
        <v>3.0148216882880494E-4</v>
      </c>
      <c r="B19">
        <v>3.0406858988090281E-4</v>
      </c>
      <c r="C19" s="26">
        <f t="shared" ref="C19:C29" si="3">H5-(B$51*A5+C$51)</f>
        <v>4.6786388838935275E-7</v>
      </c>
      <c r="D19" t="s">
        <v>12</v>
      </c>
      <c r="E19">
        <v>0.01</v>
      </c>
      <c r="H19" s="4" t="s">
        <v>31</v>
      </c>
      <c r="I19" s="11">
        <v>7.9500000000000005E-3</v>
      </c>
    </row>
    <row r="20" spans="1:9" ht="15.6" x14ac:dyDescent="0.3">
      <c r="A20">
        <v>2.7294809496288149E-4</v>
      </c>
      <c r="B20">
        <v>2.7553451601497936E-4</v>
      </c>
      <c r="C20" s="26">
        <f t="shared" si="3"/>
        <v>-2.3494135970385764E-6</v>
      </c>
      <c r="D20" t="s">
        <v>13</v>
      </c>
      <c r="E20">
        <v>5.0000000000000001E-4</v>
      </c>
      <c r="H20" s="4" t="s">
        <v>32</v>
      </c>
      <c r="I20" s="11">
        <v>7.9500000000000005E-3</v>
      </c>
    </row>
    <row r="21" spans="1:9" x14ac:dyDescent="0.3">
      <c r="A21">
        <v>2.4084726186371776E-4</v>
      </c>
      <c r="B21">
        <v>2.4343368291581562E-4</v>
      </c>
      <c r="C21" s="26">
        <f t="shared" si="3"/>
        <v>1.6433113940170555E-6</v>
      </c>
      <c r="D21" t="s">
        <v>16</v>
      </c>
      <c r="E21">
        <v>0.1</v>
      </c>
      <c r="H21" s="4"/>
      <c r="I21" s="18">
        <f>AVERAGE(I18:I20)</f>
        <v>7.9466666666666661E-3</v>
      </c>
    </row>
    <row r="22" spans="1:9" x14ac:dyDescent="0.3">
      <c r="A22">
        <v>2.0339628991469327E-4</v>
      </c>
      <c r="B22">
        <v>2.0598271096679114E-4</v>
      </c>
      <c r="C22" s="26">
        <f t="shared" si="3"/>
        <v>-1.4462571974989749E-6</v>
      </c>
      <c r="H22" s="4" t="s">
        <v>33</v>
      </c>
      <c r="I22" s="9">
        <v>0.01</v>
      </c>
    </row>
    <row r="23" spans="1:9" x14ac:dyDescent="0.3">
      <c r="A23">
        <v>1.7807229935868632E-4</v>
      </c>
      <c r="B23">
        <v>1.8065872041078419E-4</v>
      </c>
      <c r="C23" s="26">
        <f t="shared" si="3"/>
        <v>1.1750306558052748E-6</v>
      </c>
      <c r="H23" s="16" t="s">
        <v>35</v>
      </c>
      <c r="I23" s="8">
        <v>5.7700000000000004E-4</v>
      </c>
    </row>
    <row r="24" spans="1:9" x14ac:dyDescent="0.3">
      <c r="A24">
        <v>1.4418808664290231E-4</v>
      </c>
      <c r="B24">
        <v>1.4677450769500018E-4</v>
      </c>
      <c r="C24" s="26">
        <f t="shared" si="3"/>
        <v>-3.726015167773353E-7</v>
      </c>
    </row>
    <row r="25" spans="1:9" x14ac:dyDescent="0.3">
      <c r="A25">
        <v>1.070937906172019E-4</v>
      </c>
      <c r="B25">
        <v>1.0968021166929977E-4</v>
      </c>
      <c r="C25" s="26">
        <f t="shared" si="3"/>
        <v>1.3427285864788836E-6</v>
      </c>
    </row>
    <row r="26" spans="1:9" x14ac:dyDescent="0.3">
      <c r="A26">
        <v>7.2496226054769825E-5</v>
      </c>
      <c r="B26">
        <v>7.5082647106867694E-5</v>
      </c>
      <c r="C26" s="26">
        <f t="shared" si="3"/>
        <v>-2.7592306730525639E-7</v>
      </c>
    </row>
    <row r="27" spans="1:9" x14ac:dyDescent="0.3">
      <c r="A27">
        <v>4.9490629000369099E-5</v>
      </c>
      <c r="B27">
        <v>5.2077050052466969E-5</v>
      </c>
      <c r="C27" s="26">
        <f t="shared" si="3"/>
        <v>1.1080523654738585E-6</v>
      </c>
    </row>
    <row r="28" spans="1:9" x14ac:dyDescent="0.3">
      <c r="A28">
        <v>2.3631624559376037E-5</v>
      </c>
      <c r="B28">
        <v>2.62180456114739E-5</v>
      </c>
      <c r="C28" s="26">
        <f t="shared" si="3"/>
        <v>-1.1410513016411864E-6</v>
      </c>
    </row>
    <row r="29" spans="1:9" x14ac:dyDescent="0.3">
      <c r="A29">
        <v>5.0844765465258419E-6</v>
      </c>
      <c r="B29">
        <v>7.6708975986237047E-6</v>
      </c>
      <c r="C29" s="26">
        <f t="shared" si="3"/>
        <v>-4.3174112662882787E-7</v>
      </c>
    </row>
    <row r="49" spans="1:9" x14ac:dyDescent="0.3">
      <c r="G49" s="30" t="s">
        <v>21</v>
      </c>
      <c r="H49" s="30"/>
      <c r="I49" s="13">
        <f>PI()/4*I21^2*B51</f>
        <v>1.7690237690270963E-8</v>
      </c>
    </row>
    <row r="50" spans="1:9" x14ac:dyDescent="0.3">
      <c r="A50" s="28" t="s">
        <v>17</v>
      </c>
      <c r="B50" s="29"/>
      <c r="C50" s="29"/>
      <c r="D50" s="29"/>
      <c r="G50" s="30" t="s">
        <v>22</v>
      </c>
      <c r="H50" s="30"/>
      <c r="I50" s="1">
        <f>SQRT((2*B51*I21*I23)^2+(I21^2*B52)^2)</f>
        <v>3.2718237203515365E-9</v>
      </c>
    </row>
    <row r="51" spans="1:9" x14ac:dyDescent="0.3">
      <c r="A51" s="2" t="s">
        <v>3</v>
      </c>
      <c r="B51" s="8">
        <f t="array" ref="B51:C53">LINEST(H4:H15,A4:A15,TRUE,TRUE)</f>
        <v>3.5667592332404221E-4</v>
      </c>
      <c r="C51" s="8">
        <v>1.3842241460381821E-6</v>
      </c>
      <c r="D51" s="2" t="s">
        <v>6</v>
      </c>
      <c r="G51" s="30" t="s">
        <v>36</v>
      </c>
      <c r="H51" s="30"/>
      <c r="I51" s="27">
        <f>I50/I49</f>
        <v>0.18495080606807957</v>
      </c>
    </row>
    <row r="52" spans="1:9" x14ac:dyDescent="0.3">
      <c r="A52" s="2" t="s">
        <v>4</v>
      </c>
      <c r="B52" s="8">
        <v>1.2443742258912009E-6</v>
      </c>
      <c r="C52" s="8">
        <v>6.744255990491681E-7</v>
      </c>
      <c r="D52" s="2" t="s">
        <v>7</v>
      </c>
      <c r="G52" s="30" t="s">
        <v>23</v>
      </c>
      <c r="H52" s="30"/>
      <c r="I52" s="8">
        <v>1.7E-8</v>
      </c>
    </row>
    <row r="53" spans="1:9" x14ac:dyDescent="0.3">
      <c r="A53" s="2" t="s">
        <v>5</v>
      </c>
      <c r="B53" s="25">
        <v>0.99987829692039298</v>
      </c>
      <c r="C53" s="8">
        <v>1.2932105260489316E-6</v>
      </c>
      <c r="D53" s="2" t="s">
        <v>37</v>
      </c>
      <c r="G53" s="30" t="s">
        <v>24</v>
      </c>
      <c r="H53" s="30"/>
      <c r="I53" s="10">
        <f>ABS(I52-I49)/I52</f>
        <v>4.0602217074762505E-2</v>
      </c>
    </row>
  </sheetData>
  <mergeCells count="24">
    <mergeCell ref="A1:I1"/>
    <mergeCell ref="H17:I17"/>
    <mergeCell ref="F11:G11"/>
    <mergeCell ref="F2:G2"/>
    <mergeCell ref="H2:H3"/>
    <mergeCell ref="I2:I3"/>
    <mergeCell ref="F3:G3"/>
    <mergeCell ref="F4:G4"/>
    <mergeCell ref="F5:G5"/>
    <mergeCell ref="F6:G6"/>
    <mergeCell ref="F7:G7"/>
    <mergeCell ref="F8:G8"/>
    <mergeCell ref="F9:G9"/>
    <mergeCell ref="F10:G10"/>
    <mergeCell ref="F12:G12"/>
    <mergeCell ref="F13:G13"/>
    <mergeCell ref="F14:G14"/>
    <mergeCell ref="F15:G15"/>
    <mergeCell ref="A50:D50"/>
    <mergeCell ref="G51:H51"/>
    <mergeCell ref="G49:H49"/>
    <mergeCell ref="G50:H50"/>
    <mergeCell ref="G52:H52"/>
    <mergeCell ref="G53:H53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CDA6-220A-4E8E-90EF-CAFB72BCE21D}">
  <sheetPr>
    <tabColor theme="0" tint="-0.14999847407452621"/>
  </sheetPr>
  <dimension ref="A1:J53"/>
  <sheetViews>
    <sheetView topLeftCell="A21" zoomScale="85" zoomScaleNormal="85" workbookViewId="0">
      <selection activeCell="N24" sqref="N24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x14ac:dyDescent="0.3">
      <c r="A1" s="38" t="s">
        <v>45</v>
      </c>
      <c r="B1" s="38"/>
      <c r="C1" s="38"/>
      <c r="D1" s="38"/>
      <c r="E1" s="38"/>
      <c r="F1" s="38"/>
      <c r="G1" s="38"/>
      <c r="H1" s="38"/>
      <c r="I1" s="38"/>
    </row>
    <row r="2" spans="1:10" ht="15.6" x14ac:dyDescent="0.3">
      <c r="A2" s="4" t="s">
        <v>14</v>
      </c>
      <c r="B2" s="4" t="s">
        <v>0</v>
      </c>
      <c r="C2" s="4" t="s">
        <v>1</v>
      </c>
      <c r="D2" s="5" t="s">
        <v>26</v>
      </c>
      <c r="E2" s="4" t="s">
        <v>27</v>
      </c>
      <c r="F2" s="36" t="s">
        <v>28</v>
      </c>
      <c r="G2" s="36"/>
      <c r="H2" s="34" t="s">
        <v>2</v>
      </c>
      <c r="I2" s="34" t="s">
        <v>25</v>
      </c>
      <c r="J2" s="3"/>
    </row>
    <row r="3" spans="1:10" x14ac:dyDescent="0.3">
      <c r="A3" s="7" t="s">
        <v>15</v>
      </c>
      <c r="B3" s="7" t="s">
        <v>8</v>
      </c>
      <c r="C3" s="7" t="s">
        <v>9</v>
      </c>
      <c r="D3" s="7" t="s">
        <v>29</v>
      </c>
      <c r="E3" s="7" t="s">
        <v>29</v>
      </c>
      <c r="F3" s="32" t="s">
        <v>29</v>
      </c>
      <c r="G3" s="33"/>
      <c r="H3" s="35"/>
      <c r="I3" s="35"/>
    </row>
    <row r="4" spans="1:10" x14ac:dyDescent="0.3">
      <c r="A4" s="6">
        <v>0.35799999999999998</v>
      </c>
      <c r="B4" s="6">
        <v>19.100000000000001</v>
      </c>
      <c r="C4" s="6">
        <v>1.85</v>
      </c>
      <c r="D4" s="9">
        <v>1.7229000000000001E-2</v>
      </c>
      <c r="E4" s="9">
        <v>3.9999999999999998E-6</v>
      </c>
      <c r="F4" s="31">
        <f>D4-E4</f>
        <v>1.7225000000000001E-2</v>
      </c>
      <c r="G4" s="31"/>
      <c r="H4" s="9">
        <f t="shared" ref="H4:H15" si="0">F4/C4</f>
        <v>9.3108108108108101E-3</v>
      </c>
      <c r="I4" s="12">
        <f t="shared" ref="I4:I15" si="1">SQRT(((1/C4)*$E$18)^2+(-(F4/(C4^2))*$E$19)^2)</f>
        <v>5.0331609759378707E-5</v>
      </c>
      <c r="J4" s="3"/>
    </row>
    <row r="5" spans="1:10" x14ac:dyDescent="0.3">
      <c r="A5" s="6">
        <v>0.31850000000000001</v>
      </c>
      <c r="B5" s="6">
        <v>19.100000000000001</v>
      </c>
      <c r="C5" s="6">
        <v>1.85</v>
      </c>
      <c r="D5" s="9">
        <v>1.5511E-2</v>
      </c>
      <c r="E5" s="9">
        <v>3.0000000000000001E-6</v>
      </c>
      <c r="F5" s="31">
        <f t="shared" ref="F5:F15" si="2">D5-E5</f>
        <v>1.5508000000000001E-2</v>
      </c>
      <c r="G5" s="31"/>
      <c r="H5" s="9">
        <f t="shared" si="0"/>
        <v>8.3827027027027021E-3</v>
      </c>
      <c r="I5" s="12">
        <f t="shared" si="1"/>
        <v>4.5315130528775989E-5</v>
      </c>
      <c r="J5" s="3"/>
    </row>
    <row r="6" spans="1:10" x14ac:dyDescent="0.3">
      <c r="A6" s="6">
        <v>0.27500000000000002</v>
      </c>
      <c r="B6" s="6">
        <v>19.100000000000001</v>
      </c>
      <c r="C6" s="6">
        <v>1.85</v>
      </c>
      <c r="D6" s="9">
        <v>1.3481E-2</v>
      </c>
      <c r="E6" s="9">
        <v>5.0000000000000004E-6</v>
      </c>
      <c r="F6" s="31">
        <f t="shared" si="2"/>
        <v>1.3476E-2</v>
      </c>
      <c r="G6" s="31"/>
      <c r="H6" s="9">
        <f t="shared" si="0"/>
        <v>7.2843243243243243E-3</v>
      </c>
      <c r="I6" s="12">
        <f t="shared" si="1"/>
        <v>3.9378436202425784E-5</v>
      </c>
      <c r="J6" s="3"/>
    </row>
    <row r="7" spans="1:10" x14ac:dyDescent="0.3">
      <c r="A7" s="6">
        <v>0.23499999999999999</v>
      </c>
      <c r="B7" s="6">
        <v>19.100000000000001</v>
      </c>
      <c r="C7" s="6">
        <v>1.85</v>
      </c>
      <c r="D7" s="9">
        <v>1.1533E-2</v>
      </c>
      <c r="E7" s="9">
        <v>9.9999999999999995E-7</v>
      </c>
      <c r="F7" s="31">
        <f t="shared" si="2"/>
        <v>1.1532000000000001E-2</v>
      </c>
      <c r="G7" s="31"/>
      <c r="H7" s="9">
        <f t="shared" si="0"/>
        <v>6.2335135135135134E-3</v>
      </c>
      <c r="I7" s="12">
        <f t="shared" si="1"/>
        <v>3.3699003123050697E-5</v>
      </c>
      <c r="J7" s="3"/>
    </row>
    <row r="8" spans="1:10" x14ac:dyDescent="0.3">
      <c r="A8" s="6">
        <v>0.19500000000000001</v>
      </c>
      <c r="B8" s="6">
        <v>19.100000000000001</v>
      </c>
      <c r="C8" s="6">
        <v>1.85</v>
      </c>
      <c r="D8" s="9">
        <v>9.5549999999999993E-3</v>
      </c>
      <c r="E8" s="9">
        <v>9.9999999999999995E-7</v>
      </c>
      <c r="F8" s="31">
        <f t="shared" si="2"/>
        <v>9.554E-3</v>
      </c>
      <c r="G8" s="31"/>
      <c r="H8" s="9">
        <f t="shared" si="0"/>
        <v>5.164324324324324E-3</v>
      </c>
      <c r="I8" s="12">
        <f t="shared" si="1"/>
        <v>2.7920499537584925E-5</v>
      </c>
      <c r="J8" s="3"/>
    </row>
    <row r="9" spans="1:10" x14ac:dyDescent="0.3">
      <c r="A9" s="6">
        <v>0.155</v>
      </c>
      <c r="B9" s="6">
        <v>19.100000000000001</v>
      </c>
      <c r="C9" s="6">
        <v>1.85</v>
      </c>
      <c r="D9" s="9">
        <v>7.7219999999999997E-3</v>
      </c>
      <c r="E9" s="9">
        <v>0</v>
      </c>
      <c r="F9" s="31">
        <f t="shared" si="2"/>
        <v>7.7219999999999997E-3</v>
      </c>
      <c r="G9" s="31"/>
      <c r="H9" s="9">
        <f t="shared" si="0"/>
        <v>4.1740540540540537E-3</v>
      </c>
      <c r="I9" s="12">
        <f t="shared" si="1"/>
        <v>2.2568928423876212E-5</v>
      </c>
      <c r="J9" s="3"/>
    </row>
    <row r="10" spans="1:10" x14ac:dyDescent="0.3">
      <c r="A10" s="6">
        <v>0.125</v>
      </c>
      <c r="B10" s="6">
        <v>19.100000000000001</v>
      </c>
      <c r="C10" s="6">
        <v>1.85</v>
      </c>
      <c r="D10" s="9">
        <v>6.2870000000000001E-3</v>
      </c>
      <c r="E10" s="9">
        <v>3.9999999999999998E-6</v>
      </c>
      <c r="F10" s="31">
        <f t="shared" si="2"/>
        <v>6.2830000000000004E-3</v>
      </c>
      <c r="G10" s="31"/>
      <c r="H10" s="9">
        <f t="shared" si="0"/>
        <v>3.3962162162162165E-3</v>
      </c>
      <c r="I10" s="12">
        <f t="shared" si="1"/>
        <v>1.8365881750809928E-5</v>
      </c>
      <c r="J10" s="3"/>
    </row>
    <row r="11" spans="1:10" x14ac:dyDescent="0.3">
      <c r="A11" s="6">
        <v>9.9000000000000005E-2</v>
      </c>
      <c r="B11" s="6">
        <v>19.100000000000001</v>
      </c>
      <c r="C11" s="6">
        <v>1.85</v>
      </c>
      <c r="D11" s="9">
        <v>5.0200000000000002E-3</v>
      </c>
      <c r="E11" s="9">
        <v>1.9999999999999999E-6</v>
      </c>
      <c r="F11" s="31">
        <f t="shared" si="2"/>
        <v>5.0179999999999999E-3</v>
      </c>
      <c r="G11" s="31"/>
      <c r="H11" s="9">
        <f t="shared" si="0"/>
        <v>2.7124324324324322E-3</v>
      </c>
      <c r="I11" s="12">
        <f t="shared" si="1"/>
        <v>1.46717576776998E-5</v>
      </c>
      <c r="J11" s="3"/>
    </row>
    <row r="12" spans="1:10" x14ac:dyDescent="0.3">
      <c r="A12" s="6">
        <v>6.4000000000000001E-2</v>
      </c>
      <c r="B12" s="6">
        <v>19.100000000000001</v>
      </c>
      <c r="C12" s="6">
        <v>1.85</v>
      </c>
      <c r="D12" s="9">
        <v>3.3830000000000002E-3</v>
      </c>
      <c r="E12" s="9">
        <v>0</v>
      </c>
      <c r="F12" s="31">
        <f t="shared" si="2"/>
        <v>3.3830000000000002E-3</v>
      </c>
      <c r="G12" s="31"/>
      <c r="H12" s="9">
        <f t="shared" si="0"/>
        <v>1.8286486486486487E-3</v>
      </c>
      <c r="I12" s="12">
        <f t="shared" si="1"/>
        <v>9.8993560381194999E-6</v>
      </c>
      <c r="J12" s="3"/>
    </row>
    <row r="13" spans="1:10" x14ac:dyDescent="0.3">
      <c r="A13" s="6">
        <v>4.2000000000000003E-2</v>
      </c>
      <c r="B13" s="6">
        <v>19.100000000000001</v>
      </c>
      <c r="C13" s="6">
        <v>1.85</v>
      </c>
      <c r="D13" s="9">
        <v>2.2539999999999999E-3</v>
      </c>
      <c r="E13" s="9">
        <v>1.9999999999999999E-6</v>
      </c>
      <c r="F13" s="31">
        <f t="shared" si="2"/>
        <v>2.2520000000000001E-3</v>
      </c>
      <c r="G13" s="31"/>
      <c r="H13" s="9">
        <f t="shared" si="0"/>
        <v>1.2172972972972972E-3</v>
      </c>
      <c r="I13" s="12">
        <f t="shared" si="1"/>
        <v>6.6021505450163212E-6</v>
      </c>
      <c r="J13" s="3"/>
    </row>
    <row r="14" spans="1:10" x14ac:dyDescent="0.3">
      <c r="A14" s="6">
        <v>2.4E-2</v>
      </c>
      <c r="B14" s="6">
        <v>19.100000000000001</v>
      </c>
      <c r="C14" s="6">
        <v>1.85</v>
      </c>
      <c r="D14" s="9">
        <v>1.33E-3</v>
      </c>
      <c r="E14" s="9">
        <v>1.9999999999999999E-6</v>
      </c>
      <c r="F14" s="31">
        <f t="shared" si="2"/>
        <v>1.328E-3</v>
      </c>
      <c r="G14" s="31"/>
      <c r="H14" s="9">
        <f t="shared" si="0"/>
        <v>7.1783783783783777E-4</v>
      </c>
      <c r="I14" s="12">
        <f t="shared" si="1"/>
        <v>3.9176742158710149E-6</v>
      </c>
    </row>
    <row r="15" spans="1:10" x14ac:dyDescent="0.3">
      <c r="A15" s="6">
        <v>6.0000000000000001E-3</v>
      </c>
      <c r="B15" s="6">
        <v>19.100000000000001</v>
      </c>
      <c r="C15" s="6">
        <v>1.85</v>
      </c>
      <c r="D15" s="9">
        <v>6.0300000000000002E-4</v>
      </c>
      <c r="E15" s="9">
        <v>9.9999999999999995E-7</v>
      </c>
      <c r="F15" s="31">
        <f t="shared" si="2"/>
        <v>6.02E-4</v>
      </c>
      <c r="G15" s="31"/>
      <c r="H15" s="9">
        <f t="shared" si="0"/>
        <v>3.2540540540540539E-4</v>
      </c>
      <c r="I15" s="12">
        <f t="shared" si="1"/>
        <v>1.8401311436341373E-6</v>
      </c>
    </row>
    <row r="16" spans="1:10" x14ac:dyDescent="0.3">
      <c r="A16" s="3"/>
      <c r="B16" s="3"/>
      <c r="C16" s="3"/>
      <c r="D16" s="3"/>
      <c r="E16" s="3"/>
      <c r="F16" s="3"/>
    </row>
    <row r="17" spans="1:9" x14ac:dyDescent="0.3">
      <c r="A17" t="s">
        <v>18</v>
      </c>
      <c r="B17" t="s">
        <v>19</v>
      </c>
      <c r="C17" t="s">
        <v>39</v>
      </c>
      <c r="D17" t="s">
        <v>10</v>
      </c>
      <c r="H17" s="30" t="s">
        <v>20</v>
      </c>
      <c r="I17" s="30"/>
    </row>
    <row r="18" spans="1:9" ht="15.6" x14ac:dyDescent="0.3">
      <c r="A18" cm="1">
        <f t="array" ref="A18:A29">((B$51*A4:A15)+C$51)-C$53</f>
        <v>9.3447052545237962E-3</v>
      </c>
      <c r="B18" cm="1">
        <f t="array" ref="B18:B29">(B$51*A4:A15+C$51)+C$53</f>
        <v>9.4174148400702762E-3</v>
      </c>
      <c r="C18" s="3">
        <f>H4-(B$51*A4+C$51)</f>
        <v>-7.0249236486226094E-5</v>
      </c>
      <c r="D18" t="s">
        <v>11</v>
      </c>
      <c r="E18">
        <v>9.9999999999999995E-7</v>
      </c>
      <c r="H18" s="4" t="s">
        <v>30</v>
      </c>
      <c r="I18" s="11">
        <v>6.4700000000000001E-3</v>
      </c>
    </row>
    <row r="19" spans="1:9" ht="15.6" x14ac:dyDescent="0.3">
      <c r="A19">
        <v>8.3269542466055321E-3</v>
      </c>
      <c r="B19">
        <v>8.3996638321520121E-3</v>
      </c>
      <c r="C19" s="3">
        <f t="shared" ref="C19:C29" si="3">H5-(B$51*A5+C$51)</f>
        <v>1.9393663323929999E-5</v>
      </c>
      <c r="D19" t="s">
        <v>12</v>
      </c>
      <c r="E19">
        <v>0.01</v>
      </c>
      <c r="H19" s="4" t="s">
        <v>31</v>
      </c>
      <c r="I19" s="11">
        <v>6.4599999999999996E-3</v>
      </c>
    </row>
    <row r="20" spans="1:9" ht="15.6" x14ac:dyDescent="0.3">
      <c r="A20">
        <v>7.2061398454803553E-3</v>
      </c>
      <c r="B20">
        <v>7.2788494310268336E-3</v>
      </c>
      <c r="C20" s="3">
        <f t="shared" si="3"/>
        <v>4.1829686070729913E-5</v>
      </c>
      <c r="D20" t="s">
        <v>13</v>
      </c>
      <c r="E20">
        <v>5.0000000000000001E-4</v>
      </c>
      <c r="H20" s="4" t="s">
        <v>32</v>
      </c>
      <c r="I20" s="11">
        <v>6.4700000000000001E-3</v>
      </c>
    </row>
    <row r="21" spans="1:9" x14ac:dyDescent="0.3">
      <c r="A21">
        <v>6.1755059134112247E-3</v>
      </c>
      <c r="B21">
        <v>6.248215498957703E-3</v>
      </c>
      <c r="C21" s="3">
        <f t="shared" si="3"/>
        <v>2.1652807329049575E-5</v>
      </c>
      <c r="D21" t="s">
        <v>16</v>
      </c>
      <c r="E21">
        <v>0.1</v>
      </c>
      <c r="H21" s="4"/>
      <c r="I21" s="18">
        <f>AVERAGE(I18:I20)</f>
        <v>6.4666666666666666E-3</v>
      </c>
    </row>
    <row r="22" spans="1:9" x14ac:dyDescent="0.3">
      <c r="A22">
        <v>5.1448719813420966E-3</v>
      </c>
      <c r="B22">
        <v>5.2175815668885749E-3</v>
      </c>
      <c r="C22" s="3">
        <f t="shared" si="3"/>
        <v>-1.6902449791011791E-5</v>
      </c>
      <c r="H22" s="4" t="s">
        <v>33</v>
      </c>
      <c r="I22" s="9">
        <v>0.01</v>
      </c>
    </row>
    <row r="23" spans="1:9" x14ac:dyDescent="0.3">
      <c r="A23">
        <v>4.1142380492729669E-3</v>
      </c>
      <c r="B23">
        <v>4.1869476348194452E-3</v>
      </c>
      <c r="C23" s="3">
        <f t="shared" si="3"/>
        <v>2.3461212007847704E-5</v>
      </c>
      <c r="H23" s="16" t="s">
        <v>35</v>
      </c>
      <c r="I23" s="8">
        <v>5.7700000000000004E-4</v>
      </c>
    </row>
    <row r="24" spans="1:9" x14ac:dyDescent="0.3">
      <c r="A24">
        <v>3.3412626002211204E-3</v>
      </c>
      <c r="B24">
        <v>3.4139721857675987E-3</v>
      </c>
      <c r="C24" s="3">
        <f t="shared" si="3"/>
        <v>1.8598823221856881E-5</v>
      </c>
    </row>
    <row r="25" spans="1:9" x14ac:dyDescent="0.3">
      <c r="A25">
        <v>2.6713505443761868E-3</v>
      </c>
      <c r="B25">
        <v>2.7440601299226651E-3</v>
      </c>
      <c r="C25" s="3">
        <f t="shared" si="3"/>
        <v>4.7270952830062545E-6</v>
      </c>
    </row>
    <row r="26" spans="1:9" x14ac:dyDescent="0.3">
      <c r="A26">
        <v>1.7695458538156985E-3</v>
      </c>
      <c r="B26">
        <v>1.8422554393621772E-3</v>
      </c>
      <c r="C26" s="3">
        <f t="shared" si="3"/>
        <v>2.2748002059710861E-5</v>
      </c>
    </row>
    <row r="27" spans="1:9" x14ac:dyDescent="0.3">
      <c r="A27">
        <v>1.2026971911776774E-3</v>
      </c>
      <c r="B27">
        <v>1.2754067767241561E-3</v>
      </c>
      <c r="C27" s="3">
        <f t="shared" si="3"/>
        <v>-2.1754686653619511E-5</v>
      </c>
    </row>
    <row r="28" spans="1:9" x14ac:dyDescent="0.3">
      <c r="A28">
        <v>7.3891192174656945E-4</v>
      </c>
      <c r="B28">
        <v>8.1162150729304796E-4</v>
      </c>
      <c r="C28" s="3">
        <f t="shared" si="3"/>
        <v>-5.7428876681970935E-5</v>
      </c>
    </row>
    <row r="29" spans="1:9" x14ac:dyDescent="0.3">
      <c r="A29">
        <v>2.751266523154613E-4</v>
      </c>
      <c r="B29">
        <v>3.4783623786193991E-4</v>
      </c>
      <c r="C29" s="3">
        <f t="shared" si="3"/>
        <v>1.3923960316704787E-5</v>
      </c>
    </row>
    <row r="49" spans="1:9" x14ac:dyDescent="0.3">
      <c r="G49" s="30" t="s">
        <v>21</v>
      </c>
      <c r="H49" s="30"/>
      <c r="I49" s="13">
        <f>PI()/4*I21^2*B51</f>
        <v>8.4624336637433035E-7</v>
      </c>
    </row>
    <row r="50" spans="1:9" x14ac:dyDescent="0.3">
      <c r="A50" s="28" t="s">
        <v>17</v>
      </c>
      <c r="B50" s="29"/>
      <c r="C50" s="29"/>
      <c r="D50" s="29"/>
      <c r="G50" s="30" t="s">
        <v>22</v>
      </c>
      <c r="H50" s="30"/>
      <c r="I50" s="1">
        <f>SQRT((2*B51*I21*I23)^2+(I21^2*B52)^2)</f>
        <v>1.9231735364117805E-7</v>
      </c>
    </row>
    <row r="51" spans="1:9" x14ac:dyDescent="0.3">
      <c r="A51" s="2" t="s">
        <v>3</v>
      </c>
      <c r="B51" s="8">
        <f t="array" ref="B51:C53">LINEST(H4:H15,A4:A15,TRUE,TRUE)</f>
        <v>2.5765848301728227E-2</v>
      </c>
      <c r="C51" s="8">
        <v>1.5688635527833124E-4</v>
      </c>
      <c r="D51" s="2" t="s">
        <v>6</v>
      </c>
      <c r="G51" s="30" t="s">
        <v>36</v>
      </c>
      <c r="H51" s="30"/>
      <c r="I51" s="27">
        <f>I50/I49</f>
        <v>0.22726010186070716</v>
      </c>
    </row>
    <row r="52" spans="1:9" x14ac:dyDescent="0.3">
      <c r="A52" s="2" t="s">
        <v>4</v>
      </c>
      <c r="B52" s="8">
        <v>9.2437262977854048E-5</v>
      </c>
      <c r="C52" s="8">
        <v>1.7987783303793887E-5</v>
      </c>
      <c r="D52" s="2" t="s">
        <v>7</v>
      </c>
      <c r="G52" s="30" t="s">
        <v>23</v>
      </c>
      <c r="H52" s="30"/>
      <c r="I52" s="8" t="s">
        <v>34</v>
      </c>
    </row>
    <row r="53" spans="1:9" x14ac:dyDescent="0.3">
      <c r="A53" s="2" t="s">
        <v>5</v>
      </c>
      <c r="B53" s="25">
        <v>0.9998713086458022</v>
      </c>
      <c r="C53" s="8">
        <v>3.6354792773239279E-5</v>
      </c>
      <c r="D53" s="2" t="s">
        <v>37</v>
      </c>
      <c r="G53" s="30" t="s">
        <v>24</v>
      </c>
      <c r="H53" s="30"/>
      <c r="I53" s="10" t="s">
        <v>34</v>
      </c>
    </row>
  </sheetData>
  <mergeCells count="24">
    <mergeCell ref="A1:I1"/>
    <mergeCell ref="H17:I17"/>
    <mergeCell ref="F11:G11"/>
    <mergeCell ref="F2:G2"/>
    <mergeCell ref="H2:H3"/>
    <mergeCell ref="I2:I3"/>
    <mergeCell ref="F3:G3"/>
    <mergeCell ref="F4:G4"/>
    <mergeCell ref="F5:G5"/>
    <mergeCell ref="F6:G6"/>
    <mergeCell ref="F7:G7"/>
    <mergeCell ref="F8:G8"/>
    <mergeCell ref="F9:G9"/>
    <mergeCell ref="F10:G10"/>
    <mergeCell ref="F12:G12"/>
    <mergeCell ref="F13:G13"/>
    <mergeCell ref="F14:G14"/>
    <mergeCell ref="F15:G15"/>
    <mergeCell ref="A50:D50"/>
    <mergeCell ref="G51:H51"/>
    <mergeCell ref="G49:H49"/>
    <mergeCell ref="G50:H50"/>
    <mergeCell ref="G52:H52"/>
    <mergeCell ref="G53:H53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1-alumínio quadrado</vt:lpstr>
      <vt:lpstr>2-alumínio</vt:lpstr>
      <vt:lpstr>3-latão</vt:lpstr>
      <vt:lpstr>4-latão</vt:lpstr>
      <vt:lpstr>5-cobre</vt:lpstr>
      <vt:lpstr>6-aço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nunop</cp:lastModifiedBy>
  <cp:lastPrinted>2022-05-06T14:40:18Z</cp:lastPrinted>
  <dcterms:created xsi:type="dcterms:W3CDTF">2022-04-28T18:07:36Z</dcterms:created>
  <dcterms:modified xsi:type="dcterms:W3CDTF">2022-05-06T16:00:46Z</dcterms:modified>
</cp:coreProperties>
</file>