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5886B2E0-0068-4F3F-9127-F6C84850DFA8}" xr6:coauthVersionLast="47" xr6:coauthVersionMax="47" xr10:uidLastSave="{00000000-0000-0000-0000-000000000000}"/>
  <bookViews>
    <workbookView xWindow="-108" yWindow="-108" windowWidth="23256" windowHeight="12456" activeTab="1" xr2:uid="{FD070C28-706B-43D0-A779-B6A470B86684}"/>
  </bookViews>
  <sheets>
    <sheet name="Amplitude" sheetId="4" r:id="rId1"/>
    <sheet name="Compriment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4" i="1" l="1"/>
  <c r="R35" i="1"/>
  <c r="R36" i="1"/>
  <c r="R37" i="1"/>
  <c r="R38" i="1"/>
  <c r="R39" i="1"/>
  <c r="R40" i="1"/>
  <c r="R41" i="1"/>
  <c r="R42" i="1"/>
  <c r="R43" i="1"/>
  <c r="R33" i="1"/>
  <c r="Q34" i="1"/>
  <c r="Q35" i="1"/>
  <c r="Q36" i="1"/>
  <c r="Q37" i="1"/>
  <c r="Q38" i="1"/>
  <c r="Q39" i="1"/>
  <c r="Q40" i="1"/>
  <c r="Q41" i="1"/>
  <c r="Q42" i="1"/>
  <c r="Q43" i="1"/>
  <c r="Q33" i="1"/>
  <c r="P43" i="1"/>
  <c r="P42" i="1"/>
  <c r="P41" i="1"/>
  <c r="P40" i="1"/>
  <c r="P39" i="1"/>
  <c r="P38" i="1"/>
  <c r="P37" i="1"/>
  <c r="P36" i="1"/>
  <c r="P35" i="1"/>
  <c r="P34" i="1"/>
  <c r="P33" i="1"/>
  <c r="N38" i="1"/>
  <c r="B2" i="1" l="1"/>
  <c r="N33" i="1" s="1"/>
  <c r="B5" i="1"/>
  <c r="N34" i="1" s="1"/>
  <c r="B8" i="1"/>
  <c r="N35" i="1" s="1"/>
  <c r="B11" i="1"/>
  <c r="N36" i="1" s="1"/>
  <c r="B14" i="1"/>
  <c r="N37" i="1" s="1"/>
  <c r="B17" i="1"/>
  <c r="B20" i="1"/>
  <c r="N39" i="1" s="1"/>
  <c r="B23" i="1"/>
  <c r="N40" i="1" s="1"/>
  <c r="B26" i="1"/>
  <c r="N41" i="1" s="1"/>
  <c r="B29" i="1"/>
  <c r="N42" i="1" s="1"/>
  <c r="B32" i="1"/>
  <c r="N43" i="1" s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2" i="4"/>
  <c r="E3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G26" i="4" l="1"/>
  <c r="H26" i="4" s="1"/>
  <c r="G23" i="4"/>
  <c r="H23" i="4" s="1"/>
  <c r="G14" i="4"/>
  <c r="H14" i="4" s="1"/>
  <c r="G11" i="4"/>
  <c r="H11" i="4" s="1"/>
  <c r="F2" i="1"/>
  <c r="G2" i="1" s="1"/>
  <c r="F17" i="1"/>
  <c r="H17" i="1" s="1"/>
  <c r="O38" i="1" s="1"/>
  <c r="G2" i="4"/>
  <c r="H2" i="4" s="1"/>
  <c r="G8" i="4"/>
  <c r="H8" i="4" s="1"/>
  <c r="G29" i="4"/>
  <c r="H29" i="4" s="1"/>
  <c r="G5" i="4"/>
  <c r="H5" i="4" s="1"/>
  <c r="G20" i="4"/>
  <c r="H20" i="4" s="1"/>
  <c r="G17" i="4"/>
  <c r="H17" i="4" s="1"/>
  <c r="F32" i="1"/>
  <c r="F8" i="1"/>
  <c r="G8" i="1" s="1"/>
  <c r="F5" i="1"/>
  <c r="G5" i="1" s="1"/>
  <c r="F29" i="1"/>
  <c r="G29" i="1" s="1"/>
  <c r="F20" i="1"/>
  <c r="G20" i="1" s="1"/>
  <c r="F23" i="1"/>
  <c r="G23" i="1" s="1"/>
  <c r="F26" i="1"/>
  <c r="G26" i="1" s="1"/>
  <c r="F14" i="1"/>
  <c r="G14" i="1" s="1"/>
  <c r="F11" i="1"/>
  <c r="G11" i="1" s="1"/>
  <c r="H2" i="1" l="1"/>
  <c r="O33" i="1" s="1"/>
  <c r="I2" i="1"/>
  <c r="G17" i="1"/>
  <c r="I17" i="1" s="1"/>
  <c r="H32" i="1"/>
  <c r="O43" i="1" s="1"/>
  <c r="G32" i="1"/>
  <c r="I32" i="1" s="1"/>
  <c r="H8" i="1"/>
  <c r="O35" i="1" s="1"/>
  <c r="I8" i="1"/>
  <c r="H11" i="1"/>
  <c r="O36" i="1" s="1"/>
  <c r="I11" i="1"/>
  <c r="H20" i="1"/>
  <c r="O39" i="1" s="1"/>
  <c r="I20" i="1"/>
  <c r="H29" i="1"/>
  <c r="O42" i="1" s="1"/>
  <c r="I29" i="1"/>
  <c r="H14" i="1"/>
  <c r="O37" i="1" s="1"/>
  <c r="I14" i="1"/>
  <c r="H5" i="1"/>
  <c r="O34" i="1" s="1"/>
  <c r="I5" i="1"/>
  <c r="H26" i="1"/>
  <c r="O41" i="1" s="1"/>
  <c r="I26" i="1"/>
  <c r="H23" i="1"/>
  <c r="O40" i="1" s="1"/>
  <c r="I23" i="1"/>
  <c r="O28" i="1" l="1" a="1"/>
  <c r="O28" i="1" l="1"/>
  <c r="P28" i="1"/>
  <c r="J8" i="1" s="1"/>
  <c r="P29" i="1"/>
  <c r="O29" i="1"/>
  <c r="P30" i="1"/>
  <c r="O30" i="1"/>
  <c r="J29" i="1"/>
  <c r="K29" i="1" s="1"/>
  <c r="J20" i="1"/>
  <c r="K20" i="1" s="1"/>
  <c r="J23" i="1"/>
  <c r="K23" i="1" s="1"/>
  <c r="J5" i="1"/>
  <c r="J26" i="1"/>
  <c r="K26" i="1" s="1"/>
  <c r="J17" i="1"/>
  <c r="K17" i="1" s="1"/>
  <c r="J11" i="1"/>
  <c r="J32" i="1"/>
  <c r="K32" i="1" s="1"/>
  <c r="J14" i="1"/>
  <c r="K14" i="1" s="1"/>
  <c r="B40" i="1" l="1"/>
  <c r="B39" i="1"/>
  <c r="B41" i="1" s="1"/>
  <c r="J2" i="1"/>
  <c r="K11" i="1"/>
  <c r="K5" i="1"/>
  <c r="K8" i="1"/>
  <c r="K2" i="1" l="1"/>
</calcChain>
</file>

<file path=xl/sharedStrings.xml><?xml version="1.0" encoding="utf-8"?>
<sst xmlns="http://schemas.openxmlformats.org/spreadsheetml/2006/main" count="38" uniqueCount="37">
  <si>
    <t>L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</si>
  <si>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</si>
  <si>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r</t>
  </si>
  <si>
    <t>u(R)</t>
  </si>
  <si>
    <t>u(L')</t>
  </si>
  <si>
    <t>u(L)</t>
  </si>
  <si>
    <r>
      <t xml:space="preserve">L' /m </t>
    </r>
    <r>
      <rPr>
        <sz val="11"/>
        <color theme="1"/>
        <rFont val="Calibri"/>
        <family val="2"/>
      </rPr>
      <t xml:space="preserve">± </t>
    </r>
    <r>
      <rPr>
        <sz val="11"/>
        <color theme="1"/>
        <rFont val="Calibri"/>
        <family val="2"/>
        <scheme val="minor"/>
      </rPr>
      <t>0.0005m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</si>
  <si>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0.1s</t>
    </r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</si>
  <si>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 </t>
    </r>
    <r>
      <rPr>
        <sz val="11"/>
        <color theme="1"/>
        <rFont val="Calibri"/>
        <family val="2"/>
      </rPr>
      <t>± 0.01s</t>
    </r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</si>
  <si>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</t>
    </r>
  </si>
  <si>
    <t>u(T̅i) /s</t>
  </si>
  <si>
    <t>m</t>
  </si>
  <si>
    <t>b</t>
  </si>
  <si>
    <t>sb</t>
  </si>
  <si>
    <t>sm</t>
  </si>
  <si>
    <t>r2</t>
  </si>
  <si>
    <t>sy</t>
  </si>
  <si>
    <t>u(g)</t>
  </si>
  <si>
    <t>g</t>
  </si>
  <si>
    <r>
      <t>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(ajuste)</t>
    </r>
  </si>
  <si>
    <t>Resíduos</t>
  </si>
  <si>
    <r>
      <t>u(T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</si>
  <si>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 /m ± 0.000500m</t>
  </si>
  <si>
    <t>Ensaio</t>
  </si>
  <si>
    <r>
      <t>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/s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</si>
  <si>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/s</t>
    </r>
  </si>
  <si>
    <t>n.º de oscilações</t>
  </si>
  <si>
    <r>
      <t>θ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/°</t>
    </r>
  </si>
  <si>
    <t>Parâmetros de ajuste</t>
  </si>
  <si>
    <r>
      <t>T</t>
    </r>
    <r>
      <rPr>
        <vertAlign val="subscript"/>
        <sz val="11"/>
        <color theme="1"/>
        <rFont val="Calibri"/>
        <family val="2"/>
        <scheme val="minor"/>
      </rPr>
      <t xml:space="preserve">i </t>
    </r>
    <r>
      <rPr>
        <sz val="11"/>
        <color theme="1"/>
        <rFont val="Calibri"/>
        <family val="2"/>
        <scheme val="minor"/>
      </rPr>
      <t>/s (médio)</t>
    </r>
  </si>
  <si>
    <r>
      <t>u(T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/s (médio)</t>
    </r>
  </si>
  <si>
    <r>
      <t>(t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>± 0.1) s</t>
    </r>
  </si>
  <si>
    <t>T^2</t>
  </si>
  <si>
    <t>"+sy"</t>
  </si>
  <si>
    <t>"-sy"</t>
  </si>
  <si>
    <t>Erro %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</si>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</sst>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"/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7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C520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63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1051841908439567E-2"/>
                  <c:y val="-0.133689177002906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T</a:t>
                    </a:r>
                    <a:r>
                      <a:rPr lang="en-US" sz="1100" baseline="-25000"/>
                      <a:t>i</a:t>
                    </a:r>
                    <a:r>
                      <a:rPr lang="en-US" sz="1100" baseline="0"/>
                      <a:t> = 0.0023</a:t>
                    </a:r>
                    <a:r>
                      <a:rPr lang="el-GR" sz="1100" b="0" i="0" u="none" strike="noStrike" baseline="0">
                        <a:effectLst/>
                      </a:rPr>
                      <a:t>θ</a:t>
                    </a:r>
                    <a:r>
                      <a:rPr lang="el-GR" sz="1100" b="0" i="0" u="none" strike="noStrike" baseline="-25000">
                        <a:effectLst/>
                      </a:rPr>
                      <a:t>0</a:t>
                    </a:r>
                    <a:r>
                      <a:rPr lang="en-US" sz="1100" baseline="0"/>
                      <a:t> + 1.51</a:t>
                    </a:r>
                    <a:endParaRPr lang="en-US" sz="1100"/>
                  </a:p>
                </c:rich>
              </c:tx>
              <c:numFmt formatCode="General" sourceLinked="0"/>
              <c:spPr>
                <a:solidFill>
                  <a:sysClr val="window" lastClr="FFFFFF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0.5</c:v>
                </c:pt>
              </c:numLit>
            </c:plus>
            <c:minus>
              <c:numLit>
                <c:formatCode>General</c:formatCode>
                <c:ptCount val="1"/>
                <c:pt idx="0">
                  <c:v>0.5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Amplitude!$F$2:$F$31</c:f>
                <c:numCache>
                  <c:formatCode>General</c:formatCode>
                  <c:ptCount val="30"/>
                </c:numCache>
              </c:numRef>
            </c:plus>
            <c:minus>
              <c:numRef>
                <c:f>Amplitude!$F$2:$F$31</c:f>
                <c:numCache>
                  <c:formatCode>General</c:formatCode>
                  <c:ptCount val="30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Amplitude!$A$2:$A$31</c:f>
              <c:numCache>
                <c:formatCode>0.0</c:formatCode>
                <c:ptCount val="30"/>
                <c:pt idx="0">
                  <c:v>2</c:v>
                </c:pt>
                <c:pt idx="3">
                  <c:v>4</c:v>
                </c:pt>
                <c:pt idx="6">
                  <c:v>6</c:v>
                </c:pt>
                <c:pt idx="9">
                  <c:v>8</c:v>
                </c:pt>
                <c:pt idx="12">
                  <c:v>10</c:v>
                </c:pt>
                <c:pt idx="15">
                  <c:v>20</c:v>
                </c:pt>
                <c:pt idx="18">
                  <c:v>30</c:v>
                </c:pt>
                <c:pt idx="21">
                  <c:v>40</c:v>
                </c:pt>
                <c:pt idx="24">
                  <c:v>50</c:v>
                </c:pt>
                <c:pt idx="27">
                  <c:v>60</c:v>
                </c:pt>
              </c:numCache>
            </c:numRef>
          </c:xVal>
          <c:yVal>
            <c:numRef>
              <c:f>Amplitude!$G$2:$G$31</c:f>
              <c:numCache>
                <c:formatCode>0.00</c:formatCode>
                <c:ptCount val="30"/>
                <c:pt idx="0">
                  <c:v>1.5620000000000001</c:v>
                </c:pt>
                <c:pt idx="3">
                  <c:v>1.5586666666666666</c:v>
                </c:pt>
                <c:pt idx="6">
                  <c:v>1.547666666666667</c:v>
                </c:pt>
                <c:pt idx="9">
                  <c:v>1.5609999999999999</c:v>
                </c:pt>
                <c:pt idx="12">
                  <c:v>1.5570000000000002</c:v>
                </c:pt>
                <c:pt idx="15">
                  <c:v>1.5703333333333334</c:v>
                </c:pt>
                <c:pt idx="18">
                  <c:v>1.4693333333333334</c:v>
                </c:pt>
                <c:pt idx="21">
                  <c:v>1.393</c:v>
                </c:pt>
                <c:pt idx="24">
                  <c:v>1.6363333333333332</c:v>
                </c:pt>
                <c:pt idx="2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B-47CE-B8F0-6D9D2CF54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15232"/>
        <c:axId val="672310240"/>
      </c:scatterChart>
      <c:valAx>
        <c:axId val="672315232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θ</a:t>
                </a:r>
                <a:r>
                  <a:rPr lang="el-GR" sz="1400" baseline="-25000"/>
                  <a:t>0</a:t>
                </a:r>
                <a:r>
                  <a:rPr lang="el-GR" sz="1400" baseline="0"/>
                  <a:t> /°</a:t>
                </a:r>
                <a:endParaRPr lang="pt-PT" sz="1400" baseline="0"/>
              </a:p>
            </c:rich>
          </c:tx>
          <c:layout>
            <c:manualLayout>
              <c:xMode val="edge"/>
              <c:yMode val="edge"/>
              <c:x val="0.50976467964887084"/>
              <c:y val="0.87724693391909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0240"/>
        <c:crosses val="autoZero"/>
        <c:crossBetween val="midCat"/>
      </c:valAx>
      <c:valAx>
        <c:axId val="672310240"/>
        <c:scaling>
          <c:orientation val="minMax"/>
          <c:max val="1.7200000000000002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</a:t>
                </a:r>
                <a:r>
                  <a:rPr lang="pt-PT" sz="1400" baseline="-25000"/>
                  <a:t>i</a:t>
                </a:r>
                <a:r>
                  <a:rPr lang="pt-PT" sz="1400"/>
                  <a:t>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315232"/>
        <c:crosses val="autoZero"/>
        <c:crossBetween val="midCat"/>
        <c:majorUnit val="4.0000000000000008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Ref>
                <c:f>Comprimento!$E$37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plus>
            <c:minus>
              <c:numRef>
                <c:f>Comprimento!$E$37</c:f>
                <c:numCache>
                  <c:formatCode>General</c:formatCode>
                  <c:ptCount val="1"/>
                  <c:pt idx="0">
                    <c:v>5.0000000000000001E-4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Comprimento!$I$2:$I$49</c:f>
                <c:numCache>
                  <c:formatCode>General</c:formatCode>
                  <c:ptCount val="48"/>
                  <c:pt idx="0">
                    <c:v>0.15531846596756813</c:v>
                  </c:pt>
                  <c:pt idx="3">
                    <c:v>4.3233525975754965E-2</c:v>
                  </c:pt>
                  <c:pt idx="6">
                    <c:v>3.2303227679575726E-2</c:v>
                  </c:pt>
                  <c:pt idx="9">
                    <c:v>6.337725207277696E-2</c:v>
                  </c:pt>
                  <c:pt idx="12">
                    <c:v>9.8063032034769373E-3</c:v>
                  </c:pt>
                  <c:pt idx="15">
                    <c:v>1.9770917631713524E-2</c:v>
                  </c:pt>
                  <c:pt idx="18">
                    <c:v>1.8116075733999367E-2</c:v>
                  </c:pt>
                  <c:pt idx="21">
                    <c:v>8.0727398985493234E-2</c:v>
                  </c:pt>
                  <c:pt idx="24">
                    <c:v>3.7545974535918611E-2</c:v>
                  </c:pt>
                  <c:pt idx="27">
                    <c:v>2.7294936369359962E-2</c:v>
                  </c:pt>
                  <c:pt idx="30">
                    <c:v>5.6171531463571372E-2</c:v>
                  </c:pt>
                </c:numCache>
              </c:numRef>
            </c:plus>
            <c:minus>
              <c:numRef>
                <c:f>Comprimento!$I$2:$I$49</c:f>
                <c:numCache>
                  <c:formatCode>General</c:formatCode>
                  <c:ptCount val="48"/>
                  <c:pt idx="0">
                    <c:v>0.15531846596756813</c:v>
                  </c:pt>
                  <c:pt idx="3">
                    <c:v>4.3233525975754965E-2</c:v>
                  </c:pt>
                  <c:pt idx="6">
                    <c:v>3.2303227679575726E-2</c:v>
                  </c:pt>
                  <c:pt idx="9">
                    <c:v>6.337725207277696E-2</c:v>
                  </c:pt>
                  <c:pt idx="12">
                    <c:v>9.8063032034769373E-3</c:v>
                  </c:pt>
                  <c:pt idx="15">
                    <c:v>1.9770917631713524E-2</c:v>
                  </c:pt>
                  <c:pt idx="18">
                    <c:v>1.8116075733999367E-2</c:v>
                  </c:pt>
                  <c:pt idx="21">
                    <c:v>8.0727398985493234E-2</c:v>
                  </c:pt>
                  <c:pt idx="24">
                    <c:v>3.7545974535918611E-2</c:v>
                  </c:pt>
                  <c:pt idx="27">
                    <c:v>2.7294936369359962E-2</c:v>
                  </c:pt>
                  <c:pt idx="30">
                    <c:v>5.6171531463571372E-2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Comprimento!$N$33:$N$43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Comprimento!$O$33:$O$43</c:f>
              <c:numCache>
                <c:formatCode>0.00</c:formatCode>
                <c:ptCount val="11"/>
                <c:pt idx="0">
                  <c:v>2.616845444444444</c:v>
                </c:pt>
                <c:pt idx="1">
                  <c:v>2.4004337777777773</c:v>
                </c:pt>
                <c:pt idx="2">
                  <c:v>2.275069444444445</c:v>
                </c:pt>
                <c:pt idx="3">
                  <c:v>2.0382321111111104</c:v>
                </c:pt>
                <c:pt idx="4">
                  <c:v>1.8979654444444443</c:v>
                </c:pt>
                <c:pt idx="5">
                  <c:v>1.7450409999999998</c:v>
                </c:pt>
                <c:pt idx="6">
                  <c:v>1.6409610000000003</c:v>
                </c:pt>
                <c:pt idx="7">
                  <c:v>1.4384004444444445</c:v>
                </c:pt>
                <c:pt idx="8">
                  <c:v>1.2380271111111112</c:v>
                </c:pt>
                <c:pt idx="9">
                  <c:v>1.0913284444444449</c:v>
                </c:pt>
                <c:pt idx="10">
                  <c:v>0.9383151111111111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8A-4B22-85FC-17BB3E02A277}"/>
            </c:ext>
          </c:extLst>
        </c:ser>
        <c:ser>
          <c:idx val="1"/>
          <c:order val="1"/>
          <c:tx>
            <c:v>sy pos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Comprimento!$N$33:$N$43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Comprimento!$Q$33:$Q$43</c:f>
              <c:numCache>
                <c:formatCode>0.00</c:formatCode>
                <c:ptCount val="11"/>
                <c:pt idx="0">
                  <c:v>2.6138635730755699</c:v>
                </c:pt>
                <c:pt idx="1">
                  <c:v>2.448437502368499</c:v>
                </c:pt>
                <c:pt idx="2">
                  <c:v>2.2830114316614276</c:v>
                </c:pt>
                <c:pt idx="3">
                  <c:v>2.1175853609543567</c:v>
                </c:pt>
                <c:pt idx="4">
                  <c:v>1.9521592902472853</c:v>
                </c:pt>
                <c:pt idx="5">
                  <c:v>1.7867332195402141</c:v>
                </c:pt>
                <c:pt idx="6">
                  <c:v>1.621307148833143</c:v>
                </c:pt>
                <c:pt idx="7">
                  <c:v>1.455881078126076</c:v>
                </c:pt>
                <c:pt idx="8">
                  <c:v>1.2904550074190049</c:v>
                </c:pt>
                <c:pt idx="9">
                  <c:v>1.1250289367119337</c:v>
                </c:pt>
                <c:pt idx="10">
                  <c:v>0.95960286600486244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DC-4BC5-ACF0-0A4600362A06}"/>
            </c:ext>
          </c:extLst>
        </c:ser>
        <c:ser>
          <c:idx val="2"/>
          <c:order val="2"/>
          <c:tx>
            <c:v>sy neg</c:v>
          </c:tx>
          <c:spPr>
            <a:ln w="1270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Comprimento!$N$33:$N$43</c:f>
              <c:numCache>
                <c:formatCode>0.000000</c:formatCode>
                <c:ptCount val="11"/>
                <c:pt idx="0">
                  <c:v>0.62302000000000002</c:v>
                </c:pt>
                <c:pt idx="1">
                  <c:v>0.58302000000000009</c:v>
                </c:pt>
                <c:pt idx="2">
                  <c:v>0.54302000000000006</c:v>
                </c:pt>
                <c:pt idx="3">
                  <c:v>0.50302000000000002</c:v>
                </c:pt>
                <c:pt idx="4">
                  <c:v>0.46301999999999999</c:v>
                </c:pt>
                <c:pt idx="5">
                  <c:v>0.42302000000000001</c:v>
                </c:pt>
                <c:pt idx="6">
                  <c:v>0.38301999999999997</c:v>
                </c:pt>
                <c:pt idx="7">
                  <c:v>0.34302000000000099</c:v>
                </c:pt>
                <c:pt idx="8">
                  <c:v>0.30302000000000101</c:v>
                </c:pt>
                <c:pt idx="9">
                  <c:v>0.26302000000000098</c:v>
                </c:pt>
                <c:pt idx="10">
                  <c:v>0.223020000000001</c:v>
                </c:pt>
              </c:numCache>
            </c:numRef>
          </c:xVal>
          <c:yVal>
            <c:numRef>
              <c:f>Comprimento!$R$33:$R$43</c:f>
              <c:numCache>
                <c:formatCode>0.00</c:formatCode>
                <c:ptCount val="11"/>
                <c:pt idx="0">
                  <c:v>2.553237012783018</c:v>
                </c:pt>
                <c:pt idx="1">
                  <c:v>2.387810942075947</c:v>
                </c:pt>
                <c:pt idx="2">
                  <c:v>2.2223848713688756</c:v>
                </c:pt>
                <c:pt idx="3">
                  <c:v>2.0569588006618047</c:v>
                </c:pt>
                <c:pt idx="4">
                  <c:v>1.8915327299547333</c:v>
                </c:pt>
                <c:pt idx="5">
                  <c:v>1.7261066592476622</c:v>
                </c:pt>
                <c:pt idx="6">
                  <c:v>1.560680588540591</c:v>
                </c:pt>
                <c:pt idx="7">
                  <c:v>1.3952545178335241</c:v>
                </c:pt>
                <c:pt idx="8">
                  <c:v>1.2298284471264529</c:v>
                </c:pt>
                <c:pt idx="9">
                  <c:v>1.0644023764193817</c:v>
                </c:pt>
                <c:pt idx="10">
                  <c:v>0.89897630571231069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FDC-4BC5-ACF0-0A460036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8027808"/>
        <c:axId val="1988672464"/>
      </c:scatterChart>
      <c:valAx>
        <c:axId val="1908027808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672464"/>
        <c:crosses val="autoZero"/>
        <c:crossBetween val="midCat"/>
        <c:majorUnit val="0.1"/>
      </c:valAx>
      <c:valAx>
        <c:axId val="1988672464"/>
        <c:scaling>
          <c:orientation val="minMax"/>
          <c:max val="3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T</a:t>
                </a:r>
                <a:r>
                  <a:rPr lang="pt-PT" sz="1600" baseline="30000"/>
                  <a:t>2 </a:t>
                </a:r>
                <a:r>
                  <a:rPr lang="pt-PT" sz="1600"/>
                  <a:t>/s</a:t>
                </a:r>
                <a:r>
                  <a:rPr lang="pt-PT" sz="1600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027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Comprimento!$B$2:$B$49</c:f>
              <c:numCache>
                <c:formatCode>General</c:formatCode>
                <c:ptCount val="48"/>
                <c:pt idx="0" formatCode="0.000000">
                  <c:v>0.62302000000000002</c:v>
                </c:pt>
                <c:pt idx="3" formatCode="0.000000">
                  <c:v>0.58302000000000009</c:v>
                </c:pt>
                <c:pt idx="6" formatCode="0.000000">
                  <c:v>0.54302000000000006</c:v>
                </c:pt>
                <c:pt idx="9" formatCode="0.000000">
                  <c:v>0.50302000000000002</c:v>
                </c:pt>
                <c:pt idx="12" formatCode="0.000000">
                  <c:v>0.46301999999999999</c:v>
                </c:pt>
                <c:pt idx="15" formatCode="0.000000">
                  <c:v>0.42302000000000001</c:v>
                </c:pt>
                <c:pt idx="18" formatCode="0.000000">
                  <c:v>0.38301999999999997</c:v>
                </c:pt>
                <c:pt idx="21" formatCode="0.000000">
                  <c:v>0.34302000000000099</c:v>
                </c:pt>
                <c:pt idx="24" formatCode="0.000000">
                  <c:v>0.30302000000000101</c:v>
                </c:pt>
                <c:pt idx="27" formatCode="0.000000">
                  <c:v>0.26302000000000098</c:v>
                </c:pt>
                <c:pt idx="30" formatCode="0.000000">
                  <c:v>0.223020000000001</c:v>
                </c:pt>
                <c:pt idx="34" formatCode="0.000000">
                  <c:v>2.3019999999999999E-2</c:v>
                </c:pt>
                <c:pt idx="37" formatCode="0.00">
                  <c:v>9.5458756737960595</c:v>
                </c:pt>
                <c:pt idx="38" formatCode="0.00">
                  <c:v>0.16678170530614936</c:v>
                </c:pt>
                <c:pt idx="39" formatCode="0.00%">
                  <c:v>2.6626320608131016E-2</c:v>
                </c:pt>
              </c:numCache>
            </c:numRef>
          </c:xVal>
          <c:yVal>
            <c:numRef>
              <c:f>Comprimento!$K$2:$K$49</c:f>
              <c:numCache>
                <c:formatCode>0.00</c:formatCode>
                <c:ptCount val="48"/>
                <c:pt idx="0">
                  <c:v>3.3295151515150057E-2</c:v>
                </c:pt>
                <c:pt idx="3">
                  <c:v>-1.7690444444445674E-2</c:v>
                </c:pt>
                <c:pt idx="6">
                  <c:v>2.2371292929293407E-2</c:v>
                </c:pt>
                <c:pt idx="9">
                  <c:v>-4.9039969696970331E-2</c:v>
                </c:pt>
                <c:pt idx="12">
                  <c:v>-2.3880565656565045E-2</c:v>
                </c:pt>
                <c:pt idx="15">
                  <c:v>-1.1378939393938303E-2</c:v>
                </c:pt>
                <c:pt idx="18">
                  <c:v>4.9967131313133351E-2</c:v>
                </c:pt>
                <c:pt idx="21">
                  <c:v>1.2832646464644437E-2</c:v>
                </c:pt>
                <c:pt idx="24">
                  <c:v>-2.2114616161617695E-2</c:v>
                </c:pt>
                <c:pt idx="27">
                  <c:v>-3.3872121212128459E-3</c:v>
                </c:pt>
                <c:pt idx="30">
                  <c:v>9.0255252525245355E-3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A1-4BEE-907A-E9E253625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805344"/>
        <c:axId val="623805760"/>
      </c:scatterChart>
      <c:valAx>
        <c:axId val="623805344"/>
        <c:scaling>
          <c:orientation val="minMax"/>
          <c:max val="0.65000000000000013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L /m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05760"/>
        <c:crossesAt val="-4.0000000000000008E-2"/>
        <c:crossBetween val="midCat"/>
        <c:majorUnit val="0.1"/>
      </c:valAx>
      <c:valAx>
        <c:axId val="623805760"/>
        <c:scaling>
          <c:orientation val="minMax"/>
          <c:max val="3.0000000000000006E-2"/>
          <c:min val="-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8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156384</xdr:colOff>
      <xdr:row>5</xdr:row>
      <xdr:rowOff>88140</xdr:rowOff>
    </xdr:from>
    <xdr:to>
      <xdr:col>17</xdr:col>
      <xdr:colOff>595592</xdr:colOff>
      <xdr:row>23</xdr:row>
      <xdr:rowOff>121584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E6088BA-0B6B-BE1B-9B42-2340586E1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435137</xdr:colOff>
      <xdr:row>0</xdr:row>
      <xdr:rowOff>27883</xdr:rowOff>
    </xdr:from>
    <xdr:to>
      <xdr:col>24</xdr:col>
      <xdr:colOff>507495</xdr:colOff>
      <xdr:row>24</xdr:row>
      <xdr:rowOff>81267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049F010-EFF9-4CF5-851F-34D1C50901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286269</xdr:colOff>
      <xdr:row>26</xdr:row>
      <xdr:rowOff>75975</xdr:rowOff>
    </xdr:from>
    <xdr:to>
      <xdr:col>25</xdr:col>
      <xdr:colOff>609599</xdr:colOff>
      <xdr:row>43</xdr:row>
      <xdr:rowOff>173620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12E228-94F5-E835-7EF4-9FFCD4238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FE82-09F3-49DA-BC43-6EBE1F0F356E}">
  <dimension ref="A1:H31"/>
  <sheetViews>
    <sheetView zoomScale="85" zoomScaleNormal="85" workbookViewId="0">
      <selection activeCell="Q26" sqref="Q26"/>
    </sheetView>
  </sheetViews>
  <sheetFormatPr defaultRowHeight="14.4" x14ac:dyDescent="0.3"/>
  <cols>
    <col min="3" max="3" width="9.33203125" bestFit="1" customWidth="1"/>
    <col min="4" max="4" width="14.88671875" bestFit="1" customWidth="1"/>
    <col min="5" max="5" width="9.44140625" customWidth="1"/>
    <col min="6" max="6" width="9.5546875" bestFit="1" customWidth="1"/>
    <col min="7" max="7" width="11.44140625" customWidth="1"/>
    <col min="8" max="8" width="13.77734375" customWidth="1"/>
    <col min="9" max="9" width="8.33203125" customWidth="1"/>
  </cols>
  <sheetData>
    <row r="1" spans="1:8" ht="16.2" thickBot="1" x14ac:dyDescent="0.35">
      <c r="A1" s="20" t="s">
        <v>27</v>
      </c>
      <c r="B1" s="15" t="s">
        <v>23</v>
      </c>
      <c r="C1" s="16" t="s">
        <v>31</v>
      </c>
      <c r="D1" s="15" t="s">
        <v>26</v>
      </c>
      <c r="E1" s="16" t="s">
        <v>24</v>
      </c>
      <c r="F1" s="16" t="s">
        <v>25</v>
      </c>
      <c r="G1" s="16" t="s">
        <v>29</v>
      </c>
      <c r="H1" s="16" t="s">
        <v>30</v>
      </c>
    </row>
    <row r="2" spans="1:8" ht="15" thickBot="1" x14ac:dyDescent="0.35">
      <c r="A2" s="32">
        <v>2</v>
      </c>
      <c r="B2" s="21">
        <v>1</v>
      </c>
      <c r="C2" s="29">
        <v>15.82</v>
      </c>
      <c r="D2" s="10">
        <v>10</v>
      </c>
      <c r="E2" s="17">
        <f>C2/D2</f>
        <v>1.5820000000000001</v>
      </c>
      <c r="F2" s="17"/>
      <c r="G2" s="35">
        <f>(E2+E3+E4)/3</f>
        <v>1.5620000000000001</v>
      </c>
      <c r="H2" s="38">
        <f>SQRT((G2-E2)^2+(G2-E3)^2+(E4-G2)^2)</f>
        <v>5.3962950252928112E-2</v>
      </c>
    </row>
    <row r="3" spans="1:8" ht="15" thickBot="1" x14ac:dyDescent="0.35">
      <c r="A3" s="33"/>
      <c r="B3" s="13">
        <v>2</v>
      </c>
      <c r="C3" s="69">
        <v>15.18</v>
      </c>
      <c r="D3" s="10">
        <v>10</v>
      </c>
      <c r="E3" s="17">
        <f t="shared" ref="E3:E31" si="0">C3/D3</f>
        <v>1.518</v>
      </c>
      <c r="F3" s="11"/>
      <c r="G3" s="36"/>
      <c r="H3" s="39"/>
    </row>
    <row r="4" spans="1:8" ht="15" thickBot="1" x14ac:dyDescent="0.35">
      <c r="A4" s="34"/>
      <c r="B4" s="22">
        <v>3</v>
      </c>
      <c r="C4" s="70">
        <v>15.86</v>
      </c>
      <c r="D4" s="10">
        <v>10</v>
      </c>
      <c r="E4" s="17">
        <f t="shared" si="0"/>
        <v>1.5859999999999999</v>
      </c>
      <c r="F4" s="19"/>
      <c r="G4" s="37"/>
      <c r="H4" s="40"/>
    </row>
    <row r="5" spans="1:8" ht="15" thickBot="1" x14ac:dyDescent="0.35">
      <c r="A5" s="32">
        <v>4</v>
      </c>
      <c r="B5" s="23">
        <v>1</v>
      </c>
      <c r="C5" s="71">
        <v>15.66</v>
      </c>
      <c r="D5" s="10">
        <v>10</v>
      </c>
      <c r="E5" s="17">
        <f t="shared" si="0"/>
        <v>1.5660000000000001</v>
      </c>
      <c r="F5" s="17"/>
      <c r="G5" s="35">
        <f t="shared" ref="G5" si="1">(E5+E6+E7)/3</f>
        <v>1.5586666666666666</v>
      </c>
      <c r="H5" s="38">
        <f t="shared" ref="H5" si="2">SQRT((G5-E5)^2+(G5-E6)^2+(E7-G5)^2)</f>
        <v>1.3366625103842239E-2</v>
      </c>
    </row>
    <row r="6" spans="1:8" ht="15" thickBot="1" x14ac:dyDescent="0.35">
      <c r="A6" s="33"/>
      <c r="B6" s="14">
        <v>2</v>
      </c>
      <c r="C6" s="69">
        <v>15.48</v>
      </c>
      <c r="D6" s="10">
        <v>10</v>
      </c>
      <c r="E6" s="17">
        <f t="shared" si="0"/>
        <v>1.548</v>
      </c>
      <c r="F6" s="11"/>
      <c r="G6" s="36"/>
      <c r="H6" s="39"/>
    </row>
    <row r="7" spans="1:8" ht="15" thickBot="1" x14ac:dyDescent="0.35">
      <c r="A7" s="34"/>
      <c r="B7" s="24">
        <v>3</v>
      </c>
      <c r="C7" s="70">
        <v>15.62</v>
      </c>
      <c r="D7" s="10">
        <v>10</v>
      </c>
      <c r="E7" s="17">
        <f t="shared" si="0"/>
        <v>1.5619999999999998</v>
      </c>
      <c r="F7" s="19"/>
      <c r="G7" s="37"/>
      <c r="H7" s="40"/>
    </row>
    <row r="8" spans="1:8" ht="15" thickBot="1" x14ac:dyDescent="0.35">
      <c r="A8" s="32">
        <v>6</v>
      </c>
      <c r="B8" s="21">
        <v>1</v>
      </c>
      <c r="C8" s="71">
        <v>15.98</v>
      </c>
      <c r="D8" s="10">
        <v>10</v>
      </c>
      <c r="E8" s="17">
        <f t="shared" si="0"/>
        <v>1.5980000000000001</v>
      </c>
      <c r="F8" s="17"/>
      <c r="G8" s="35">
        <f t="shared" ref="G8" si="3">(E8+E9+E10)/3</f>
        <v>1.547666666666667</v>
      </c>
      <c r="H8" s="38">
        <f t="shared" ref="H8" si="4">SQRT((G8-E8)^2+(G8-E9)^2+(E10-G8)^2)</f>
        <v>6.1746794788609706E-2</v>
      </c>
    </row>
    <row r="9" spans="1:8" ht="15" thickBot="1" x14ac:dyDescent="0.35">
      <c r="A9" s="33"/>
      <c r="B9" s="13">
        <v>2</v>
      </c>
      <c r="C9" s="69">
        <v>15.2</v>
      </c>
      <c r="D9" s="10">
        <v>10</v>
      </c>
      <c r="E9" s="17">
        <f t="shared" si="0"/>
        <v>1.52</v>
      </c>
      <c r="F9" s="11"/>
      <c r="G9" s="36"/>
      <c r="H9" s="39"/>
    </row>
    <row r="10" spans="1:8" ht="15" thickBot="1" x14ac:dyDescent="0.35">
      <c r="A10" s="34"/>
      <c r="B10" s="22">
        <v>3</v>
      </c>
      <c r="C10" s="70">
        <v>15.25</v>
      </c>
      <c r="D10" s="10">
        <v>10</v>
      </c>
      <c r="E10" s="17">
        <f t="shared" si="0"/>
        <v>1.5249999999999999</v>
      </c>
      <c r="F10" s="19"/>
      <c r="G10" s="37"/>
      <c r="H10" s="40"/>
    </row>
    <row r="11" spans="1:8" ht="15" thickBot="1" x14ac:dyDescent="0.35">
      <c r="A11" s="32">
        <v>8</v>
      </c>
      <c r="B11" s="23">
        <v>1</v>
      </c>
      <c r="C11" s="71">
        <v>15.56</v>
      </c>
      <c r="D11" s="10">
        <v>10</v>
      </c>
      <c r="E11" s="17">
        <f t="shared" si="0"/>
        <v>1.556</v>
      </c>
      <c r="F11" s="17"/>
      <c r="G11" s="35">
        <f t="shared" ref="G11" si="5">(E11+E12+E13)/3</f>
        <v>1.5609999999999999</v>
      </c>
      <c r="H11" s="38">
        <f t="shared" ref="H11" si="6">SQRT((G11-E11)^2+(G11-E12)^2+(E13-G11)^2)</f>
        <v>1.6062378404209082E-2</v>
      </c>
    </row>
    <row r="12" spans="1:8" ht="15" thickBot="1" x14ac:dyDescent="0.35">
      <c r="A12" s="33"/>
      <c r="B12" s="14">
        <v>2</v>
      </c>
      <c r="C12" s="69">
        <v>15.74</v>
      </c>
      <c r="D12" s="10">
        <v>10</v>
      </c>
      <c r="E12" s="17">
        <f t="shared" si="0"/>
        <v>1.5740000000000001</v>
      </c>
      <c r="F12" s="11"/>
      <c r="G12" s="36"/>
      <c r="H12" s="39"/>
    </row>
    <row r="13" spans="1:8" ht="15" thickBot="1" x14ac:dyDescent="0.35">
      <c r="A13" s="34"/>
      <c r="B13" s="24">
        <v>3</v>
      </c>
      <c r="C13" s="70">
        <v>15.53</v>
      </c>
      <c r="D13" s="10">
        <v>10</v>
      </c>
      <c r="E13" s="17">
        <f t="shared" si="0"/>
        <v>1.5529999999999999</v>
      </c>
      <c r="F13" s="19"/>
      <c r="G13" s="37"/>
      <c r="H13" s="40"/>
    </row>
    <row r="14" spans="1:8" ht="15" thickBot="1" x14ac:dyDescent="0.35">
      <c r="A14" s="32">
        <v>10</v>
      </c>
      <c r="B14" s="21">
        <v>1</v>
      </c>
      <c r="C14" s="71">
        <v>15.33</v>
      </c>
      <c r="D14" s="10">
        <v>10</v>
      </c>
      <c r="E14" s="17">
        <f t="shared" si="0"/>
        <v>1.5329999999999999</v>
      </c>
      <c r="F14" s="17"/>
      <c r="G14" s="35">
        <f t="shared" ref="G14" si="7">(E14+E15+E16)/3</f>
        <v>1.5570000000000002</v>
      </c>
      <c r="H14" s="38">
        <f t="shared" ref="H14" si="8">SQRT((G14-E14)^2+(G14-E15)^2+(E16-G14)^2)</f>
        <v>3.0232432915662064E-2</v>
      </c>
    </row>
    <row r="15" spans="1:8" ht="15" thickBot="1" x14ac:dyDescent="0.35">
      <c r="A15" s="33"/>
      <c r="B15" s="13">
        <v>2</v>
      </c>
      <c r="C15" s="69">
        <v>15.64</v>
      </c>
      <c r="D15" s="10">
        <v>10</v>
      </c>
      <c r="E15" s="17">
        <f t="shared" si="0"/>
        <v>1.5640000000000001</v>
      </c>
      <c r="F15" s="11"/>
      <c r="G15" s="36"/>
      <c r="H15" s="39"/>
    </row>
    <row r="16" spans="1:8" ht="15" thickBot="1" x14ac:dyDescent="0.35">
      <c r="A16" s="34"/>
      <c r="B16" s="22">
        <v>3</v>
      </c>
      <c r="C16" s="70">
        <v>15.74</v>
      </c>
      <c r="D16" s="10">
        <v>10</v>
      </c>
      <c r="E16" s="17">
        <f t="shared" si="0"/>
        <v>1.5740000000000001</v>
      </c>
      <c r="F16" s="19"/>
      <c r="G16" s="37"/>
      <c r="H16" s="40"/>
    </row>
    <row r="17" spans="1:8" ht="15" thickBot="1" x14ac:dyDescent="0.35">
      <c r="A17" s="32">
        <v>20</v>
      </c>
      <c r="B17" s="23">
        <v>1</v>
      </c>
      <c r="C17" s="71">
        <v>15.63</v>
      </c>
      <c r="D17" s="10">
        <v>10</v>
      </c>
      <c r="E17" s="17">
        <f t="shared" si="0"/>
        <v>1.5630000000000002</v>
      </c>
      <c r="F17" s="17"/>
      <c r="G17" s="35">
        <f t="shared" ref="G17" si="9">(E17+E18+E19)/3</f>
        <v>1.5703333333333334</v>
      </c>
      <c r="H17" s="38">
        <f t="shared" ref="H17" si="10">SQRT((G17-E17)^2+(G17-E18)^2+(E19-G17)^2)</f>
        <v>9.092121131323733E-3</v>
      </c>
    </row>
    <row r="18" spans="1:8" ht="15" thickBot="1" x14ac:dyDescent="0.35">
      <c r="A18" s="33"/>
      <c r="B18" s="14">
        <v>2</v>
      </c>
      <c r="C18" s="69">
        <v>15.75</v>
      </c>
      <c r="D18" s="10">
        <v>10</v>
      </c>
      <c r="E18" s="17">
        <f t="shared" si="0"/>
        <v>1.575</v>
      </c>
      <c r="F18" s="11"/>
      <c r="G18" s="36"/>
      <c r="H18" s="39"/>
    </row>
    <row r="19" spans="1:8" ht="15" thickBot="1" x14ac:dyDescent="0.35">
      <c r="A19" s="34"/>
      <c r="B19" s="24">
        <v>3</v>
      </c>
      <c r="C19" s="70">
        <v>15.73</v>
      </c>
      <c r="D19" s="10">
        <v>10</v>
      </c>
      <c r="E19" s="17">
        <f t="shared" si="0"/>
        <v>1.573</v>
      </c>
      <c r="F19" s="19"/>
      <c r="G19" s="37"/>
      <c r="H19" s="40"/>
    </row>
    <row r="20" spans="1:8" ht="15" thickBot="1" x14ac:dyDescent="0.35">
      <c r="A20" s="32">
        <v>30</v>
      </c>
      <c r="B20" s="21">
        <v>1</v>
      </c>
      <c r="C20" s="71">
        <v>7.98</v>
      </c>
      <c r="D20" s="10">
        <v>6</v>
      </c>
      <c r="E20" s="17">
        <f t="shared" si="0"/>
        <v>1.33</v>
      </c>
      <c r="F20" s="17"/>
      <c r="G20" s="35">
        <f t="shared" ref="G20" si="11">(E20+E21+E22)/3</f>
        <v>1.4693333333333334</v>
      </c>
      <c r="H20" s="38">
        <f t="shared" ref="H20" si="12">SQRT((G20-E20)^2+(G20-E21)^2+(E22-G20)^2)</f>
        <v>0.17148955264582921</v>
      </c>
    </row>
    <row r="21" spans="1:8" ht="15" thickBot="1" x14ac:dyDescent="0.35">
      <c r="A21" s="33"/>
      <c r="B21" s="13">
        <v>2</v>
      </c>
      <c r="C21" s="69">
        <v>15.27</v>
      </c>
      <c r="D21" s="10">
        <v>10</v>
      </c>
      <c r="E21" s="17">
        <f t="shared" si="0"/>
        <v>1.5269999999999999</v>
      </c>
      <c r="F21" s="12"/>
      <c r="G21" s="36"/>
      <c r="H21" s="39"/>
    </row>
    <row r="22" spans="1:8" ht="15" thickBot="1" x14ac:dyDescent="0.35">
      <c r="A22" s="34"/>
      <c r="B22" s="22">
        <v>3</v>
      </c>
      <c r="C22" s="70">
        <v>15.51</v>
      </c>
      <c r="D22" s="10">
        <v>10</v>
      </c>
      <c r="E22" s="17">
        <f t="shared" si="0"/>
        <v>1.5509999999999999</v>
      </c>
      <c r="F22" s="25"/>
      <c r="G22" s="37"/>
      <c r="H22" s="40"/>
    </row>
    <row r="23" spans="1:8" ht="15" thickBot="1" x14ac:dyDescent="0.35">
      <c r="A23" s="32">
        <v>40</v>
      </c>
      <c r="B23" s="23">
        <v>1</v>
      </c>
      <c r="C23" s="71">
        <v>15.99</v>
      </c>
      <c r="D23" s="10">
        <v>10</v>
      </c>
      <c r="E23" s="17">
        <f t="shared" si="0"/>
        <v>1.599</v>
      </c>
      <c r="F23" s="17"/>
      <c r="G23" s="35">
        <f t="shared" ref="G23" si="13">(E23+E24+E25)/3</f>
        <v>1.393</v>
      </c>
      <c r="H23" s="38">
        <f t="shared" ref="H23" si="14">SQRT((G23-E23)^2+(G23-E24)^2+(E25-G23)^2)</f>
        <v>0.50214738872167797</v>
      </c>
    </row>
    <row r="24" spans="1:8" ht="15" thickBot="1" x14ac:dyDescent="0.35">
      <c r="A24" s="33"/>
      <c r="B24" s="14">
        <v>2</v>
      </c>
      <c r="C24" s="69">
        <v>9.83</v>
      </c>
      <c r="D24" s="10">
        <v>10</v>
      </c>
      <c r="E24" s="17">
        <f t="shared" si="0"/>
        <v>0.98299999999999998</v>
      </c>
      <c r="F24" s="12"/>
      <c r="G24" s="36"/>
      <c r="H24" s="39"/>
    </row>
    <row r="25" spans="1:8" ht="15" thickBot="1" x14ac:dyDescent="0.35">
      <c r="A25" s="34"/>
      <c r="B25" s="24">
        <v>3</v>
      </c>
      <c r="C25" s="70">
        <v>15.97</v>
      </c>
      <c r="D25" s="10">
        <v>10</v>
      </c>
      <c r="E25" s="17">
        <f t="shared" si="0"/>
        <v>1.597</v>
      </c>
      <c r="F25" s="25"/>
      <c r="G25" s="37"/>
      <c r="H25" s="40"/>
    </row>
    <row r="26" spans="1:8" ht="15" thickBot="1" x14ac:dyDescent="0.35">
      <c r="A26" s="32">
        <v>50</v>
      </c>
      <c r="B26" s="21">
        <v>1</v>
      </c>
      <c r="C26" s="71">
        <v>16.41</v>
      </c>
      <c r="D26" s="10">
        <v>10</v>
      </c>
      <c r="E26" s="17">
        <f t="shared" si="0"/>
        <v>1.641</v>
      </c>
      <c r="F26" s="17"/>
      <c r="G26" s="35">
        <f>(E26+E27+E28)/3</f>
        <v>1.6363333333333332</v>
      </c>
      <c r="H26" s="38">
        <f t="shared" ref="H26" si="15">SQRT((G26-E26)^2+(G26-E27)^2+(E28-G26)^2)</f>
        <v>6.3770421565695996E-3</v>
      </c>
    </row>
    <row r="27" spans="1:8" ht="15" thickBot="1" x14ac:dyDescent="0.35">
      <c r="A27" s="33"/>
      <c r="B27" s="13">
        <v>2</v>
      </c>
      <c r="C27" s="69">
        <v>16.32</v>
      </c>
      <c r="D27" s="10">
        <v>10</v>
      </c>
      <c r="E27" s="17">
        <f t="shared" si="0"/>
        <v>1.6320000000000001</v>
      </c>
      <c r="F27" s="12"/>
      <c r="G27" s="36"/>
      <c r="H27" s="39"/>
    </row>
    <row r="28" spans="1:8" ht="15" thickBot="1" x14ac:dyDescent="0.35">
      <c r="A28" s="34"/>
      <c r="B28" s="22">
        <v>3</v>
      </c>
      <c r="C28" s="70">
        <v>16.36</v>
      </c>
      <c r="D28" s="10">
        <v>10</v>
      </c>
      <c r="E28" s="17">
        <f t="shared" si="0"/>
        <v>1.6359999999999999</v>
      </c>
      <c r="F28" s="25"/>
      <c r="G28" s="37"/>
      <c r="H28" s="40"/>
    </row>
    <row r="29" spans="1:8" ht="15" thickBot="1" x14ac:dyDescent="0.35">
      <c r="A29" s="32">
        <v>60</v>
      </c>
      <c r="B29" s="23">
        <v>1</v>
      </c>
      <c r="C29" s="71">
        <v>6.77</v>
      </c>
      <c r="D29" s="10">
        <v>4</v>
      </c>
      <c r="E29" s="17">
        <f t="shared" si="0"/>
        <v>1.6924999999999999</v>
      </c>
      <c r="F29" s="17"/>
      <c r="G29" s="35" t="e">
        <f t="shared" ref="G29" si="16">(E29+E30+E31)/3</f>
        <v>#DIV/0!</v>
      </c>
      <c r="H29" s="38" t="e">
        <f t="shared" ref="H29" si="17">SQRT((G29-E29)^2+(G29-E30)^2+(E31-G29)^2)</f>
        <v>#DIV/0!</v>
      </c>
    </row>
    <row r="30" spans="1:8" ht="15" thickBot="1" x14ac:dyDescent="0.35">
      <c r="A30" s="33"/>
      <c r="B30" s="14">
        <v>2</v>
      </c>
      <c r="C30" s="69">
        <v>10.34</v>
      </c>
      <c r="D30" s="10">
        <v>6</v>
      </c>
      <c r="E30" s="17">
        <f t="shared" si="0"/>
        <v>1.7233333333333334</v>
      </c>
      <c r="F30" s="12"/>
      <c r="G30" s="36"/>
      <c r="H30" s="39"/>
    </row>
    <row r="31" spans="1:8" ht="15" thickBot="1" x14ac:dyDescent="0.35">
      <c r="A31" s="34"/>
      <c r="B31" s="24">
        <v>3</v>
      </c>
      <c r="C31" s="70"/>
      <c r="D31" s="18"/>
      <c r="E31" s="17" t="e">
        <f t="shared" si="0"/>
        <v>#DIV/0!</v>
      </c>
      <c r="F31" s="25"/>
      <c r="G31" s="37"/>
      <c r="H31" s="40"/>
    </row>
  </sheetData>
  <mergeCells count="30">
    <mergeCell ref="H2:H4"/>
    <mergeCell ref="H5:H7"/>
    <mergeCell ref="H8:H10"/>
    <mergeCell ref="H11:H13"/>
    <mergeCell ref="H14:H16"/>
    <mergeCell ref="H17:H19"/>
    <mergeCell ref="A20:A22"/>
    <mergeCell ref="A23:A25"/>
    <mergeCell ref="A26:A28"/>
    <mergeCell ref="A29:A31"/>
    <mergeCell ref="G17:G19"/>
    <mergeCell ref="A17:A19"/>
    <mergeCell ref="H20:H22"/>
    <mergeCell ref="H23:H25"/>
    <mergeCell ref="H26:H28"/>
    <mergeCell ref="H29:H31"/>
    <mergeCell ref="G20:G22"/>
    <mergeCell ref="G23:G25"/>
    <mergeCell ref="G26:G28"/>
    <mergeCell ref="G29:G31"/>
    <mergeCell ref="G2:G4"/>
    <mergeCell ref="G5:G7"/>
    <mergeCell ref="G8:G10"/>
    <mergeCell ref="G11:G13"/>
    <mergeCell ref="G14:G16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5189-853C-4BBD-8441-D179932121DF}">
  <dimension ref="A1:R44"/>
  <sheetViews>
    <sheetView tabSelected="1" zoomScale="70" zoomScaleNormal="70" workbookViewId="0">
      <selection activeCell="AB14" sqref="AB14"/>
    </sheetView>
  </sheetViews>
  <sheetFormatPr defaultRowHeight="14.4" x14ac:dyDescent="0.3"/>
  <cols>
    <col min="1" max="1" width="14.77734375" bestFit="1" customWidth="1"/>
    <col min="2" max="2" width="18.109375" bestFit="1" customWidth="1"/>
    <col min="3" max="3" width="9.77734375" bestFit="1" customWidth="1"/>
    <col min="4" max="4" width="11.21875" bestFit="1" customWidth="1"/>
    <col min="5" max="5" width="11.88671875" bestFit="1" customWidth="1"/>
    <col min="6" max="6" width="9.44140625" customWidth="1"/>
    <col min="9" max="10" width="10.21875" bestFit="1" customWidth="1"/>
    <col min="11" max="11" width="9.77734375" customWidth="1"/>
    <col min="14" max="14" width="9.77734375" bestFit="1" customWidth="1"/>
    <col min="18" max="18" width="14.21875" bestFit="1" customWidth="1"/>
    <col min="19" max="19" width="16.6640625" bestFit="1" customWidth="1"/>
    <col min="22" max="22" width="10.109375" bestFit="1" customWidth="1"/>
  </cols>
  <sheetData>
    <row r="1" spans="1:11" ht="16.8" thickBot="1" x14ac:dyDescent="0.35">
      <c r="A1" s="15" t="s">
        <v>6</v>
      </c>
      <c r="B1" s="15" t="s">
        <v>22</v>
      </c>
      <c r="C1" s="15" t="s">
        <v>23</v>
      </c>
      <c r="D1" s="16" t="s">
        <v>7</v>
      </c>
      <c r="E1" s="16" t="s">
        <v>8</v>
      </c>
      <c r="F1" s="26" t="s">
        <v>9</v>
      </c>
      <c r="G1" s="27" t="s">
        <v>10</v>
      </c>
      <c r="H1" s="28" t="s">
        <v>1</v>
      </c>
      <c r="I1" s="28" t="s">
        <v>21</v>
      </c>
      <c r="J1" s="28" t="s">
        <v>19</v>
      </c>
      <c r="K1" s="15" t="s">
        <v>20</v>
      </c>
    </row>
    <row r="2" spans="1:11" x14ac:dyDescent="0.3">
      <c r="A2" s="56">
        <v>0.6</v>
      </c>
      <c r="B2" s="41">
        <f>A2+$B$36</f>
        <v>0.62302000000000002</v>
      </c>
      <c r="C2" s="21">
        <v>1</v>
      </c>
      <c r="D2" s="29">
        <v>16.239999999999998</v>
      </c>
      <c r="E2" s="17">
        <f>D2/10</f>
        <v>1.6239999999999999</v>
      </c>
      <c r="F2" s="47">
        <f>AVERAGE(E2:E4)</f>
        <v>1.6176666666666666</v>
      </c>
      <c r="G2" s="47">
        <f>SQRT((F2-E2)^2+(F2-E3)^2+(F2-E4)^2)</f>
        <v>4.8006943942170241E-2</v>
      </c>
      <c r="H2" s="47">
        <f>F2^2</f>
        <v>2.616845444444444</v>
      </c>
      <c r="I2" s="47">
        <f>2*F2*G2</f>
        <v>0.15531846596756813</v>
      </c>
      <c r="J2" s="47">
        <f>$O$28*B2+$P$28</f>
        <v>2.5835502929292939</v>
      </c>
      <c r="K2" s="50">
        <f>H2-J2</f>
        <v>3.3295151515150057E-2</v>
      </c>
    </row>
    <row r="3" spans="1:11" x14ac:dyDescent="0.3">
      <c r="A3" s="57"/>
      <c r="B3" s="42"/>
      <c r="C3" s="13">
        <v>2</v>
      </c>
      <c r="D3" s="30">
        <v>16.48</v>
      </c>
      <c r="E3" s="12">
        <f t="shared" ref="E3:E49" si="0">D3/10</f>
        <v>1.6480000000000001</v>
      </c>
      <c r="F3" s="48"/>
      <c r="G3" s="48"/>
      <c r="H3" s="48"/>
      <c r="I3" s="48"/>
      <c r="J3" s="48"/>
      <c r="K3" s="51"/>
    </row>
    <row r="4" spans="1:11" ht="15" thickBot="1" x14ac:dyDescent="0.35">
      <c r="A4" s="58"/>
      <c r="B4" s="43"/>
      <c r="C4" s="22">
        <v>3</v>
      </c>
      <c r="D4" s="31">
        <v>15.81</v>
      </c>
      <c r="E4" s="25">
        <f t="shared" si="0"/>
        <v>1.581</v>
      </c>
      <c r="F4" s="49"/>
      <c r="G4" s="49"/>
      <c r="H4" s="49"/>
      <c r="I4" s="49"/>
      <c r="J4" s="49"/>
      <c r="K4" s="52"/>
    </row>
    <row r="5" spans="1:11" x14ac:dyDescent="0.3">
      <c r="A5" s="56">
        <v>0.56000000000000005</v>
      </c>
      <c r="B5" s="41">
        <f>A5+$B$36</f>
        <v>0.58302000000000009</v>
      </c>
      <c r="C5" s="23">
        <v>1</v>
      </c>
      <c r="D5" s="29">
        <v>15.56</v>
      </c>
      <c r="E5" s="17">
        <f t="shared" si="0"/>
        <v>1.556</v>
      </c>
      <c r="F5" s="47">
        <f>AVERAGE(E5:E7)</f>
        <v>1.5493333333333332</v>
      </c>
      <c r="G5" s="47">
        <f>SQRT((F5-E5)^2+(F5-E6)^2+(F5-E7)^2)</f>
        <v>1.3952299690970837E-2</v>
      </c>
      <c r="H5" s="47">
        <f>F5^2</f>
        <v>2.4004337777777773</v>
      </c>
      <c r="I5" s="47">
        <f>2*F5*G5</f>
        <v>4.3233525975754965E-2</v>
      </c>
      <c r="J5" s="47">
        <f>$O$28*B5+$P$28</f>
        <v>2.418124222222223</v>
      </c>
      <c r="K5" s="38">
        <f>H5-J5</f>
        <v>-1.7690444444445674E-2</v>
      </c>
    </row>
    <row r="6" spans="1:11" x14ac:dyDescent="0.3">
      <c r="A6" s="59"/>
      <c r="B6" s="42"/>
      <c r="C6" s="14">
        <v>2</v>
      </c>
      <c r="D6" s="30">
        <v>15.38</v>
      </c>
      <c r="E6" s="12">
        <f t="shared" si="0"/>
        <v>1.538</v>
      </c>
      <c r="F6" s="48"/>
      <c r="G6" s="48"/>
      <c r="H6" s="48"/>
      <c r="I6" s="48"/>
      <c r="J6" s="48"/>
      <c r="K6" s="39"/>
    </row>
    <row r="7" spans="1:11" ht="15" thickBot="1" x14ac:dyDescent="0.35">
      <c r="A7" s="60"/>
      <c r="B7" s="43"/>
      <c r="C7" s="24">
        <v>3</v>
      </c>
      <c r="D7" s="31">
        <v>15.54</v>
      </c>
      <c r="E7" s="25">
        <f t="shared" si="0"/>
        <v>1.5539999999999998</v>
      </c>
      <c r="F7" s="49"/>
      <c r="G7" s="49"/>
      <c r="H7" s="49"/>
      <c r="I7" s="49"/>
      <c r="J7" s="49"/>
      <c r="K7" s="40"/>
    </row>
    <row r="8" spans="1:11" x14ac:dyDescent="0.3">
      <c r="A8" s="56">
        <v>0.52</v>
      </c>
      <c r="B8" s="41">
        <f>A8+$B$36</f>
        <v>0.54302000000000006</v>
      </c>
      <c r="C8" s="21">
        <v>1</v>
      </c>
      <c r="D8" s="29">
        <v>15.03</v>
      </c>
      <c r="E8" s="17">
        <f t="shared" si="0"/>
        <v>1.5029999999999999</v>
      </c>
      <c r="F8" s="47">
        <f>AVERAGE(E8:E10)</f>
        <v>1.5083333333333335</v>
      </c>
      <c r="G8" s="47">
        <f>SQRT((F8-E8)^2+(F8-E9)^2+(F8-E10)^2)</f>
        <v>1.0708252269472614E-2</v>
      </c>
      <c r="H8" s="47">
        <f>F8^2</f>
        <v>2.275069444444445</v>
      </c>
      <c r="I8" s="47">
        <f>2*F8*G8</f>
        <v>3.2303227679575726E-2</v>
      </c>
      <c r="J8" s="47">
        <f>$O$28*B8+$P$28</f>
        <v>2.2526981515151516</v>
      </c>
      <c r="K8" s="38">
        <f>H8-J8</f>
        <v>2.2371292929293407E-2</v>
      </c>
    </row>
    <row r="9" spans="1:11" x14ac:dyDescent="0.3">
      <c r="A9" s="59"/>
      <c r="B9" s="42"/>
      <c r="C9" s="13">
        <v>2</v>
      </c>
      <c r="D9" s="30">
        <v>15.05</v>
      </c>
      <c r="E9" s="12">
        <f t="shared" si="0"/>
        <v>1.5050000000000001</v>
      </c>
      <c r="F9" s="48"/>
      <c r="G9" s="48"/>
      <c r="H9" s="48"/>
      <c r="I9" s="48"/>
      <c r="J9" s="48"/>
      <c r="K9" s="39"/>
    </row>
    <row r="10" spans="1:11" ht="15" thickBot="1" x14ac:dyDescent="0.35">
      <c r="A10" s="60"/>
      <c r="B10" s="43"/>
      <c r="C10" s="22">
        <v>3</v>
      </c>
      <c r="D10" s="31">
        <v>15.17</v>
      </c>
      <c r="E10" s="25">
        <f t="shared" si="0"/>
        <v>1.5169999999999999</v>
      </c>
      <c r="F10" s="49"/>
      <c r="G10" s="49"/>
      <c r="H10" s="49"/>
      <c r="I10" s="49"/>
      <c r="J10" s="49"/>
      <c r="K10" s="40"/>
    </row>
    <row r="11" spans="1:11" x14ac:dyDescent="0.3">
      <c r="A11" s="56">
        <v>0.48</v>
      </c>
      <c r="B11" s="44">
        <f>A11+$B$36</f>
        <v>0.50302000000000002</v>
      </c>
      <c r="C11" s="23">
        <v>1</v>
      </c>
      <c r="D11" s="29">
        <v>14.4</v>
      </c>
      <c r="E11" s="17">
        <f t="shared" si="0"/>
        <v>1.44</v>
      </c>
      <c r="F11" s="47">
        <f>AVERAGE(E11:E13)</f>
        <v>1.4276666666666664</v>
      </c>
      <c r="G11" s="47">
        <f>SQRT((F11-E11)^2+(F11-E12)^2+(F11-E13)^2)</f>
        <v>2.2196095752782034E-2</v>
      </c>
      <c r="H11" s="47">
        <f>F11^2</f>
        <v>2.0382321111111104</v>
      </c>
      <c r="I11" s="47">
        <f>2*F11*G11</f>
        <v>6.337725207277696E-2</v>
      </c>
      <c r="J11" s="47">
        <f>$O$28*B11+$P$28</f>
        <v>2.0872720808080807</v>
      </c>
      <c r="K11" s="38">
        <f>H11-J11</f>
        <v>-4.9039969696970331E-2</v>
      </c>
    </row>
    <row r="12" spans="1:11" x14ac:dyDescent="0.3">
      <c r="A12" s="57"/>
      <c r="B12" s="45"/>
      <c r="C12" s="14">
        <v>2</v>
      </c>
      <c r="D12" s="30">
        <v>14.1</v>
      </c>
      <c r="E12" s="12">
        <f t="shared" si="0"/>
        <v>1.41</v>
      </c>
      <c r="F12" s="48"/>
      <c r="G12" s="48"/>
      <c r="H12" s="48"/>
      <c r="I12" s="48"/>
      <c r="J12" s="48"/>
      <c r="K12" s="39"/>
    </row>
    <row r="13" spans="1:11" ht="15" thickBot="1" x14ac:dyDescent="0.35">
      <c r="A13" s="58"/>
      <c r="B13" s="46"/>
      <c r="C13" s="24">
        <v>3</v>
      </c>
      <c r="D13" s="31">
        <v>14.33</v>
      </c>
      <c r="E13" s="25">
        <f t="shared" si="0"/>
        <v>1.4330000000000001</v>
      </c>
      <c r="F13" s="49"/>
      <c r="G13" s="49"/>
      <c r="H13" s="49"/>
      <c r="I13" s="49"/>
      <c r="J13" s="49"/>
      <c r="K13" s="40"/>
    </row>
    <row r="14" spans="1:11" x14ac:dyDescent="0.3">
      <c r="A14" s="56">
        <v>0.44</v>
      </c>
      <c r="B14" s="44">
        <f>A14+$B$36</f>
        <v>0.46301999999999999</v>
      </c>
      <c r="C14" s="21">
        <v>1</v>
      </c>
      <c r="D14" s="29">
        <v>13.78</v>
      </c>
      <c r="E14" s="17">
        <f t="shared" si="0"/>
        <v>1.3779999999999999</v>
      </c>
      <c r="F14" s="47">
        <f>AVERAGE(E14:E16)</f>
        <v>1.3776666666666666</v>
      </c>
      <c r="G14" s="47">
        <f>SQRT((F14-E14)^2+(F14-E15)^2+(F14-E16)^2)</f>
        <v>3.5590260840105024E-3</v>
      </c>
      <c r="H14" s="47">
        <f>F14^2</f>
        <v>1.8979654444444443</v>
      </c>
      <c r="I14" s="47">
        <f>2*F14*G14</f>
        <v>9.8063032034769373E-3</v>
      </c>
      <c r="J14" s="47">
        <f>$O$28*B14+$P$28</f>
        <v>1.9218460101010093</v>
      </c>
      <c r="K14" s="38">
        <f>H14-J14</f>
        <v>-2.3880565656565045E-2</v>
      </c>
    </row>
    <row r="15" spans="1:11" x14ac:dyDescent="0.3">
      <c r="A15" s="59"/>
      <c r="B15" s="45"/>
      <c r="C15" s="13">
        <v>2</v>
      </c>
      <c r="D15" s="30">
        <v>13.8</v>
      </c>
      <c r="E15" s="12">
        <f t="shared" si="0"/>
        <v>1.3800000000000001</v>
      </c>
      <c r="F15" s="48"/>
      <c r="G15" s="48"/>
      <c r="H15" s="48"/>
      <c r="I15" s="48"/>
      <c r="J15" s="48"/>
      <c r="K15" s="39"/>
    </row>
    <row r="16" spans="1:11" ht="15" thickBot="1" x14ac:dyDescent="0.35">
      <c r="A16" s="60"/>
      <c r="B16" s="46"/>
      <c r="C16" s="22">
        <v>3</v>
      </c>
      <c r="D16" s="31">
        <v>13.75</v>
      </c>
      <c r="E16" s="25">
        <f t="shared" si="0"/>
        <v>1.375</v>
      </c>
      <c r="F16" s="49"/>
      <c r="G16" s="49"/>
      <c r="H16" s="49"/>
      <c r="I16" s="49"/>
      <c r="J16" s="49"/>
      <c r="K16" s="40"/>
    </row>
    <row r="17" spans="1:18" x14ac:dyDescent="0.3">
      <c r="A17" s="56">
        <v>0.4</v>
      </c>
      <c r="B17" s="44">
        <f>A17+$B$36</f>
        <v>0.42302000000000001</v>
      </c>
      <c r="C17" s="23">
        <v>1</v>
      </c>
      <c r="D17" s="29">
        <v>13.27</v>
      </c>
      <c r="E17" s="17">
        <f t="shared" si="0"/>
        <v>1.327</v>
      </c>
      <c r="F17" s="47">
        <f>AVERAGE(E17:E19)</f>
        <v>1.321</v>
      </c>
      <c r="G17" s="47">
        <f>SQRT((F17-E17)^2+(F17-E18)^2+(F17-E19)^2)</f>
        <v>7.4833147735478894E-3</v>
      </c>
      <c r="H17" s="47">
        <f>F17^2</f>
        <v>1.7450409999999998</v>
      </c>
      <c r="I17" s="47">
        <f>2*F17*G17</f>
        <v>1.9770917631713524E-2</v>
      </c>
      <c r="J17" s="47">
        <f>$O$28*B17+$P$28</f>
        <v>1.7564199393939381</v>
      </c>
      <c r="K17" s="38">
        <f>H17-J17</f>
        <v>-1.1378939393938303E-2</v>
      </c>
    </row>
    <row r="18" spans="1:18" x14ac:dyDescent="0.3">
      <c r="A18" s="59"/>
      <c r="B18" s="45"/>
      <c r="C18" s="14">
        <v>2</v>
      </c>
      <c r="D18" s="30">
        <v>13.19</v>
      </c>
      <c r="E18" s="12">
        <f t="shared" si="0"/>
        <v>1.319</v>
      </c>
      <c r="F18" s="48"/>
      <c r="G18" s="48"/>
      <c r="H18" s="48"/>
      <c r="I18" s="48"/>
      <c r="J18" s="48"/>
      <c r="K18" s="39"/>
    </row>
    <row r="19" spans="1:18" ht="15" thickBot="1" x14ac:dyDescent="0.35">
      <c r="A19" s="60"/>
      <c r="B19" s="46"/>
      <c r="C19" s="24">
        <v>3</v>
      </c>
      <c r="D19" s="31">
        <v>13.17</v>
      </c>
      <c r="E19" s="25">
        <f t="shared" si="0"/>
        <v>1.3169999999999999</v>
      </c>
      <c r="F19" s="49"/>
      <c r="G19" s="49"/>
      <c r="H19" s="49"/>
      <c r="I19" s="49"/>
      <c r="J19" s="49"/>
      <c r="K19" s="40"/>
    </row>
    <row r="20" spans="1:18" x14ac:dyDescent="0.3">
      <c r="A20" s="56">
        <v>0.36</v>
      </c>
      <c r="B20" s="44">
        <f>A20+$B$36</f>
        <v>0.38301999999999997</v>
      </c>
      <c r="C20" s="21">
        <v>1</v>
      </c>
      <c r="D20" s="29">
        <v>12.86</v>
      </c>
      <c r="E20" s="17">
        <f t="shared" si="0"/>
        <v>1.286</v>
      </c>
      <c r="F20" s="47">
        <f>AVERAGE(E20:E22)</f>
        <v>1.2810000000000001</v>
      </c>
      <c r="G20" s="47">
        <f>SQRT((F20-E20)^2+(F20-E21)^2+(F20-E22)^2)</f>
        <v>7.0710678118654814E-3</v>
      </c>
      <c r="H20" s="47">
        <f>F20^2</f>
        <v>1.6409610000000003</v>
      </c>
      <c r="I20" s="47">
        <f>2*F20*G20</f>
        <v>1.8116075733999367E-2</v>
      </c>
      <c r="J20" s="47">
        <f>$O$28*B20+$P$28</f>
        <v>1.590993868686867</v>
      </c>
      <c r="K20" s="38">
        <f>H20-J20</f>
        <v>4.9967131313133351E-2</v>
      </c>
    </row>
    <row r="21" spans="1:18" x14ac:dyDescent="0.3">
      <c r="A21" s="57"/>
      <c r="B21" s="45"/>
      <c r="C21" s="13">
        <v>2</v>
      </c>
      <c r="D21" s="30">
        <v>12.76</v>
      </c>
      <c r="E21" s="12">
        <f t="shared" si="0"/>
        <v>1.276</v>
      </c>
      <c r="F21" s="48"/>
      <c r="G21" s="48"/>
      <c r="H21" s="48"/>
      <c r="I21" s="48"/>
      <c r="J21" s="48"/>
      <c r="K21" s="39"/>
    </row>
    <row r="22" spans="1:18" ht="15" thickBot="1" x14ac:dyDescent="0.35">
      <c r="A22" s="58"/>
      <c r="B22" s="46"/>
      <c r="C22" s="22">
        <v>3</v>
      </c>
      <c r="D22" s="31">
        <v>12.81</v>
      </c>
      <c r="E22" s="25">
        <f t="shared" si="0"/>
        <v>1.2810000000000001</v>
      </c>
      <c r="F22" s="49"/>
      <c r="G22" s="49"/>
      <c r="H22" s="49"/>
      <c r="I22" s="49"/>
      <c r="J22" s="49"/>
      <c r="K22" s="40"/>
    </row>
    <row r="23" spans="1:18" x14ac:dyDescent="0.3">
      <c r="A23" s="56">
        <v>0.32000000000000101</v>
      </c>
      <c r="B23" s="44">
        <f>A23+$B$36</f>
        <v>0.34302000000000099</v>
      </c>
      <c r="C23" s="23">
        <v>1</v>
      </c>
      <c r="D23" s="29">
        <v>11.95</v>
      </c>
      <c r="E23" s="17">
        <f t="shared" si="0"/>
        <v>1.1949999999999998</v>
      </c>
      <c r="F23" s="47">
        <f>AVERAGE(E23:E25)</f>
        <v>1.1993333333333334</v>
      </c>
      <c r="G23" s="47">
        <f>SQRT((F23-E23)^2+(F23-E24)^2+(F23-E25)^2)</f>
        <v>3.365511352924954E-2</v>
      </c>
      <c r="H23" s="47">
        <f>F23^2</f>
        <v>1.4384004444444445</v>
      </c>
      <c r="I23" s="47">
        <f>2*F23*G23</f>
        <v>8.0727398985493234E-2</v>
      </c>
      <c r="J23" s="47">
        <f>$O$28*B23+$P$28</f>
        <v>1.4255677979798</v>
      </c>
      <c r="K23" s="38">
        <f>H23-J23</f>
        <v>1.2832646464644437E-2</v>
      </c>
    </row>
    <row r="24" spans="1:18" x14ac:dyDescent="0.3">
      <c r="A24" s="59"/>
      <c r="B24" s="45"/>
      <c r="C24" s="14">
        <v>2</v>
      </c>
      <c r="D24" s="30">
        <v>12.25</v>
      </c>
      <c r="E24" s="12">
        <f t="shared" si="0"/>
        <v>1.2250000000000001</v>
      </c>
      <c r="F24" s="48"/>
      <c r="G24" s="48"/>
      <c r="H24" s="48"/>
      <c r="I24" s="48"/>
      <c r="J24" s="48"/>
      <c r="K24" s="39"/>
    </row>
    <row r="25" spans="1:18" ht="15" thickBot="1" x14ac:dyDescent="0.35">
      <c r="A25" s="60"/>
      <c r="B25" s="46"/>
      <c r="C25" s="24">
        <v>3</v>
      </c>
      <c r="D25" s="31">
        <v>11.78</v>
      </c>
      <c r="E25" s="25">
        <f t="shared" si="0"/>
        <v>1.1779999999999999</v>
      </c>
      <c r="F25" s="49"/>
      <c r="G25" s="49"/>
      <c r="H25" s="49"/>
      <c r="I25" s="49"/>
      <c r="J25" s="49"/>
      <c r="K25" s="40"/>
    </row>
    <row r="26" spans="1:18" ht="15" thickBot="1" x14ac:dyDescent="0.35">
      <c r="A26" s="56">
        <v>0.28000000000000103</v>
      </c>
      <c r="B26" s="44">
        <f>A26+$B$36</f>
        <v>0.30302000000000101</v>
      </c>
      <c r="C26" s="21">
        <v>1</v>
      </c>
      <c r="D26" s="29">
        <v>11.18</v>
      </c>
      <c r="E26" s="17">
        <f t="shared" si="0"/>
        <v>1.1179999999999999</v>
      </c>
      <c r="F26" s="47">
        <f>AVERAGE(E26:E28)</f>
        <v>1.1126666666666667</v>
      </c>
      <c r="G26" s="47">
        <f>SQRT((F26-E26)^2+(F26-E27)^2+(F26-E28)^2)</f>
        <v>1.6872067646458332E-2</v>
      </c>
      <c r="H26" s="47">
        <f>F26^2</f>
        <v>1.2380271111111112</v>
      </c>
      <c r="I26" s="47">
        <f>2*F26*G26</f>
        <v>3.7545974535918611E-2</v>
      </c>
      <c r="J26" s="47">
        <f>$O$28*B26+$P$28</f>
        <v>1.2601417272727289</v>
      </c>
      <c r="K26" s="38">
        <f>H26-J26</f>
        <v>-2.2114616161617695E-2</v>
      </c>
    </row>
    <row r="27" spans="1:18" ht="15" thickBot="1" x14ac:dyDescent="0.35">
      <c r="A27" s="59"/>
      <c r="B27" s="45"/>
      <c r="C27" s="13">
        <v>2</v>
      </c>
      <c r="D27" s="30">
        <v>11.21</v>
      </c>
      <c r="E27" s="12">
        <f t="shared" si="0"/>
        <v>1.121</v>
      </c>
      <c r="F27" s="48"/>
      <c r="G27" s="48"/>
      <c r="H27" s="48"/>
      <c r="I27" s="48"/>
      <c r="J27" s="48"/>
      <c r="K27" s="39"/>
      <c r="N27" s="53" t="s">
        <v>28</v>
      </c>
      <c r="O27" s="54"/>
      <c r="P27" s="54"/>
      <c r="Q27" s="55"/>
    </row>
    <row r="28" spans="1:18" ht="15" thickBot="1" x14ac:dyDescent="0.35">
      <c r="A28" s="60"/>
      <c r="B28" s="46"/>
      <c r="C28" s="22">
        <v>3</v>
      </c>
      <c r="D28" s="31">
        <v>10.99</v>
      </c>
      <c r="E28" s="25">
        <f t="shared" si="0"/>
        <v>1.099</v>
      </c>
      <c r="F28" s="49"/>
      <c r="G28" s="49"/>
      <c r="H28" s="49"/>
      <c r="I28" s="49"/>
      <c r="J28" s="49"/>
      <c r="K28" s="40"/>
      <c r="N28" s="2" t="s">
        <v>11</v>
      </c>
      <c r="O28" s="7">
        <f t="array" ref="O28:P30">LINEST(O33:O43,N33:N43,1,1)</f>
        <v>4.1356517676767783</v>
      </c>
      <c r="P28" s="9">
        <v>6.9565286313073571E-3</v>
      </c>
      <c r="Q28" s="8" t="s">
        <v>12</v>
      </c>
    </row>
    <row r="29" spans="1:18" x14ac:dyDescent="0.3">
      <c r="A29" s="56">
        <v>0.24000000000000099</v>
      </c>
      <c r="B29" s="44">
        <f>A29+$B$36</f>
        <v>0.26302000000000098</v>
      </c>
      <c r="C29" s="23">
        <v>1</v>
      </c>
      <c r="D29" s="29">
        <v>10.5</v>
      </c>
      <c r="E29" s="17">
        <f t="shared" si="0"/>
        <v>1.05</v>
      </c>
      <c r="F29" s="47">
        <f>AVERAGE(E29:E31)</f>
        <v>1.0446666666666669</v>
      </c>
      <c r="G29" s="47">
        <f>SQRT((F29-E29)^2+(F29-E30)^2+(F29-E31)^2)</f>
        <v>1.3063945294843629E-2</v>
      </c>
      <c r="H29" s="47">
        <f>F29^2</f>
        <v>1.0913284444444449</v>
      </c>
      <c r="I29" s="47">
        <f>2*F29*G29</f>
        <v>2.7294936369359962E-2</v>
      </c>
      <c r="J29" s="47">
        <f>$O$28*B29+$P$28</f>
        <v>1.0947156565656577</v>
      </c>
      <c r="K29" s="38">
        <f>H29-J29</f>
        <v>-3.3872121212128459E-3</v>
      </c>
      <c r="N29" s="1" t="s">
        <v>14</v>
      </c>
      <c r="O29" s="3">
        <v>7.2256446441988309E-2</v>
      </c>
      <c r="P29" s="4">
        <v>3.1903158009086011E-2</v>
      </c>
      <c r="Q29" s="5" t="s">
        <v>13</v>
      </c>
    </row>
    <row r="30" spans="1:18" x14ac:dyDescent="0.3">
      <c r="A30" s="57"/>
      <c r="B30" s="45"/>
      <c r="C30" s="14">
        <v>2</v>
      </c>
      <c r="D30" s="30">
        <v>10.34</v>
      </c>
      <c r="E30" s="12">
        <f t="shared" si="0"/>
        <v>1.034</v>
      </c>
      <c r="F30" s="48"/>
      <c r="G30" s="48"/>
      <c r="H30" s="48"/>
      <c r="I30" s="48"/>
      <c r="J30" s="48"/>
      <c r="K30" s="39"/>
      <c r="N30" s="1" t="s">
        <v>15</v>
      </c>
      <c r="O30" s="6">
        <v>0.99726021630903305</v>
      </c>
      <c r="P30" s="3">
        <v>3.0313280146275913E-2</v>
      </c>
      <c r="Q30" s="5" t="s">
        <v>16</v>
      </c>
    </row>
    <row r="31" spans="1:18" ht="15" thickBot="1" x14ac:dyDescent="0.35">
      <c r="A31" s="58"/>
      <c r="B31" s="46"/>
      <c r="C31" s="24">
        <v>3</v>
      </c>
      <c r="D31" s="31">
        <v>10.5</v>
      </c>
      <c r="E31" s="25">
        <f t="shared" si="0"/>
        <v>1.05</v>
      </c>
      <c r="F31" s="49"/>
      <c r="G31" s="49"/>
      <c r="H31" s="49"/>
      <c r="I31" s="49"/>
      <c r="J31" s="49"/>
      <c r="K31" s="40"/>
    </row>
    <row r="32" spans="1:18" x14ac:dyDescent="0.3">
      <c r="A32" s="56">
        <v>0.20000000000000101</v>
      </c>
      <c r="B32" s="44">
        <f>A32+$B$36</f>
        <v>0.223020000000001</v>
      </c>
      <c r="C32" s="21">
        <v>1</v>
      </c>
      <c r="D32" s="29">
        <v>9.8000000000000007</v>
      </c>
      <c r="E32" s="17">
        <f t="shared" si="0"/>
        <v>0.98000000000000009</v>
      </c>
      <c r="F32" s="47">
        <f>AVERAGE(E32:E34)</f>
        <v>0.96866666666666668</v>
      </c>
      <c r="G32" s="47">
        <f>SQRT((F32-E32)^2+(F32-E33)^2+(F32-E34)^2)</f>
        <v>2.8994252303976963E-2</v>
      </c>
      <c r="H32" s="47">
        <f>F32^2</f>
        <v>0.9383151111111111</v>
      </c>
      <c r="I32" s="47">
        <f>2*F32*G32</f>
        <v>5.6171531463571372E-2</v>
      </c>
      <c r="J32" s="47">
        <f>$O$28*B32+$P$28</f>
        <v>0.92928958585858656</v>
      </c>
      <c r="K32" s="38">
        <f>H32-J32</f>
        <v>9.0255252525245355E-3</v>
      </c>
      <c r="N32" s="73" t="s">
        <v>0</v>
      </c>
      <c r="O32" s="67" t="s">
        <v>32</v>
      </c>
      <c r="P32" s="67" t="s">
        <v>36</v>
      </c>
      <c r="Q32" s="67" t="s">
        <v>33</v>
      </c>
      <c r="R32" s="73" t="s">
        <v>34</v>
      </c>
    </row>
    <row r="33" spans="1:18" x14ac:dyDescent="0.3">
      <c r="A33" s="59"/>
      <c r="B33" s="45"/>
      <c r="C33" s="13">
        <v>2</v>
      </c>
      <c r="D33" s="30">
        <v>9.4499999999999993</v>
      </c>
      <c r="E33" s="12">
        <f t="shared" si="0"/>
        <v>0.94499999999999995</v>
      </c>
      <c r="F33" s="48"/>
      <c r="G33" s="48"/>
      <c r="H33" s="48"/>
      <c r="I33" s="48"/>
      <c r="J33" s="48"/>
      <c r="K33" s="39"/>
      <c r="N33" s="74">
        <f>B2</f>
        <v>0.62302000000000002</v>
      </c>
      <c r="O33" s="72">
        <f>H2</f>
        <v>2.616845444444444</v>
      </c>
      <c r="P33" s="72">
        <f>J2</f>
        <v>2.5835502929292939</v>
      </c>
      <c r="Q33" s="72">
        <f>P33+$P$30</f>
        <v>2.6138635730755699</v>
      </c>
      <c r="R33" s="72">
        <f>P33-$P$30</f>
        <v>2.553237012783018</v>
      </c>
    </row>
    <row r="34" spans="1:18" ht="15" thickBot="1" x14ac:dyDescent="0.35">
      <c r="A34" s="60"/>
      <c r="B34" s="46"/>
      <c r="C34" s="22">
        <v>3</v>
      </c>
      <c r="D34" s="31">
        <v>9.81</v>
      </c>
      <c r="E34" s="25">
        <f t="shared" si="0"/>
        <v>0.98100000000000009</v>
      </c>
      <c r="F34" s="49"/>
      <c r="G34" s="49"/>
      <c r="H34" s="49"/>
      <c r="I34" s="49"/>
      <c r="J34" s="49"/>
      <c r="K34" s="40"/>
      <c r="N34" s="74">
        <f>B5</f>
        <v>0.58302000000000009</v>
      </c>
      <c r="O34" s="72">
        <f>H5</f>
        <v>2.4004337777777773</v>
      </c>
      <c r="P34" s="72">
        <f>J5</f>
        <v>2.418124222222223</v>
      </c>
      <c r="Q34" s="72">
        <f t="shared" ref="Q34:Q43" si="1">P34+$P$30</f>
        <v>2.448437502368499</v>
      </c>
      <c r="R34" s="72">
        <f t="shared" ref="R34:R43" si="2">P34-$P$30</f>
        <v>2.387810942075947</v>
      </c>
    </row>
    <row r="35" spans="1:18" x14ac:dyDescent="0.3">
      <c r="N35" s="74">
        <f>B8</f>
        <v>0.54302000000000006</v>
      </c>
      <c r="O35" s="72">
        <f>H8</f>
        <v>2.275069444444445</v>
      </c>
      <c r="P35" s="72">
        <f>J8</f>
        <v>2.2526981515151516</v>
      </c>
      <c r="Q35" s="72">
        <f t="shared" si="1"/>
        <v>2.2830114316614276</v>
      </c>
      <c r="R35" s="72">
        <f t="shared" si="2"/>
        <v>2.2223848713688756</v>
      </c>
    </row>
    <row r="36" spans="1:18" x14ac:dyDescent="0.3">
      <c r="A36" s="65" t="s">
        <v>2</v>
      </c>
      <c r="B36" s="66">
        <v>2.3019999999999999E-2</v>
      </c>
      <c r="C36" s="67"/>
      <c r="D36" s="65" t="s">
        <v>4</v>
      </c>
      <c r="E36" s="63">
        <v>5.0000000000000001E-4</v>
      </c>
      <c r="N36" s="74">
        <f>B11</f>
        <v>0.50302000000000002</v>
      </c>
      <c r="O36" s="72">
        <f>H11</f>
        <v>2.0382321111111104</v>
      </c>
      <c r="P36" s="72">
        <f>J11</f>
        <v>2.0872720808080807</v>
      </c>
      <c r="Q36" s="72">
        <f t="shared" si="1"/>
        <v>2.1175853609543567</v>
      </c>
      <c r="R36" s="72">
        <f t="shared" si="2"/>
        <v>2.0569588006618047</v>
      </c>
    </row>
    <row r="37" spans="1:18" x14ac:dyDescent="0.3">
      <c r="A37" s="65" t="s">
        <v>3</v>
      </c>
      <c r="B37" s="66"/>
      <c r="C37" s="67"/>
      <c r="D37" s="65" t="s">
        <v>5</v>
      </c>
      <c r="E37" s="66">
        <f>SQRT(E36^2+B37^2)</f>
        <v>5.0000000000000001E-4</v>
      </c>
      <c r="N37" s="74">
        <f>B14</f>
        <v>0.46301999999999999</v>
      </c>
      <c r="O37" s="72">
        <f>H14</f>
        <v>1.8979654444444443</v>
      </c>
      <c r="P37" s="72">
        <f>J14</f>
        <v>1.9218460101010093</v>
      </c>
      <c r="Q37" s="72">
        <f t="shared" si="1"/>
        <v>1.9521592902472853</v>
      </c>
      <c r="R37" s="72">
        <f t="shared" si="2"/>
        <v>1.8915327299547333</v>
      </c>
    </row>
    <row r="38" spans="1:18" x14ac:dyDescent="0.3">
      <c r="A38" s="67"/>
      <c r="B38" s="67"/>
      <c r="C38" s="67"/>
      <c r="D38" s="67"/>
      <c r="E38" s="67"/>
      <c r="J38" s="62"/>
      <c r="N38" s="74">
        <f>B17</f>
        <v>0.42302000000000001</v>
      </c>
      <c r="O38" s="72">
        <f>H17</f>
        <v>1.7450409999999998</v>
      </c>
      <c r="P38" s="72">
        <f>J17</f>
        <v>1.7564199393939381</v>
      </c>
      <c r="Q38" s="72">
        <f t="shared" si="1"/>
        <v>1.7867332195402141</v>
      </c>
      <c r="R38" s="72">
        <f t="shared" si="2"/>
        <v>1.7261066592476622</v>
      </c>
    </row>
    <row r="39" spans="1:18" x14ac:dyDescent="0.3">
      <c r="A39" s="65" t="s">
        <v>18</v>
      </c>
      <c r="B39" s="64">
        <f>4*(PI())^2/O28</f>
        <v>9.5458756737960595</v>
      </c>
      <c r="C39" s="67"/>
      <c r="D39" s="67"/>
      <c r="E39" s="67"/>
      <c r="N39" s="74">
        <f>B20</f>
        <v>0.38301999999999997</v>
      </c>
      <c r="O39" s="72">
        <f>H20</f>
        <v>1.6409610000000003</v>
      </c>
      <c r="P39" s="72">
        <f>J20</f>
        <v>1.590993868686867</v>
      </c>
      <c r="Q39" s="72">
        <f t="shared" si="1"/>
        <v>1.621307148833143</v>
      </c>
      <c r="R39" s="72">
        <f t="shared" si="2"/>
        <v>1.560680588540591</v>
      </c>
    </row>
    <row r="40" spans="1:18" x14ac:dyDescent="0.3">
      <c r="A40" s="65" t="s">
        <v>17</v>
      </c>
      <c r="B40" s="64">
        <f>4*(PI())^2/(O28^2)*O29</f>
        <v>0.16678170530614936</v>
      </c>
      <c r="C40" s="67"/>
      <c r="D40" s="67"/>
      <c r="E40" s="67"/>
      <c r="N40" s="74">
        <f>B23</f>
        <v>0.34302000000000099</v>
      </c>
      <c r="O40" s="72">
        <f>H23</f>
        <v>1.4384004444444445</v>
      </c>
      <c r="P40" s="72">
        <f>J23</f>
        <v>1.4255677979798</v>
      </c>
      <c r="Q40" s="72">
        <f t="shared" si="1"/>
        <v>1.455881078126076</v>
      </c>
      <c r="R40" s="72">
        <f t="shared" si="2"/>
        <v>1.3952545178335241</v>
      </c>
    </row>
    <row r="41" spans="1:18" x14ac:dyDescent="0.3">
      <c r="A41" s="65" t="s">
        <v>35</v>
      </c>
      <c r="B41" s="68">
        <f>ABS(B39-9.807)/9.807</f>
        <v>2.6626320608131016E-2</v>
      </c>
      <c r="C41" s="67"/>
      <c r="D41" s="67"/>
      <c r="E41" s="67"/>
      <c r="N41" s="74">
        <f>B26</f>
        <v>0.30302000000000101</v>
      </c>
      <c r="O41" s="72">
        <f>H26</f>
        <v>1.2380271111111112</v>
      </c>
      <c r="P41" s="72">
        <f>J26</f>
        <v>1.2601417272727289</v>
      </c>
      <c r="Q41" s="72">
        <f t="shared" si="1"/>
        <v>1.2904550074190049</v>
      </c>
      <c r="R41" s="72">
        <f t="shared" si="2"/>
        <v>1.2298284471264529</v>
      </c>
    </row>
    <row r="42" spans="1:18" x14ac:dyDescent="0.3">
      <c r="N42" s="74">
        <f>B29</f>
        <v>0.26302000000000098</v>
      </c>
      <c r="O42" s="72">
        <f>H29</f>
        <v>1.0913284444444449</v>
      </c>
      <c r="P42" s="72">
        <f>J29</f>
        <v>1.0947156565656577</v>
      </c>
      <c r="Q42" s="72">
        <f t="shared" si="1"/>
        <v>1.1250289367119337</v>
      </c>
      <c r="R42" s="72">
        <f t="shared" si="2"/>
        <v>1.0644023764193817</v>
      </c>
    </row>
    <row r="43" spans="1:18" x14ac:dyDescent="0.3">
      <c r="N43" s="74">
        <f>B32</f>
        <v>0.223020000000001</v>
      </c>
      <c r="O43" s="72">
        <f>H32</f>
        <v>0.9383151111111111</v>
      </c>
      <c r="P43" s="72">
        <f>J32</f>
        <v>0.92928958585858656</v>
      </c>
      <c r="Q43" s="72">
        <f t="shared" si="1"/>
        <v>0.95960286600486244</v>
      </c>
      <c r="R43" s="72">
        <f t="shared" si="2"/>
        <v>0.89897630571231069</v>
      </c>
    </row>
    <row r="44" spans="1:18" x14ac:dyDescent="0.3">
      <c r="N44" s="61"/>
    </row>
  </sheetData>
  <mergeCells count="89">
    <mergeCell ref="N27:Q27"/>
    <mergeCell ref="H5:H7"/>
    <mergeCell ref="H2:H4"/>
    <mergeCell ref="I32:I34"/>
    <mergeCell ref="I29:I31"/>
    <mergeCell ref="I26:I28"/>
    <mergeCell ref="I23:I25"/>
    <mergeCell ref="I20:I22"/>
    <mergeCell ref="I17:I19"/>
    <mergeCell ref="I14:I16"/>
    <mergeCell ref="I11:I13"/>
    <mergeCell ref="I8:I10"/>
    <mergeCell ref="I5:I7"/>
    <mergeCell ref="J17:J19"/>
    <mergeCell ref="J20:J22"/>
    <mergeCell ref="J23:J25"/>
    <mergeCell ref="H17:H19"/>
    <mergeCell ref="H14:H16"/>
    <mergeCell ref="H11:H13"/>
    <mergeCell ref="H8:H10"/>
    <mergeCell ref="K2:K4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J32:J34"/>
    <mergeCell ref="J26:J28"/>
    <mergeCell ref="J29:J31"/>
    <mergeCell ref="J2:J4"/>
    <mergeCell ref="J5:J7"/>
    <mergeCell ref="J8:J10"/>
    <mergeCell ref="J11:J13"/>
    <mergeCell ref="J14:J16"/>
    <mergeCell ref="I2:I4"/>
    <mergeCell ref="G32:G34"/>
    <mergeCell ref="F2:F4"/>
    <mergeCell ref="F17:F19"/>
    <mergeCell ref="F14:F16"/>
    <mergeCell ref="F11:F13"/>
    <mergeCell ref="F8:F10"/>
    <mergeCell ref="F5:F7"/>
    <mergeCell ref="G14:G16"/>
    <mergeCell ref="G11:G13"/>
    <mergeCell ref="G8:G10"/>
    <mergeCell ref="G5:G7"/>
    <mergeCell ref="G2:G4"/>
    <mergeCell ref="G29:G31"/>
    <mergeCell ref="G26:G28"/>
    <mergeCell ref="G23:G25"/>
    <mergeCell ref="G20:G22"/>
    <mergeCell ref="G17:G19"/>
    <mergeCell ref="B20:B22"/>
    <mergeCell ref="B23:B25"/>
    <mergeCell ref="B26:B28"/>
    <mergeCell ref="B29:B31"/>
    <mergeCell ref="B32:B34"/>
    <mergeCell ref="H20:H22"/>
    <mergeCell ref="H23:H25"/>
    <mergeCell ref="H26:H28"/>
    <mergeCell ref="H29:H31"/>
    <mergeCell ref="H32:H34"/>
    <mergeCell ref="F20:F22"/>
    <mergeCell ref="F23:F25"/>
    <mergeCell ref="F26:F28"/>
    <mergeCell ref="F29:F31"/>
    <mergeCell ref="F32:F34"/>
    <mergeCell ref="B2:B4"/>
    <mergeCell ref="B5:B7"/>
    <mergeCell ref="B8:B10"/>
    <mergeCell ref="B11:B13"/>
    <mergeCell ref="B14:B16"/>
    <mergeCell ref="B17:B19"/>
    <mergeCell ref="A20:A22"/>
    <mergeCell ref="A23:A25"/>
    <mergeCell ref="A26:A28"/>
    <mergeCell ref="A29:A31"/>
    <mergeCell ref="A32:A34"/>
    <mergeCell ref="A17:A19"/>
    <mergeCell ref="A2:A4"/>
    <mergeCell ref="A5:A7"/>
    <mergeCell ref="A8:A10"/>
    <mergeCell ref="A11:A13"/>
    <mergeCell ref="A14:A16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Amplitude</vt:lpstr>
      <vt:lpstr>Comprimento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dcterms:created xsi:type="dcterms:W3CDTF">2022-04-29T11:29:38Z</dcterms:created>
  <dcterms:modified xsi:type="dcterms:W3CDTF">2022-05-20T11:51:05Z</dcterms:modified>
</cp:coreProperties>
</file>