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C95A8E3A-77CF-440D-A959-EA9DD8F43B16}" xr6:coauthVersionLast="47" xr6:coauthVersionMax="47" xr10:uidLastSave="{00000000-0000-0000-0000-000000000000}"/>
  <bookViews>
    <workbookView xWindow="-108" yWindow="-108" windowWidth="23256" windowHeight="12456" activeTab="5" xr2:uid="{5E89F831-A46B-4420-B25C-CD8A18A9F07F}"/>
  </bookViews>
  <sheets>
    <sheet name="1-alumínio quadrado" sheetId="1" r:id="rId1"/>
    <sheet name="2-alumínio" sheetId="9" r:id="rId2"/>
    <sheet name="3-latão" sheetId="10" r:id="rId3"/>
    <sheet name="4-latão" sheetId="11" r:id="rId4"/>
    <sheet name="5-cobre" sheetId="12" r:id="rId5"/>
    <sheet name="6-aço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1" i="10" l="1"/>
  <c r="G41" i="13"/>
  <c r="F14" i="13"/>
  <c r="H14" i="13" s="1"/>
  <c r="F13" i="13"/>
  <c r="I13" i="13" s="1"/>
  <c r="F12" i="13"/>
  <c r="I12" i="13" s="1"/>
  <c r="F11" i="13"/>
  <c r="I11" i="13" s="1"/>
  <c r="F10" i="13"/>
  <c r="H10" i="13" s="1"/>
  <c r="F9" i="13"/>
  <c r="H9" i="13" s="1"/>
  <c r="F8" i="13"/>
  <c r="I8" i="13" s="1"/>
  <c r="F7" i="13"/>
  <c r="I7" i="13" s="1"/>
  <c r="F6" i="13"/>
  <c r="H6" i="13" s="1"/>
  <c r="F5" i="13"/>
  <c r="H5" i="13" s="1"/>
  <c r="F4" i="13"/>
  <c r="I4" i="13" s="1"/>
  <c r="F3" i="13"/>
  <c r="I3" i="13" s="1"/>
  <c r="G41" i="12"/>
  <c r="F14" i="12"/>
  <c r="I14" i="12" s="1"/>
  <c r="F13" i="12"/>
  <c r="H13" i="12" s="1"/>
  <c r="F12" i="12"/>
  <c r="I12" i="12" s="1"/>
  <c r="F11" i="12"/>
  <c r="I11" i="12" s="1"/>
  <c r="F10" i="12"/>
  <c r="H10" i="12" s="1"/>
  <c r="F9" i="12"/>
  <c r="I9" i="12" s="1"/>
  <c r="F8" i="12"/>
  <c r="H8" i="12" s="1"/>
  <c r="F7" i="12"/>
  <c r="I7" i="12" s="1"/>
  <c r="F6" i="12"/>
  <c r="H6" i="12" s="1"/>
  <c r="F5" i="12"/>
  <c r="I5" i="12" s="1"/>
  <c r="F4" i="12"/>
  <c r="I4" i="12" s="1"/>
  <c r="F3" i="12"/>
  <c r="I3" i="12" s="1"/>
  <c r="G41" i="11"/>
  <c r="F14" i="11"/>
  <c r="I14" i="11" s="1"/>
  <c r="F13" i="11"/>
  <c r="I13" i="11" s="1"/>
  <c r="F12" i="11"/>
  <c r="I12" i="11" s="1"/>
  <c r="F11" i="11"/>
  <c r="I11" i="11" s="1"/>
  <c r="F10" i="11"/>
  <c r="I10" i="11" s="1"/>
  <c r="F9" i="11"/>
  <c r="H9" i="11" s="1"/>
  <c r="F8" i="11"/>
  <c r="I8" i="11" s="1"/>
  <c r="F7" i="11"/>
  <c r="I7" i="11" s="1"/>
  <c r="F6" i="11"/>
  <c r="I6" i="11" s="1"/>
  <c r="F5" i="11"/>
  <c r="H5" i="11" s="1"/>
  <c r="F4" i="11"/>
  <c r="H4" i="11" s="1"/>
  <c r="F3" i="11"/>
  <c r="I3" i="11" s="1"/>
  <c r="F14" i="10"/>
  <c r="H14" i="10" s="1"/>
  <c r="F13" i="10"/>
  <c r="H13" i="10" s="1"/>
  <c r="F12" i="10"/>
  <c r="I12" i="10" s="1"/>
  <c r="F11" i="10"/>
  <c r="I11" i="10" s="1"/>
  <c r="F10" i="10"/>
  <c r="H10" i="10" s="1"/>
  <c r="F9" i="10"/>
  <c r="I9" i="10" s="1"/>
  <c r="F8" i="10"/>
  <c r="I8" i="10" s="1"/>
  <c r="F7" i="10"/>
  <c r="I7" i="10" s="1"/>
  <c r="F6" i="10"/>
  <c r="H6" i="10" s="1"/>
  <c r="F5" i="10"/>
  <c r="H5" i="10" s="1"/>
  <c r="F4" i="10"/>
  <c r="I4" i="10" s="1"/>
  <c r="F3" i="10"/>
  <c r="I3" i="10" s="1"/>
  <c r="G41" i="9"/>
  <c r="E44" i="9" s="1"/>
  <c r="F14" i="9"/>
  <c r="H14" i="9" s="1"/>
  <c r="F13" i="9"/>
  <c r="H13" i="9" s="1"/>
  <c r="F12" i="9"/>
  <c r="I12" i="9" s="1"/>
  <c r="F11" i="9"/>
  <c r="I11" i="9" s="1"/>
  <c r="F10" i="9"/>
  <c r="I10" i="9" s="1"/>
  <c r="F9" i="9"/>
  <c r="I9" i="9" s="1"/>
  <c r="F8" i="9"/>
  <c r="I8" i="9" s="1"/>
  <c r="F7" i="9"/>
  <c r="I7" i="9" s="1"/>
  <c r="F6" i="9"/>
  <c r="I6" i="9" s="1"/>
  <c r="F5" i="9"/>
  <c r="I5" i="9" s="1"/>
  <c r="F4" i="9"/>
  <c r="H4" i="9" s="1"/>
  <c r="F3" i="9"/>
  <c r="I3" i="9" s="1"/>
  <c r="G41" i="1"/>
  <c r="I6" i="1"/>
  <c r="I3" i="1"/>
  <c r="F4" i="1"/>
  <c r="I4" i="1" s="1"/>
  <c r="F5" i="1"/>
  <c r="I5" i="1" s="1"/>
  <c r="F6" i="1"/>
  <c r="F7" i="1"/>
  <c r="I7" i="1" s="1"/>
  <c r="F8" i="1"/>
  <c r="H8" i="1" s="1"/>
  <c r="F9" i="1"/>
  <c r="I9" i="1" s="1"/>
  <c r="F10" i="1"/>
  <c r="H10" i="1" s="1"/>
  <c r="F11" i="1"/>
  <c r="H11" i="1" s="1"/>
  <c r="F12" i="1"/>
  <c r="I12" i="1" s="1"/>
  <c r="F13" i="1"/>
  <c r="I13" i="1" s="1"/>
  <c r="F14" i="1"/>
  <c r="I14" i="1" s="1"/>
  <c r="F3" i="1"/>
  <c r="I14" i="13" l="1"/>
  <c r="I10" i="13"/>
  <c r="I6" i="13"/>
  <c r="I6" i="12"/>
  <c r="H14" i="11"/>
  <c r="H6" i="11"/>
  <c r="I14" i="10"/>
  <c r="H4" i="13"/>
  <c r="H8" i="13"/>
  <c r="H12" i="13"/>
  <c r="H13" i="13"/>
  <c r="I5" i="13"/>
  <c r="I9" i="13"/>
  <c r="H3" i="13"/>
  <c r="H7" i="13"/>
  <c r="H11" i="13"/>
  <c r="H12" i="12"/>
  <c r="I10" i="12"/>
  <c r="I13" i="12"/>
  <c r="H14" i="12"/>
  <c r="H10" i="11"/>
  <c r="I6" i="10"/>
  <c r="I10" i="10"/>
  <c r="I8" i="12"/>
  <c r="H5" i="12"/>
  <c r="H9" i="12"/>
  <c r="H4" i="12"/>
  <c r="H3" i="12"/>
  <c r="H7" i="12"/>
  <c r="H11" i="12"/>
  <c r="H8" i="11"/>
  <c r="I4" i="11"/>
  <c r="H13" i="11"/>
  <c r="I5" i="11"/>
  <c r="I9" i="11"/>
  <c r="H12" i="11"/>
  <c r="H3" i="11"/>
  <c r="H7" i="11"/>
  <c r="H11" i="11"/>
  <c r="H4" i="10"/>
  <c r="H8" i="10"/>
  <c r="H12" i="10"/>
  <c r="H9" i="10"/>
  <c r="I5" i="10"/>
  <c r="I13" i="10"/>
  <c r="H3" i="10"/>
  <c r="B38" i="10" s="1" a="1"/>
  <c r="H7" i="10"/>
  <c r="H11" i="10"/>
  <c r="H8" i="9"/>
  <c r="H12" i="9"/>
  <c r="I4" i="9"/>
  <c r="H9" i="9"/>
  <c r="I13" i="9"/>
  <c r="H6" i="9"/>
  <c r="H10" i="9"/>
  <c r="H5" i="9"/>
  <c r="I14" i="9"/>
  <c r="H3" i="9"/>
  <c r="B38" i="9" s="1" a="1"/>
  <c r="H7" i="9"/>
  <c r="H11" i="9"/>
  <c r="I11" i="1"/>
  <c r="I10" i="1"/>
  <c r="I8" i="1"/>
  <c r="H4" i="1"/>
  <c r="H6" i="1"/>
  <c r="H5" i="1"/>
  <c r="H9" i="1"/>
  <c r="H7" i="1"/>
  <c r="H3" i="1"/>
  <c r="B38" i="1" s="1" a="1"/>
  <c r="B38" i="1" s="1"/>
  <c r="E44" i="1" s="1"/>
  <c r="E47" i="1" s="1"/>
  <c r="H14" i="1"/>
  <c r="H13" i="1"/>
  <c r="H12" i="1"/>
  <c r="B38" i="12" l="1" a="1"/>
  <c r="C38" i="12" s="1"/>
  <c r="B38" i="13" a="1"/>
  <c r="C40" i="13" s="1"/>
  <c r="B38" i="11" a="1"/>
  <c r="C40" i="11" s="1"/>
  <c r="C40" i="10"/>
  <c r="C39" i="10"/>
  <c r="B39" i="10"/>
  <c r="B40" i="10"/>
  <c r="C38" i="10"/>
  <c r="B38" i="10"/>
  <c r="E44" i="10" s="1"/>
  <c r="E47" i="10" s="1"/>
  <c r="C38" i="9"/>
  <c r="B38" i="9"/>
  <c r="B40" i="9"/>
  <c r="C39" i="9"/>
  <c r="B39" i="9"/>
  <c r="C40" i="9"/>
  <c r="C39" i="1"/>
  <c r="B40" i="1"/>
  <c r="C40" i="1"/>
  <c r="C38" i="1"/>
  <c r="B39" i="1"/>
  <c r="E45" i="1" s="1"/>
  <c r="E20" i="1" a="1"/>
  <c r="E20" i="1" s="1"/>
  <c r="B39" i="12" l="1"/>
  <c r="C39" i="12"/>
  <c r="B38" i="12"/>
  <c r="E44" i="12" s="1"/>
  <c r="E47" i="12" s="1"/>
  <c r="B40" i="12"/>
  <c r="C40" i="12"/>
  <c r="D20" i="12" s="1" a="1"/>
  <c r="D20" i="12" s="1"/>
  <c r="C39" i="13"/>
  <c r="B40" i="13"/>
  <c r="B38" i="13"/>
  <c r="C38" i="13"/>
  <c r="B39" i="13"/>
  <c r="C38" i="11"/>
  <c r="D20" i="11" s="1" a="1"/>
  <c r="D20" i="11" s="1"/>
  <c r="B39" i="11"/>
  <c r="C39" i="11"/>
  <c r="B40" i="11"/>
  <c r="B38" i="11"/>
  <c r="E44" i="11" s="1"/>
  <c r="E47" i="11" s="1"/>
  <c r="E20" i="10" a="1"/>
  <c r="E20" i="10" s="1"/>
  <c r="E45" i="10"/>
  <c r="D20" i="10" a="1"/>
  <c r="D20" i="10" s="1"/>
  <c r="E20" i="9" a="1"/>
  <c r="E20" i="9" s="1"/>
  <c r="E45" i="9"/>
  <c r="D20" i="9" a="1"/>
  <c r="D20" i="9" s="1"/>
  <c r="E47" i="9"/>
  <c r="D20" i="1" a="1"/>
  <c r="D20" i="1" s="1"/>
  <c r="E20" i="12" l="1" a="1"/>
  <c r="E20" i="12" s="1"/>
  <c r="E45" i="12"/>
  <c r="E44" i="13"/>
  <c r="E47" i="13" s="1"/>
  <c r="E20" i="13" a="1"/>
  <c r="E20" i="13" s="1"/>
  <c r="E45" i="13"/>
  <c r="D20" i="13" a="1"/>
  <c r="D20" i="13" s="1"/>
  <c r="E45" i="11"/>
  <c r="E20" i="11" a="1"/>
  <c r="E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<sst xmlns="http://schemas.openxmlformats.org/spreadsheetml/2006/main" count="223" uniqueCount="36">
  <si>
    <r>
      <t>U</t>
    </r>
    <r>
      <rPr>
        <vertAlign val="subscript"/>
        <sz val="11"/>
        <color theme="1"/>
        <rFont val="Calibri"/>
        <family val="2"/>
        <scheme val="minor"/>
      </rPr>
      <t xml:space="preserve">fonte </t>
    </r>
    <r>
      <rPr>
        <sz val="11"/>
        <color theme="1"/>
        <rFont val="Calibri"/>
        <family val="2"/>
        <scheme val="minor"/>
      </rPr>
      <t>(V)</t>
    </r>
  </si>
  <si>
    <t>I (A)</t>
  </si>
  <si>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</si>
  <si>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m</t>
  </si>
  <si>
    <t>u(m)</t>
  </si>
  <si>
    <t>r^2</t>
  </si>
  <si>
    <t>b</t>
  </si>
  <si>
    <t>u(b)</t>
  </si>
  <si>
    <t>u(y)</t>
  </si>
  <si>
    <t>±0,1</t>
  </si>
  <si>
    <t>±0,01</t>
  </si>
  <si>
    <t>Incertezas todas</t>
  </si>
  <si>
    <t>U</t>
  </si>
  <si>
    <t>I</t>
  </si>
  <si>
    <t>ℓ</t>
  </si>
  <si>
    <t>ℓ (m)</t>
  </si>
  <si>
    <t>±0,0005</t>
  </si>
  <si>
    <t>Ufonte</t>
  </si>
  <si>
    <t>Análise estatística</t>
  </si>
  <si>
    <t>"-sy"</t>
  </si>
  <si>
    <t>"+sy"</t>
  </si>
  <si>
    <t>Medições de D</t>
  </si>
  <si>
    <r>
      <t>Resistividade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</si>
  <si>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u(ρ)</t>
  </si>
  <si>
    <t>Valor de referência</t>
  </si>
  <si>
    <t>Erro %</t>
  </si>
  <si>
    <t>u(R) (Ω)</t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</si>
  <si>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</rPr>
      <t>V</t>
    </r>
    <r>
      <rPr>
        <sz val="11"/>
        <color theme="1"/>
        <rFont val="Calibri"/>
        <family val="2"/>
        <scheme val="minor"/>
      </rPr>
      <t>)</t>
    </r>
  </si>
  <si>
    <r>
      <t>U</t>
    </r>
    <r>
      <rPr>
        <vertAlign val="subscript"/>
        <sz val="11"/>
        <color theme="1"/>
        <rFont val="Calibri"/>
        <family val="2"/>
        <scheme val="minor"/>
      </rPr>
      <t xml:space="preserve">aberto </t>
    </r>
    <r>
      <rPr>
        <sz val="11"/>
        <color theme="1"/>
        <rFont val="Calibri"/>
        <family val="2"/>
        <scheme val="minor"/>
      </rPr>
      <t>(V)</t>
    </r>
  </si>
  <si>
    <r>
      <t>U</t>
    </r>
    <r>
      <rPr>
        <vertAlign val="subscript"/>
        <sz val="11"/>
        <color theme="1"/>
        <rFont val="Calibri"/>
        <family val="2"/>
        <scheme val="minor"/>
      </rPr>
      <t>fechado</t>
    </r>
    <r>
      <rPr>
        <sz val="11"/>
        <color theme="1"/>
        <rFont val="Calibri"/>
        <family val="2"/>
        <scheme val="minor"/>
      </rPr>
      <t xml:space="preserve"> - U</t>
    </r>
    <r>
      <rPr>
        <vertAlign val="subscript"/>
        <sz val="11"/>
        <color theme="1"/>
        <rFont val="Calibri"/>
        <family val="2"/>
        <scheme val="minor"/>
      </rPr>
      <t>aberto</t>
    </r>
    <r>
      <rPr>
        <sz val="11"/>
        <color theme="1"/>
        <rFont val="Calibri"/>
        <family val="2"/>
        <scheme val="minor"/>
      </rPr>
      <t xml:space="preserve"> (V)</t>
    </r>
  </si>
  <si>
    <t>±1E-6</t>
  </si>
  <si>
    <t>E-3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</si>
  <si>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</si>
  <si>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(m)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</si>
  <si>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(m)</t>
    </r>
  </si>
  <si>
    <t>u(D)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</si>
</sst>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65" fontId="5" fillId="0" borderId="1" xfId="0" applyNumberFormat="1" applyFont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573156589762"/>
          <c:y val="0.1732165472525436"/>
          <c:w val="0.822140784070013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'1-alumínio quadrado'!$I$3:$I$14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plus>
            <c:minus>
              <c:numRef>
                <c:f>'1-alumínio quadrado'!$I$3:$I$14</c:f>
                <c:numCache>
                  <c:formatCode>General</c:formatCode>
                  <c:ptCount val="12"/>
                  <c:pt idx="0">
                    <c:v>1.5100964430740413E-6</c:v>
                  </c:pt>
                  <c:pt idx="1">
                    <c:v>1.4243067154759366E-6</c:v>
                  </c:pt>
                  <c:pt idx="2">
                    <c:v>1.3300675584750214E-6</c:v>
                  </c:pt>
                  <c:pt idx="3">
                    <c:v>1.1852233744981386E-6</c:v>
                  </c:pt>
                  <c:pt idx="4">
                    <c:v>1.107936434257594E-6</c:v>
                  </c:pt>
                  <c:pt idx="5">
                    <c:v>1.0294433322680511E-6</c:v>
                  </c:pt>
                  <c:pt idx="6">
                    <c:v>9.2286237480101256E-7</c:v>
                  </c:pt>
                  <c:pt idx="7">
                    <c:v>8.465980029716977E-7</c:v>
                  </c:pt>
                  <c:pt idx="8">
                    <c:v>7.0518734177631371E-7</c:v>
                  </c:pt>
                  <c:pt idx="9">
                    <c:v>6.1867175194349022E-7</c:v>
                  </c:pt>
                  <c:pt idx="10">
                    <c:v>5.5630190692943073E-7</c:v>
                  </c:pt>
                  <c:pt idx="11">
                    <c:v>5.4626702336368957E-7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'1-alumínio quadrado'!$H$24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'1-alumínio quadrado'!$H$24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quadrado'!$H$3:$H$14</c:f>
              <c:numCache>
                <c:formatCode>0.00E+00</c:formatCode>
                <c:ptCount val="12"/>
                <c:pt idx="0">
                  <c:v>2.5923913043478258E-4</c:v>
                </c:pt>
                <c:pt idx="1">
                  <c:v>2.4378378378378377E-4</c:v>
                </c:pt>
                <c:pt idx="2">
                  <c:v>2.2336956521739129E-4</c:v>
                </c:pt>
                <c:pt idx="3">
                  <c:v>1.9513513513513513E-4</c:v>
                </c:pt>
                <c:pt idx="4">
                  <c:v>1.789189189189189E-4</c:v>
                </c:pt>
                <c:pt idx="5">
                  <c:v>1.6086956521739129E-4</c:v>
                </c:pt>
                <c:pt idx="6">
                  <c:v>1.3837837837837836E-4</c:v>
                </c:pt>
                <c:pt idx="7">
                  <c:v>1.2054054054054053E-4</c:v>
                </c:pt>
                <c:pt idx="8">
                  <c:v>8.3783783783783773E-5</c:v>
                </c:pt>
                <c:pt idx="9">
                  <c:v>5.5675675675675679E-5</c:v>
                </c:pt>
                <c:pt idx="10">
                  <c:v>2.432432432432432E-5</c:v>
                </c:pt>
                <c:pt idx="11">
                  <c:v>1.4594594594594596E-5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2-4595-A3C0-299A630A1626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quadrado'!$E$20:$E$29</c:f>
              <c:numCache>
                <c:formatCode>General</c:formatCode>
                <c:ptCount val="10"/>
                <c:pt idx="0">
                  <c:v>2.6079327603434544E-4</c:v>
                </c:pt>
                <c:pt idx="1">
                  <c:v>2.4559675800158858E-4</c:v>
                </c:pt>
                <c:pt idx="2">
                  <c:v>2.2306398988405256E-4</c:v>
                </c:pt>
                <c:pt idx="3">
                  <c:v>1.9581506099772991E-4</c:v>
                </c:pt>
                <c:pt idx="4">
                  <c:v>1.8009452510177456E-4</c:v>
                </c:pt>
                <c:pt idx="5">
                  <c:v>1.6070586416342959E-4</c:v>
                </c:pt>
                <c:pt idx="6">
                  <c:v>1.3922113177229059E-4</c:v>
                </c:pt>
                <c:pt idx="7">
                  <c:v>1.2088050656034267E-4</c:v>
                </c:pt>
                <c:pt idx="8">
                  <c:v>8.4723273999645315E-5</c:v>
                </c:pt>
                <c:pt idx="9">
                  <c:v>5.5378273660528623E-5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92-4595-A3C0-299A630A1626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'1-alumínio quadrado'!$A$3:$A$14</c:f>
              <c:numCache>
                <c:formatCode>0.000</c:formatCode>
                <c:ptCount val="12"/>
                <c:pt idx="0">
                  <c:v>0.48699999999999999</c:v>
                </c:pt>
                <c:pt idx="1">
                  <c:v>0.45800000000000002</c:v>
                </c:pt>
                <c:pt idx="2">
                  <c:v>0.41499999999999998</c:v>
                </c:pt>
                <c:pt idx="3">
                  <c:v>0.36299999999999999</c:v>
                </c:pt>
                <c:pt idx="4">
                  <c:v>0.33300000000000002</c:v>
                </c:pt>
                <c:pt idx="5">
                  <c:v>0.29599999999999999</c:v>
                </c:pt>
                <c:pt idx="6">
                  <c:v>0.255</c:v>
                </c:pt>
                <c:pt idx="7">
                  <c:v>0.22</c:v>
                </c:pt>
                <c:pt idx="8">
                  <c:v>0.151</c:v>
                </c:pt>
                <c:pt idx="9">
                  <c:v>9.5000000000000001E-2</c:v>
                </c:pt>
                <c:pt idx="10">
                  <c:v>3.9E-2</c:v>
                </c:pt>
                <c:pt idx="11">
                  <c:v>0.02</c:v>
                </c:pt>
              </c:numCache>
            </c:numRef>
          </c:xVal>
          <c:yVal>
            <c:numRef>
              <c:f>'1-alumínio quadrado'!$D$20:$D$29</c:f>
              <c:numCache>
                <c:formatCode>General</c:formatCode>
                <c:ptCount val="10"/>
                <c:pt idx="0">
                  <c:v>2.5916503079883218E-4</c:v>
                </c:pt>
                <c:pt idx="1">
                  <c:v>2.4396851276607532E-4</c:v>
                </c:pt>
                <c:pt idx="2">
                  <c:v>2.2143574464853931E-4</c:v>
                </c:pt>
                <c:pt idx="3">
                  <c:v>1.9418681576221665E-4</c:v>
                </c:pt>
                <c:pt idx="4">
                  <c:v>1.7846627986626131E-4</c:v>
                </c:pt>
                <c:pt idx="5">
                  <c:v>1.5907761892791633E-4</c:v>
                </c:pt>
                <c:pt idx="6">
                  <c:v>1.3759288653677733E-4</c:v>
                </c:pt>
                <c:pt idx="7">
                  <c:v>1.1925226132482939E-4</c:v>
                </c:pt>
                <c:pt idx="8">
                  <c:v>8.309502876413203E-5</c:v>
                </c:pt>
                <c:pt idx="9">
                  <c:v>5.3750028425015351E-5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92-4595-A3C0-299A630A1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573156589762"/>
          <c:y val="0.1732165472525436"/>
          <c:w val="0.822140784070013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'2-alumínio'!$I$3:$I$14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plus>
            <c:minus>
              <c:numRef>
                <c:f>'2-alumínio'!$I$3:$I$14</c:f>
                <c:numCache>
                  <c:formatCode>General</c:formatCode>
                  <c:ptCount val="12"/>
                  <c:pt idx="0">
                    <c:v>2.2264936733850252E-6</c:v>
                  </c:pt>
                  <c:pt idx="1">
                    <c:v>2.0768222679401424E-6</c:v>
                  </c:pt>
                  <c:pt idx="2">
                    <c:v>1.8988352464421826E-6</c:v>
                  </c:pt>
                  <c:pt idx="3">
                    <c:v>1.7223559734706309E-6</c:v>
                  </c:pt>
                  <c:pt idx="4">
                    <c:v>1.5100964430740413E-6</c:v>
                  </c:pt>
                  <c:pt idx="5">
                    <c:v>1.330067558475021E-6</c:v>
                  </c:pt>
                  <c:pt idx="6">
                    <c:v>1.1263269555099104E-6</c:v>
                  </c:pt>
                  <c:pt idx="7">
                    <c:v>9.3840335180771788E-7</c:v>
                  </c:pt>
                  <c:pt idx="8">
                    <c:v>7.9405281661373127E-7</c:v>
                  </c:pt>
                  <c:pt idx="9">
                    <c:v>6.8470115834984383E-7</c:v>
                  </c:pt>
                  <c:pt idx="10">
                    <c:v>5.9055987544027612E-7</c:v>
                  </c:pt>
                  <c:pt idx="11">
                    <c:v>5.5012915657451357E-7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'2-alumínio'!$H$24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'2-alumínio'!$H$24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'2-alumínio'!$H$3:$H$14</c:f>
              <c:numCache>
                <c:formatCode>0.00E+00</c:formatCode>
                <c:ptCount val="12"/>
                <c:pt idx="0">
                  <c:v>3.9728260869565215E-4</c:v>
                </c:pt>
                <c:pt idx="1">
                  <c:v>3.6666666666666667E-4</c:v>
                </c:pt>
                <c:pt idx="2">
                  <c:v>3.3278688524590166E-4</c:v>
                </c:pt>
                <c:pt idx="3">
                  <c:v>2.9890710382513659E-4</c:v>
                </c:pt>
                <c:pt idx="4">
                  <c:v>2.5923913043478258E-4</c:v>
                </c:pt>
                <c:pt idx="5">
                  <c:v>2.2336956521739126E-4</c:v>
                </c:pt>
                <c:pt idx="6">
                  <c:v>1.8152173913043481E-4</c:v>
                </c:pt>
                <c:pt idx="7">
                  <c:v>1.4076086956521736E-4</c:v>
                </c:pt>
                <c:pt idx="8">
                  <c:v>1.0652173913043479E-4</c:v>
                </c:pt>
                <c:pt idx="9">
                  <c:v>7.6630434782608682E-5</c:v>
                </c:pt>
                <c:pt idx="10">
                  <c:v>4.0983606557377042E-5</c:v>
                </c:pt>
                <c:pt idx="11">
                  <c:v>1.8918918918918918E-5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FB-4829-B9DD-B69D416E47AE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'2-alumínio'!$E$20:$E$29</c:f>
              <c:numCache>
                <c:formatCode>General</c:formatCode>
                <c:ptCount val="10"/>
                <c:pt idx="0">
                  <c:v>4.1247976361338839E-4</c:v>
                </c:pt>
                <c:pt idx="1">
                  <c:v>3.6898863518745889E-4</c:v>
                </c:pt>
                <c:pt idx="2">
                  <c:v>3.3419573244671539E-4</c:v>
                </c:pt>
                <c:pt idx="3">
                  <c:v>2.9940282970597178E-4</c:v>
                </c:pt>
                <c:pt idx="4">
                  <c:v>2.6212471962660367E-4</c:v>
                </c:pt>
                <c:pt idx="5">
                  <c:v>2.2484660954723558E-4</c:v>
                </c:pt>
                <c:pt idx="6">
                  <c:v>1.8446199029458678E-4</c:v>
                </c:pt>
                <c:pt idx="7">
                  <c:v>1.4345606920728186E-4</c:v>
                </c:pt>
                <c:pt idx="8">
                  <c:v>1.1114837380516284E-4</c:v>
                </c:pt>
                <c:pt idx="9">
                  <c:v>8.1325885741668336E-5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FB-4829-B9DD-B69D416E47AE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'2-alumínio'!$A$3:$A$14</c:f>
              <c:numCache>
                <c:formatCode>0.000</c:formatCode>
                <c:ptCount val="12"/>
                <c:pt idx="0">
                  <c:v>0.65</c:v>
                </c:pt>
                <c:pt idx="1">
                  <c:v>0.57999999999999996</c:v>
                </c:pt>
                <c:pt idx="2">
                  <c:v>0.52400000000000002</c:v>
                </c:pt>
                <c:pt idx="3">
                  <c:v>0.46800000000000003</c:v>
                </c:pt>
                <c:pt idx="4">
                  <c:v>0.40799999999999997</c:v>
                </c:pt>
                <c:pt idx="5">
                  <c:v>0.34799999999999998</c:v>
                </c:pt>
                <c:pt idx="6">
                  <c:v>0.28299999999999997</c:v>
                </c:pt>
                <c:pt idx="7">
                  <c:v>0.217</c:v>
                </c:pt>
                <c:pt idx="8">
                  <c:v>0.16500000000000001</c:v>
                </c:pt>
                <c:pt idx="9">
                  <c:v>0.11700000000000001</c:v>
                </c:pt>
                <c:pt idx="10">
                  <c:v>7.0000000000000007E-2</c:v>
                </c:pt>
                <c:pt idx="11">
                  <c:v>2.4E-2</c:v>
                </c:pt>
              </c:numCache>
            </c:numRef>
          </c:xVal>
          <c:yVal>
            <c:numRef>
              <c:f>'2-alumínio'!$D$20:$D$29</c:f>
              <c:numCache>
                <c:formatCode>General</c:formatCode>
                <c:ptCount val="10"/>
                <c:pt idx="0">
                  <c:v>4.033946210072169E-4</c:v>
                </c:pt>
                <c:pt idx="1">
                  <c:v>3.599034925812874E-4</c:v>
                </c:pt>
                <c:pt idx="2">
                  <c:v>3.251105898405439E-4</c:v>
                </c:pt>
                <c:pt idx="3">
                  <c:v>2.9031768709980029E-4</c:v>
                </c:pt>
                <c:pt idx="4">
                  <c:v>2.5303957702043218E-4</c:v>
                </c:pt>
                <c:pt idx="5">
                  <c:v>2.1576146694106404E-4</c:v>
                </c:pt>
                <c:pt idx="6">
                  <c:v>1.7537684768841524E-4</c:v>
                </c:pt>
                <c:pt idx="7">
                  <c:v>1.3437092660111032E-4</c:v>
                </c:pt>
                <c:pt idx="8">
                  <c:v>1.0206323119899132E-4</c:v>
                </c:pt>
                <c:pt idx="9">
                  <c:v>7.2240743135496823E-5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FB-4829-B9DD-B69D416E4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573156589762"/>
          <c:y val="0.1732165472525436"/>
          <c:w val="0.822140784070013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'3-latão'!$I$3:$I$14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plus>
            <c:minus>
              <c:numRef>
                <c:f>'3-latão'!$I$3:$I$14</c:f>
                <c:numCache>
                  <c:formatCode>General</c:formatCode>
                  <c:ptCount val="12"/>
                  <c:pt idx="0">
                    <c:v>1.1987342522125821E-5</c:v>
                  </c:pt>
                  <c:pt idx="1">
                    <c:v>1.0963490779678261E-5</c:v>
                  </c:pt>
                  <c:pt idx="2">
                    <c:v>9.7727337435917937E-6</c:v>
                  </c:pt>
                  <c:pt idx="3">
                    <c:v>9.0494213161981133E-6</c:v>
                  </c:pt>
                  <c:pt idx="4">
                    <c:v>7.9859570624992477E-6</c:v>
                  </c:pt>
                  <c:pt idx="5">
                    <c:v>6.7229524114743165E-6</c:v>
                  </c:pt>
                  <c:pt idx="6">
                    <c:v>5.9565102074801922E-6</c:v>
                  </c:pt>
                  <c:pt idx="7">
                    <c:v>4.9694853957514767E-6</c:v>
                  </c:pt>
                  <c:pt idx="8">
                    <c:v>3.7447908589075905E-6</c:v>
                  </c:pt>
                  <c:pt idx="9">
                    <c:v>2.5947667756839939E-6</c:v>
                  </c:pt>
                  <c:pt idx="10">
                    <c:v>1.6545494046236649E-6</c:v>
                  </c:pt>
                  <c:pt idx="11">
                    <c:v>1.0567434864863627E-6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'3-latão'!$H$24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'3-latão'!$H$24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'3-latão'!$H$3:$H$14</c:f>
              <c:numCache>
                <c:formatCode>0.00E+00</c:formatCode>
                <c:ptCount val="12"/>
                <c:pt idx="0">
                  <c:v>2.1674033149171271E-3</c:v>
                </c:pt>
                <c:pt idx="1">
                  <c:v>2.0038251366120215E-3</c:v>
                </c:pt>
                <c:pt idx="2">
                  <c:v>1.7758241758241758E-3</c:v>
                </c:pt>
                <c:pt idx="3">
                  <c:v>1.6439560439560439E-3</c:v>
                </c:pt>
                <c:pt idx="4">
                  <c:v>1.4499999999999999E-3</c:v>
                </c:pt>
                <c:pt idx="5">
                  <c:v>1.2262295081967212E-3</c:v>
                </c:pt>
                <c:pt idx="6">
                  <c:v>1.0734806629834255E-3</c:v>
                </c:pt>
                <c:pt idx="7">
                  <c:v>8.9890109890109881E-4</c:v>
                </c:pt>
                <c:pt idx="8">
                  <c:v>6.7417582417582411E-4</c:v>
                </c:pt>
                <c:pt idx="9">
                  <c:v>4.6153846153846147E-4</c:v>
                </c:pt>
                <c:pt idx="10">
                  <c:v>2.8579234972677596E-4</c:v>
                </c:pt>
                <c:pt idx="11">
                  <c:v>1.6428571428571428E-4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CE-4F8E-9763-6222FA2F71FC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'3-latão'!$E$20:$E$29</c:f>
              <c:numCache>
                <c:formatCode>General</c:formatCode>
                <c:ptCount val="10"/>
                <c:pt idx="0">
                  <c:v>2.1709780369327299E-3</c:v>
                </c:pt>
                <c:pt idx="1">
                  <c:v>2.0033034107872476E-3</c:v>
                </c:pt>
                <c:pt idx="2">
                  <c:v>1.8044335053588856E-3</c:v>
                </c:pt>
                <c:pt idx="3">
                  <c:v>1.6465074039893038E-3</c:v>
                </c:pt>
                <c:pt idx="4">
                  <c:v>1.4651848431575618E-3</c:v>
                </c:pt>
                <c:pt idx="5">
                  <c:v>1.2663149377291996E-3</c:v>
                </c:pt>
                <c:pt idx="6">
                  <c:v>1.0908414917629975E-3</c:v>
                </c:pt>
                <c:pt idx="7">
                  <c:v>9.1146863588643533E-4</c:v>
                </c:pt>
                <c:pt idx="8">
                  <c:v>7.0479991063735294E-4</c:v>
                </c:pt>
                <c:pt idx="9">
                  <c:v>4.7473472592611039E-4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CE-4F8E-9763-6222FA2F71FC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'3-latão'!$A$3:$A$14</c:f>
              <c:numCache>
                <c:formatCode>0.000</c:formatCode>
                <c:ptCount val="12"/>
                <c:pt idx="0">
                  <c:v>0.55000000000000004</c:v>
                </c:pt>
                <c:pt idx="1">
                  <c:v>0.50700000000000001</c:v>
                </c:pt>
                <c:pt idx="2">
                  <c:v>0.45600000000000002</c:v>
                </c:pt>
                <c:pt idx="3">
                  <c:v>0.41549999999999998</c:v>
                </c:pt>
                <c:pt idx="4">
                  <c:v>0.36899999999999999</c:v>
                </c:pt>
                <c:pt idx="5">
                  <c:v>0.318</c:v>
                </c:pt>
                <c:pt idx="6">
                  <c:v>0.27300000000000002</c:v>
                </c:pt>
                <c:pt idx="7">
                  <c:v>0.22700000000000001</c:v>
                </c:pt>
                <c:pt idx="8">
                  <c:v>0.17399999999999999</c:v>
                </c:pt>
                <c:pt idx="9">
                  <c:v>0.115</c:v>
                </c:pt>
                <c:pt idx="10">
                  <c:v>6.8000000000000005E-2</c:v>
                </c:pt>
                <c:pt idx="11">
                  <c:v>3.5000000000000003E-2</c:v>
                </c:pt>
              </c:numCache>
            </c:numRef>
          </c:xVal>
          <c:yVal>
            <c:numRef>
              <c:f>'3-latão'!$D$20:$D$29</c:f>
              <c:numCache>
                <c:formatCode>General</c:formatCode>
                <c:ptCount val="10"/>
                <c:pt idx="0">
                  <c:v>2.1430782028849082E-3</c:v>
                </c:pt>
                <c:pt idx="1">
                  <c:v>1.9754035767394259E-3</c:v>
                </c:pt>
                <c:pt idx="2">
                  <c:v>1.7765336713110639E-3</c:v>
                </c:pt>
                <c:pt idx="3">
                  <c:v>1.618607569941482E-3</c:v>
                </c:pt>
                <c:pt idx="4">
                  <c:v>1.43728500910974E-3</c:v>
                </c:pt>
                <c:pt idx="5">
                  <c:v>1.2384151036813778E-3</c:v>
                </c:pt>
                <c:pt idx="6">
                  <c:v>1.0629416577151757E-3</c:v>
                </c:pt>
                <c:pt idx="7">
                  <c:v>8.8356880183861378E-4</c:v>
                </c:pt>
                <c:pt idx="8">
                  <c:v>6.769000765895314E-4</c:v>
                </c:pt>
                <c:pt idx="9">
                  <c:v>4.4683489187828874E-4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CE-4F8E-9763-6222FA2F7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573156589762"/>
          <c:y val="0.1732165472525436"/>
          <c:w val="0.822140784070013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'4-latão'!$I$3:$I$14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plus>
            <c:minus>
              <c:numRef>
                <c:f>'4-latão'!$I$3:$I$14</c:f>
                <c:numCache>
                  <c:formatCode>General</c:formatCode>
                  <c:ptCount val="12"/>
                  <c:pt idx="0">
                    <c:v>1.7995348217916337E-5</c:v>
                  </c:pt>
                  <c:pt idx="1">
                    <c:v>1.623665027159012E-5</c:v>
                  </c:pt>
                  <c:pt idx="2">
                    <c:v>1.4766897489203395E-5</c:v>
                  </c:pt>
                  <c:pt idx="3">
                    <c:v>1.2750836171008659E-5</c:v>
                  </c:pt>
                  <c:pt idx="4">
                    <c:v>1.1339281595341476E-5</c:v>
                  </c:pt>
                  <c:pt idx="5">
                    <c:v>1.1122665905737106E-5</c:v>
                  </c:pt>
                  <c:pt idx="6">
                    <c:v>8.2089571804043309E-6</c:v>
                  </c:pt>
                  <c:pt idx="7">
                    <c:v>6.506080376318449E-6</c:v>
                  </c:pt>
                  <c:pt idx="8">
                    <c:v>4.9572013632533083E-6</c:v>
                  </c:pt>
                  <c:pt idx="9">
                    <c:v>3.2290727428632584E-6</c:v>
                  </c:pt>
                  <c:pt idx="10">
                    <c:v>1.5075129080011814E-6</c:v>
                  </c:pt>
                  <c:pt idx="11">
                    <c:v>6.2559814608683278E-7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'4-latão'!$H$24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'4-latão'!$H$24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'4-latão'!$H$3:$H$14</c:f>
              <c:numCache>
                <c:formatCode>0.00E+00</c:formatCode>
                <c:ptCount val="12"/>
                <c:pt idx="0">
                  <c:v>3.2736263736263733E-3</c:v>
                </c:pt>
                <c:pt idx="1">
                  <c:v>2.9858695652173915E-3</c:v>
                </c:pt>
                <c:pt idx="2">
                  <c:v>2.6857142857142856E-3</c:v>
                </c:pt>
                <c:pt idx="3">
                  <c:v>2.3440217391304348E-3</c:v>
                </c:pt>
                <c:pt idx="4">
                  <c:v>2.0726775956284153E-3</c:v>
                </c:pt>
                <c:pt idx="5">
                  <c:v>1.9327586206896552E-3</c:v>
                </c:pt>
                <c:pt idx="6">
                  <c:v>1.4989071038251365E-3</c:v>
                </c:pt>
                <c:pt idx="7">
                  <c:v>1.1929347826086956E-3</c:v>
                </c:pt>
                <c:pt idx="8">
                  <c:v>9.0163934426229508E-4</c:v>
                </c:pt>
                <c:pt idx="9">
                  <c:v>5.7912087912087909E-4</c:v>
                </c:pt>
                <c:pt idx="10">
                  <c:v>2.5549450549450546E-4</c:v>
                </c:pt>
                <c:pt idx="11">
                  <c:v>5.5737704918032785E-5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10-47BE-8129-91FA4537D74C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'4-latão'!$E$20:$E$29</c:f>
              <c:numCache>
                <c:formatCode>General</c:formatCode>
                <c:ptCount val="10"/>
                <c:pt idx="0">
                  <c:v>3.3011790782018044E-3</c:v>
                </c:pt>
                <c:pt idx="1">
                  <c:v>3.0361954610915068E-3</c:v>
                </c:pt>
                <c:pt idx="2">
                  <c:v>2.7275674835159835E-3</c:v>
                </c:pt>
                <c:pt idx="3">
                  <c:v>2.3971173257078477E-3</c:v>
                </c:pt>
                <c:pt idx="4">
                  <c:v>2.1227813456407159E-3</c:v>
                </c:pt>
                <c:pt idx="5">
                  <c:v>1.8671500914872524E-3</c:v>
                </c:pt>
                <c:pt idx="6">
                  <c:v>1.5491697509548953E-3</c:v>
                </c:pt>
                <c:pt idx="7">
                  <c:v>1.2436592276983168E-3</c:v>
                </c:pt>
                <c:pt idx="8">
                  <c:v>9.4126615876068294E-4</c:v>
                </c:pt>
                <c:pt idx="9">
                  <c:v>6.2016836390938108E-4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10-47BE-8129-91FA4537D74C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'4-latão'!$A$3:$A$14</c:f>
              <c:numCache>
                <c:formatCode>0.000</c:formatCode>
                <c:ptCount val="12"/>
                <c:pt idx="0">
                  <c:v>0.52</c:v>
                </c:pt>
                <c:pt idx="1">
                  <c:v>0.47749999999999998</c:v>
                </c:pt>
                <c:pt idx="2">
                  <c:v>0.42799999999999999</c:v>
                </c:pt>
                <c:pt idx="3">
                  <c:v>0.375</c:v>
                </c:pt>
                <c:pt idx="4">
                  <c:v>0.33100000000000002</c:v>
                </c:pt>
                <c:pt idx="5">
                  <c:v>0.28999999999999998</c:v>
                </c:pt>
                <c:pt idx="6">
                  <c:v>0.23899999999999999</c:v>
                </c:pt>
                <c:pt idx="7">
                  <c:v>0.19</c:v>
                </c:pt>
                <c:pt idx="8">
                  <c:v>0.14149999999999999</c:v>
                </c:pt>
                <c:pt idx="9">
                  <c:v>0.09</c:v>
                </c:pt>
                <c:pt idx="10">
                  <c:v>3.6999999999999998E-2</c:v>
                </c:pt>
                <c:pt idx="11">
                  <c:v>5.0000000000000001E-3</c:v>
                </c:pt>
              </c:numCache>
            </c:numRef>
          </c:xVal>
          <c:yVal>
            <c:numRef>
              <c:f>'4-latão'!$D$20:$D$29</c:f>
              <c:numCache>
                <c:formatCode>General</c:formatCode>
                <c:ptCount val="10"/>
                <c:pt idx="0">
                  <c:v>3.2332338911147522E-3</c:v>
                </c:pt>
                <c:pt idx="1">
                  <c:v>2.9682502740044545E-3</c:v>
                </c:pt>
                <c:pt idx="2">
                  <c:v>2.6596222964289313E-3</c:v>
                </c:pt>
                <c:pt idx="3">
                  <c:v>2.3291721386207954E-3</c:v>
                </c:pt>
                <c:pt idx="4">
                  <c:v>2.0548361585536637E-3</c:v>
                </c:pt>
                <c:pt idx="5">
                  <c:v>1.7992049044001997E-3</c:v>
                </c:pt>
                <c:pt idx="6">
                  <c:v>1.4812245638678426E-3</c:v>
                </c:pt>
                <c:pt idx="7">
                  <c:v>1.1757140406112641E-3</c:v>
                </c:pt>
                <c:pt idx="8">
                  <c:v>8.7332097167363047E-4</c:v>
                </c:pt>
                <c:pt idx="9">
                  <c:v>5.522231768223286E-4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10-47BE-8129-91FA4537D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67856525224028"/>
          <c:y val="0.1732165472525436"/>
          <c:w val="0.7982679204368244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'5-cobre'!$I$3:$I$14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plus>
            <c:minus>
              <c:numRef>
                <c:f>'5-cobre'!$I$3:$I$14</c:f>
                <c:numCache>
                  <c:formatCode>General</c:formatCode>
                  <c:ptCount val="12"/>
                  <c:pt idx="0">
                    <c:v>1.9045665452193934E-6</c:v>
                  </c:pt>
                  <c:pt idx="1">
                    <c:v>1.7259795882373161E-6</c:v>
                  </c:pt>
                  <c:pt idx="2">
                    <c:v>1.5659376510108065E-6</c:v>
                  </c:pt>
                  <c:pt idx="3">
                    <c:v>1.4243067154759363E-6</c:v>
                  </c:pt>
                  <c:pt idx="4">
                    <c:v>1.2243907377015055E-6</c:v>
                  </c:pt>
                  <c:pt idx="5">
                    <c:v>1.1155961471061767E-6</c:v>
                  </c:pt>
                  <c:pt idx="6">
                    <c:v>9.5776434778947485E-7</c:v>
                  </c:pt>
                  <c:pt idx="7">
                    <c:v>8.0249089182080757E-7</c:v>
                  </c:pt>
                  <c:pt idx="8">
                    <c:v>6.7088543412058456E-7</c:v>
                  </c:pt>
                  <c:pt idx="9">
                    <c:v>6.0898479614183728E-7</c:v>
                  </c:pt>
                  <c:pt idx="10">
                    <c:v>5.5561857870170546E-7</c:v>
                  </c:pt>
                  <c:pt idx="11">
                    <c:v>5.4149521838357436E-7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'5-cobre'!$H$24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'5-cobre'!$H$24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'5-cobre'!$H$3:$H$14</c:f>
              <c:numCache>
                <c:formatCode>0.00E+00</c:formatCode>
                <c:ptCount val="12"/>
                <c:pt idx="0">
                  <c:v>3.3586956521739132E-4</c:v>
                </c:pt>
                <c:pt idx="1">
                  <c:v>3.0324324324324323E-4</c:v>
                </c:pt>
                <c:pt idx="2">
                  <c:v>2.7189189189189185E-4</c:v>
                </c:pt>
                <c:pt idx="3">
                  <c:v>2.4378378378378375E-4</c:v>
                </c:pt>
                <c:pt idx="4">
                  <c:v>2.0324324324324323E-4</c:v>
                </c:pt>
                <c:pt idx="5">
                  <c:v>1.8054054054054053E-4</c:v>
                </c:pt>
                <c:pt idx="6">
                  <c:v>1.4510869565217391E-4</c:v>
                </c:pt>
                <c:pt idx="7">
                  <c:v>1.0972972972972972E-4</c:v>
                </c:pt>
                <c:pt idx="8">
                  <c:v>7.3513513513513503E-5</c:v>
                </c:pt>
                <c:pt idx="9">
                  <c:v>5.1891891891891892E-5</c:v>
                </c:pt>
                <c:pt idx="10">
                  <c:v>2.3783783783783782E-5</c:v>
                </c:pt>
                <c:pt idx="11">
                  <c:v>5.9459459459459454E-6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7-4FA1-B129-24DABC9AC27B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'5-cobre'!$E$20:$E$29</c:f>
              <c:numCache>
                <c:formatCode>General</c:formatCode>
                <c:ptCount val="10"/>
                <c:pt idx="0">
                  <c:v>3.3688277482671466E-4</c:v>
                </c:pt>
                <c:pt idx="1">
                  <c:v>3.0406858988090281E-4</c:v>
                </c:pt>
                <c:pt idx="2">
                  <c:v>2.7553451601497936E-4</c:v>
                </c:pt>
                <c:pt idx="3">
                  <c:v>2.4343368291581562E-4</c:v>
                </c:pt>
                <c:pt idx="4">
                  <c:v>2.0598271096679114E-4</c:v>
                </c:pt>
                <c:pt idx="5">
                  <c:v>1.8065872041078419E-4</c:v>
                </c:pt>
                <c:pt idx="6">
                  <c:v>1.4677450769500018E-4</c:v>
                </c:pt>
                <c:pt idx="7">
                  <c:v>1.0968021166929977E-4</c:v>
                </c:pt>
                <c:pt idx="8">
                  <c:v>7.5082647106867694E-5</c:v>
                </c:pt>
                <c:pt idx="9">
                  <c:v>5.2077050052466969E-5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27-4FA1-B129-24DABC9AC27B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'5-cobre'!$A$3:$A$14</c:f>
              <c:numCache>
                <c:formatCode>0.000</c:formatCode>
                <c:ptCount val="12"/>
                <c:pt idx="0">
                  <c:v>0.93700000000000006</c:v>
                </c:pt>
                <c:pt idx="1">
                  <c:v>0.84499999999999997</c:v>
                </c:pt>
                <c:pt idx="2">
                  <c:v>0.76500000000000001</c:v>
                </c:pt>
                <c:pt idx="3">
                  <c:v>0.67500000000000004</c:v>
                </c:pt>
                <c:pt idx="4">
                  <c:v>0.56999999999999995</c:v>
                </c:pt>
                <c:pt idx="5">
                  <c:v>0.499</c:v>
                </c:pt>
                <c:pt idx="6">
                  <c:v>0.40400000000000003</c:v>
                </c:pt>
                <c:pt idx="7">
                  <c:v>0.3</c:v>
                </c:pt>
                <c:pt idx="8">
                  <c:v>0.20300000000000001</c:v>
                </c:pt>
                <c:pt idx="9">
                  <c:v>0.13850000000000001</c:v>
                </c:pt>
                <c:pt idx="10">
                  <c:v>6.6000000000000003E-2</c:v>
                </c:pt>
                <c:pt idx="11">
                  <c:v>1.4E-2</c:v>
                </c:pt>
              </c:numCache>
            </c:numRef>
          </c:xVal>
          <c:yVal>
            <c:numRef>
              <c:f>'5-cobre'!$D$20:$D$29</c:f>
              <c:numCache>
                <c:formatCode>General</c:formatCode>
                <c:ptCount val="10"/>
                <c:pt idx="0">
                  <c:v>3.3429635377461679E-4</c:v>
                </c:pt>
                <c:pt idx="1">
                  <c:v>3.0148216882880494E-4</c:v>
                </c:pt>
                <c:pt idx="2">
                  <c:v>2.7294809496288149E-4</c:v>
                </c:pt>
                <c:pt idx="3">
                  <c:v>2.4084726186371776E-4</c:v>
                </c:pt>
                <c:pt idx="4">
                  <c:v>2.0339628991469327E-4</c:v>
                </c:pt>
                <c:pt idx="5">
                  <c:v>1.7807229935868632E-4</c:v>
                </c:pt>
                <c:pt idx="6">
                  <c:v>1.4418808664290231E-4</c:v>
                </c:pt>
                <c:pt idx="7">
                  <c:v>1.070937906172019E-4</c:v>
                </c:pt>
                <c:pt idx="8">
                  <c:v>7.2496226054769825E-5</c:v>
                </c:pt>
                <c:pt idx="9">
                  <c:v>4.9490629000369099E-5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27-4FA1-B129-24DABC9AC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</a:t>
            </a:r>
            <a:r>
              <a:rPr lang="el-GR"/>
              <a:t>Ω</a:t>
            </a:r>
            <a:r>
              <a:rPr lang="en-US"/>
              <a:t>) [L(m)]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0573156589762"/>
          <c:y val="0.1732165472525436"/>
          <c:w val="0.8221407840700139"/>
          <c:h val="0.6106554121736214"/>
        </c:manualLayout>
      </c:layout>
      <c:scatterChart>
        <c:scatterStyle val="lineMarker"/>
        <c:varyColors val="0"/>
        <c:ser>
          <c:idx val="0"/>
          <c:order val="0"/>
          <c:tx>
            <c:v>r() [L(m)]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861053172947798E-2"/>
                  <c:y val="-7.9038566179499056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'6-aço'!$I$3:$I$14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plus>
            <c:minus>
              <c:numRef>
                <c:f>'6-aço'!$I$3:$I$14</c:f>
                <c:numCache>
                  <c:formatCode>General</c:formatCode>
                  <c:ptCount val="12"/>
                  <c:pt idx="0">
                    <c:v>5.0331609759378707E-5</c:v>
                  </c:pt>
                  <c:pt idx="1">
                    <c:v>4.5315130528775989E-5</c:v>
                  </c:pt>
                  <c:pt idx="2">
                    <c:v>3.9378436202425784E-5</c:v>
                  </c:pt>
                  <c:pt idx="3">
                    <c:v>3.3699003123050697E-5</c:v>
                  </c:pt>
                  <c:pt idx="4">
                    <c:v>2.7920499537584925E-5</c:v>
                  </c:pt>
                  <c:pt idx="5">
                    <c:v>2.2568928423876212E-5</c:v>
                  </c:pt>
                  <c:pt idx="6">
                    <c:v>1.8365881750809928E-5</c:v>
                  </c:pt>
                  <c:pt idx="7">
                    <c:v>1.46717576776998E-5</c:v>
                  </c:pt>
                  <c:pt idx="8">
                    <c:v>9.8993560381194999E-6</c:v>
                  </c:pt>
                  <c:pt idx="9">
                    <c:v>6.6021505450163212E-6</c:v>
                  </c:pt>
                  <c:pt idx="10">
                    <c:v>3.9176742158710149E-6</c:v>
                  </c:pt>
                  <c:pt idx="11">
                    <c:v>1.8401311436341373E-6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'6-aço'!$H$24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'6-aço'!$H$24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'6-aço'!$H$3:$H$14</c:f>
              <c:numCache>
                <c:formatCode>0.00E+00</c:formatCode>
                <c:ptCount val="12"/>
                <c:pt idx="0">
                  <c:v>9.3108108108108101E-3</c:v>
                </c:pt>
                <c:pt idx="1">
                  <c:v>8.3827027027027021E-3</c:v>
                </c:pt>
                <c:pt idx="2">
                  <c:v>7.2843243243243243E-3</c:v>
                </c:pt>
                <c:pt idx="3">
                  <c:v>6.2335135135135134E-3</c:v>
                </c:pt>
                <c:pt idx="4">
                  <c:v>5.164324324324324E-3</c:v>
                </c:pt>
                <c:pt idx="5">
                  <c:v>4.1740540540540537E-3</c:v>
                </c:pt>
                <c:pt idx="6">
                  <c:v>3.3962162162162165E-3</c:v>
                </c:pt>
                <c:pt idx="7">
                  <c:v>2.7124324324324322E-3</c:v>
                </c:pt>
                <c:pt idx="8">
                  <c:v>1.8286486486486487E-3</c:v>
                </c:pt>
                <c:pt idx="9">
                  <c:v>1.2172972972972972E-3</c:v>
                </c:pt>
                <c:pt idx="10">
                  <c:v>7.1783783783783777E-4</c:v>
                </c:pt>
                <c:pt idx="11">
                  <c:v>3.2540540540540539E-4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7-4271-8038-EB2D3850BC0B}"/>
            </c:ext>
          </c:extLst>
        </c:ser>
        <c:ser>
          <c:idx val="1"/>
          <c:order val="1"/>
          <c:tx>
            <c:v>+sy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'6-aço'!$E$20:$E$29</c:f>
              <c:numCache>
                <c:formatCode>General</c:formatCode>
                <c:ptCount val="10"/>
                <c:pt idx="0">
                  <c:v>9.4174148400702762E-3</c:v>
                </c:pt>
                <c:pt idx="1">
                  <c:v>8.3996638321520121E-3</c:v>
                </c:pt>
                <c:pt idx="2">
                  <c:v>7.2788494310268336E-3</c:v>
                </c:pt>
                <c:pt idx="3">
                  <c:v>6.248215498957703E-3</c:v>
                </c:pt>
                <c:pt idx="4">
                  <c:v>5.2175815668885749E-3</c:v>
                </c:pt>
                <c:pt idx="5">
                  <c:v>4.1869476348194452E-3</c:v>
                </c:pt>
                <c:pt idx="6">
                  <c:v>3.4139721857675987E-3</c:v>
                </c:pt>
                <c:pt idx="7">
                  <c:v>2.7440601299226651E-3</c:v>
                </c:pt>
                <c:pt idx="8">
                  <c:v>1.8422554393621772E-3</c:v>
                </c:pt>
                <c:pt idx="9">
                  <c:v>1.2754067767241561E-3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7-4271-8038-EB2D3850BC0B}"/>
            </c:ext>
          </c:extLst>
        </c:ser>
        <c:ser>
          <c:idx val="2"/>
          <c:order val="2"/>
          <c:tx>
            <c:v>-sy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'6-aço'!$A$3:$A$14</c:f>
              <c:numCache>
                <c:formatCode>0.000</c:formatCode>
                <c:ptCount val="12"/>
                <c:pt idx="0">
                  <c:v>0.35799999999999998</c:v>
                </c:pt>
                <c:pt idx="1">
                  <c:v>0.31850000000000001</c:v>
                </c:pt>
                <c:pt idx="2">
                  <c:v>0.27500000000000002</c:v>
                </c:pt>
                <c:pt idx="3">
                  <c:v>0.23499999999999999</c:v>
                </c:pt>
                <c:pt idx="4">
                  <c:v>0.19500000000000001</c:v>
                </c:pt>
                <c:pt idx="5">
                  <c:v>0.155</c:v>
                </c:pt>
                <c:pt idx="6">
                  <c:v>0.125</c:v>
                </c:pt>
                <c:pt idx="7">
                  <c:v>9.9000000000000005E-2</c:v>
                </c:pt>
                <c:pt idx="8">
                  <c:v>6.4000000000000001E-2</c:v>
                </c:pt>
                <c:pt idx="9">
                  <c:v>4.2000000000000003E-2</c:v>
                </c:pt>
                <c:pt idx="10">
                  <c:v>2.4E-2</c:v>
                </c:pt>
                <c:pt idx="11">
                  <c:v>6.0000000000000001E-3</c:v>
                </c:pt>
              </c:numCache>
            </c:numRef>
          </c:xVal>
          <c:yVal>
            <c:numRef>
              <c:f>'6-aço'!$D$20:$D$29</c:f>
              <c:numCache>
                <c:formatCode>General</c:formatCode>
                <c:ptCount val="10"/>
                <c:pt idx="0">
                  <c:v>9.3447052545237962E-3</c:v>
                </c:pt>
                <c:pt idx="1">
                  <c:v>8.3269542466055321E-3</c:v>
                </c:pt>
                <c:pt idx="2">
                  <c:v>7.2061398454803553E-3</c:v>
                </c:pt>
                <c:pt idx="3">
                  <c:v>6.1755059134112247E-3</c:v>
                </c:pt>
                <c:pt idx="4">
                  <c:v>5.1448719813420966E-3</c:v>
                </c:pt>
                <c:pt idx="5">
                  <c:v>4.1142380492729669E-3</c:v>
                </c:pt>
                <c:pt idx="6">
                  <c:v>3.3412626002211204E-3</c:v>
                </c:pt>
                <c:pt idx="7">
                  <c:v>2.6713505443761868E-3</c:v>
                </c:pt>
                <c:pt idx="8">
                  <c:v>1.7695458538156985E-3</c:v>
                </c:pt>
                <c:pt idx="9">
                  <c:v>1.2026971911776774E-3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D7-4271-8038-EB2D3850B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946928"/>
        <c:axId val="1139947344"/>
      </c:scatterChart>
      <c:valAx>
        <c:axId val="11399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[L(m)]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9890900580102648"/>
              <c:y val="0.8314995874071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7344"/>
        <c:crosses val="autoZero"/>
        <c:crossBetween val="midCat"/>
      </c:valAx>
      <c:valAx>
        <c:axId val="11399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R(</a:t>
                </a: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en-US" sz="1000" b="0" i="0" u="none" strike="noStrike" baseline="0">
                    <a:effectLst/>
                  </a:rPr>
                  <a:t>) 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32342533616419E-2"/>
              <c:y val="0.42219867117160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94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0208301987729134E-3"/>
          <c:y val="0.91185001919549546"/>
          <c:w val="0.82755114209449931"/>
          <c:h val="7.8809643934591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7C4661-518B-4D58-B7DC-CBA97635B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6D25372-6D69-A524-F355-D10F88C4B722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21E6252C-02B9-48CE-B607-CBABDD4B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9A67CF6-67DA-4291-9472-A405B5ECB02A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73D32F4-1ACB-4DD4-8E9C-D5FAF316A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E6C62C-0AB9-46E0-B1A8-A8ED6F2BEC62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44AC9B16-3C08-4834-9B04-60B14D6F6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57D0204-B6EB-407A-A8CA-1AAE918F06FD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A7EEF9A6-07CE-4B0A-90A4-044EE4F29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1BF2E-E5DB-4C2F-A3A4-DA33CD8797D8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148046</xdr:colOff>
      <xdr:row>15</xdr:row>
      <xdr:rowOff>180022</xdr:rowOff>
    </xdr:from>
    <xdr:to>
      <xdr:col>8</xdr:col>
      <xdr:colOff>286294</xdr:colOff>
      <xdr:row>34</xdr:row>
      <xdr:rowOff>175260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1A29507E-BE3D-4EB0-BDFA-6BB3C0F27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211601</xdr:colOff>
      <xdr:row>39</xdr:row>
      <xdr:rowOff>178190</xdr:rowOff>
    </xdr:from>
    <xdr:ext cx="331822" cy="1946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bar>
                    <m:barPr>
                      <m:pos m:val="top"/>
                      <m:ctrlPr>
                        <a:rPr lang="pt-PT" sz="1100" b="0" i="1">
                          <a:latin typeface="Cambria Math" panose="02040503050406030204" pitchFamily="18" charset="0"/>
                        </a:rPr>
                      </m:ctrlPr>
                    </m:bar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</m:bar>
                </m:oMath>
              </a14:m>
              <a:r>
                <a:rPr lang="pt-PT" sz="1100" b="0"/>
                <a:t> (m)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4E1E4A-AB5D-4610-8743-B81CC23D821A}"/>
                </a:ext>
              </a:extLst>
            </xdr:cNvPr>
            <xdr:cNvSpPr txBox="1"/>
          </xdr:nvSpPr>
          <xdr:spPr>
            <a:xfrm>
              <a:off x="3846341" y="7356230"/>
              <a:ext cx="331822" cy="1946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¯𝐷</a:t>
              </a:r>
              <a:r>
                <a:rPr lang="pt-PT" sz="1100" b="0"/>
                <a:t> (m)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2289-F588-44CF-813D-F3977E7948A9}">
  <sheetPr>
    <tabColor theme="0" tint="-0.34998626667073579"/>
  </sheetPr>
  <dimension ref="A1:J47"/>
  <sheetViews>
    <sheetView topLeftCell="A31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0.48699999999999999</v>
      </c>
      <c r="B3" s="6">
        <v>19</v>
      </c>
      <c r="C3" s="6">
        <v>1.84</v>
      </c>
      <c r="D3" s="10">
        <v>4.86E-4</v>
      </c>
      <c r="E3" s="10">
        <v>9.0000000000000002E-6</v>
      </c>
      <c r="F3" s="16">
        <f>D3-E3</f>
        <v>4.7699999999999999E-4</v>
      </c>
      <c r="G3" s="16"/>
      <c r="H3" s="10">
        <f t="shared" ref="H3:H14" si="0">F3/C3</f>
        <v>2.5923913043478258E-4</v>
      </c>
      <c r="I3" s="13">
        <f t="shared" ref="I3:I14" si="1">SQRT(((1/C3)*$H$22)^2+(-(F3/(C3^2))*$H$23)^2)</f>
        <v>1.5100964430740413E-6</v>
      </c>
      <c r="J3" s="3"/>
    </row>
    <row r="4" spans="1:10" x14ac:dyDescent="0.3">
      <c r="A4" s="6">
        <v>0.45800000000000002</v>
      </c>
      <c r="B4" s="6">
        <v>19</v>
      </c>
      <c r="C4" s="6">
        <v>1.85</v>
      </c>
      <c r="D4" s="10">
        <v>4.5899999999999999E-4</v>
      </c>
      <c r="E4" s="10">
        <v>7.9999999999999996E-6</v>
      </c>
      <c r="F4" s="16">
        <f t="shared" ref="F4:F14" si="2">D4-E4</f>
        <v>4.5100000000000001E-4</v>
      </c>
      <c r="G4" s="16"/>
      <c r="H4" s="10">
        <f t="shared" si="0"/>
        <v>2.4378378378378377E-4</v>
      </c>
      <c r="I4" s="13">
        <f t="shared" si="1"/>
        <v>1.4243067154759366E-6</v>
      </c>
      <c r="J4" s="3"/>
    </row>
    <row r="5" spans="1:10" x14ac:dyDescent="0.3">
      <c r="A5" s="6">
        <v>0.41499999999999998</v>
      </c>
      <c r="B5" s="6">
        <v>19</v>
      </c>
      <c r="C5" s="6">
        <v>1.84</v>
      </c>
      <c r="D5" s="10">
        <v>4.2400000000000001E-4</v>
      </c>
      <c r="E5" s="10">
        <v>1.2999999999999999E-5</v>
      </c>
      <c r="F5" s="16">
        <f t="shared" si="2"/>
        <v>4.1100000000000002E-4</v>
      </c>
      <c r="G5" s="16"/>
      <c r="H5" s="10">
        <f t="shared" si="0"/>
        <v>2.2336956521739129E-4</v>
      </c>
      <c r="I5" s="13">
        <f t="shared" si="1"/>
        <v>1.3300675584750214E-6</v>
      </c>
      <c r="J5" s="3"/>
    </row>
    <row r="6" spans="1:10" x14ac:dyDescent="0.3">
      <c r="A6" s="6">
        <v>0.36299999999999999</v>
      </c>
      <c r="B6" s="6">
        <v>19</v>
      </c>
      <c r="C6" s="6">
        <v>1.85</v>
      </c>
      <c r="D6" s="10">
        <v>3.68E-4</v>
      </c>
      <c r="E6" s="10">
        <v>6.9999999999999999E-6</v>
      </c>
      <c r="F6" s="16">
        <f t="shared" si="2"/>
        <v>3.6099999999999999E-4</v>
      </c>
      <c r="G6" s="16"/>
      <c r="H6" s="10">
        <f t="shared" si="0"/>
        <v>1.9513513513513513E-4</v>
      </c>
      <c r="I6" s="13">
        <f t="shared" si="1"/>
        <v>1.1852233744981386E-6</v>
      </c>
      <c r="J6" s="3"/>
    </row>
    <row r="7" spans="1:10" x14ac:dyDescent="0.3">
      <c r="A7" s="6">
        <v>0.33300000000000002</v>
      </c>
      <c r="B7" s="6">
        <v>19.100000000000001</v>
      </c>
      <c r="C7" s="6">
        <v>1.85</v>
      </c>
      <c r="D7" s="10">
        <v>3.4099999999999999E-4</v>
      </c>
      <c r="E7" s="10">
        <v>1.0000000000000001E-5</v>
      </c>
      <c r="F7" s="16">
        <f t="shared" si="2"/>
        <v>3.3099999999999997E-4</v>
      </c>
      <c r="G7" s="16"/>
      <c r="H7" s="10">
        <f t="shared" si="0"/>
        <v>1.789189189189189E-4</v>
      </c>
      <c r="I7" s="13">
        <f t="shared" si="1"/>
        <v>1.107936434257594E-6</v>
      </c>
      <c r="J7" s="3"/>
    </row>
    <row r="8" spans="1:10" x14ac:dyDescent="0.3">
      <c r="A8" s="6">
        <v>0.29599999999999999</v>
      </c>
      <c r="B8" s="6">
        <v>19.100000000000001</v>
      </c>
      <c r="C8" s="6">
        <v>1.84</v>
      </c>
      <c r="D8" s="10">
        <v>3.0299999999999999E-4</v>
      </c>
      <c r="E8" s="10">
        <v>6.9999999999999999E-6</v>
      </c>
      <c r="F8" s="16">
        <f t="shared" si="2"/>
        <v>2.9599999999999998E-4</v>
      </c>
      <c r="G8" s="16"/>
      <c r="H8" s="10">
        <f t="shared" si="0"/>
        <v>1.6086956521739129E-4</v>
      </c>
      <c r="I8" s="13">
        <f t="shared" si="1"/>
        <v>1.0294433322680511E-6</v>
      </c>
      <c r="J8" s="3"/>
    </row>
    <row r="9" spans="1:10" x14ac:dyDescent="0.3">
      <c r="A9" s="6">
        <v>0.255</v>
      </c>
      <c r="B9" s="6">
        <v>19.100000000000001</v>
      </c>
      <c r="C9" s="6">
        <v>1.85</v>
      </c>
      <c r="D9" s="10">
        <v>2.7E-4</v>
      </c>
      <c r="E9" s="10">
        <v>1.4E-5</v>
      </c>
      <c r="F9" s="16">
        <f t="shared" si="2"/>
        <v>2.5599999999999999E-4</v>
      </c>
      <c r="G9" s="16"/>
      <c r="H9" s="10">
        <f t="shared" si="0"/>
        <v>1.3837837837837836E-4</v>
      </c>
      <c r="I9" s="13">
        <f t="shared" si="1"/>
        <v>9.2286237480101256E-7</v>
      </c>
      <c r="J9" s="3"/>
    </row>
    <row r="10" spans="1:10" x14ac:dyDescent="0.3">
      <c r="A10" s="6">
        <v>0.22</v>
      </c>
      <c r="B10" s="6">
        <v>19.100000000000001</v>
      </c>
      <c r="C10" s="6">
        <v>1.85</v>
      </c>
      <c r="D10" s="10">
        <v>2.3499999999999999E-4</v>
      </c>
      <c r="E10" s="10">
        <v>1.2E-5</v>
      </c>
      <c r="F10" s="16">
        <f t="shared" si="2"/>
        <v>2.23E-4</v>
      </c>
      <c r="G10" s="16"/>
      <c r="H10" s="10">
        <f t="shared" si="0"/>
        <v>1.2054054054054053E-4</v>
      </c>
      <c r="I10" s="13">
        <f t="shared" si="1"/>
        <v>8.465980029716977E-7</v>
      </c>
      <c r="J10" s="3"/>
    </row>
    <row r="11" spans="1:10" x14ac:dyDescent="0.3">
      <c r="A11" s="6">
        <v>0.151</v>
      </c>
      <c r="B11" s="6">
        <v>19.100000000000001</v>
      </c>
      <c r="C11" s="6">
        <v>1.85</v>
      </c>
      <c r="D11" s="10">
        <v>1.6699999999999999E-4</v>
      </c>
      <c r="E11" s="10">
        <v>1.2E-5</v>
      </c>
      <c r="F11" s="16">
        <f t="shared" si="2"/>
        <v>1.55E-4</v>
      </c>
      <c r="G11" s="16"/>
      <c r="H11" s="10">
        <f t="shared" si="0"/>
        <v>8.3783783783783773E-5</v>
      </c>
      <c r="I11" s="13">
        <f t="shared" si="1"/>
        <v>7.0518734177631371E-7</v>
      </c>
      <c r="J11" s="3"/>
    </row>
    <row r="12" spans="1:10" x14ac:dyDescent="0.3">
      <c r="A12" s="6">
        <v>9.5000000000000001E-2</v>
      </c>
      <c r="B12" s="6">
        <v>19.100000000000001</v>
      </c>
      <c r="C12" s="6">
        <v>1.85</v>
      </c>
      <c r="D12" s="10">
        <v>1.2300000000000001E-4</v>
      </c>
      <c r="E12" s="10">
        <v>2.0000000000000002E-5</v>
      </c>
      <c r="F12" s="16">
        <f t="shared" si="2"/>
        <v>1.0300000000000001E-4</v>
      </c>
      <c r="G12" s="16"/>
      <c r="H12" s="10">
        <f t="shared" si="0"/>
        <v>5.5675675675675679E-5</v>
      </c>
      <c r="I12" s="13">
        <f t="shared" si="1"/>
        <v>6.1867175194349022E-7</v>
      </c>
      <c r="J12" s="3"/>
    </row>
    <row r="13" spans="1:10" x14ac:dyDescent="0.3">
      <c r="A13" s="6">
        <v>3.9E-2</v>
      </c>
      <c r="B13" s="6">
        <v>19.100000000000001</v>
      </c>
      <c r="C13" s="6">
        <v>1.85</v>
      </c>
      <c r="D13" s="10">
        <v>6.3E-5</v>
      </c>
      <c r="E13" s="10">
        <v>1.8E-5</v>
      </c>
      <c r="F13" s="16">
        <f t="shared" si="2"/>
        <v>4.4999999999999996E-5</v>
      </c>
      <c r="G13" s="16"/>
      <c r="H13" s="10">
        <f t="shared" si="0"/>
        <v>2.432432432432432E-5</v>
      </c>
      <c r="I13" s="13">
        <f t="shared" si="1"/>
        <v>5.5630190692943073E-7</v>
      </c>
    </row>
    <row r="14" spans="1:10" x14ac:dyDescent="0.3">
      <c r="A14" s="6">
        <v>0.02</v>
      </c>
      <c r="B14" s="6">
        <v>19.100000000000001</v>
      </c>
      <c r="C14" s="6">
        <v>1.85</v>
      </c>
      <c r="D14" s="10">
        <v>4.3000000000000002E-5</v>
      </c>
      <c r="E14" s="10">
        <v>1.5999999999999999E-5</v>
      </c>
      <c r="F14" s="16">
        <f t="shared" si="2"/>
        <v>2.7000000000000002E-5</v>
      </c>
      <c r="G14" s="16"/>
      <c r="H14" s="10">
        <f t="shared" si="0"/>
        <v>1.4594594594594596E-5</v>
      </c>
      <c r="I14" s="13">
        <f t="shared" si="1"/>
        <v>5.4626702336368957E-7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2.5916503079883218E-4</v>
      </c>
      <c r="E20" cm="1">
        <f t="array" ref="E20:E31">(B$38*A3:A14+C$38)+C$40</f>
        <v>2.6079327603434544E-4</v>
      </c>
    </row>
    <row r="21" spans="3:8" x14ac:dyDescent="0.3">
      <c r="C21" s="3"/>
      <c r="D21">
        <v>2.4396851276607532E-4</v>
      </c>
      <c r="E21">
        <v>2.4559675800158858E-4</v>
      </c>
      <c r="G21" t="s">
        <v>11</v>
      </c>
    </row>
    <row r="22" spans="3:8" x14ac:dyDescent="0.3">
      <c r="C22" s="3"/>
      <c r="D22">
        <v>2.2143574464853931E-4</v>
      </c>
      <c r="E22">
        <v>2.2306398988405256E-4</v>
      </c>
      <c r="G22" t="s">
        <v>12</v>
      </c>
      <c r="H22">
        <v>9.9999999999999995E-7</v>
      </c>
    </row>
    <row r="23" spans="3:8" x14ac:dyDescent="0.3">
      <c r="C23" s="3"/>
      <c r="D23">
        <v>1.9418681576221665E-4</v>
      </c>
      <c r="E23">
        <v>1.9581506099772991E-4</v>
      </c>
      <c r="G23" t="s">
        <v>13</v>
      </c>
      <c r="H23">
        <v>0.01</v>
      </c>
    </row>
    <row r="24" spans="3:8" x14ac:dyDescent="0.3">
      <c r="D24">
        <v>1.7846627986626131E-4</v>
      </c>
      <c r="E24">
        <v>1.8009452510177456E-4</v>
      </c>
      <c r="G24" t="s">
        <v>14</v>
      </c>
      <c r="H24">
        <v>5.0000000000000001E-4</v>
      </c>
    </row>
    <row r="25" spans="3:8" x14ac:dyDescent="0.3">
      <c r="D25">
        <v>1.5907761892791633E-4</v>
      </c>
      <c r="E25">
        <v>1.6070586416342959E-4</v>
      </c>
      <c r="G25" t="s">
        <v>17</v>
      </c>
      <c r="H25">
        <v>0.1</v>
      </c>
    </row>
    <row r="26" spans="3:8" x14ac:dyDescent="0.3">
      <c r="D26">
        <v>1.3759288653677733E-4</v>
      </c>
      <c r="E26">
        <v>1.3922113177229059E-4</v>
      </c>
    </row>
    <row r="27" spans="3:8" x14ac:dyDescent="0.3">
      <c r="D27">
        <v>1.1925226132482939E-4</v>
      </c>
      <c r="E27">
        <v>1.2088050656034267E-4</v>
      </c>
    </row>
    <row r="28" spans="3:8" x14ac:dyDescent="0.3">
      <c r="D28">
        <v>8.309502876413203E-5</v>
      </c>
      <c r="E28">
        <v>8.4723273999645315E-5</v>
      </c>
    </row>
    <row r="29" spans="3:8" x14ac:dyDescent="0.3">
      <c r="D29">
        <v>5.3750028425015351E-5</v>
      </c>
      <c r="E29">
        <v>5.5378273660528623E-5</v>
      </c>
    </row>
    <row r="30" spans="3:8" x14ac:dyDescent="0.3">
      <c r="D30">
        <v>2.4405028085898659E-5</v>
      </c>
      <c r="E30">
        <v>2.603327332141193E-5</v>
      </c>
    </row>
    <row r="31" spans="3:8" x14ac:dyDescent="0.3">
      <c r="D31">
        <v>1.4448688685126926E-5</v>
      </c>
      <c r="E31">
        <v>1.6076933920640197E-5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5.2401786319851234E-4</v>
      </c>
      <c r="C38" s="8">
        <v>4.7824540389133148E-6</v>
      </c>
      <c r="D38" s="2" t="s">
        <v>6</v>
      </c>
      <c r="F38" s="4" t="s">
        <v>32</v>
      </c>
      <c r="G38" s="12">
        <v>8.4499999999999992E-3</v>
      </c>
    </row>
    <row r="39" spans="1:7" ht="15.6" x14ac:dyDescent="0.3">
      <c r="A39" s="2" t="s">
        <v>4</v>
      </c>
      <c r="B39" s="8">
        <v>1.5408822362330919E-6</v>
      </c>
      <c r="C39" s="8">
        <v>4.6580456277111146E-7</v>
      </c>
      <c r="D39" s="2" t="s">
        <v>7</v>
      </c>
      <c r="F39" s="4" t="s">
        <v>33</v>
      </c>
      <c r="G39" s="12">
        <v>8.4700000000000001E-3</v>
      </c>
    </row>
    <row r="40" spans="1:7" ht="15.6" x14ac:dyDescent="0.3">
      <c r="A40" s="2" t="s">
        <v>5</v>
      </c>
      <c r="B40" s="8">
        <v>0.99991354120803755</v>
      </c>
      <c r="C40" s="8">
        <v>8.1412261775663648E-7</v>
      </c>
      <c r="D40" s="2" t="s">
        <v>8</v>
      </c>
      <c r="F40" s="4" t="s">
        <v>34</v>
      </c>
      <c r="G40" s="12">
        <v>8.43E-3</v>
      </c>
    </row>
    <row r="41" spans="1:7" x14ac:dyDescent="0.3">
      <c r="F41" s="4"/>
      <c r="G41" s="6">
        <f>AVERAGE(G38:G40)</f>
        <v>8.4499999999999992E-3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1">
        <f>G41^2*B38</f>
        <v>3.7416185477031769E-8</v>
      </c>
    </row>
    <row r="45" spans="1:7" x14ac:dyDescent="0.3">
      <c r="C45" s="15" t="s">
        <v>23</v>
      </c>
      <c r="D45" s="15"/>
      <c r="E45" s="1">
        <f>SQRT((2*B38*G41*G42)^2+(G41^2*B39)^2)</f>
        <v>8.8559087224923091E-8</v>
      </c>
    </row>
    <row r="46" spans="1:7" x14ac:dyDescent="0.3">
      <c r="C46" s="15" t="s">
        <v>24</v>
      </c>
      <c r="D46" s="15"/>
      <c r="E46" s="8">
        <v>2.7999999999999999E-8</v>
      </c>
    </row>
    <row r="47" spans="1:7" x14ac:dyDescent="0.3">
      <c r="C47" s="15" t="s">
        <v>25</v>
      </c>
      <c r="D47" s="15"/>
      <c r="E47" s="11">
        <f>ABS(E46-E44)/E46</f>
        <v>0.33629233846542034</v>
      </c>
    </row>
  </sheetData>
  <mergeCells count="22">
    <mergeCell ref="F7:G7"/>
    <mergeCell ref="F2:G2"/>
    <mergeCell ref="H1:H2"/>
    <mergeCell ref="I1:I2"/>
    <mergeCell ref="A37:D37"/>
    <mergeCell ref="F37:G37"/>
    <mergeCell ref="F6:G6"/>
    <mergeCell ref="F5:G5"/>
    <mergeCell ref="F3:G3"/>
    <mergeCell ref="F4:G4"/>
    <mergeCell ref="F1:G1"/>
    <mergeCell ref="F13:G13"/>
    <mergeCell ref="F12:G12"/>
    <mergeCell ref="F11:G11"/>
    <mergeCell ref="F9:G9"/>
    <mergeCell ref="F10:G10"/>
    <mergeCell ref="F8:G8"/>
    <mergeCell ref="C44:D44"/>
    <mergeCell ref="C47:D47"/>
    <mergeCell ref="C45:D45"/>
    <mergeCell ref="C46:D46"/>
    <mergeCell ref="F14:G14"/>
  </mergeCells>
  <phoneticPr fontId="4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1A22-AA6D-4A4A-B80D-65A0F26D3CCB}">
  <sheetPr>
    <tabColor theme="0" tint="-0.34998626667073579"/>
  </sheetPr>
  <dimension ref="A1:J47"/>
  <sheetViews>
    <sheetView topLeftCell="A25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0.65</v>
      </c>
      <c r="B3" s="6">
        <v>19.100000000000001</v>
      </c>
      <c r="C3" s="6">
        <v>1.84</v>
      </c>
      <c r="D3" s="10">
        <v>7.45E-4</v>
      </c>
      <c r="E3" s="10">
        <v>1.4E-5</v>
      </c>
      <c r="F3" s="16">
        <f>D3-E3</f>
        <v>7.3099999999999999E-4</v>
      </c>
      <c r="G3" s="16"/>
      <c r="H3" s="10">
        <f t="shared" ref="H3:H14" si="0">F3/C3</f>
        <v>3.9728260869565215E-4</v>
      </c>
      <c r="I3" s="13">
        <f t="shared" ref="I3:I14" si="1">SQRT(((1/C3)*$H$22)^2+(-(F3/(C3^2))*$H$23)^2)</f>
        <v>2.2264936733850252E-6</v>
      </c>
      <c r="J3" s="3"/>
    </row>
    <row r="4" spans="1:10" x14ac:dyDescent="0.3">
      <c r="A4" s="6">
        <v>0.57999999999999996</v>
      </c>
      <c r="B4" s="6">
        <v>19.100000000000001</v>
      </c>
      <c r="C4" s="6">
        <v>1.83</v>
      </c>
      <c r="D4" s="10">
        <v>6.7500000000000004E-4</v>
      </c>
      <c r="E4" s="10">
        <v>3.9999999999999998E-6</v>
      </c>
      <c r="F4" s="16">
        <f t="shared" ref="F4:F14" si="2">D4-E4</f>
        <v>6.7100000000000005E-4</v>
      </c>
      <c r="G4" s="16"/>
      <c r="H4" s="10">
        <f t="shared" si="0"/>
        <v>3.6666666666666667E-4</v>
      </c>
      <c r="I4" s="13">
        <f t="shared" si="1"/>
        <v>2.0768222679401424E-6</v>
      </c>
      <c r="J4" s="3"/>
    </row>
    <row r="5" spans="1:10" x14ac:dyDescent="0.3">
      <c r="A5" s="6">
        <v>0.52400000000000002</v>
      </c>
      <c r="B5" s="6">
        <v>19.100000000000001</v>
      </c>
      <c r="C5" s="6">
        <v>1.83</v>
      </c>
      <c r="D5" s="10">
        <v>6.1700000000000004E-4</v>
      </c>
      <c r="E5" s="10">
        <v>7.9999999999999996E-6</v>
      </c>
      <c r="F5" s="16">
        <f t="shared" si="2"/>
        <v>6.0900000000000006E-4</v>
      </c>
      <c r="G5" s="16"/>
      <c r="H5" s="10">
        <f t="shared" si="0"/>
        <v>3.3278688524590166E-4</v>
      </c>
      <c r="I5" s="13">
        <f t="shared" si="1"/>
        <v>1.8988352464421826E-6</v>
      </c>
      <c r="J5" s="3"/>
    </row>
    <row r="6" spans="1:10" x14ac:dyDescent="0.3">
      <c r="A6" s="6">
        <v>0.46800000000000003</v>
      </c>
      <c r="B6" s="6">
        <v>19.100000000000001</v>
      </c>
      <c r="C6" s="6">
        <v>1.83</v>
      </c>
      <c r="D6" s="10">
        <v>5.5599999999999996E-4</v>
      </c>
      <c r="E6" s="10">
        <v>9.0000000000000002E-6</v>
      </c>
      <c r="F6" s="16">
        <f t="shared" si="2"/>
        <v>5.4699999999999996E-4</v>
      </c>
      <c r="G6" s="16"/>
      <c r="H6" s="10">
        <f t="shared" si="0"/>
        <v>2.9890710382513659E-4</v>
      </c>
      <c r="I6" s="13">
        <f t="shared" si="1"/>
        <v>1.7223559734706309E-6</v>
      </c>
      <c r="J6" s="3"/>
    </row>
    <row r="7" spans="1:10" x14ac:dyDescent="0.3">
      <c r="A7" s="6">
        <v>0.40799999999999997</v>
      </c>
      <c r="B7" s="6">
        <v>19.100000000000001</v>
      </c>
      <c r="C7" s="6">
        <v>1.84</v>
      </c>
      <c r="D7" s="10">
        <v>4.84E-4</v>
      </c>
      <c r="E7" s="10">
        <v>6.9999999999999999E-6</v>
      </c>
      <c r="F7" s="16">
        <f t="shared" si="2"/>
        <v>4.7699999999999999E-4</v>
      </c>
      <c r="G7" s="16"/>
      <c r="H7" s="10">
        <f t="shared" si="0"/>
        <v>2.5923913043478258E-4</v>
      </c>
      <c r="I7" s="13">
        <f t="shared" si="1"/>
        <v>1.5100964430740413E-6</v>
      </c>
      <c r="J7" s="3"/>
    </row>
    <row r="8" spans="1:10" x14ac:dyDescent="0.3">
      <c r="A8" s="6">
        <v>0.34799999999999998</v>
      </c>
      <c r="B8" s="6">
        <v>19.100000000000001</v>
      </c>
      <c r="C8" s="6">
        <v>1.84</v>
      </c>
      <c r="D8" s="10">
        <v>4.1599999999999997E-4</v>
      </c>
      <c r="E8" s="10">
        <v>5.0000000000000004E-6</v>
      </c>
      <c r="F8" s="16">
        <f t="shared" si="2"/>
        <v>4.1099999999999996E-4</v>
      </c>
      <c r="G8" s="16"/>
      <c r="H8" s="10">
        <f t="shared" si="0"/>
        <v>2.2336956521739126E-4</v>
      </c>
      <c r="I8" s="13">
        <f t="shared" si="1"/>
        <v>1.330067558475021E-6</v>
      </c>
      <c r="J8" s="3"/>
    </row>
    <row r="9" spans="1:10" x14ac:dyDescent="0.3">
      <c r="A9" s="6">
        <v>0.28299999999999997</v>
      </c>
      <c r="B9" s="6">
        <v>19.100000000000001</v>
      </c>
      <c r="C9" s="6">
        <v>1.84</v>
      </c>
      <c r="D9" s="10">
        <v>3.4200000000000002E-4</v>
      </c>
      <c r="E9" s="10">
        <v>7.9999999999999996E-6</v>
      </c>
      <c r="F9" s="16">
        <f t="shared" si="2"/>
        <v>3.3400000000000004E-4</v>
      </c>
      <c r="G9" s="16"/>
      <c r="H9" s="10">
        <f t="shared" si="0"/>
        <v>1.8152173913043481E-4</v>
      </c>
      <c r="I9" s="13">
        <f t="shared" si="1"/>
        <v>1.1263269555099104E-6</v>
      </c>
      <c r="J9" s="3"/>
    </row>
    <row r="10" spans="1:10" x14ac:dyDescent="0.3">
      <c r="A10" s="6">
        <v>0.217</v>
      </c>
      <c r="B10" s="6">
        <v>19.100000000000001</v>
      </c>
      <c r="C10" s="6">
        <v>1.84</v>
      </c>
      <c r="D10" s="10">
        <v>2.7099999999999997E-4</v>
      </c>
      <c r="E10" s="10">
        <v>1.2E-5</v>
      </c>
      <c r="F10" s="16">
        <f t="shared" si="2"/>
        <v>2.5899999999999995E-4</v>
      </c>
      <c r="G10" s="16"/>
      <c r="H10" s="10">
        <f t="shared" si="0"/>
        <v>1.4076086956521736E-4</v>
      </c>
      <c r="I10" s="13">
        <f t="shared" si="1"/>
        <v>9.3840335180771788E-7</v>
      </c>
      <c r="J10" s="3"/>
    </row>
    <row r="11" spans="1:10" x14ac:dyDescent="0.3">
      <c r="A11" s="6">
        <v>0.16500000000000001</v>
      </c>
      <c r="B11" s="6">
        <v>19.100000000000001</v>
      </c>
      <c r="C11" s="6">
        <v>1.84</v>
      </c>
      <c r="D11" s="10">
        <v>2.0900000000000001E-4</v>
      </c>
      <c r="E11" s="10">
        <v>1.2999999999999999E-5</v>
      </c>
      <c r="F11" s="16">
        <f t="shared" si="2"/>
        <v>1.9600000000000002E-4</v>
      </c>
      <c r="G11" s="16"/>
      <c r="H11" s="10">
        <f t="shared" si="0"/>
        <v>1.0652173913043479E-4</v>
      </c>
      <c r="I11" s="13">
        <f t="shared" si="1"/>
        <v>7.9405281661373127E-7</v>
      </c>
      <c r="J11" s="3"/>
    </row>
    <row r="12" spans="1:10" x14ac:dyDescent="0.3">
      <c r="A12" s="6">
        <v>0.11700000000000001</v>
      </c>
      <c r="B12" s="6">
        <v>19.100000000000001</v>
      </c>
      <c r="C12" s="6">
        <v>1.84</v>
      </c>
      <c r="D12" s="10">
        <v>1.56E-4</v>
      </c>
      <c r="E12" s="10">
        <v>1.5E-5</v>
      </c>
      <c r="F12" s="16">
        <f t="shared" si="2"/>
        <v>1.4099999999999998E-4</v>
      </c>
      <c r="G12" s="16"/>
      <c r="H12" s="10">
        <f t="shared" si="0"/>
        <v>7.6630434782608682E-5</v>
      </c>
      <c r="I12" s="13">
        <f t="shared" si="1"/>
        <v>6.8470115834984383E-7</v>
      </c>
      <c r="J12" s="3"/>
    </row>
    <row r="13" spans="1:10" x14ac:dyDescent="0.3">
      <c r="A13" s="6">
        <v>7.0000000000000007E-2</v>
      </c>
      <c r="B13" s="6">
        <v>19.100000000000001</v>
      </c>
      <c r="C13" s="6">
        <v>1.83</v>
      </c>
      <c r="D13" s="10">
        <v>9.8999999999999994E-5</v>
      </c>
      <c r="E13" s="10">
        <v>2.4000000000000001E-5</v>
      </c>
      <c r="F13" s="16">
        <f t="shared" si="2"/>
        <v>7.4999999999999993E-5</v>
      </c>
      <c r="G13" s="16"/>
      <c r="H13" s="10">
        <f t="shared" si="0"/>
        <v>4.0983606557377042E-5</v>
      </c>
      <c r="I13" s="13">
        <f t="shared" si="1"/>
        <v>5.9055987544027612E-7</v>
      </c>
    </row>
    <row r="14" spans="1:10" x14ac:dyDescent="0.3">
      <c r="A14" s="6">
        <v>2.4E-2</v>
      </c>
      <c r="B14" s="6">
        <v>19.100000000000001</v>
      </c>
      <c r="C14" s="6">
        <v>1.85</v>
      </c>
      <c r="D14" s="10">
        <v>5.3000000000000001E-5</v>
      </c>
      <c r="E14" s="10">
        <v>1.8E-5</v>
      </c>
      <c r="F14" s="16">
        <f t="shared" si="2"/>
        <v>3.4999999999999997E-5</v>
      </c>
      <c r="G14" s="16"/>
      <c r="H14" s="10">
        <f t="shared" si="0"/>
        <v>1.8918918918918918E-5</v>
      </c>
      <c r="I14" s="13">
        <f t="shared" si="1"/>
        <v>5.5012915657451357E-7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4.033946210072169E-4</v>
      </c>
      <c r="E20" cm="1">
        <f t="array" ref="E20:E31">(B$38*A3:A14+C$38)+C$40</f>
        <v>4.1247976361338839E-4</v>
      </c>
    </row>
    <row r="21" spans="3:8" x14ac:dyDescent="0.3">
      <c r="C21" s="3"/>
      <c r="D21">
        <v>3.599034925812874E-4</v>
      </c>
      <c r="E21">
        <v>3.6898863518745889E-4</v>
      </c>
      <c r="G21" t="s">
        <v>11</v>
      </c>
    </row>
    <row r="22" spans="3:8" x14ac:dyDescent="0.3">
      <c r="C22" s="3"/>
      <c r="D22">
        <v>3.251105898405439E-4</v>
      </c>
      <c r="E22">
        <v>3.3419573244671539E-4</v>
      </c>
      <c r="G22" t="s">
        <v>12</v>
      </c>
      <c r="H22">
        <v>9.9999999999999995E-7</v>
      </c>
    </row>
    <row r="23" spans="3:8" x14ac:dyDescent="0.3">
      <c r="C23" s="3"/>
      <c r="D23">
        <v>2.9031768709980029E-4</v>
      </c>
      <c r="E23">
        <v>2.9940282970597178E-4</v>
      </c>
      <c r="G23" t="s">
        <v>13</v>
      </c>
      <c r="H23">
        <v>0.01</v>
      </c>
    </row>
    <row r="24" spans="3:8" x14ac:dyDescent="0.3">
      <c r="D24">
        <v>2.5303957702043218E-4</v>
      </c>
      <c r="E24">
        <v>2.6212471962660367E-4</v>
      </c>
      <c r="G24" t="s">
        <v>14</v>
      </c>
      <c r="H24">
        <v>5.0000000000000001E-4</v>
      </c>
    </row>
    <row r="25" spans="3:8" x14ac:dyDescent="0.3">
      <c r="D25">
        <v>2.1576146694106404E-4</v>
      </c>
      <c r="E25">
        <v>2.2484660954723558E-4</v>
      </c>
      <c r="G25" t="s">
        <v>17</v>
      </c>
      <c r="H25">
        <v>0.1</v>
      </c>
    </row>
    <row r="26" spans="3:8" x14ac:dyDescent="0.3">
      <c r="D26">
        <v>1.7537684768841524E-4</v>
      </c>
      <c r="E26">
        <v>1.8446199029458678E-4</v>
      </c>
    </row>
    <row r="27" spans="3:8" x14ac:dyDescent="0.3">
      <c r="D27">
        <v>1.3437092660111032E-4</v>
      </c>
      <c r="E27">
        <v>1.4345606920728186E-4</v>
      </c>
    </row>
    <row r="28" spans="3:8" x14ac:dyDescent="0.3">
      <c r="D28">
        <v>1.0206323119899132E-4</v>
      </c>
      <c r="E28">
        <v>1.1114837380516284E-4</v>
      </c>
    </row>
    <row r="29" spans="3:8" x14ac:dyDescent="0.3">
      <c r="D29">
        <v>7.2240743135496823E-5</v>
      </c>
      <c r="E29">
        <v>8.1325885741668336E-5</v>
      </c>
    </row>
    <row r="30" spans="3:8" x14ac:dyDescent="0.3">
      <c r="D30">
        <v>4.303955690665847E-5</v>
      </c>
      <c r="E30">
        <v>5.2124699512829996E-5</v>
      </c>
    </row>
    <row r="31" spans="3:8" x14ac:dyDescent="0.3">
      <c r="D31">
        <v>1.4459672512476244E-5</v>
      </c>
      <c r="E31">
        <v>2.3544815118647764E-5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6.2130183465613522E-4</v>
      </c>
      <c r="C38" s="8">
        <v>4.090999783814761E-6</v>
      </c>
      <c r="D38" s="2" t="s">
        <v>6</v>
      </c>
      <c r="F38" s="4" t="s">
        <v>32</v>
      </c>
      <c r="G38" s="12">
        <v>8.0300000000000007E-3</v>
      </c>
    </row>
    <row r="39" spans="1:7" ht="15.6" x14ac:dyDescent="0.3">
      <c r="A39" s="2" t="s">
        <v>4</v>
      </c>
      <c r="B39" s="8">
        <v>6.5850989464542943E-6</v>
      </c>
      <c r="C39" s="8">
        <v>2.4884617554232876E-6</v>
      </c>
      <c r="D39" s="2" t="s">
        <v>7</v>
      </c>
      <c r="F39" s="4" t="s">
        <v>33</v>
      </c>
      <c r="G39" s="12">
        <v>8.0199999999999994E-3</v>
      </c>
    </row>
    <row r="40" spans="1:7" ht="15.6" x14ac:dyDescent="0.3">
      <c r="A40" s="2" t="s">
        <v>5</v>
      </c>
      <c r="B40" s="8">
        <v>0.99887789953540251</v>
      </c>
      <c r="C40" s="8">
        <v>4.5425713030857605E-6</v>
      </c>
      <c r="D40" s="2" t="s">
        <v>8</v>
      </c>
      <c r="F40" s="4" t="s">
        <v>34</v>
      </c>
      <c r="G40" s="12">
        <v>8.0499999999999999E-3</v>
      </c>
    </row>
    <row r="41" spans="1:7" x14ac:dyDescent="0.3">
      <c r="F41" s="4"/>
      <c r="G41" s="9">
        <f>AVERAGE(G38:G40)</f>
        <v>8.033333333333335E-3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24">
        <f>PI()/4*G41^2*B38</f>
        <v>3.149082896273672E-8</v>
      </c>
    </row>
    <row r="45" spans="1:7" x14ac:dyDescent="0.3">
      <c r="C45" s="15" t="s">
        <v>23</v>
      </c>
      <c r="D45" s="15"/>
      <c r="E45" s="1">
        <f>SQRT((2*B38*G41*G42)^2+(G41^2*B39)^2)</f>
        <v>9.9823399348912602E-8</v>
      </c>
    </row>
    <row r="46" spans="1:7" x14ac:dyDescent="0.3">
      <c r="C46" s="15" t="s">
        <v>24</v>
      </c>
      <c r="D46" s="15"/>
      <c r="E46" s="8">
        <v>2.7999999999999999E-8</v>
      </c>
    </row>
    <row r="47" spans="1:7" x14ac:dyDescent="0.3">
      <c r="C47" s="15" t="s">
        <v>25</v>
      </c>
      <c r="D47" s="15"/>
      <c r="E47" s="11">
        <f>ABS(E46-E44)/E46</f>
        <v>0.12467246295488289</v>
      </c>
    </row>
  </sheetData>
  <mergeCells count="22"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  <mergeCell ref="C44:D44"/>
    <mergeCell ref="C45:D45"/>
    <mergeCell ref="C46:D46"/>
    <mergeCell ref="C47:D47"/>
    <mergeCell ref="F11:G11"/>
    <mergeCell ref="F12:G12"/>
    <mergeCell ref="F13:G13"/>
    <mergeCell ref="F14:G14"/>
    <mergeCell ref="A37:D37"/>
    <mergeCell ref="F37:G37"/>
  </mergeCells>
  <phoneticPr fontId="4" type="noConversion"/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8205-75DB-499E-8F3F-3206BD772203}">
  <sheetPr>
    <tabColor theme="5" tint="-0.249977111117893"/>
  </sheetPr>
  <dimension ref="A1:J47"/>
  <sheetViews>
    <sheetView topLeftCell="A29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0.55000000000000004</v>
      </c>
      <c r="B3" s="6">
        <v>19.100000000000001</v>
      </c>
      <c r="C3" s="6">
        <v>1.81</v>
      </c>
      <c r="D3" s="6">
        <v>3.9280000000000001E-3</v>
      </c>
      <c r="E3" s="10">
        <v>5.0000000000000004E-6</v>
      </c>
      <c r="F3" s="16">
        <f>D3-E3</f>
        <v>3.9230000000000003E-3</v>
      </c>
      <c r="G3" s="16"/>
      <c r="H3" s="10">
        <f t="shared" ref="H3:H14" si="0">F3/C3</f>
        <v>2.1674033149171271E-3</v>
      </c>
      <c r="I3" s="13">
        <f t="shared" ref="I3:I14" si="1">SQRT(((1/C3)*$H$22)^2+(-(F3/(C3^2))*$H$23)^2)</f>
        <v>1.1987342522125821E-5</v>
      </c>
      <c r="J3" s="3"/>
    </row>
    <row r="4" spans="1:10" x14ac:dyDescent="0.3">
      <c r="A4" s="6">
        <v>0.50700000000000001</v>
      </c>
      <c r="B4" s="6">
        <v>19.100000000000001</v>
      </c>
      <c r="C4" s="6">
        <v>1.83</v>
      </c>
      <c r="D4" s="6">
        <v>3.6779999999999998E-3</v>
      </c>
      <c r="E4" s="10">
        <v>1.1E-5</v>
      </c>
      <c r="F4" s="16">
        <f t="shared" ref="F4:F14" si="2">D4-E4</f>
        <v>3.6669999999999997E-3</v>
      </c>
      <c r="G4" s="16"/>
      <c r="H4" s="10">
        <f t="shared" si="0"/>
        <v>2.0038251366120215E-3</v>
      </c>
      <c r="I4" s="13">
        <f t="shared" si="1"/>
        <v>1.0963490779678261E-5</v>
      </c>
      <c r="J4" s="3"/>
    </row>
    <row r="5" spans="1:10" x14ac:dyDescent="0.3">
      <c r="A5" s="6">
        <v>0.45600000000000002</v>
      </c>
      <c r="B5" s="6">
        <v>19.100000000000001</v>
      </c>
      <c r="C5" s="6">
        <v>1.82</v>
      </c>
      <c r="D5" s="6">
        <v>3.241E-3</v>
      </c>
      <c r="E5" s="10">
        <v>9.0000000000000002E-6</v>
      </c>
      <c r="F5" s="16">
        <f t="shared" si="2"/>
        <v>3.2320000000000001E-3</v>
      </c>
      <c r="G5" s="16"/>
      <c r="H5" s="10">
        <f t="shared" si="0"/>
        <v>1.7758241758241758E-3</v>
      </c>
      <c r="I5" s="13">
        <f t="shared" si="1"/>
        <v>9.7727337435917937E-6</v>
      </c>
      <c r="J5" s="3"/>
    </row>
    <row r="6" spans="1:10" x14ac:dyDescent="0.3">
      <c r="A6" s="6">
        <v>0.41549999999999998</v>
      </c>
      <c r="B6" s="6">
        <v>19.100000000000001</v>
      </c>
      <c r="C6" s="6">
        <v>1.82</v>
      </c>
      <c r="D6" s="6">
        <v>3.0249999999999999E-3</v>
      </c>
      <c r="E6" s="10">
        <v>3.3000000000000003E-5</v>
      </c>
      <c r="F6" s="16">
        <f t="shared" si="2"/>
        <v>2.9919999999999999E-3</v>
      </c>
      <c r="G6" s="16"/>
      <c r="H6" s="10">
        <f t="shared" si="0"/>
        <v>1.6439560439560439E-3</v>
      </c>
      <c r="I6" s="13">
        <f t="shared" si="1"/>
        <v>9.0494213161981133E-6</v>
      </c>
      <c r="J6" s="3"/>
    </row>
    <row r="7" spans="1:10" x14ac:dyDescent="0.3">
      <c r="A7" s="6">
        <v>0.36899999999999999</v>
      </c>
      <c r="B7" s="6">
        <v>19.100000000000001</v>
      </c>
      <c r="C7" s="6">
        <v>1.82</v>
      </c>
      <c r="D7" s="6">
        <v>2.666E-3</v>
      </c>
      <c r="E7" s="10">
        <v>2.6999999999999999E-5</v>
      </c>
      <c r="F7" s="16">
        <f t="shared" si="2"/>
        <v>2.6389999999999999E-3</v>
      </c>
      <c r="G7" s="16"/>
      <c r="H7" s="10">
        <f t="shared" si="0"/>
        <v>1.4499999999999999E-3</v>
      </c>
      <c r="I7" s="13">
        <f t="shared" si="1"/>
        <v>7.9859570624992477E-6</v>
      </c>
      <c r="J7" s="3"/>
    </row>
    <row r="8" spans="1:10" x14ac:dyDescent="0.3">
      <c r="A8" s="6">
        <v>0.318</v>
      </c>
      <c r="B8" s="6">
        <v>19.100000000000001</v>
      </c>
      <c r="C8" s="6">
        <v>1.83</v>
      </c>
      <c r="D8" s="6">
        <v>2.281E-3</v>
      </c>
      <c r="E8" s="10">
        <v>3.6999999999999998E-5</v>
      </c>
      <c r="F8" s="16">
        <f t="shared" si="2"/>
        <v>2.2439999999999999E-3</v>
      </c>
      <c r="G8" s="16"/>
      <c r="H8" s="10">
        <f t="shared" si="0"/>
        <v>1.2262295081967212E-3</v>
      </c>
      <c r="I8" s="13">
        <f t="shared" si="1"/>
        <v>6.7229524114743165E-6</v>
      </c>
      <c r="J8" s="3"/>
    </row>
    <row r="9" spans="1:10" x14ac:dyDescent="0.3">
      <c r="A9" s="6">
        <v>0.27300000000000002</v>
      </c>
      <c r="B9" s="6">
        <v>19.100000000000001</v>
      </c>
      <c r="C9" s="6">
        <v>1.81</v>
      </c>
      <c r="D9" s="6">
        <v>1.97E-3</v>
      </c>
      <c r="E9" s="10">
        <v>2.6999999999999999E-5</v>
      </c>
      <c r="F9" s="16">
        <f t="shared" si="2"/>
        <v>1.9430000000000001E-3</v>
      </c>
      <c r="G9" s="16"/>
      <c r="H9" s="10">
        <f t="shared" si="0"/>
        <v>1.0734806629834255E-3</v>
      </c>
      <c r="I9" s="13">
        <f t="shared" si="1"/>
        <v>5.9565102074801922E-6</v>
      </c>
      <c r="J9" s="3"/>
    </row>
    <row r="10" spans="1:10" x14ac:dyDescent="0.3">
      <c r="A10" s="6">
        <v>0.22700000000000001</v>
      </c>
      <c r="B10" s="6">
        <v>19.100000000000001</v>
      </c>
      <c r="C10" s="6">
        <v>1.82</v>
      </c>
      <c r="D10" s="6">
        <v>1.6639999999999999E-3</v>
      </c>
      <c r="E10" s="12">
        <v>2.8E-5</v>
      </c>
      <c r="F10" s="16">
        <f t="shared" si="2"/>
        <v>1.6359999999999999E-3</v>
      </c>
      <c r="G10" s="16"/>
      <c r="H10" s="10">
        <f t="shared" si="0"/>
        <v>8.9890109890109881E-4</v>
      </c>
      <c r="I10" s="13">
        <f t="shared" si="1"/>
        <v>4.9694853957514767E-6</v>
      </c>
      <c r="J10" s="3"/>
    </row>
    <row r="11" spans="1:10" x14ac:dyDescent="0.3">
      <c r="A11" s="6">
        <v>0.17399999999999999</v>
      </c>
      <c r="B11" s="6">
        <v>19.100000000000001</v>
      </c>
      <c r="C11" s="6">
        <v>1.82</v>
      </c>
      <c r="D11" s="6">
        <v>1.2459999999999999E-3</v>
      </c>
      <c r="E11" s="10">
        <v>1.9000000000000001E-5</v>
      </c>
      <c r="F11" s="16">
        <f t="shared" si="2"/>
        <v>1.227E-3</v>
      </c>
      <c r="G11" s="16"/>
      <c r="H11" s="10">
        <f t="shared" si="0"/>
        <v>6.7417582417582411E-4</v>
      </c>
      <c r="I11" s="13">
        <f t="shared" si="1"/>
        <v>3.7447908589075905E-6</v>
      </c>
      <c r="J11" s="3"/>
    </row>
    <row r="12" spans="1:10" x14ac:dyDescent="0.3">
      <c r="A12" s="6">
        <v>0.115</v>
      </c>
      <c r="B12" s="6">
        <v>19.100000000000001</v>
      </c>
      <c r="C12" s="6">
        <v>1.82</v>
      </c>
      <c r="D12" s="6">
        <v>8.5999999999999998E-4</v>
      </c>
      <c r="E12" s="10">
        <v>2.0000000000000002E-5</v>
      </c>
      <c r="F12" s="16">
        <f t="shared" si="2"/>
        <v>8.3999999999999993E-4</v>
      </c>
      <c r="G12" s="16"/>
      <c r="H12" s="10">
        <f t="shared" si="0"/>
        <v>4.6153846153846147E-4</v>
      </c>
      <c r="I12" s="13">
        <f t="shared" si="1"/>
        <v>2.5947667756839939E-6</v>
      </c>
      <c r="J12" s="3"/>
    </row>
    <row r="13" spans="1:10" x14ac:dyDescent="0.3">
      <c r="A13" s="6">
        <v>6.8000000000000005E-2</v>
      </c>
      <c r="B13" s="6">
        <v>19.100000000000001</v>
      </c>
      <c r="C13" s="6">
        <v>1.83</v>
      </c>
      <c r="D13" s="6">
        <v>5.3200000000000003E-4</v>
      </c>
      <c r="E13" s="10">
        <v>9.0000000000000002E-6</v>
      </c>
      <c r="F13" s="16">
        <f t="shared" si="2"/>
        <v>5.2300000000000003E-4</v>
      </c>
      <c r="G13" s="16"/>
      <c r="H13" s="10">
        <f t="shared" si="0"/>
        <v>2.8579234972677596E-4</v>
      </c>
      <c r="I13" s="13">
        <f t="shared" si="1"/>
        <v>1.6545494046236649E-6</v>
      </c>
    </row>
    <row r="14" spans="1:10" x14ac:dyDescent="0.3">
      <c r="A14" s="6">
        <v>3.5000000000000003E-2</v>
      </c>
      <c r="B14" s="6">
        <v>19.100000000000001</v>
      </c>
      <c r="C14" s="6">
        <v>1.82</v>
      </c>
      <c r="D14" s="6">
        <v>3.1599999999999998E-4</v>
      </c>
      <c r="E14" s="10">
        <v>1.7E-5</v>
      </c>
      <c r="F14" s="16">
        <f t="shared" si="2"/>
        <v>2.99E-4</v>
      </c>
      <c r="G14" s="16"/>
      <c r="H14" s="10">
        <f t="shared" si="0"/>
        <v>1.6428571428571428E-4</v>
      </c>
      <c r="I14" s="13">
        <f t="shared" si="1"/>
        <v>1.0567434864863627E-6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2.1430782028849082E-3</v>
      </c>
      <c r="E20" cm="1">
        <f t="array" ref="E20:E31">(B$38*A3:A14+C$38)+C$40</f>
        <v>2.1709780369327299E-3</v>
      </c>
    </row>
    <row r="21" spans="3:8" x14ac:dyDescent="0.3">
      <c r="C21" s="3"/>
      <c r="D21">
        <v>1.9754035767394259E-3</v>
      </c>
      <c r="E21">
        <v>2.0033034107872476E-3</v>
      </c>
      <c r="G21" t="s">
        <v>11</v>
      </c>
    </row>
    <row r="22" spans="3:8" x14ac:dyDescent="0.3">
      <c r="C22" s="3"/>
      <c r="D22">
        <v>1.7765336713110639E-3</v>
      </c>
      <c r="E22">
        <v>1.8044335053588856E-3</v>
      </c>
      <c r="G22" t="s">
        <v>12</v>
      </c>
      <c r="H22">
        <v>9.9999999999999995E-7</v>
      </c>
    </row>
    <row r="23" spans="3:8" x14ac:dyDescent="0.3">
      <c r="C23" s="3"/>
      <c r="D23">
        <v>1.618607569941482E-3</v>
      </c>
      <c r="E23">
        <v>1.6465074039893038E-3</v>
      </c>
      <c r="G23" t="s">
        <v>13</v>
      </c>
      <c r="H23">
        <v>0.01</v>
      </c>
    </row>
    <row r="24" spans="3:8" x14ac:dyDescent="0.3">
      <c r="D24">
        <v>1.43728500910974E-3</v>
      </c>
      <c r="E24">
        <v>1.4651848431575618E-3</v>
      </c>
      <c r="G24" t="s">
        <v>14</v>
      </c>
      <c r="H24">
        <v>5.0000000000000001E-4</v>
      </c>
    </row>
    <row r="25" spans="3:8" x14ac:dyDescent="0.3">
      <c r="D25">
        <v>1.2384151036813778E-3</v>
      </c>
      <c r="E25">
        <v>1.2663149377291996E-3</v>
      </c>
      <c r="G25" t="s">
        <v>17</v>
      </c>
      <c r="H25">
        <v>0.1</v>
      </c>
    </row>
    <row r="26" spans="3:8" x14ac:dyDescent="0.3">
      <c r="D26">
        <v>1.0629416577151757E-3</v>
      </c>
      <c r="E26">
        <v>1.0908414917629975E-3</v>
      </c>
    </row>
    <row r="27" spans="3:8" x14ac:dyDescent="0.3">
      <c r="D27">
        <v>8.8356880183861378E-4</v>
      </c>
      <c r="E27">
        <v>9.1146863588643533E-4</v>
      </c>
    </row>
    <row r="28" spans="3:8" x14ac:dyDescent="0.3">
      <c r="D28">
        <v>6.769000765895314E-4</v>
      </c>
      <c r="E28">
        <v>7.0479991063735294E-4</v>
      </c>
    </row>
    <row r="29" spans="3:8" x14ac:dyDescent="0.3">
      <c r="D29">
        <v>4.4683489187828874E-4</v>
      </c>
      <c r="E29">
        <v>4.7473472592611039E-4</v>
      </c>
    </row>
    <row r="30" spans="3:8" x14ac:dyDescent="0.3">
      <c r="D30">
        <v>2.6356262609136664E-4</v>
      </c>
      <c r="E30">
        <v>2.9146246013918829E-4</v>
      </c>
    </row>
    <row r="31" spans="3:8" x14ac:dyDescent="0.3">
      <c r="D31">
        <v>1.3488209904948515E-4</v>
      </c>
      <c r="E31">
        <v>1.627819330973068E-4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3.8994099103600447E-3</v>
      </c>
      <c r="C38" s="8">
        <v>1.2352669210794398E-5</v>
      </c>
      <c r="D38" s="2" t="s">
        <v>6</v>
      </c>
      <c r="F38" s="4" t="s">
        <v>32</v>
      </c>
      <c r="G38" s="9" t="s">
        <v>31</v>
      </c>
    </row>
    <row r="39" spans="1:7" ht="15.6" x14ac:dyDescent="0.3">
      <c r="A39" s="2" t="s">
        <v>4</v>
      </c>
      <c r="B39" s="8">
        <v>2.4372282967834937E-5</v>
      </c>
      <c r="C39" s="8">
        <v>8.1832405082059051E-6</v>
      </c>
      <c r="D39" s="2" t="s">
        <v>7</v>
      </c>
      <c r="F39" s="4" t="s">
        <v>33</v>
      </c>
      <c r="G39" s="12">
        <v>5.47E-3</v>
      </c>
    </row>
    <row r="40" spans="1:7" ht="15.6" x14ac:dyDescent="0.3">
      <c r="A40" s="2" t="s">
        <v>5</v>
      </c>
      <c r="B40" s="8">
        <v>0.99960949642458985</v>
      </c>
      <c r="C40" s="8">
        <v>1.3949917023910817E-5</v>
      </c>
      <c r="D40" s="2" t="s">
        <v>8</v>
      </c>
      <c r="F40" s="4" t="s">
        <v>34</v>
      </c>
      <c r="G40" s="12">
        <v>5.4900000000000001E-3</v>
      </c>
    </row>
    <row r="41" spans="1:7" x14ac:dyDescent="0.3">
      <c r="F41" s="4"/>
      <c r="G41" s="9">
        <f>AVERAGE(G38:G40)</f>
        <v>5.4800000000000005E-3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24">
        <f>PI()/4*G41^2*B38</f>
        <v>9.1970784175128344E-8</v>
      </c>
    </row>
    <row r="45" spans="1:7" x14ac:dyDescent="0.3">
      <c r="C45" s="15" t="s">
        <v>23</v>
      </c>
      <c r="D45" s="15"/>
      <c r="E45" s="1">
        <f>SQRT((2*B38*G41*G42)^2+(G41^2*B39)^2)</f>
        <v>4.2737595289740021E-7</v>
      </c>
    </row>
    <row r="46" spans="1:7" x14ac:dyDescent="0.3">
      <c r="C46" s="15" t="s">
        <v>24</v>
      </c>
      <c r="D46" s="15"/>
      <c r="E46" s="8">
        <v>8.9999999999999999E-8</v>
      </c>
    </row>
    <row r="47" spans="1:7" x14ac:dyDescent="0.3">
      <c r="C47" s="15" t="s">
        <v>25</v>
      </c>
      <c r="D47" s="15"/>
      <c r="E47" s="11">
        <f>ABS(E46-E44)/E46</f>
        <v>2.1897601945870506E-2</v>
      </c>
    </row>
  </sheetData>
  <mergeCells count="22"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  <mergeCell ref="C44:D44"/>
    <mergeCell ref="C45:D45"/>
    <mergeCell ref="C46:D46"/>
    <mergeCell ref="C47:D47"/>
    <mergeCell ref="F11:G11"/>
    <mergeCell ref="F12:G12"/>
    <mergeCell ref="F13:G13"/>
    <mergeCell ref="F14:G14"/>
    <mergeCell ref="A37:D37"/>
    <mergeCell ref="F37:G37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567-CC58-4C1B-9140-2FF66302E735}">
  <sheetPr>
    <tabColor theme="5" tint="-0.249977111117893"/>
  </sheetPr>
  <dimension ref="A1:J47"/>
  <sheetViews>
    <sheetView topLeftCell="A33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0.52</v>
      </c>
      <c r="B3" s="6">
        <v>19.100000000000001</v>
      </c>
      <c r="C3" s="6">
        <v>1.82</v>
      </c>
      <c r="D3" s="6">
        <v>5.96E-3</v>
      </c>
      <c r="E3" s="10">
        <v>1.9999999999999999E-6</v>
      </c>
      <c r="F3" s="16">
        <f>D3-E3</f>
        <v>5.9579999999999998E-3</v>
      </c>
      <c r="G3" s="16"/>
      <c r="H3" s="10">
        <f t="shared" ref="H3:H14" si="0">F3/C3</f>
        <v>3.2736263736263733E-3</v>
      </c>
      <c r="I3" s="13">
        <f t="shared" ref="I3:I14" si="1">SQRT(((1/C3)*$H$22)^2+(-(F3/(C3^2))*$H$23)^2)</f>
        <v>1.7995348217916337E-5</v>
      </c>
      <c r="J3" s="3"/>
    </row>
    <row r="4" spans="1:10" x14ac:dyDescent="0.3">
      <c r="A4" s="6">
        <v>0.47749999999999998</v>
      </c>
      <c r="B4" s="6">
        <v>19.100000000000001</v>
      </c>
      <c r="C4" s="6">
        <v>1.84</v>
      </c>
      <c r="D4" s="6">
        <v>5.5050000000000003E-3</v>
      </c>
      <c r="E4" s="10">
        <v>1.1E-5</v>
      </c>
      <c r="F4" s="16">
        <f t="shared" ref="F4:F14" si="2">D4-E4</f>
        <v>5.4940000000000006E-3</v>
      </c>
      <c r="G4" s="16"/>
      <c r="H4" s="10">
        <f t="shared" si="0"/>
        <v>2.9858695652173915E-3</v>
      </c>
      <c r="I4" s="13">
        <f t="shared" si="1"/>
        <v>1.623665027159012E-5</v>
      </c>
      <c r="J4" s="3"/>
    </row>
    <row r="5" spans="1:10" x14ac:dyDescent="0.3">
      <c r="A5" s="6">
        <v>0.42799999999999999</v>
      </c>
      <c r="B5" s="6">
        <v>19.100000000000001</v>
      </c>
      <c r="C5" s="6">
        <v>1.82</v>
      </c>
      <c r="D5" s="6">
        <v>4.8999999999999998E-3</v>
      </c>
      <c r="E5" s="10">
        <v>1.2E-5</v>
      </c>
      <c r="F5" s="16">
        <f t="shared" si="2"/>
        <v>4.888E-3</v>
      </c>
      <c r="G5" s="16"/>
      <c r="H5" s="10">
        <f t="shared" si="0"/>
        <v>2.6857142857142856E-3</v>
      </c>
      <c r="I5" s="13">
        <f t="shared" si="1"/>
        <v>1.4766897489203395E-5</v>
      </c>
      <c r="J5" s="3"/>
    </row>
    <row r="6" spans="1:10" x14ac:dyDescent="0.3">
      <c r="A6" s="6">
        <v>0.375</v>
      </c>
      <c r="B6" s="6">
        <v>19.100000000000001</v>
      </c>
      <c r="C6" s="6">
        <v>1.84</v>
      </c>
      <c r="D6" s="6">
        <v>4.326E-3</v>
      </c>
      <c r="E6" s="10">
        <v>1.2999999999999999E-5</v>
      </c>
      <c r="F6" s="16">
        <f t="shared" si="2"/>
        <v>4.313E-3</v>
      </c>
      <c r="G6" s="16"/>
      <c r="H6" s="10">
        <f t="shared" si="0"/>
        <v>2.3440217391304348E-3</v>
      </c>
      <c r="I6" s="13">
        <f t="shared" si="1"/>
        <v>1.2750836171008659E-5</v>
      </c>
      <c r="J6" s="3"/>
    </row>
    <row r="7" spans="1:10" x14ac:dyDescent="0.3">
      <c r="A7" s="6">
        <v>0.33100000000000002</v>
      </c>
      <c r="B7" s="6">
        <v>19.100000000000001</v>
      </c>
      <c r="C7" s="6">
        <v>1.83</v>
      </c>
      <c r="D7" s="6">
        <v>3.8080000000000002E-3</v>
      </c>
      <c r="E7" s="10">
        <v>1.5E-5</v>
      </c>
      <c r="F7" s="16">
        <f t="shared" si="2"/>
        <v>3.7930000000000004E-3</v>
      </c>
      <c r="G7" s="16"/>
      <c r="H7" s="10">
        <f t="shared" si="0"/>
        <v>2.0726775956284153E-3</v>
      </c>
      <c r="I7" s="13">
        <f t="shared" si="1"/>
        <v>1.1339281595341476E-5</v>
      </c>
      <c r="J7" s="3"/>
    </row>
    <row r="8" spans="1:10" x14ac:dyDescent="0.3">
      <c r="A8" s="6">
        <v>0.28999999999999998</v>
      </c>
      <c r="B8" s="6">
        <v>19.100000000000001</v>
      </c>
      <c r="C8" s="6">
        <v>1.74</v>
      </c>
      <c r="D8" s="6">
        <v>3.369E-3</v>
      </c>
      <c r="E8" s="10">
        <v>6.0000000000000002E-6</v>
      </c>
      <c r="F8" s="16">
        <f t="shared" si="2"/>
        <v>3.3630000000000001E-3</v>
      </c>
      <c r="G8" s="16"/>
      <c r="H8" s="10">
        <f t="shared" si="0"/>
        <v>1.9327586206896552E-3</v>
      </c>
      <c r="I8" s="13">
        <f t="shared" si="1"/>
        <v>1.1122665905737106E-5</v>
      </c>
      <c r="J8" s="3"/>
    </row>
    <row r="9" spans="1:10" x14ac:dyDescent="0.3">
      <c r="A9" s="6">
        <v>0.23899999999999999</v>
      </c>
      <c r="B9" s="6">
        <v>19.100000000000001</v>
      </c>
      <c r="C9" s="6">
        <v>1.83</v>
      </c>
      <c r="D9" s="6">
        <v>2.7399999999999998E-3</v>
      </c>
      <c r="E9" s="10">
        <v>-3.0000000000000001E-6</v>
      </c>
      <c r="F9" s="16">
        <f t="shared" si="2"/>
        <v>2.7429999999999998E-3</v>
      </c>
      <c r="G9" s="16"/>
      <c r="H9" s="10">
        <f t="shared" si="0"/>
        <v>1.4989071038251365E-3</v>
      </c>
      <c r="I9" s="13">
        <f t="shared" si="1"/>
        <v>8.2089571804043309E-6</v>
      </c>
      <c r="J9" s="3"/>
    </row>
    <row r="10" spans="1:10" x14ac:dyDescent="0.3">
      <c r="A10" s="6">
        <v>0.19</v>
      </c>
      <c r="B10" s="6">
        <v>19.100000000000001</v>
      </c>
      <c r="C10" s="6">
        <v>1.84</v>
      </c>
      <c r="D10" s="6">
        <v>2.196E-3</v>
      </c>
      <c r="E10" s="10">
        <v>9.9999999999999995E-7</v>
      </c>
      <c r="F10" s="16">
        <f t="shared" si="2"/>
        <v>2.1949999999999999E-3</v>
      </c>
      <c r="G10" s="16"/>
      <c r="H10" s="10">
        <f t="shared" si="0"/>
        <v>1.1929347826086956E-3</v>
      </c>
      <c r="I10" s="13">
        <f t="shared" si="1"/>
        <v>6.506080376318449E-6</v>
      </c>
      <c r="J10" s="3"/>
    </row>
    <row r="11" spans="1:10" x14ac:dyDescent="0.3">
      <c r="A11" s="6">
        <v>0.14149999999999999</v>
      </c>
      <c r="B11" s="6">
        <v>19.100000000000001</v>
      </c>
      <c r="C11" s="6">
        <v>1.83</v>
      </c>
      <c r="D11" s="6">
        <v>1.653E-3</v>
      </c>
      <c r="E11" s="10">
        <v>3.0000000000000001E-6</v>
      </c>
      <c r="F11" s="16">
        <f t="shared" si="2"/>
        <v>1.65E-3</v>
      </c>
      <c r="G11" s="16"/>
      <c r="H11" s="10">
        <f t="shared" si="0"/>
        <v>9.0163934426229508E-4</v>
      </c>
      <c r="I11" s="13">
        <f t="shared" si="1"/>
        <v>4.9572013632533083E-6</v>
      </c>
      <c r="J11" s="3"/>
    </row>
    <row r="12" spans="1:10" x14ac:dyDescent="0.3">
      <c r="A12" s="6">
        <v>0.09</v>
      </c>
      <c r="B12" s="6">
        <v>19.100000000000001</v>
      </c>
      <c r="C12" s="6">
        <v>1.82</v>
      </c>
      <c r="D12" s="6">
        <v>1.057E-3</v>
      </c>
      <c r="E12" s="10">
        <v>3.0000000000000001E-6</v>
      </c>
      <c r="F12" s="16">
        <f t="shared" si="2"/>
        <v>1.054E-3</v>
      </c>
      <c r="G12" s="16"/>
      <c r="H12" s="10">
        <f t="shared" si="0"/>
        <v>5.7912087912087909E-4</v>
      </c>
      <c r="I12" s="13">
        <f t="shared" si="1"/>
        <v>3.2290727428632584E-6</v>
      </c>
      <c r="J12" s="3"/>
    </row>
    <row r="13" spans="1:10" x14ac:dyDescent="0.3">
      <c r="A13" s="6">
        <v>3.6999999999999998E-2</v>
      </c>
      <c r="B13" s="6">
        <v>19.100000000000001</v>
      </c>
      <c r="C13" s="6">
        <v>1.82</v>
      </c>
      <c r="D13" s="6">
        <v>4.6999999999999999E-4</v>
      </c>
      <c r="E13" s="10">
        <v>5.0000000000000004E-6</v>
      </c>
      <c r="F13" s="16">
        <f t="shared" si="2"/>
        <v>4.6499999999999997E-4</v>
      </c>
      <c r="G13" s="16"/>
      <c r="H13" s="10">
        <f t="shared" si="0"/>
        <v>2.5549450549450546E-4</v>
      </c>
      <c r="I13" s="13">
        <f t="shared" si="1"/>
        <v>1.5075129080011814E-6</v>
      </c>
    </row>
    <row r="14" spans="1:10" x14ac:dyDescent="0.3">
      <c r="A14" s="6">
        <v>5.0000000000000001E-3</v>
      </c>
      <c r="B14" s="6">
        <v>19.100000000000001</v>
      </c>
      <c r="C14" s="6">
        <v>1.83</v>
      </c>
      <c r="D14" s="6">
        <v>1.12E-4</v>
      </c>
      <c r="E14" s="10">
        <v>1.0000000000000001E-5</v>
      </c>
      <c r="F14" s="16">
        <f t="shared" si="2"/>
        <v>1.02E-4</v>
      </c>
      <c r="G14" s="16"/>
      <c r="H14" s="10">
        <f t="shared" si="0"/>
        <v>5.5737704918032785E-5</v>
      </c>
      <c r="I14" s="13">
        <f t="shared" si="1"/>
        <v>6.2559814608683278E-7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3.2332338911147522E-3</v>
      </c>
      <c r="E20" cm="1">
        <f t="array" ref="E20:E31">(B$38*A3:A14+C$38)+C$40</f>
        <v>3.3011790782018044E-3</v>
      </c>
    </row>
    <row r="21" spans="3:8" x14ac:dyDescent="0.3">
      <c r="C21" s="3"/>
      <c r="D21">
        <v>2.9682502740044545E-3</v>
      </c>
      <c r="E21">
        <v>3.0361954610915068E-3</v>
      </c>
      <c r="G21" t="s">
        <v>11</v>
      </c>
    </row>
    <row r="22" spans="3:8" x14ac:dyDescent="0.3">
      <c r="C22" s="3"/>
      <c r="D22">
        <v>2.6596222964289313E-3</v>
      </c>
      <c r="E22">
        <v>2.7275674835159835E-3</v>
      </c>
      <c r="G22" t="s">
        <v>12</v>
      </c>
      <c r="H22">
        <v>9.9999999999999995E-7</v>
      </c>
    </row>
    <row r="23" spans="3:8" x14ac:dyDescent="0.3">
      <c r="C23" s="3"/>
      <c r="D23">
        <v>2.3291721386207954E-3</v>
      </c>
      <c r="E23">
        <v>2.3971173257078477E-3</v>
      </c>
      <c r="G23" t="s">
        <v>13</v>
      </c>
      <c r="H23">
        <v>0.01</v>
      </c>
    </row>
    <row r="24" spans="3:8" x14ac:dyDescent="0.3">
      <c r="D24">
        <v>2.0548361585536637E-3</v>
      </c>
      <c r="E24">
        <v>2.1227813456407159E-3</v>
      </c>
      <c r="G24" t="s">
        <v>14</v>
      </c>
      <c r="H24">
        <v>5.0000000000000001E-4</v>
      </c>
    </row>
    <row r="25" spans="3:8" x14ac:dyDescent="0.3">
      <c r="D25">
        <v>1.7992049044001997E-3</v>
      </c>
      <c r="E25">
        <v>1.8671500914872524E-3</v>
      </c>
      <c r="G25" t="s">
        <v>17</v>
      </c>
      <c r="H25">
        <v>0.1</v>
      </c>
    </row>
    <row r="26" spans="3:8" x14ac:dyDescent="0.3">
      <c r="D26">
        <v>1.4812245638678426E-3</v>
      </c>
      <c r="E26">
        <v>1.5491697509548953E-3</v>
      </c>
    </row>
    <row r="27" spans="3:8" x14ac:dyDescent="0.3">
      <c r="D27">
        <v>1.1757140406112641E-3</v>
      </c>
      <c r="E27">
        <v>1.2436592276983168E-3</v>
      </c>
    </row>
    <row r="28" spans="3:8" x14ac:dyDescent="0.3">
      <c r="D28">
        <v>8.7332097167363047E-4</v>
      </c>
      <c r="E28">
        <v>9.4126615876068294E-4</v>
      </c>
    </row>
    <row r="29" spans="3:8" x14ac:dyDescent="0.3">
      <c r="D29">
        <v>5.522231768223286E-4</v>
      </c>
      <c r="E29">
        <v>6.2016836390938108E-4</v>
      </c>
    </row>
    <row r="30" spans="3:8" x14ac:dyDescent="0.3">
      <c r="D30">
        <v>2.2177301901419268E-4</v>
      </c>
      <c r="E30">
        <v>2.8971820610124524E-4</v>
      </c>
    </row>
    <row r="31" spans="3:8" x14ac:dyDescent="0.3">
      <c r="D31">
        <v>2.2255942601733283E-5</v>
      </c>
      <c r="E31">
        <v>9.0201129688785819E-5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6.2349086378893567E-3</v>
      </c>
      <c r="C38" s="8">
        <v>2.5053992955812766E-5</v>
      </c>
      <c r="D38" s="2" t="s">
        <v>6</v>
      </c>
      <c r="F38" s="4" t="s">
        <v>32</v>
      </c>
      <c r="G38" s="12">
        <v>4.4600000000000004E-3</v>
      </c>
    </row>
    <row r="39" spans="1:7" ht="15.6" x14ac:dyDescent="0.3">
      <c r="A39" s="2" t="s">
        <v>4</v>
      </c>
      <c r="B39" s="8">
        <v>5.9561441557343791E-5</v>
      </c>
      <c r="C39" s="8">
        <v>1.8346902022609079E-5</v>
      </c>
      <c r="D39" s="2" t="s">
        <v>7</v>
      </c>
      <c r="F39" s="4" t="s">
        <v>33</v>
      </c>
      <c r="G39" s="12">
        <v>4.47E-3</v>
      </c>
    </row>
    <row r="40" spans="1:7" ht="15.6" x14ac:dyDescent="0.3">
      <c r="A40" s="2" t="s">
        <v>5</v>
      </c>
      <c r="B40" s="8">
        <v>0.99908825358217113</v>
      </c>
      <c r="C40" s="8">
        <v>3.3972593543526265E-5</v>
      </c>
      <c r="D40" s="2" t="s">
        <v>8</v>
      </c>
      <c r="F40" s="4" t="s">
        <v>34</v>
      </c>
      <c r="G40" s="12">
        <v>4.45E-3</v>
      </c>
    </row>
    <row r="41" spans="1:7" x14ac:dyDescent="0.3">
      <c r="F41" s="4"/>
      <c r="G41" s="9">
        <f>AVERAGE(G38:G40)</f>
        <v>4.4599999999999996E-3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14">
        <f>PI()/4*G41^2*B38</f>
        <v>9.7406893443006333E-8</v>
      </c>
    </row>
    <row r="45" spans="1:7" x14ac:dyDescent="0.3">
      <c r="C45" s="15" t="s">
        <v>23</v>
      </c>
      <c r="D45" s="15"/>
      <c r="E45" s="1">
        <f>SQRT((2*B38*G41*G42)^2+(G41^2*B39)^2)</f>
        <v>5.56155112456271E-7</v>
      </c>
    </row>
    <row r="46" spans="1:7" x14ac:dyDescent="0.3">
      <c r="C46" s="15" t="s">
        <v>24</v>
      </c>
      <c r="D46" s="15"/>
      <c r="E46" s="8">
        <v>8.9999999999999999E-8</v>
      </c>
    </row>
    <row r="47" spans="1:7" x14ac:dyDescent="0.3">
      <c r="C47" s="15" t="s">
        <v>25</v>
      </c>
      <c r="D47" s="15"/>
      <c r="E47" s="11">
        <f>ABS(E46-E44)/E46</f>
        <v>8.2298816033403721E-2</v>
      </c>
    </row>
  </sheetData>
  <mergeCells count="22"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  <mergeCell ref="C44:D44"/>
    <mergeCell ref="C45:D45"/>
    <mergeCell ref="C46:D46"/>
    <mergeCell ref="C47:D47"/>
    <mergeCell ref="F11:G11"/>
    <mergeCell ref="F12:G12"/>
    <mergeCell ref="F13:G13"/>
    <mergeCell ref="F14:G14"/>
    <mergeCell ref="A37:D37"/>
    <mergeCell ref="F37:G37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8A4F-A56F-4F3D-941F-975A6E9575E7}">
  <sheetPr>
    <tabColor theme="7" tint="-0.499984740745262"/>
  </sheetPr>
  <dimension ref="A1:J47"/>
  <sheetViews>
    <sheetView topLeftCell="A27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0.93700000000000006</v>
      </c>
      <c r="B3" s="6">
        <v>19.100000000000001</v>
      </c>
      <c r="C3" s="6">
        <v>1.84</v>
      </c>
      <c r="D3" s="10">
        <v>6.2600000000000004E-4</v>
      </c>
      <c r="E3" s="10">
        <v>7.9999999999999996E-6</v>
      </c>
      <c r="F3" s="16">
        <f>D3-E3</f>
        <v>6.1800000000000006E-4</v>
      </c>
      <c r="G3" s="16"/>
      <c r="H3" s="10">
        <f t="shared" ref="H3:H14" si="0">F3/C3</f>
        <v>3.3586956521739132E-4</v>
      </c>
      <c r="I3" s="13">
        <f t="shared" ref="I3:I14" si="1">SQRT(((1/C3)*$H$22)^2+(-(F3/(C3^2))*$H$23)^2)</f>
        <v>1.9045665452193934E-6</v>
      </c>
      <c r="J3" s="3"/>
    </row>
    <row r="4" spans="1:10" x14ac:dyDescent="0.3">
      <c r="A4" s="6">
        <v>0.84499999999999997</v>
      </c>
      <c r="B4" s="6">
        <v>19.100000000000001</v>
      </c>
      <c r="C4" s="6">
        <v>1.85</v>
      </c>
      <c r="D4" s="10">
        <v>5.7399999999999997E-4</v>
      </c>
      <c r="E4" s="12">
        <v>1.2999999999999999E-5</v>
      </c>
      <c r="F4" s="16">
        <f t="shared" ref="F4:F14" si="2">D4-E4</f>
        <v>5.6099999999999998E-4</v>
      </c>
      <c r="G4" s="16"/>
      <c r="H4" s="10">
        <f t="shared" si="0"/>
        <v>3.0324324324324323E-4</v>
      </c>
      <c r="I4" s="13">
        <f t="shared" si="1"/>
        <v>1.7259795882373161E-6</v>
      </c>
      <c r="J4" s="3"/>
    </row>
    <row r="5" spans="1:10" x14ac:dyDescent="0.3">
      <c r="A5" s="6">
        <v>0.76500000000000001</v>
      </c>
      <c r="B5" s="6">
        <v>19.100000000000001</v>
      </c>
      <c r="C5" s="6">
        <v>1.85</v>
      </c>
      <c r="D5" s="10">
        <v>5.2300000000000003E-4</v>
      </c>
      <c r="E5" s="10">
        <v>2.0000000000000002E-5</v>
      </c>
      <c r="F5" s="16">
        <f t="shared" si="2"/>
        <v>5.0299999999999997E-4</v>
      </c>
      <c r="G5" s="16"/>
      <c r="H5" s="10">
        <f t="shared" si="0"/>
        <v>2.7189189189189185E-4</v>
      </c>
      <c r="I5" s="13">
        <f t="shared" si="1"/>
        <v>1.5659376510108065E-6</v>
      </c>
      <c r="J5" s="3"/>
    </row>
    <row r="6" spans="1:10" x14ac:dyDescent="0.3">
      <c r="A6" s="6">
        <v>0.67500000000000004</v>
      </c>
      <c r="B6" s="6">
        <v>19.100000000000001</v>
      </c>
      <c r="C6" s="6">
        <v>1.85</v>
      </c>
      <c r="D6" s="10">
        <v>4.6299999999999998E-4</v>
      </c>
      <c r="E6" s="10">
        <v>1.2E-5</v>
      </c>
      <c r="F6" s="16">
        <f t="shared" si="2"/>
        <v>4.5099999999999996E-4</v>
      </c>
      <c r="G6" s="16"/>
      <c r="H6" s="10">
        <f t="shared" si="0"/>
        <v>2.4378378378378375E-4</v>
      </c>
      <c r="I6" s="13">
        <f t="shared" si="1"/>
        <v>1.4243067154759363E-6</v>
      </c>
      <c r="J6" s="3"/>
    </row>
    <row r="7" spans="1:10" x14ac:dyDescent="0.3">
      <c r="A7" s="6">
        <v>0.56999999999999995</v>
      </c>
      <c r="B7" s="6">
        <v>19.100000000000001</v>
      </c>
      <c r="C7" s="6">
        <v>1.85</v>
      </c>
      <c r="D7" s="10">
        <v>3.9199999999999999E-4</v>
      </c>
      <c r="E7" s="10">
        <v>1.5999999999999999E-5</v>
      </c>
      <c r="F7" s="16">
        <f t="shared" si="2"/>
        <v>3.7599999999999998E-4</v>
      </c>
      <c r="G7" s="16"/>
      <c r="H7" s="10">
        <f t="shared" si="0"/>
        <v>2.0324324324324323E-4</v>
      </c>
      <c r="I7" s="13">
        <f t="shared" si="1"/>
        <v>1.2243907377015055E-6</v>
      </c>
      <c r="J7" s="3"/>
    </row>
    <row r="8" spans="1:10" x14ac:dyDescent="0.3">
      <c r="A8" s="6">
        <v>0.499</v>
      </c>
      <c r="B8" s="6">
        <v>19.100000000000001</v>
      </c>
      <c r="C8" s="6">
        <v>1.85</v>
      </c>
      <c r="D8" s="10">
        <v>3.4699999999999998E-4</v>
      </c>
      <c r="E8" s="10">
        <v>1.2999999999999999E-5</v>
      </c>
      <c r="F8" s="16">
        <f t="shared" si="2"/>
        <v>3.3399999999999999E-4</v>
      </c>
      <c r="G8" s="16"/>
      <c r="H8" s="10">
        <f t="shared" si="0"/>
        <v>1.8054054054054053E-4</v>
      </c>
      <c r="I8" s="13">
        <f t="shared" si="1"/>
        <v>1.1155961471061767E-6</v>
      </c>
      <c r="J8" s="3"/>
    </row>
    <row r="9" spans="1:10" x14ac:dyDescent="0.3">
      <c r="A9" s="6">
        <v>0.40400000000000003</v>
      </c>
      <c r="B9" s="6">
        <v>19.100000000000001</v>
      </c>
      <c r="C9" s="6">
        <v>1.84</v>
      </c>
      <c r="D9" s="10">
        <v>2.8699999999999998E-4</v>
      </c>
      <c r="E9" s="10">
        <v>2.0000000000000002E-5</v>
      </c>
      <c r="F9" s="16">
        <f t="shared" si="2"/>
        <v>2.6699999999999998E-4</v>
      </c>
      <c r="G9" s="16"/>
      <c r="H9" s="10">
        <f t="shared" si="0"/>
        <v>1.4510869565217391E-4</v>
      </c>
      <c r="I9" s="13">
        <f t="shared" si="1"/>
        <v>9.5776434778947485E-7</v>
      </c>
      <c r="J9" s="3"/>
    </row>
    <row r="10" spans="1:10" x14ac:dyDescent="0.3">
      <c r="A10" s="6">
        <v>0.3</v>
      </c>
      <c r="B10" s="6">
        <v>19.100000000000001</v>
      </c>
      <c r="C10" s="6">
        <v>1.85</v>
      </c>
      <c r="D10" s="10">
        <v>2.1800000000000001E-4</v>
      </c>
      <c r="E10" s="10">
        <v>1.5E-5</v>
      </c>
      <c r="F10" s="16">
        <f t="shared" si="2"/>
        <v>2.03E-4</v>
      </c>
      <c r="G10" s="16"/>
      <c r="H10" s="10">
        <f t="shared" si="0"/>
        <v>1.0972972972972972E-4</v>
      </c>
      <c r="I10" s="13">
        <f t="shared" si="1"/>
        <v>8.0249089182080757E-7</v>
      </c>
      <c r="J10" s="3"/>
    </row>
    <row r="11" spans="1:10" x14ac:dyDescent="0.3">
      <c r="A11" s="6">
        <v>0.20300000000000001</v>
      </c>
      <c r="B11" s="6">
        <v>19.100000000000001</v>
      </c>
      <c r="C11" s="6">
        <v>1.85</v>
      </c>
      <c r="D11" s="10">
        <v>1.5100000000000001E-4</v>
      </c>
      <c r="E11" s="10">
        <v>1.5E-5</v>
      </c>
      <c r="F11" s="16">
        <f t="shared" si="2"/>
        <v>1.36E-4</v>
      </c>
      <c r="G11" s="16"/>
      <c r="H11" s="10">
        <f t="shared" si="0"/>
        <v>7.3513513513513503E-5</v>
      </c>
      <c r="I11" s="13">
        <f t="shared" si="1"/>
        <v>6.7088543412058456E-7</v>
      </c>
      <c r="J11" s="3"/>
    </row>
    <row r="12" spans="1:10" x14ac:dyDescent="0.3">
      <c r="A12" s="6">
        <v>0.13850000000000001</v>
      </c>
      <c r="B12" s="6">
        <v>19.100000000000001</v>
      </c>
      <c r="C12" s="6">
        <v>1.85</v>
      </c>
      <c r="D12" s="10">
        <v>1.11E-4</v>
      </c>
      <c r="E12" s="10">
        <v>1.5E-5</v>
      </c>
      <c r="F12" s="16">
        <f t="shared" si="2"/>
        <v>9.6000000000000002E-5</v>
      </c>
      <c r="G12" s="16"/>
      <c r="H12" s="10">
        <f t="shared" si="0"/>
        <v>5.1891891891891892E-5</v>
      </c>
      <c r="I12" s="13">
        <f t="shared" si="1"/>
        <v>6.0898479614183728E-7</v>
      </c>
      <c r="J12" s="3"/>
    </row>
    <row r="13" spans="1:10" x14ac:dyDescent="0.3">
      <c r="A13" s="6">
        <v>6.6000000000000003E-2</v>
      </c>
      <c r="B13" s="6">
        <v>19.100000000000001</v>
      </c>
      <c r="C13" s="6">
        <v>1.85</v>
      </c>
      <c r="D13" s="10">
        <v>6.2000000000000003E-5</v>
      </c>
      <c r="E13" s="10">
        <v>1.8E-5</v>
      </c>
      <c r="F13" s="16">
        <f t="shared" si="2"/>
        <v>4.3999999999999999E-5</v>
      </c>
      <c r="G13" s="16"/>
      <c r="H13" s="10">
        <f t="shared" si="0"/>
        <v>2.3783783783783782E-5</v>
      </c>
      <c r="I13" s="13">
        <f t="shared" si="1"/>
        <v>5.5561857870170546E-7</v>
      </c>
    </row>
    <row r="14" spans="1:10" x14ac:dyDescent="0.3">
      <c r="A14" s="6">
        <v>1.4E-2</v>
      </c>
      <c r="B14" s="6">
        <v>19.100000000000001</v>
      </c>
      <c r="C14" s="6">
        <v>1.85</v>
      </c>
      <c r="D14" s="10">
        <v>3.0000000000000001E-5</v>
      </c>
      <c r="E14" s="10">
        <v>1.9000000000000001E-5</v>
      </c>
      <c r="F14" s="16">
        <f t="shared" si="2"/>
        <v>1.1E-5</v>
      </c>
      <c r="G14" s="16"/>
      <c r="H14" s="10">
        <f t="shared" si="0"/>
        <v>5.9459459459459454E-6</v>
      </c>
      <c r="I14" s="13">
        <f t="shared" si="1"/>
        <v>5.4149521838357436E-7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3.3429635377461679E-4</v>
      </c>
      <c r="E20" cm="1">
        <f t="array" ref="E20:E31">(B$38*A3:A14+C$38)+C$40</f>
        <v>3.3688277482671466E-4</v>
      </c>
    </row>
    <row r="21" spans="3:8" x14ac:dyDescent="0.3">
      <c r="C21" s="3"/>
      <c r="D21">
        <v>3.0148216882880494E-4</v>
      </c>
      <c r="E21">
        <v>3.0406858988090281E-4</v>
      </c>
      <c r="G21" t="s">
        <v>11</v>
      </c>
    </row>
    <row r="22" spans="3:8" x14ac:dyDescent="0.3">
      <c r="C22" s="3"/>
      <c r="D22">
        <v>2.7294809496288149E-4</v>
      </c>
      <c r="E22">
        <v>2.7553451601497936E-4</v>
      </c>
      <c r="G22" t="s">
        <v>12</v>
      </c>
      <c r="H22">
        <v>9.9999999999999995E-7</v>
      </c>
    </row>
    <row r="23" spans="3:8" x14ac:dyDescent="0.3">
      <c r="C23" s="3"/>
      <c r="D23">
        <v>2.4084726186371776E-4</v>
      </c>
      <c r="E23">
        <v>2.4343368291581562E-4</v>
      </c>
      <c r="G23" t="s">
        <v>13</v>
      </c>
      <c r="H23">
        <v>0.01</v>
      </c>
    </row>
    <row r="24" spans="3:8" x14ac:dyDescent="0.3">
      <c r="D24">
        <v>2.0339628991469327E-4</v>
      </c>
      <c r="E24">
        <v>2.0598271096679114E-4</v>
      </c>
      <c r="G24" t="s">
        <v>14</v>
      </c>
      <c r="H24">
        <v>5.0000000000000001E-4</v>
      </c>
    </row>
    <row r="25" spans="3:8" x14ac:dyDescent="0.3">
      <c r="D25">
        <v>1.7807229935868632E-4</v>
      </c>
      <c r="E25">
        <v>1.8065872041078419E-4</v>
      </c>
      <c r="G25" t="s">
        <v>17</v>
      </c>
      <c r="H25">
        <v>0.1</v>
      </c>
    </row>
    <row r="26" spans="3:8" x14ac:dyDescent="0.3">
      <c r="D26">
        <v>1.4418808664290231E-4</v>
      </c>
      <c r="E26">
        <v>1.4677450769500018E-4</v>
      </c>
    </row>
    <row r="27" spans="3:8" x14ac:dyDescent="0.3">
      <c r="D27">
        <v>1.070937906172019E-4</v>
      </c>
      <c r="E27">
        <v>1.0968021166929977E-4</v>
      </c>
    </row>
    <row r="28" spans="3:8" x14ac:dyDescent="0.3">
      <c r="D28">
        <v>7.2496226054769825E-5</v>
      </c>
      <c r="E28">
        <v>7.5082647106867694E-5</v>
      </c>
    </row>
    <row r="29" spans="3:8" x14ac:dyDescent="0.3">
      <c r="D29">
        <v>4.9490629000369099E-5</v>
      </c>
      <c r="E29">
        <v>5.2077050052466969E-5</v>
      </c>
    </row>
    <row r="30" spans="3:8" x14ac:dyDescent="0.3">
      <c r="D30">
        <v>2.3631624559376037E-5</v>
      </c>
      <c r="E30">
        <v>2.62180456114739E-5</v>
      </c>
    </row>
    <row r="31" spans="3:8" x14ac:dyDescent="0.3">
      <c r="D31">
        <v>5.0844765465258419E-6</v>
      </c>
      <c r="E31">
        <v>7.6708975986237047E-6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3.5667592332404221E-4</v>
      </c>
      <c r="C38" s="8">
        <v>1.3842241460381821E-6</v>
      </c>
      <c r="D38" s="2" t="s">
        <v>6</v>
      </c>
      <c r="F38" s="4" t="s">
        <v>32</v>
      </c>
      <c r="G38" s="12">
        <v>7.9399999999999991E-3</v>
      </c>
    </row>
    <row r="39" spans="1:7" ht="15.6" x14ac:dyDescent="0.3">
      <c r="A39" s="2" t="s">
        <v>4</v>
      </c>
      <c r="B39" s="8">
        <v>1.2443742258912009E-6</v>
      </c>
      <c r="C39" s="8">
        <v>6.744255990491681E-7</v>
      </c>
      <c r="D39" s="2" t="s">
        <v>7</v>
      </c>
      <c r="F39" s="4" t="s">
        <v>33</v>
      </c>
      <c r="G39" s="12">
        <v>7.9500000000000005E-3</v>
      </c>
    </row>
    <row r="40" spans="1:7" ht="15.6" x14ac:dyDescent="0.3">
      <c r="A40" s="2" t="s">
        <v>5</v>
      </c>
      <c r="B40" s="8">
        <v>0.99987829692039298</v>
      </c>
      <c r="C40" s="8">
        <v>1.2932105260489316E-6</v>
      </c>
      <c r="D40" s="2" t="s">
        <v>8</v>
      </c>
      <c r="F40" s="4" t="s">
        <v>34</v>
      </c>
      <c r="G40" s="12">
        <v>7.9500000000000005E-3</v>
      </c>
    </row>
    <row r="41" spans="1:7" x14ac:dyDescent="0.3">
      <c r="F41" s="4"/>
      <c r="G41" s="9">
        <f>AVERAGE(G38:G40)</f>
        <v>7.9466666666666661E-3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14">
        <f>PI()/4*G41^2*B38</f>
        <v>1.7690237690270963E-8</v>
      </c>
    </row>
    <row r="45" spans="1:7" x14ac:dyDescent="0.3">
      <c r="C45" s="15" t="s">
        <v>23</v>
      </c>
      <c r="D45" s="15"/>
      <c r="E45" s="1">
        <f>SQRT((2*B38*G41*G42)^2+(G41^2*B39)^2)</f>
        <v>5.6687747879324364E-8</v>
      </c>
    </row>
    <row r="46" spans="1:7" x14ac:dyDescent="0.3">
      <c r="C46" s="15" t="s">
        <v>24</v>
      </c>
      <c r="D46" s="15"/>
      <c r="E46" s="8">
        <v>1.7E-8</v>
      </c>
    </row>
    <row r="47" spans="1:7" x14ac:dyDescent="0.3">
      <c r="C47" s="15" t="s">
        <v>25</v>
      </c>
      <c r="D47" s="15"/>
      <c r="E47" s="11">
        <f>ABS(E46-E44)/E46</f>
        <v>4.0602217074762505E-2</v>
      </c>
    </row>
  </sheetData>
  <mergeCells count="22"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  <mergeCell ref="C44:D44"/>
    <mergeCell ref="C45:D45"/>
    <mergeCell ref="C46:D46"/>
    <mergeCell ref="C47:D47"/>
    <mergeCell ref="F11:G11"/>
    <mergeCell ref="F12:G12"/>
    <mergeCell ref="F13:G13"/>
    <mergeCell ref="F14:G14"/>
    <mergeCell ref="A37:D37"/>
    <mergeCell ref="F37:G37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DA6-220A-4E8E-90EF-CAFB72BCE21D}">
  <sheetPr>
    <tabColor theme="0" tint="-0.14999847407452621"/>
  </sheetPr>
  <dimension ref="A1:J47"/>
  <sheetViews>
    <sheetView tabSelected="1" topLeftCell="A27" zoomScaleNormal="100" workbookViewId="0">
      <selection activeCell="E47" sqref="E47"/>
    </sheetView>
  </sheetViews>
  <sheetFormatPr defaultRowHeight="14.4" x14ac:dyDescent="0.3"/>
  <cols>
    <col min="1" max="1" width="14" customWidth="1"/>
    <col min="2" max="2" width="8.44140625" customWidth="1"/>
    <col min="3" max="3" width="8.33203125" customWidth="1"/>
    <col min="4" max="4" width="10.33203125" customWidth="1"/>
    <col min="5" max="5" width="11.88671875" customWidth="1"/>
    <col min="6" max="6" width="12" customWidth="1"/>
    <col min="7" max="7" width="11.109375" customWidth="1"/>
    <col min="8" max="8" width="13.44140625" customWidth="1"/>
    <col min="9" max="9" width="9.6640625" customWidth="1"/>
    <col min="10" max="10" width="12.109375" customWidth="1"/>
  </cols>
  <sheetData>
    <row r="1" spans="1:10" ht="15.6" x14ac:dyDescent="0.3">
      <c r="A1" s="4" t="s">
        <v>15</v>
      </c>
      <c r="B1" s="4" t="s">
        <v>0</v>
      </c>
      <c r="C1" s="4" t="s">
        <v>1</v>
      </c>
      <c r="D1" s="5" t="s">
        <v>27</v>
      </c>
      <c r="E1" s="4" t="s">
        <v>28</v>
      </c>
      <c r="F1" s="23" t="s">
        <v>29</v>
      </c>
      <c r="G1" s="23"/>
      <c r="H1" s="19" t="s">
        <v>2</v>
      </c>
      <c r="I1" s="19" t="s">
        <v>26</v>
      </c>
      <c r="J1" s="3"/>
    </row>
    <row r="2" spans="1:10" x14ac:dyDescent="0.3">
      <c r="A2" s="7" t="s">
        <v>16</v>
      </c>
      <c r="B2" s="7" t="s">
        <v>9</v>
      </c>
      <c r="C2" s="7" t="s">
        <v>10</v>
      </c>
      <c r="D2" s="7" t="s">
        <v>30</v>
      </c>
      <c r="E2" s="7" t="s">
        <v>30</v>
      </c>
      <c r="F2" s="17" t="s">
        <v>30</v>
      </c>
      <c r="G2" s="18"/>
      <c r="H2" s="20"/>
      <c r="I2" s="20"/>
    </row>
    <row r="3" spans="1:10" x14ac:dyDescent="0.3">
      <c r="A3" s="6">
        <v>0.35799999999999998</v>
      </c>
      <c r="B3" s="6">
        <v>19.100000000000001</v>
      </c>
      <c r="C3" s="6">
        <v>1.85</v>
      </c>
      <c r="D3" s="10">
        <v>1.7229000000000001E-2</v>
      </c>
      <c r="E3" s="10">
        <v>3.9999999999999998E-6</v>
      </c>
      <c r="F3" s="16">
        <f>D3-E3</f>
        <v>1.7225000000000001E-2</v>
      </c>
      <c r="G3" s="16"/>
      <c r="H3" s="10">
        <f t="shared" ref="H3:H14" si="0">F3/C3</f>
        <v>9.3108108108108101E-3</v>
      </c>
      <c r="I3" s="13">
        <f t="shared" ref="I3:I14" si="1">SQRT(((1/C3)*$H$22)^2+(-(F3/(C3^2))*$H$23)^2)</f>
        <v>5.0331609759378707E-5</v>
      </c>
      <c r="J3" s="3"/>
    </row>
    <row r="4" spans="1:10" x14ac:dyDescent="0.3">
      <c r="A4" s="6">
        <v>0.31850000000000001</v>
      </c>
      <c r="B4" s="6">
        <v>19.100000000000001</v>
      </c>
      <c r="C4" s="6">
        <v>1.85</v>
      </c>
      <c r="D4" s="10">
        <v>1.5511E-2</v>
      </c>
      <c r="E4" s="10">
        <v>3.0000000000000001E-6</v>
      </c>
      <c r="F4" s="16">
        <f t="shared" ref="F4:F14" si="2">D4-E4</f>
        <v>1.5508000000000001E-2</v>
      </c>
      <c r="G4" s="16"/>
      <c r="H4" s="10">
        <f t="shared" si="0"/>
        <v>8.3827027027027021E-3</v>
      </c>
      <c r="I4" s="13">
        <f t="shared" si="1"/>
        <v>4.5315130528775989E-5</v>
      </c>
      <c r="J4" s="3"/>
    </row>
    <row r="5" spans="1:10" x14ac:dyDescent="0.3">
      <c r="A5" s="6">
        <v>0.27500000000000002</v>
      </c>
      <c r="B5" s="6">
        <v>19.100000000000001</v>
      </c>
      <c r="C5" s="6">
        <v>1.85</v>
      </c>
      <c r="D5" s="10">
        <v>1.3481E-2</v>
      </c>
      <c r="E5" s="10">
        <v>5.0000000000000004E-6</v>
      </c>
      <c r="F5" s="16">
        <f t="shared" si="2"/>
        <v>1.3476E-2</v>
      </c>
      <c r="G5" s="16"/>
      <c r="H5" s="10">
        <f t="shared" si="0"/>
        <v>7.2843243243243243E-3</v>
      </c>
      <c r="I5" s="13">
        <f t="shared" si="1"/>
        <v>3.9378436202425784E-5</v>
      </c>
      <c r="J5" s="3"/>
    </row>
    <row r="6" spans="1:10" x14ac:dyDescent="0.3">
      <c r="A6" s="6">
        <v>0.23499999999999999</v>
      </c>
      <c r="B6" s="6">
        <v>19.100000000000001</v>
      </c>
      <c r="C6" s="6">
        <v>1.85</v>
      </c>
      <c r="D6" s="10">
        <v>1.1533E-2</v>
      </c>
      <c r="E6" s="10">
        <v>9.9999999999999995E-7</v>
      </c>
      <c r="F6" s="16">
        <f t="shared" si="2"/>
        <v>1.1532000000000001E-2</v>
      </c>
      <c r="G6" s="16"/>
      <c r="H6" s="10">
        <f t="shared" si="0"/>
        <v>6.2335135135135134E-3</v>
      </c>
      <c r="I6" s="13">
        <f t="shared" si="1"/>
        <v>3.3699003123050697E-5</v>
      </c>
      <c r="J6" s="3"/>
    </row>
    <row r="7" spans="1:10" x14ac:dyDescent="0.3">
      <c r="A7" s="6">
        <v>0.19500000000000001</v>
      </c>
      <c r="B7" s="6">
        <v>19.100000000000001</v>
      </c>
      <c r="C7" s="6">
        <v>1.85</v>
      </c>
      <c r="D7" s="10">
        <v>9.5549999999999993E-3</v>
      </c>
      <c r="E7" s="10">
        <v>9.9999999999999995E-7</v>
      </c>
      <c r="F7" s="16">
        <f t="shared" si="2"/>
        <v>9.554E-3</v>
      </c>
      <c r="G7" s="16"/>
      <c r="H7" s="10">
        <f t="shared" si="0"/>
        <v>5.164324324324324E-3</v>
      </c>
      <c r="I7" s="13">
        <f t="shared" si="1"/>
        <v>2.7920499537584925E-5</v>
      </c>
      <c r="J7" s="3"/>
    </row>
    <row r="8" spans="1:10" x14ac:dyDescent="0.3">
      <c r="A8" s="6">
        <v>0.155</v>
      </c>
      <c r="B8" s="6">
        <v>19.100000000000001</v>
      </c>
      <c r="C8" s="6">
        <v>1.85</v>
      </c>
      <c r="D8" s="10">
        <v>7.7219999999999997E-3</v>
      </c>
      <c r="E8" s="10">
        <v>0</v>
      </c>
      <c r="F8" s="16">
        <f t="shared" si="2"/>
        <v>7.7219999999999997E-3</v>
      </c>
      <c r="G8" s="16"/>
      <c r="H8" s="10">
        <f t="shared" si="0"/>
        <v>4.1740540540540537E-3</v>
      </c>
      <c r="I8" s="13">
        <f t="shared" si="1"/>
        <v>2.2568928423876212E-5</v>
      </c>
      <c r="J8" s="3"/>
    </row>
    <row r="9" spans="1:10" x14ac:dyDescent="0.3">
      <c r="A9" s="6">
        <v>0.125</v>
      </c>
      <c r="B9" s="6">
        <v>19.100000000000001</v>
      </c>
      <c r="C9" s="6">
        <v>1.85</v>
      </c>
      <c r="D9" s="10">
        <v>6.2870000000000001E-3</v>
      </c>
      <c r="E9" s="10">
        <v>3.9999999999999998E-6</v>
      </c>
      <c r="F9" s="16">
        <f t="shared" si="2"/>
        <v>6.2830000000000004E-3</v>
      </c>
      <c r="G9" s="16"/>
      <c r="H9" s="10">
        <f t="shared" si="0"/>
        <v>3.3962162162162165E-3</v>
      </c>
      <c r="I9" s="13">
        <f t="shared" si="1"/>
        <v>1.8365881750809928E-5</v>
      </c>
      <c r="J9" s="3"/>
    </row>
    <row r="10" spans="1:10" x14ac:dyDescent="0.3">
      <c r="A10" s="6">
        <v>9.9000000000000005E-2</v>
      </c>
      <c r="B10" s="6">
        <v>19.100000000000001</v>
      </c>
      <c r="C10" s="6">
        <v>1.85</v>
      </c>
      <c r="D10" s="10">
        <v>5.0200000000000002E-3</v>
      </c>
      <c r="E10" s="10">
        <v>1.9999999999999999E-6</v>
      </c>
      <c r="F10" s="16">
        <f t="shared" si="2"/>
        <v>5.0179999999999999E-3</v>
      </c>
      <c r="G10" s="16"/>
      <c r="H10" s="10">
        <f t="shared" si="0"/>
        <v>2.7124324324324322E-3</v>
      </c>
      <c r="I10" s="13">
        <f t="shared" si="1"/>
        <v>1.46717576776998E-5</v>
      </c>
      <c r="J10" s="3"/>
    </row>
    <row r="11" spans="1:10" x14ac:dyDescent="0.3">
      <c r="A11" s="6">
        <v>6.4000000000000001E-2</v>
      </c>
      <c r="B11" s="6">
        <v>19.100000000000001</v>
      </c>
      <c r="C11" s="6">
        <v>1.85</v>
      </c>
      <c r="D11" s="10">
        <v>3.3830000000000002E-3</v>
      </c>
      <c r="E11" s="10">
        <v>0</v>
      </c>
      <c r="F11" s="16">
        <f t="shared" si="2"/>
        <v>3.3830000000000002E-3</v>
      </c>
      <c r="G11" s="16"/>
      <c r="H11" s="10">
        <f t="shared" si="0"/>
        <v>1.8286486486486487E-3</v>
      </c>
      <c r="I11" s="13">
        <f t="shared" si="1"/>
        <v>9.8993560381194999E-6</v>
      </c>
      <c r="J11" s="3"/>
    </row>
    <row r="12" spans="1:10" x14ac:dyDescent="0.3">
      <c r="A12" s="6">
        <v>4.2000000000000003E-2</v>
      </c>
      <c r="B12" s="6">
        <v>19.100000000000001</v>
      </c>
      <c r="C12" s="6">
        <v>1.85</v>
      </c>
      <c r="D12" s="10">
        <v>2.2539999999999999E-3</v>
      </c>
      <c r="E12" s="10">
        <v>1.9999999999999999E-6</v>
      </c>
      <c r="F12" s="16">
        <f t="shared" si="2"/>
        <v>2.2520000000000001E-3</v>
      </c>
      <c r="G12" s="16"/>
      <c r="H12" s="10">
        <f t="shared" si="0"/>
        <v>1.2172972972972972E-3</v>
      </c>
      <c r="I12" s="13">
        <f t="shared" si="1"/>
        <v>6.6021505450163212E-6</v>
      </c>
      <c r="J12" s="3"/>
    </row>
    <row r="13" spans="1:10" x14ac:dyDescent="0.3">
      <c r="A13" s="6">
        <v>2.4E-2</v>
      </c>
      <c r="B13" s="6">
        <v>19.100000000000001</v>
      </c>
      <c r="C13" s="6">
        <v>1.85</v>
      </c>
      <c r="D13" s="10">
        <v>1.33E-3</v>
      </c>
      <c r="E13" s="10">
        <v>1.9999999999999999E-6</v>
      </c>
      <c r="F13" s="16">
        <f t="shared" si="2"/>
        <v>1.328E-3</v>
      </c>
      <c r="G13" s="16"/>
      <c r="H13" s="10">
        <f t="shared" si="0"/>
        <v>7.1783783783783777E-4</v>
      </c>
      <c r="I13" s="13">
        <f t="shared" si="1"/>
        <v>3.9176742158710149E-6</v>
      </c>
    </row>
    <row r="14" spans="1:10" x14ac:dyDescent="0.3">
      <c r="A14" s="6">
        <v>6.0000000000000001E-3</v>
      </c>
      <c r="B14" s="6">
        <v>19.100000000000001</v>
      </c>
      <c r="C14" s="6">
        <v>1.85</v>
      </c>
      <c r="D14" s="10">
        <v>6.0300000000000002E-4</v>
      </c>
      <c r="E14" s="10">
        <v>9.9999999999999995E-7</v>
      </c>
      <c r="F14" s="16">
        <f t="shared" si="2"/>
        <v>6.02E-4</v>
      </c>
      <c r="G14" s="16"/>
      <c r="H14" s="10">
        <f t="shared" si="0"/>
        <v>3.2540540540540539E-4</v>
      </c>
      <c r="I14" s="13">
        <f t="shared" si="1"/>
        <v>1.8401311436341373E-6</v>
      </c>
    </row>
    <row r="15" spans="1:10" x14ac:dyDescent="0.3">
      <c r="A15" s="3"/>
      <c r="B15" s="3"/>
      <c r="C15" s="3"/>
      <c r="D15" s="3"/>
      <c r="E15" s="3"/>
      <c r="F15" s="3"/>
    </row>
    <row r="17" spans="3:8" x14ac:dyDescent="0.3">
      <c r="C17" s="3"/>
    </row>
    <row r="18" spans="3:8" x14ac:dyDescent="0.3">
      <c r="C18" s="3"/>
    </row>
    <row r="19" spans="3:8" x14ac:dyDescent="0.3">
      <c r="C19" s="3"/>
      <c r="D19" t="s">
        <v>19</v>
      </c>
      <c r="E19" t="s">
        <v>20</v>
      </c>
    </row>
    <row r="20" spans="3:8" x14ac:dyDescent="0.3">
      <c r="C20" s="3"/>
      <c r="D20" cm="1">
        <f t="array" ref="D20:D31">((B$38*A3:A14)+C$38)-C$40</f>
        <v>9.3447052545237962E-3</v>
      </c>
      <c r="E20" cm="1">
        <f t="array" ref="E20:E31">(B$38*A3:A14+C$38)+C$40</f>
        <v>9.4174148400702762E-3</v>
      </c>
    </row>
    <row r="21" spans="3:8" x14ac:dyDescent="0.3">
      <c r="C21" s="3"/>
      <c r="D21">
        <v>8.3269542466055321E-3</v>
      </c>
      <c r="E21">
        <v>8.3996638321520121E-3</v>
      </c>
      <c r="G21" t="s">
        <v>11</v>
      </c>
    </row>
    <row r="22" spans="3:8" x14ac:dyDescent="0.3">
      <c r="C22" s="3"/>
      <c r="D22">
        <v>7.2061398454803553E-3</v>
      </c>
      <c r="E22">
        <v>7.2788494310268336E-3</v>
      </c>
      <c r="G22" t="s">
        <v>12</v>
      </c>
      <c r="H22">
        <v>9.9999999999999995E-7</v>
      </c>
    </row>
    <row r="23" spans="3:8" x14ac:dyDescent="0.3">
      <c r="C23" s="3"/>
      <c r="D23">
        <v>6.1755059134112247E-3</v>
      </c>
      <c r="E23">
        <v>6.248215498957703E-3</v>
      </c>
      <c r="G23" t="s">
        <v>13</v>
      </c>
      <c r="H23">
        <v>0.01</v>
      </c>
    </row>
    <row r="24" spans="3:8" x14ac:dyDescent="0.3">
      <c r="D24">
        <v>5.1448719813420966E-3</v>
      </c>
      <c r="E24">
        <v>5.2175815668885749E-3</v>
      </c>
      <c r="G24" t="s">
        <v>14</v>
      </c>
      <c r="H24">
        <v>5.0000000000000001E-4</v>
      </c>
    </row>
    <row r="25" spans="3:8" x14ac:dyDescent="0.3">
      <c r="D25">
        <v>4.1142380492729669E-3</v>
      </c>
      <c r="E25">
        <v>4.1869476348194452E-3</v>
      </c>
      <c r="G25" t="s">
        <v>17</v>
      </c>
      <c r="H25">
        <v>0.1</v>
      </c>
    </row>
    <row r="26" spans="3:8" x14ac:dyDescent="0.3">
      <c r="D26">
        <v>3.3412626002211204E-3</v>
      </c>
      <c r="E26">
        <v>3.4139721857675987E-3</v>
      </c>
    </row>
    <row r="27" spans="3:8" x14ac:dyDescent="0.3">
      <c r="D27">
        <v>2.6713505443761868E-3</v>
      </c>
      <c r="E27">
        <v>2.7440601299226651E-3</v>
      </c>
    </row>
    <row r="28" spans="3:8" x14ac:dyDescent="0.3">
      <c r="D28">
        <v>1.7695458538156985E-3</v>
      </c>
      <c r="E28">
        <v>1.8422554393621772E-3</v>
      </c>
    </row>
    <row r="29" spans="3:8" x14ac:dyDescent="0.3">
      <c r="D29">
        <v>1.2026971911776774E-3</v>
      </c>
      <c r="E29">
        <v>1.2754067767241561E-3</v>
      </c>
    </row>
    <row r="30" spans="3:8" x14ac:dyDescent="0.3">
      <c r="D30">
        <v>7.3891192174656945E-4</v>
      </c>
      <c r="E30">
        <v>8.1162150729304796E-4</v>
      </c>
    </row>
    <row r="31" spans="3:8" x14ac:dyDescent="0.3">
      <c r="D31">
        <v>2.751266523154613E-4</v>
      </c>
      <c r="E31">
        <v>3.4783623786193991E-4</v>
      </c>
    </row>
    <row r="37" spans="1:7" x14ac:dyDescent="0.3">
      <c r="A37" s="21" t="s">
        <v>18</v>
      </c>
      <c r="B37" s="22"/>
      <c r="C37" s="22"/>
      <c r="D37" s="22"/>
      <c r="F37" s="15" t="s">
        <v>21</v>
      </c>
      <c r="G37" s="15"/>
    </row>
    <row r="38" spans="1:7" ht="15.6" x14ac:dyDescent="0.3">
      <c r="A38" s="2" t="s">
        <v>3</v>
      </c>
      <c r="B38" s="8">
        <f t="array" ref="B38:C40">LINEST(H3:H14,A3:A14,TRUE,TRUE)</f>
        <v>2.5765848301728227E-2</v>
      </c>
      <c r="C38" s="8">
        <v>1.5688635527833124E-4</v>
      </c>
      <c r="D38" s="2" t="s">
        <v>6</v>
      </c>
      <c r="F38" s="4" t="s">
        <v>32</v>
      </c>
      <c r="G38" s="12">
        <v>6.4700000000000001E-3</v>
      </c>
    </row>
    <row r="39" spans="1:7" ht="15.6" x14ac:dyDescent="0.3">
      <c r="A39" s="2" t="s">
        <v>4</v>
      </c>
      <c r="B39" s="8">
        <v>9.2437262977854048E-5</v>
      </c>
      <c r="C39" s="8">
        <v>1.7987783303793887E-5</v>
      </c>
      <c r="D39" s="2" t="s">
        <v>7</v>
      </c>
      <c r="F39" s="4" t="s">
        <v>33</v>
      </c>
      <c r="G39" s="12">
        <v>6.4599999999999996E-3</v>
      </c>
    </row>
    <row r="40" spans="1:7" ht="15.6" x14ac:dyDescent="0.3">
      <c r="A40" s="2" t="s">
        <v>5</v>
      </c>
      <c r="B40" s="8">
        <v>0.9998713086458022</v>
      </c>
      <c r="C40" s="8">
        <v>3.6354792773239279E-5</v>
      </c>
      <c r="D40" s="2" t="s">
        <v>8</v>
      </c>
      <c r="F40" s="4" t="s">
        <v>34</v>
      </c>
      <c r="G40" s="12">
        <v>6.4700000000000001E-3</v>
      </c>
    </row>
    <row r="41" spans="1:7" x14ac:dyDescent="0.3">
      <c r="F41" s="4"/>
      <c r="G41" s="9">
        <f>AVERAGE(G38:G40)</f>
        <v>6.4666666666666666E-3</v>
      </c>
    </row>
    <row r="42" spans="1:7" x14ac:dyDescent="0.3">
      <c r="F42" s="4" t="s">
        <v>35</v>
      </c>
      <c r="G42" s="10">
        <v>0.01</v>
      </c>
    </row>
    <row r="44" spans="1:7" x14ac:dyDescent="0.3">
      <c r="C44" s="15" t="s">
        <v>22</v>
      </c>
      <c r="D44" s="15"/>
      <c r="E44" s="14">
        <f>PI()/4*G41^2*B38</f>
        <v>8.4624336637433035E-7</v>
      </c>
    </row>
    <row r="45" spans="1:7" x14ac:dyDescent="0.3">
      <c r="C45" s="15" t="s">
        <v>23</v>
      </c>
      <c r="D45" s="15"/>
      <c r="E45" s="1">
        <f>SQRT((2*B38*G41*G42)^2+(G41^2*B39)^2)</f>
        <v>3.3323852889997187E-6</v>
      </c>
    </row>
    <row r="46" spans="1:7" x14ac:dyDescent="0.3">
      <c r="C46" s="15" t="s">
        <v>24</v>
      </c>
      <c r="D46" s="15"/>
      <c r="E46" s="8">
        <v>1.1999999999999999E-6</v>
      </c>
    </row>
    <row r="47" spans="1:7" x14ac:dyDescent="0.3">
      <c r="C47" s="15" t="s">
        <v>25</v>
      </c>
      <c r="D47" s="15"/>
      <c r="E47" s="11">
        <f>ABS(E46-E44)/E46</f>
        <v>0.29479719468805798</v>
      </c>
    </row>
  </sheetData>
  <mergeCells count="22">
    <mergeCell ref="F10:G10"/>
    <mergeCell ref="F1:G1"/>
    <mergeCell ref="H1:H2"/>
    <mergeCell ref="I1:I2"/>
    <mergeCell ref="F2:G2"/>
    <mergeCell ref="F3:G3"/>
    <mergeCell ref="F4:G4"/>
    <mergeCell ref="F5:G5"/>
    <mergeCell ref="F6:G6"/>
    <mergeCell ref="F7:G7"/>
    <mergeCell ref="F8:G8"/>
    <mergeCell ref="F9:G9"/>
    <mergeCell ref="C44:D44"/>
    <mergeCell ref="C45:D45"/>
    <mergeCell ref="C46:D46"/>
    <mergeCell ref="C47:D47"/>
    <mergeCell ref="F11:G11"/>
    <mergeCell ref="F12:G12"/>
    <mergeCell ref="F13:G13"/>
    <mergeCell ref="F14:G14"/>
    <mergeCell ref="A37:D37"/>
    <mergeCell ref="F37:G37"/>
  </mergeCells>
  <pageMargins left="3.937007874015748E-2" right="3.937007874015748E-2" top="0.11811023622047244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1-alumínio quadrado</vt:lpstr>
      <vt:lpstr>2-alumínio</vt:lpstr>
      <vt:lpstr>3-latão</vt:lpstr>
      <vt:lpstr>4-latão</vt:lpstr>
      <vt:lpstr>5-cobre</vt:lpstr>
      <vt:lpstr>6-aço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cp:lastPrinted>2022-05-01T22:28:31Z</cp:lastPrinted>
  <dcterms:created xsi:type="dcterms:W3CDTF">2022-04-28T18:07:36Z</dcterms:created>
  <dcterms:modified xsi:type="dcterms:W3CDTF">2022-05-02T11:42:21Z</dcterms:modified>
</cp:coreProperties>
</file>