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4a - pendulo\"/>
    </mc:Choice>
  </mc:AlternateContent>
  <xr:revisionPtr revIDLastSave="0" documentId="13_ncr:1_{3F74CBFA-E228-4B48-915F-83D84CA2A250}" xr6:coauthVersionLast="47" xr6:coauthVersionMax="47" xr10:uidLastSave="{00000000-0000-0000-0000-000000000000}"/>
  <bookViews>
    <workbookView xWindow="-108" yWindow="-108" windowWidth="23256" windowHeight="12456" activeTab="1" xr2:uid="{FD070C28-706B-43D0-A779-B6A470B86684}"/>
  </bookViews>
  <sheets>
    <sheet name="Amplitude" sheetId="4" r:id="rId1"/>
    <sheet name="Comprim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5" i="1"/>
  <c r="B8" i="1"/>
  <c r="B11" i="1"/>
  <c r="B14" i="1"/>
  <c r="B17" i="1"/>
  <c r="B20" i="1"/>
  <c r="B23" i="1"/>
  <c r="B26" i="1"/>
  <c r="B29" i="1"/>
  <c r="B32" i="1"/>
  <c r="B35" i="1"/>
  <c r="B38" i="1"/>
  <c r="B41" i="1"/>
  <c r="B44" i="1"/>
  <c r="B47" i="1"/>
  <c r="E3" i="4"/>
  <c r="E4" i="4"/>
  <c r="E5" i="4"/>
  <c r="E6" i="4"/>
  <c r="E7" i="4"/>
  <c r="E8" i="4"/>
  <c r="E9" i="4"/>
  <c r="E10" i="4"/>
  <c r="E11" i="4"/>
  <c r="G11" i="4" s="1"/>
  <c r="H11" i="4" s="1"/>
  <c r="E12" i="4"/>
  <c r="E13" i="4"/>
  <c r="E14" i="4"/>
  <c r="G14" i="4" s="1"/>
  <c r="H14" i="4" s="1"/>
  <c r="E15" i="4"/>
  <c r="E16" i="4"/>
  <c r="E17" i="4"/>
  <c r="E18" i="4"/>
  <c r="E19" i="4"/>
  <c r="E20" i="4"/>
  <c r="E21" i="4"/>
  <c r="E22" i="4"/>
  <c r="E23" i="4"/>
  <c r="G23" i="4" s="1"/>
  <c r="H23" i="4" s="1"/>
  <c r="E24" i="4"/>
  <c r="E25" i="4"/>
  <c r="E26" i="4"/>
  <c r="G26" i="4" s="1"/>
  <c r="H26" i="4" s="1"/>
  <c r="E27" i="4"/>
  <c r="E28" i="4"/>
  <c r="E29" i="4"/>
  <c r="E30" i="4"/>
  <c r="E31" i="4"/>
  <c r="E2" i="4"/>
  <c r="E5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F2" i="1" l="1"/>
  <c r="G2" i="1" s="1"/>
  <c r="F17" i="1"/>
  <c r="H17" i="1" s="1"/>
  <c r="G2" i="4"/>
  <c r="H2" i="4" s="1"/>
  <c r="G8" i="4"/>
  <c r="H8" i="4" s="1"/>
  <c r="G29" i="4"/>
  <c r="H29" i="4" s="1"/>
  <c r="G5" i="4"/>
  <c r="H5" i="4" s="1"/>
  <c r="G20" i="4"/>
  <c r="H20" i="4" s="1"/>
  <c r="G17" i="4"/>
  <c r="H17" i="4" s="1"/>
  <c r="F32" i="1"/>
  <c r="F8" i="1"/>
  <c r="G8" i="1" s="1"/>
  <c r="F41" i="1"/>
  <c r="G41" i="1" s="1"/>
  <c r="F5" i="1"/>
  <c r="G5" i="1" s="1"/>
  <c r="F44" i="1"/>
  <c r="G44" i="1" s="1"/>
  <c r="F29" i="1"/>
  <c r="G29" i="1" s="1"/>
  <c r="F20" i="1"/>
  <c r="G20" i="1" s="1"/>
  <c r="F47" i="1"/>
  <c r="G47" i="1" s="1"/>
  <c r="F23" i="1"/>
  <c r="G23" i="1" s="1"/>
  <c r="F26" i="1"/>
  <c r="G26" i="1" s="1"/>
  <c r="F38" i="1"/>
  <c r="G38" i="1" s="1"/>
  <c r="F14" i="1"/>
  <c r="G14" i="1" s="1"/>
  <c r="F35" i="1"/>
  <c r="G35" i="1" s="1"/>
  <c r="F11" i="1"/>
  <c r="G11" i="1" s="1"/>
  <c r="H2" i="1" l="1"/>
  <c r="I2" i="1"/>
  <c r="G17" i="1"/>
  <c r="I17" i="1" s="1"/>
  <c r="O38" i="1"/>
  <c r="H32" i="1"/>
  <c r="G32" i="1"/>
  <c r="I32" i="1" s="1"/>
  <c r="H8" i="1"/>
  <c r="I8" i="1"/>
  <c r="H11" i="1"/>
  <c r="I11" i="1"/>
  <c r="H20" i="1"/>
  <c r="I20" i="1"/>
  <c r="H29" i="1"/>
  <c r="I29" i="1"/>
  <c r="H14" i="1"/>
  <c r="I14" i="1"/>
  <c r="H5" i="1"/>
  <c r="I5" i="1"/>
  <c r="H26" i="1"/>
  <c r="I26" i="1"/>
  <c r="H23" i="1"/>
  <c r="I23" i="1"/>
  <c r="H35" i="1"/>
  <c r="I35" i="1"/>
  <c r="H47" i="1"/>
  <c r="I47" i="1"/>
  <c r="H44" i="1"/>
  <c r="I44" i="1"/>
  <c r="H38" i="1"/>
  <c r="I38" i="1"/>
  <c r="H41" i="1"/>
  <c r="I41" i="1"/>
  <c r="O45" i="1" l="1"/>
  <c r="O41" i="1"/>
  <c r="O47" i="1"/>
  <c r="O43" i="1"/>
  <c r="O48" i="1"/>
  <c r="O44" i="1"/>
  <c r="O40" i="1"/>
  <c r="O46" i="1"/>
  <c r="O33" i="1"/>
  <c r="O36" i="1"/>
  <c r="O35" i="1"/>
  <c r="O34" i="1"/>
  <c r="O37" i="1"/>
  <c r="O42" i="1"/>
  <c r="O39" i="1"/>
  <c r="O28" i="1" a="1"/>
  <c r="P30" i="1" s="1"/>
  <c r="O28" i="1" l="1"/>
  <c r="B55" i="1" s="1"/>
  <c r="O30" i="1"/>
  <c r="O29" i="1"/>
  <c r="P29" i="1"/>
  <c r="P28" i="1"/>
  <c r="J2" i="1" l="1"/>
  <c r="J35" i="1"/>
  <c r="K35" i="1" s="1"/>
  <c r="J11" i="1"/>
  <c r="K11" i="1" s="1"/>
  <c r="Q33" i="1"/>
  <c r="Q41" i="1"/>
  <c r="P33" i="1"/>
  <c r="P41" i="1"/>
  <c r="Q34" i="1"/>
  <c r="Q42" i="1"/>
  <c r="P34" i="1"/>
  <c r="P42" i="1"/>
  <c r="Q37" i="1"/>
  <c r="P45" i="1"/>
  <c r="Q46" i="1"/>
  <c r="P46" i="1"/>
  <c r="Q40" i="1"/>
  <c r="Q35" i="1"/>
  <c r="Q43" i="1"/>
  <c r="P35" i="1"/>
  <c r="P43" i="1"/>
  <c r="Q36" i="1"/>
  <c r="Q44" i="1"/>
  <c r="P36" i="1"/>
  <c r="P44" i="1"/>
  <c r="Q45" i="1"/>
  <c r="P37" i="1"/>
  <c r="Q38" i="1"/>
  <c r="P38" i="1"/>
  <c r="Q48" i="1"/>
  <c r="P48" i="1"/>
  <c r="Q39" i="1"/>
  <c r="Q47" i="1"/>
  <c r="P39" i="1"/>
  <c r="P47" i="1"/>
  <c r="P40" i="1"/>
  <c r="J26" i="1"/>
  <c r="K26" i="1" s="1"/>
  <c r="J23" i="1"/>
  <c r="K23" i="1" s="1"/>
  <c r="J20" i="1"/>
  <c r="K20" i="1" s="1"/>
  <c r="J17" i="1"/>
  <c r="K17" i="1" s="1"/>
  <c r="B56" i="1"/>
  <c r="J41" i="1"/>
  <c r="K41" i="1" s="1"/>
  <c r="J29" i="1"/>
  <c r="K29" i="1" s="1"/>
  <c r="J5" i="1"/>
  <c r="K5" i="1" s="1"/>
  <c r="J47" i="1"/>
  <c r="K47" i="1" s="1"/>
  <c r="J44" i="1"/>
  <c r="K44" i="1" s="1"/>
  <c r="J8" i="1"/>
  <c r="K8" i="1" s="1"/>
  <c r="K2" i="1"/>
  <c r="J14" i="1"/>
  <c r="K14" i="1" s="1"/>
  <c r="J32" i="1"/>
  <c r="K32" i="1" s="1"/>
  <c r="J38" i="1"/>
  <c r="K38" i="1" s="1"/>
</calcChain>
</file>

<file path=xl/sharedStrings.xml><?xml version="1.0" encoding="utf-8"?>
<sst xmlns="http://schemas.openxmlformats.org/spreadsheetml/2006/main" count="36" uniqueCount="34">
  <si>
    <t>L</t>
  </si>
  <si>
    <t>Ti^2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</si>
  <si>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</si>
  <si>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r</t>
  </si>
  <si>
    <t>u(R)</t>
  </si>
  <si>
    <t>u(L')</t>
  </si>
  <si>
    <t>u(L)</t>
  </si>
  <si>
    <r>
      <t xml:space="preserve">L' /m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0.0005m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</si>
  <si>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0.1s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</si>
  <si>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0.01s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</si>
  <si>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</t>
    </r>
  </si>
  <si>
    <t>u(T̅i) /s</t>
  </si>
  <si>
    <t>m</t>
  </si>
  <si>
    <t>b</t>
  </si>
  <si>
    <t>sb</t>
  </si>
  <si>
    <t>sm</t>
  </si>
  <si>
    <t>r2</t>
  </si>
  <si>
    <t>sy</t>
  </si>
  <si>
    <t>u(g)</t>
  </si>
  <si>
    <t>g</t>
  </si>
  <si>
    <t>_sy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</si>
  <si>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(ajuste)</t>
    </r>
  </si>
  <si>
    <t>Resíduos</t>
  </si>
  <si>
    <r>
      <t>u(T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</si>
  <si>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 /m ± 0.000500m</t>
  </si>
  <si>
    <t>Ensaio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</si>
  <si>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</si>
  <si>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/s</t>
    </r>
  </si>
  <si>
    <t>n.º de oscilações</t>
  </si>
  <si>
    <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/°</t>
    </r>
  </si>
  <si>
    <t>Parâmetros de ajuste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</si>
  <si>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 (médio)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</si>
  <si>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/s (médio)</t>
    </r>
  </si>
  <si>
    <r>
      <t>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± 0.1)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</si>
</sst>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5" fontId="0" fillId="0" borderId="1" xfId="0" applyNumberFormat="1" applyBorder="1"/>
    <xf numFmtId="0" fontId="0" fillId="0" borderId="10" xfId="0" applyBorder="1"/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6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164" fontId="0" fillId="0" borderId="11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8181"/>
      <color rgb="FFC52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977376256770117"/>
                  <c:y val="2.818998373902054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</a:t>
                    </a:r>
                    <a:r>
                      <a:rPr lang="en-US" sz="1100" baseline="-25000"/>
                      <a:t>i</a:t>
                    </a:r>
                    <a:r>
                      <a:rPr lang="en-US" sz="1100" baseline="0"/>
                      <a:t> = 0.0023</a:t>
                    </a:r>
                    <a:r>
                      <a:rPr lang="el-GR" sz="1100" b="0" i="0" u="none" strike="noStrike" baseline="0">
                        <a:effectLst/>
                      </a:rPr>
                      <a:t>θ</a:t>
                    </a:r>
                    <a:r>
                      <a:rPr lang="el-GR" sz="1100" b="0" i="0" u="none" strike="noStrike" baseline="-25000">
                        <a:effectLst/>
                      </a:rPr>
                      <a:t>0</a:t>
                    </a:r>
                    <a:r>
                      <a:rPr lang="en-US" sz="1100" baseline="0"/>
                      <a:t> + 1.51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</c:v>
                </c:pt>
              </c:numLit>
            </c:plus>
            <c:minus>
              <c:numLit>
                <c:formatCode>General</c:formatCode>
                <c:ptCount val="1"/>
                <c:pt idx="0">
                  <c:v>0.5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Amplitude!$F$2:$F$31</c:f>
                <c:numCache>
                  <c:formatCode>General</c:formatCode>
                  <c:ptCount val="30"/>
                </c:numCache>
              </c:numRef>
            </c:plus>
            <c:minus>
              <c:numRef>
                <c:f>Amplitude!$F$2:$F$31</c:f>
                <c:numCache>
                  <c:formatCode>General</c:formatCode>
                  <c:ptCount val="3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Amplitude!$A$2:$A$31</c:f>
              <c:numCache>
                <c:formatCode>0.0</c:formatCode>
                <c:ptCount val="30"/>
              </c:numCache>
            </c:numRef>
          </c:xVal>
          <c:yVal>
            <c:numRef>
              <c:f>Amplitude!$G$2:$G$31</c:f>
              <c:numCache>
                <c:formatCode>0.00</c:formatCode>
                <c:ptCount val="30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B-47CE-B8F0-6D9D2CF54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15232"/>
        <c:axId val="672310240"/>
      </c:scatterChart>
      <c:valAx>
        <c:axId val="672315232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el-GR" sz="1400" baseline="-25000"/>
                  <a:t>0</a:t>
                </a:r>
                <a:r>
                  <a:rPr lang="el-GR" sz="1400" baseline="0"/>
                  <a:t> /°</a:t>
                </a:r>
                <a:endParaRPr lang="pt-PT" sz="1400" baseline="0"/>
              </a:p>
            </c:rich>
          </c:tx>
          <c:layout>
            <c:manualLayout>
              <c:xMode val="edge"/>
              <c:yMode val="edge"/>
              <c:x val="0.50976467964887084"/>
              <c:y val="0.87724693391909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0240"/>
        <c:crosses val="autoZero"/>
        <c:crossBetween val="midCat"/>
      </c:valAx>
      <c:valAx>
        <c:axId val="672310240"/>
        <c:scaling>
          <c:orientation val="minMax"/>
          <c:max val="1.7200000000000002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i</a:t>
                </a:r>
                <a:r>
                  <a:rPr lang="pt-PT" sz="1400"/>
                  <a:t>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5232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Comprimento!$E$53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Comprimento!$E$53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Comprimento!$I$2:$I$49</c:f>
                <c:numCache>
                  <c:formatCode>General</c:formatCode>
                  <c:ptCount val="48"/>
                  <c:pt idx="0">
                    <c:v>0</c:v>
                  </c:pt>
                  <c:pt idx="3">
                    <c:v>0</c:v>
                  </c:pt>
                  <c:pt idx="6">
                    <c:v>0</c:v>
                  </c:pt>
                  <c:pt idx="9">
                    <c:v>0</c:v>
                  </c:pt>
                  <c:pt idx="12">
                    <c:v>0</c:v>
                  </c:pt>
                  <c:pt idx="15">
                    <c:v>0</c:v>
                  </c:pt>
                  <c:pt idx="18">
                    <c:v>0</c:v>
                  </c:pt>
                  <c:pt idx="21">
                    <c:v>0</c:v>
                  </c:pt>
                  <c:pt idx="24">
                    <c:v>0</c:v>
                  </c:pt>
                  <c:pt idx="27">
                    <c:v>0</c:v>
                  </c:pt>
                  <c:pt idx="30">
                    <c:v>0</c:v>
                  </c:pt>
                  <c:pt idx="33">
                    <c:v>0</c:v>
                  </c:pt>
                  <c:pt idx="36">
                    <c:v>0</c:v>
                  </c:pt>
                  <c:pt idx="39">
                    <c:v>0</c:v>
                  </c:pt>
                  <c:pt idx="42">
                    <c:v>0</c:v>
                  </c:pt>
                  <c:pt idx="45">
                    <c:v>0</c:v>
                  </c:pt>
                </c:numCache>
              </c:numRef>
            </c:plus>
            <c:minus>
              <c:numRef>
                <c:f>Comprimento!$I$2:$I$49</c:f>
                <c:numCache>
                  <c:formatCode>General</c:formatCode>
                  <c:ptCount val="48"/>
                  <c:pt idx="0">
                    <c:v>0</c:v>
                  </c:pt>
                  <c:pt idx="3">
                    <c:v>0</c:v>
                  </c:pt>
                  <c:pt idx="6">
                    <c:v>0</c:v>
                  </c:pt>
                  <c:pt idx="9">
                    <c:v>0</c:v>
                  </c:pt>
                  <c:pt idx="12">
                    <c:v>0</c:v>
                  </c:pt>
                  <c:pt idx="15">
                    <c:v>0</c:v>
                  </c:pt>
                  <c:pt idx="18">
                    <c:v>0</c:v>
                  </c:pt>
                  <c:pt idx="21">
                    <c:v>0</c:v>
                  </c:pt>
                  <c:pt idx="24">
                    <c:v>0</c:v>
                  </c:pt>
                  <c:pt idx="27">
                    <c:v>0</c:v>
                  </c:pt>
                  <c:pt idx="30">
                    <c:v>0</c:v>
                  </c:pt>
                  <c:pt idx="33">
                    <c:v>0</c:v>
                  </c:pt>
                  <c:pt idx="36">
                    <c:v>0</c:v>
                  </c:pt>
                  <c:pt idx="39">
                    <c:v>0</c:v>
                  </c:pt>
                  <c:pt idx="42">
                    <c:v>0</c:v>
                  </c:pt>
                  <c:pt idx="4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Comprimento!$B$2:$B$49</c:f>
              <c:numCache>
                <c:formatCode>General</c:formatCode>
                <c:ptCount val="48"/>
                <c:pt idx="0" formatCode="0.000000">
                  <c:v>0</c:v>
                </c:pt>
                <c:pt idx="3" formatCode="0.000000">
                  <c:v>0</c:v>
                </c:pt>
                <c:pt idx="6" formatCode="0.000000">
                  <c:v>0</c:v>
                </c:pt>
                <c:pt idx="9" formatCode="0.000000">
                  <c:v>0</c:v>
                </c:pt>
                <c:pt idx="12" formatCode="0.000000">
                  <c:v>0</c:v>
                </c:pt>
                <c:pt idx="15" formatCode="0.000000">
                  <c:v>0</c:v>
                </c:pt>
                <c:pt idx="18" formatCode="0.000000">
                  <c:v>0</c:v>
                </c:pt>
                <c:pt idx="21" formatCode="0.000000">
                  <c:v>0</c:v>
                </c:pt>
                <c:pt idx="24" formatCode="0.000000">
                  <c:v>0</c:v>
                </c:pt>
                <c:pt idx="27" formatCode="0.000000">
                  <c:v>0</c:v>
                </c:pt>
                <c:pt idx="30" formatCode="0.000000">
                  <c:v>0</c:v>
                </c:pt>
                <c:pt idx="33" formatCode="0.000000">
                  <c:v>0</c:v>
                </c:pt>
                <c:pt idx="36" formatCode="0.000000">
                  <c:v>0</c:v>
                </c:pt>
                <c:pt idx="39" formatCode="0.000000">
                  <c:v>0</c:v>
                </c:pt>
                <c:pt idx="42" formatCode="0.000000">
                  <c:v>0</c:v>
                </c:pt>
                <c:pt idx="45" formatCode="0.000000">
                  <c:v>0</c:v>
                </c:pt>
              </c:numCache>
            </c:numRef>
          </c:xVal>
          <c:yVal>
            <c:numRef>
              <c:f>Comprimento!$H$2:$H$49</c:f>
              <c:numCache>
                <c:formatCode>0.00</c:formatCode>
                <c:ptCount val="48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  <c:pt idx="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8A-4B22-85FC-17BB3E02A277}"/>
            </c:ext>
          </c:extLst>
        </c:ser>
        <c:ser>
          <c:idx val="1"/>
          <c:order val="1"/>
          <c:tx>
            <c:v>sy pos</c:v>
          </c:tx>
          <c:spPr>
            <a:ln w="6350" cap="rnd">
              <a:solidFill>
                <a:srgbClr val="FF8181"/>
              </a:solidFill>
              <a:round/>
            </a:ln>
            <a:effectLst/>
          </c:spPr>
          <c:marker>
            <c:symbol val="none"/>
          </c:marker>
          <c:xVal>
            <c:numRef>
              <c:f>Comprimento!$N$33:$N$48</c:f>
              <c:numCache>
                <c:formatCode>General</c:formatCode>
                <c:ptCount val="16"/>
                <c:pt idx="0">
                  <c:v>0.612375</c:v>
                </c:pt>
                <c:pt idx="1">
                  <c:v>0.56237499999999996</c:v>
                </c:pt>
                <c:pt idx="2">
                  <c:v>0.51237500000000002</c:v>
                </c:pt>
                <c:pt idx="3">
                  <c:v>0.46237499999999998</c:v>
                </c:pt>
                <c:pt idx="4">
                  <c:v>0.41237499999999999</c:v>
                </c:pt>
                <c:pt idx="5">
                  <c:v>0.362375</c:v>
                </c:pt>
                <c:pt idx="6">
                  <c:v>0.31237500000000001</c:v>
                </c:pt>
                <c:pt idx="7">
                  <c:v>0.26237500000000002</c:v>
                </c:pt>
                <c:pt idx="8">
                  <c:v>0.58737499999999998</c:v>
                </c:pt>
                <c:pt idx="9">
                  <c:v>0.53737500000000005</c:v>
                </c:pt>
                <c:pt idx="10">
                  <c:v>0.487375</c:v>
                </c:pt>
                <c:pt idx="11">
                  <c:v>0.43737500000000001</c:v>
                </c:pt>
                <c:pt idx="12">
                  <c:v>0.38737500000000002</c:v>
                </c:pt>
                <c:pt idx="13">
                  <c:v>0.33737499999999998</c:v>
                </c:pt>
                <c:pt idx="14">
                  <c:v>0.28737499999999999</c:v>
                </c:pt>
                <c:pt idx="15">
                  <c:v>0.237375</c:v>
                </c:pt>
              </c:numCache>
            </c:numRef>
          </c:xVal>
          <c:yVal>
            <c:numRef>
              <c:f>Comprimento!$P$33:$P$48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C-4BC5-ACF0-0A4600362A06}"/>
            </c:ext>
          </c:extLst>
        </c:ser>
        <c:ser>
          <c:idx val="2"/>
          <c:order val="2"/>
          <c:tx>
            <c:v>sy neg</c:v>
          </c:tx>
          <c:spPr>
            <a:ln w="6350" cap="rnd">
              <a:solidFill>
                <a:srgbClr val="FF8181"/>
              </a:solidFill>
              <a:round/>
            </a:ln>
            <a:effectLst/>
          </c:spPr>
          <c:marker>
            <c:symbol val="none"/>
          </c:marker>
          <c:xVal>
            <c:numRef>
              <c:f>Comprimento!$N$33:$N$48</c:f>
              <c:numCache>
                <c:formatCode>General</c:formatCode>
                <c:ptCount val="16"/>
                <c:pt idx="0">
                  <c:v>0.612375</c:v>
                </c:pt>
                <c:pt idx="1">
                  <c:v>0.56237499999999996</c:v>
                </c:pt>
                <c:pt idx="2">
                  <c:v>0.51237500000000002</c:v>
                </c:pt>
                <c:pt idx="3">
                  <c:v>0.46237499999999998</c:v>
                </c:pt>
                <c:pt idx="4">
                  <c:v>0.41237499999999999</c:v>
                </c:pt>
                <c:pt idx="5">
                  <c:v>0.362375</c:v>
                </c:pt>
                <c:pt idx="6">
                  <c:v>0.31237500000000001</c:v>
                </c:pt>
                <c:pt idx="7">
                  <c:v>0.26237500000000002</c:v>
                </c:pt>
                <c:pt idx="8">
                  <c:v>0.58737499999999998</c:v>
                </c:pt>
                <c:pt idx="9">
                  <c:v>0.53737500000000005</c:v>
                </c:pt>
                <c:pt idx="10">
                  <c:v>0.487375</c:v>
                </c:pt>
                <c:pt idx="11">
                  <c:v>0.43737500000000001</c:v>
                </c:pt>
                <c:pt idx="12">
                  <c:v>0.38737500000000002</c:v>
                </c:pt>
                <c:pt idx="13">
                  <c:v>0.33737499999999998</c:v>
                </c:pt>
                <c:pt idx="14">
                  <c:v>0.28737499999999999</c:v>
                </c:pt>
                <c:pt idx="15">
                  <c:v>0.237375</c:v>
                </c:pt>
              </c:numCache>
            </c:numRef>
          </c:xVal>
          <c:yVal>
            <c:numRef>
              <c:f>Comprimento!$Q$33:$Q$48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DC-4BC5-ACF0-0A460036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027808"/>
        <c:axId val="1988672464"/>
      </c:scatterChart>
      <c:valAx>
        <c:axId val="1908027808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72464"/>
        <c:crosses val="autoZero"/>
        <c:crossBetween val="midCat"/>
        <c:majorUnit val="0.1"/>
      </c:valAx>
      <c:valAx>
        <c:axId val="198867246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T</a:t>
                </a:r>
                <a:r>
                  <a:rPr lang="pt-PT" sz="1600" baseline="30000"/>
                  <a:t>2 </a:t>
                </a:r>
                <a:r>
                  <a:rPr lang="pt-PT" sz="1600"/>
                  <a:t>/s</a:t>
                </a:r>
                <a:r>
                  <a:rPr lang="pt-PT" sz="16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Comprimento!$B$2:$B$49</c:f>
              <c:numCache>
                <c:formatCode>General</c:formatCode>
                <c:ptCount val="48"/>
                <c:pt idx="0" formatCode="0.000000">
                  <c:v>0</c:v>
                </c:pt>
                <c:pt idx="3" formatCode="0.000000">
                  <c:v>0</c:v>
                </c:pt>
                <c:pt idx="6" formatCode="0.000000">
                  <c:v>0</c:v>
                </c:pt>
                <c:pt idx="9" formatCode="0.000000">
                  <c:v>0</c:v>
                </c:pt>
                <c:pt idx="12" formatCode="0.000000">
                  <c:v>0</c:v>
                </c:pt>
                <c:pt idx="15" formatCode="0.000000">
                  <c:v>0</c:v>
                </c:pt>
                <c:pt idx="18" formatCode="0.000000">
                  <c:v>0</c:v>
                </c:pt>
                <c:pt idx="21" formatCode="0.000000">
                  <c:v>0</c:v>
                </c:pt>
                <c:pt idx="24" formatCode="0.000000">
                  <c:v>0</c:v>
                </c:pt>
                <c:pt idx="27" formatCode="0.000000">
                  <c:v>0</c:v>
                </c:pt>
                <c:pt idx="30" formatCode="0.000000">
                  <c:v>0</c:v>
                </c:pt>
                <c:pt idx="33" formatCode="0.000000">
                  <c:v>0</c:v>
                </c:pt>
                <c:pt idx="36" formatCode="0.000000">
                  <c:v>0</c:v>
                </c:pt>
                <c:pt idx="39" formatCode="0.000000">
                  <c:v>0</c:v>
                </c:pt>
                <c:pt idx="42" formatCode="0.000000">
                  <c:v>0</c:v>
                </c:pt>
                <c:pt idx="45" formatCode="0.000000">
                  <c:v>0</c:v>
                </c:pt>
              </c:numCache>
            </c:numRef>
          </c:xVal>
          <c:yVal>
            <c:numRef>
              <c:f>Comprimento!$K$2:$K$49</c:f>
              <c:numCache>
                <c:formatCode>0.00</c:formatCode>
                <c:ptCount val="48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  <c:pt idx="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A1-4BEE-907A-E9E253625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05344"/>
        <c:axId val="623805760"/>
      </c:scatterChart>
      <c:valAx>
        <c:axId val="623805344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05760"/>
        <c:crossesAt val="-4.0000000000000008E-2"/>
        <c:crossBetween val="midCat"/>
        <c:majorUnit val="0.1"/>
      </c:valAx>
      <c:valAx>
        <c:axId val="623805760"/>
        <c:scaling>
          <c:orientation val="minMax"/>
          <c:max val="3.0000000000000006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237067</xdr:colOff>
      <xdr:row>6</xdr:row>
      <xdr:rowOff>52282</xdr:rowOff>
    </xdr:from>
    <xdr:to>
      <xdr:col>18</xdr:col>
      <xdr:colOff>66675</xdr:colOff>
      <xdr:row>24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6088BA-0B6B-BE1B-9B42-2340586E1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435137</xdr:colOff>
      <xdr:row>0</xdr:row>
      <xdr:rowOff>27883</xdr:rowOff>
    </xdr:from>
    <xdr:to>
      <xdr:col>24</xdr:col>
      <xdr:colOff>507495</xdr:colOff>
      <xdr:row>24</xdr:row>
      <xdr:rowOff>81267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49F010-EFF9-4CF5-851F-34D1C5090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286269</xdr:colOff>
      <xdr:row>26</xdr:row>
      <xdr:rowOff>75975</xdr:rowOff>
    </xdr:from>
    <xdr:to>
      <xdr:col>25</xdr:col>
      <xdr:colOff>609599</xdr:colOff>
      <xdr:row>43</xdr:row>
      <xdr:rowOff>173620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12E228-94F5-E835-7EF4-9FFCD4238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0CCD2-5D73-41D5-9931-DBDCD304369F}" name="Tabela1" displayName="Tabela1" ref="N32:Q48" totalsRowShown="0" headerRowDxfId="7" headerRowBorderDxfId="6" tableBorderDxfId="5" totalsRowBorderDxfId="4">
  <autoFilter ref="N32:Q48" xr:uid="{9910CCD2-5D73-41D5-9931-DBDCD304369F}"/>
  <tableColumns count="4">
    <tableColumn id="1" xr3:uid="{3D7A89E6-93CF-4C60-8F94-C99BA705ABCC}" name="L" dataDxfId="3">
      <calculatedColumnFormula>A4</calculatedColumnFormula>
    </tableColumn>
    <tableColumn id="2" xr3:uid="{9D5BBBA3-90C1-4C15-BB7A-80BAB0F99FDF}" name="Ti^2" dataDxfId="2"/>
    <tableColumn id="3" xr3:uid="{1EE8CFED-40B7-4C21-9FF9-4F7BBCDA15AE}" name="sy" dataDxfId="1">
      <calculatedColumnFormula>$O$28*Tabela1[[#This Row],[L]]+$P$28+$P$30</calculatedColumnFormula>
    </tableColumn>
    <tableColumn id="4" xr3:uid="{0C709246-F84B-49D0-8326-2FB78B765EFC}" name="_sy" dataDxfId="0">
      <calculatedColumnFormula>$O$28*Tabela1[[#This Row],[L]]+$P$28-$P$30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FE82-09F3-49DA-BC43-6EBE1F0F356E}">
  <dimension ref="A1:H31"/>
  <sheetViews>
    <sheetView zoomScale="85" zoomScaleNormal="85" workbookViewId="0">
      <selection activeCell="J3" sqref="J3"/>
    </sheetView>
  </sheetViews>
  <sheetFormatPr defaultRowHeight="14.4" x14ac:dyDescent="0.3"/>
  <cols>
    <col min="3" max="3" width="9.33203125" bestFit="1" customWidth="1"/>
    <col min="4" max="4" width="14.88671875" bestFit="1" customWidth="1"/>
    <col min="5" max="5" width="9.44140625" customWidth="1"/>
    <col min="6" max="6" width="9.5546875" bestFit="1" customWidth="1"/>
    <col min="7" max="7" width="11.44140625" customWidth="1"/>
    <col min="8" max="8" width="13.77734375" customWidth="1"/>
  </cols>
  <sheetData>
    <row r="1" spans="1:8" ht="16.2" thickBot="1" x14ac:dyDescent="0.35">
      <c r="A1" s="47" t="s">
        <v>29</v>
      </c>
      <c r="B1" s="35" t="s">
        <v>25</v>
      </c>
      <c r="C1" s="36" t="s">
        <v>33</v>
      </c>
      <c r="D1" s="35" t="s">
        <v>28</v>
      </c>
      <c r="E1" s="36" t="s">
        <v>26</v>
      </c>
      <c r="F1" s="36" t="s">
        <v>27</v>
      </c>
      <c r="G1" s="36" t="s">
        <v>31</v>
      </c>
      <c r="H1" s="36" t="s">
        <v>32</v>
      </c>
    </row>
    <row r="2" spans="1:8" ht="15" thickBot="1" x14ac:dyDescent="0.35">
      <c r="A2" s="48"/>
      <c r="B2" s="49">
        <v>1</v>
      </c>
      <c r="C2" s="37"/>
      <c r="D2" s="20"/>
      <c r="E2" s="38" t="e">
        <f>C2/D2</f>
        <v>#DIV/0!</v>
      </c>
      <c r="F2" s="38"/>
      <c r="G2" s="39" t="e">
        <f>(E2+E3+E4)/3</f>
        <v>#DIV/0!</v>
      </c>
      <c r="H2" s="40" t="e">
        <f>SQRT((G2-E2)^2+(G2-E3)^2+(E4-G2)^2)</f>
        <v>#DIV/0!</v>
      </c>
    </row>
    <row r="3" spans="1:8" ht="15" thickBot="1" x14ac:dyDescent="0.35">
      <c r="A3" s="50"/>
      <c r="B3" s="33">
        <v>2</v>
      </c>
      <c r="C3" s="21"/>
      <c r="D3" s="25"/>
      <c r="E3" s="38" t="e">
        <f t="shared" ref="E3:E31" si="0">C3/D3</f>
        <v>#DIV/0!</v>
      </c>
      <c r="F3" s="22"/>
      <c r="G3" s="26"/>
      <c r="H3" s="41"/>
    </row>
    <row r="4" spans="1:8" ht="15" thickBot="1" x14ac:dyDescent="0.35">
      <c r="A4" s="51"/>
      <c r="B4" s="52">
        <v>3</v>
      </c>
      <c r="C4" s="42"/>
      <c r="D4" s="43"/>
      <c r="E4" s="38" t="e">
        <f t="shared" si="0"/>
        <v>#DIV/0!</v>
      </c>
      <c r="F4" s="44"/>
      <c r="G4" s="45"/>
      <c r="H4" s="46"/>
    </row>
    <row r="5" spans="1:8" ht="15" thickBot="1" x14ac:dyDescent="0.35">
      <c r="A5" s="48"/>
      <c r="B5" s="53">
        <v>1</v>
      </c>
      <c r="C5" s="54"/>
      <c r="D5" s="55"/>
      <c r="E5" s="38" t="e">
        <f t="shared" si="0"/>
        <v>#DIV/0!</v>
      </c>
      <c r="F5" s="38"/>
      <c r="G5" s="39" t="e">
        <f t="shared" ref="G5" si="1">(E5+E6+E7)/3</f>
        <v>#DIV/0!</v>
      </c>
      <c r="H5" s="40" t="e">
        <f t="shared" ref="H5" si="2">SQRT((G5-E5)^2+(G5-E6)^2+(E7-G5)^2)</f>
        <v>#DIV/0!</v>
      </c>
    </row>
    <row r="6" spans="1:8" ht="15" thickBot="1" x14ac:dyDescent="0.35">
      <c r="A6" s="50"/>
      <c r="B6" s="34">
        <v>2</v>
      </c>
      <c r="C6" s="21"/>
      <c r="D6" s="25"/>
      <c r="E6" s="38" t="e">
        <f t="shared" si="0"/>
        <v>#DIV/0!</v>
      </c>
      <c r="F6" s="22"/>
      <c r="G6" s="26"/>
      <c r="H6" s="41"/>
    </row>
    <row r="7" spans="1:8" ht="15" thickBot="1" x14ac:dyDescent="0.35">
      <c r="A7" s="51"/>
      <c r="B7" s="56">
        <v>3</v>
      </c>
      <c r="C7" s="42"/>
      <c r="D7" s="43"/>
      <c r="E7" s="38" t="e">
        <f t="shared" si="0"/>
        <v>#DIV/0!</v>
      </c>
      <c r="F7" s="44"/>
      <c r="G7" s="45"/>
      <c r="H7" s="46"/>
    </row>
    <row r="8" spans="1:8" ht="15" thickBot="1" x14ac:dyDescent="0.35">
      <c r="A8" s="48"/>
      <c r="B8" s="49">
        <v>1</v>
      </c>
      <c r="C8" s="54"/>
      <c r="D8" s="55"/>
      <c r="E8" s="38" t="e">
        <f t="shared" si="0"/>
        <v>#DIV/0!</v>
      </c>
      <c r="F8" s="38"/>
      <c r="G8" s="39" t="e">
        <f t="shared" ref="G8" si="3">(E8+E9+E10)/3</f>
        <v>#DIV/0!</v>
      </c>
      <c r="H8" s="40" t="e">
        <f t="shared" ref="H8" si="4">SQRT((G8-E8)^2+(G8-E9)^2+(E10-G8)^2)</f>
        <v>#DIV/0!</v>
      </c>
    </row>
    <row r="9" spans="1:8" ht="15" thickBot="1" x14ac:dyDescent="0.35">
      <c r="A9" s="50"/>
      <c r="B9" s="33">
        <v>2</v>
      </c>
      <c r="C9" s="21"/>
      <c r="D9" s="25"/>
      <c r="E9" s="38" t="e">
        <f t="shared" si="0"/>
        <v>#DIV/0!</v>
      </c>
      <c r="F9" s="22"/>
      <c r="G9" s="26"/>
      <c r="H9" s="41"/>
    </row>
    <row r="10" spans="1:8" ht="15" thickBot="1" x14ac:dyDescent="0.35">
      <c r="A10" s="51"/>
      <c r="B10" s="52">
        <v>3</v>
      </c>
      <c r="C10" s="42"/>
      <c r="D10" s="43"/>
      <c r="E10" s="38" t="e">
        <f t="shared" si="0"/>
        <v>#DIV/0!</v>
      </c>
      <c r="F10" s="44"/>
      <c r="G10" s="45"/>
      <c r="H10" s="46"/>
    </row>
    <row r="11" spans="1:8" ht="15" thickBot="1" x14ac:dyDescent="0.35">
      <c r="A11" s="48"/>
      <c r="B11" s="53">
        <v>1</v>
      </c>
      <c r="C11" s="54"/>
      <c r="D11" s="55"/>
      <c r="E11" s="38" t="e">
        <f t="shared" si="0"/>
        <v>#DIV/0!</v>
      </c>
      <c r="F11" s="38"/>
      <c r="G11" s="39" t="e">
        <f t="shared" ref="G11" si="5">(E11+E12+E13)/3</f>
        <v>#DIV/0!</v>
      </c>
      <c r="H11" s="40" t="e">
        <f t="shared" ref="H11" si="6">SQRT((G11-E11)^2+(G11-E12)^2+(E13-G11)^2)</f>
        <v>#DIV/0!</v>
      </c>
    </row>
    <row r="12" spans="1:8" ht="15" thickBot="1" x14ac:dyDescent="0.35">
      <c r="A12" s="50"/>
      <c r="B12" s="34">
        <v>2</v>
      </c>
      <c r="C12" s="21"/>
      <c r="D12" s="25"/>
      <c r="E12" s="38" t="e">
        <f t="shared" si="0"/>
        <v>#DIV/0!</v>
      </c>
      <c r="F12" s="22"/>
      <c r="G12" s="26"/>
      <c r="H12" s="41"/>
    </row>
    <row r="13" spans="1:8" ht="15" thickBot="1" x14ac:dyDescent="0.35">
      <c r="A13" s="51"/>
      <c r="B13" s="56">
        <v>3</v>
      </c>
      <c r="C13" s="42"/>
      <c r="D13" s="43"/>
      <c r="E13" s="38" t="e">
        <f t="shared" si="0"/>
        <v>#DIV/0!</v>
      </c>
      <c r="F13" s="44"/>
      <c r="G13" s="45"/>
      <c r="H13" s="46"/>
    </row>
    <row r="14" spans="1:8" ht="15" thickBot="1" x14ac:dyDescent="0.35">
      <c r="A14" s="48"/>
      <c r="B14" s="49">
        <v>1</v>
      </c>
      <c r="C14" s="54"/>
      <c r="D14" s="55"/>
      <c r="E14" s="38" t="e">
        <f t="shared" si="0"/>
        <v>#DIV/0!</v>
      </c>
      <c r="F14" s="38"/>
      <c r="G14" s="39" t="e">
        <f t="shared" ref="G14" si="7">(E14+E15+E16)/3</f>
        <v>#DIV/0!</v>
      </c>
      <c r="H14" s="40" t="e">
        <f t="shared" ref="H14" si="8">SQRT((G14-E14)^2+(G14-E15)^2+(E16-G14)^2)</f>
        <v>#DIV/0!</v>
      </c>
    </row>
    <row r="15" spans="1:8" ht="15" thickBot="1" x14ac:dyDescent="0.35">
      <c r="A15" s="50"/>
      <c r="B15" s="33">
        <v>2</v>
      </c>
      <c r="C15" s="21"/>
      <c r="D15" s="25"/>
      <c r="E15" s="38" t="e">
        <f t="shared" si="0"/>
        <v>#DIV/0!</v>
      </c>
      <c r="F15" s="22"/>
      <c r="G15" s="26"/>
      <c r="H15" s="41"/>
    </row>
    <row r="16" spans="1:8" ht="15" thickBot="1" x14ac:dyDescent="0.35">
      <c r="A16" s="51"/>
      <c r="B16" s="52">
        <v>3</v>
      </c>
      <c r="C16" s="42"/>
      <c r="D16" s="43"/>
      <c r="E16" s="38" t="e">
        <f t="shared" si="0"/>
        <v>#DIV/0!</v>
      </c>
      <c r="F16" s="44"/>
      <c r="G16" s="45"/>
      <c r="H16" s="46"/>
    </row>
    <row r="17" spans="1:8" ht="15" thickBot="1" x14ac:dyDescent="0.35">
      <c r="A17" s="48"/>
      <c r="B17" s="53">
        <v>1</v>
      </c>
      <c r="C17" s="54"/>
      <c r="D17" s="55"/>
      <c r="E17" s="38" t="e">
        <f t="shared" si="0"/>
        <v>#DIV/0!</v>
      </c>
      <c r="F17" s="38"/>
      <c r="G17" s="39" t="e">
        <f t="shared" ref="G17" si="9">(E17+E18+E19)/3</f>
        <v>#DIV/0!</v>
      </c>
      <c r="H17" s="40" t="e">
        <f t="shared" ref="H17" si="10">SQRT((G17-E17)^2+(G17-E18)^2+(E19-G17)^2)</f>
        <v>#DIV/0!</v>
      </c>
    </row>
    <row r="18" spans="1:8" ht="15" thickBot="1" x14ac:dyDescent="0.35">
      <c r="A18" s="50"/>
      <c r="B18" s="34">
        <v>2</v>
      </c>
      <c r="C18" s="21"/>
      <c r="D18" s="25"/>
      <c r="E18" s="38" t="e">
        <f t="shared" si="0"/>
        <v>#DIV/0!</v>
      </c>
      <c r="F18" s="22"/>
      <c r="G18" s="26"/>
      <c r="H18" s="41"/>
    </row>
    <row r="19" spans="1:8" ht="15" thickBot="1" x14ac:dyDescent="0.35">
      <c r="A19" s="51"/>
      <c r="B19" s="56">
        <v>3</v>
      </c>
      <c r="C19" s="42"/>
      <c r="D19" s="43"/>
      <c r="E19" s="38" t="e">
        <f t="shared" si="0"/>
        <v>#DIV/0!</v>
      </c>
      <c r="F19" s="44"/>
      <c r="G19" s="45"/>
      <c r="H19" s="46"/>
    </row>
    <row r="20" spans="1:8" ht="15" thickBot="1" x14ac:dyDescent="0.35">
      <c r="A20" s="48"/>
      <c r="B20" s="49">
        <v>1</v>
      </c>
      <c r="C20" s="54"/>
      <c r="D20" s="55"/>
      <c r="E20" s="38" t="e">
        <f t="shared" si="0"/>
        <v>#DIV/0!</v>
      </c>
      <c r="F20" s="38"/>
      <c r="G20" s="39" t="e">
        <f t="shared" ref="G20" si="11">(E20+E21+E22)/3</f>
        <v>#DIV/0!</v>
      </c>
      <c r="H20" s="40" t="e">
        <f t="shared" ref="H20" si="12">SQRT((G20-E20)^2+(G20-E21)^2+(E22-G20)^2)</f>
        <v>#DIV/0!</v>
      </c>
    </row>
    <row r="21" spans="1:8" ht="15" thickBot="1" x14ac:dyDescent="0.35">
      <c r="A21" s="50"/>
      <c r="B21" s="33">
        <v>2</v>
      </c>
      <c r="C21" s="21"/>
      <c r="D21" s="25"/>
      <c r="E21" s="38" t="e">
        <f t="shared" si="0"/>
        <v>#DIV/0!</v>
      </c>
      <c r="F21" s="23"/>
      <c r="G21" s="26"/>
      <c r="H21" s="41"/>
    </row>
    <row r="22" spans="1:8" ht="15" thickBot="1" x14ac:dyDescent="0.35">
      <c r="A22" s="51"/>
      <c r="B22" s="52">
        <v>3</v>
      </c>
      <c r="C22" s="42"/>
      <c r="D22" s="43"/>
      <c r="E22" s="38" t="e">
        <f t="shared" si="0"/>
        <v>#DIV/0!</v>
      </c>
      <c r="F22" s="57"/>
      <c r="G22" s="45"/>
      <c r="H22" s="46"/>
    </row>
    <row r="23" spans="1:8" ht="15" thickBot="1" x14ac:dyDescent="0.35">
      <c r="A23" s="48"/>
      <c r="B23" s="53">
        <v>1</v>
      </c>
      <c r="C23" s="54"/>
      <c r="D23" s="55"/>
      <c r="E23" s="38" t="e">
        <f t="shared" si="0"/>
        <v>#DIV/0!</v>
      </c>
      <c r="F23" s="38"/>
      <c r="G23" s="39" t="e">
        <f t="shared" ref="G23" si="13">(E23+E24+E25)/3</f>
        <v>#DIV/0!</v>
      </c>
      <c r="H23" s="40" t="e">
        <f t="shared" ref="H23" si="14">SQRT((G23-E23)^2+(G23-E24)^2+(E25-G23)^2)</f>
        <v>#DIV/0!</v>
      </c>
    </row>
    <row r="24" spans="1:8" ht="15" thickBot="1" x14ac:dyDescent="0.35">
      <c r="A24" s="50"/>
      <c r="B24" s="34">
        <v>2</v>
      </c>
      <c r="C24" s="21"/>
      <c r="D24" s="25"/>
      <c r="E24" s="38" t="e">
        <f t="shared" si="0"/>
        <v>#DIV/0!</v>
      </c>
      <c r="F24" s="23"/>
      <c r="G24" s="26"/>
      <c r="H24" s="41"/>
    </row>
    <row r="25" spans="1:8" ht="15" thickBot="1" x14ac:dyDescent="0.35">
      <c r="A25" s="51"/>
      <c r="B25" s="56">
        <v>3</v>
      </c>
      <c r="C25" s="42"/>
      <c r="D25" s="43"/>
      <c r="E25" s="38" t="e">
        <f t="shared" si="0"/>
        <v>#DIV/0!</v>
      </c>
      <c r="F25" s="57"/>
      <c r="G25" s="45"/>
      <c r="H25" s="46"/>
    </row>
    <row r="26" spans="1:8" ht="15" thickBot="1" x14ac:dyDescent="0.35">
      <c r="A26" s="48"/>
      <c r="B26" s="49">
        <v>1</v>
      </c>
      <c r="C26" s="54"/>
      <c r="D26" s="55"/>
      <c r="E26" s="38" t="e">
        <f t="shared" si="0"/>
        <v>#DIV/0!</v>
      </c>
      <c r="F26" s="38"/>
      <c r="G26" s="39" t="e">
        <f>(E26+E27+E28)/3</f>
        <v>#DIV/0!</v>
      </c>
      <c r="H26" s="40" t="e">
        <f t="shared" ref="H26" si="15">SQRT((G26-E26)^2+(G26-E27)^2+(E28-G26)^2)</f>
        <v>#DIV/0!</v>
      </c>
    </row>
    <row r="27" spans="1:8" ht="15" thickBot="1" x14ac:dyDescent="0.35">
      <c r="A27" s="50"/>
      <c r="B27" s="33">
        <v>2</v>
      </c>
      <c r="C27" s="21"/>
      <c r="D27" s="25"/>
      <c r="E27" s="38" t="e">
        <f t="shared" si="0"/>
        <v>#DIV/0!</v>
      </c>
      <c r="F27" s="23"/>
      <c r="G27" s="26"/>
      <c r="H27" s="41"/>
    </row>
    <row r="28" spans="1:8" ht="15" thickBot="1" x14ac:dyDescent="0.35">
      <c r="A28" s="51"/>
      <c r="B28" s="52">
        <v>3</v>
      </c>
      <c r="C28" s="42"/>
      <c r="D28" s="43"/>
      <c r="E28" s="38" t="e">
        <f t="shared" si="0"/>
        <v>#DIV/0!</v>
      </c>
      <c r="F28" s="57"/>
      <c r="G28" s="45"/>
      <c r="H28" s="46"/>
    </row>
    <row r="29" spans="1:8" ht="15" thickBot="1" x14ac:dyDescent="0.35">
      <c r="A29" s="48"/>
      <c r="B29" s="53">
        <v>1</v>
      </c>
      <c r="C29" s="54"/>
      <c r="D29" s="55"/>
      <c r="E29" s="38" t="e">
        <f t="shared" si="0"/>
        <v>#DIV/0!</v>
      </c>
      <c r="F29" s="38"/>
      <c r="G29" s="39" t="e">
        <f t="shared" ref="G29" si="16">(E29+E30+E31)/3</f>
        <v>#DIV/0!</v>
      </c>
      <c r="H29" s="40" t="e">
        <f t="shared" ref="H29" si="17">SQRT((G29-E29)^2+(G29-E30)^2+(E31-G29)^2)</f>
        <v>#DIV/0!</v>
      </c>
    </row>
    <row r="30" spans="1:8" ht="15" thickBot="1" x14ac:dyDescent="0.35">
      <c r="A30" s="50"/>
      <c r="B30" s="34">
        <v>2</v>
      </c>
      <c r="C30" s="21"/>
      <c r="D30" s="25"/>
      <c r="E30" s="38" t="e">
        <f t="shared" si="0"/>
        <v>#DIV/0!</v>
      </c>
      <c r="F30" s="23"/>
      <c r="G30" s="26"/>
      <c r="H30" s="41"/>
    </row>
    <row r="31" spans="1:8" ht="15" thickBot="1" x14ac:dyDescent="0.35">
      <c r="A31" s="51"/>
      <c r="B31" s="56">
        <v>3</v>
      </c>
      <c r="C31" s="42"/>
      <c r="D31" s="43"/>
      <c r="E31" s="38" t="e">
        <f t="shared" si="0"/>
        <v>#DIV/0!</v>
      </c>
      <c r="F31" s="57"/>
      <c r="G31" s="45"/>
      <c r="H31" s="46"/>
    </row>
  </sheetData>
  <mergeCells count="30">
    <mergeCell ref="H2:H4"/>
    <mergeCell ref="H5:H7"/>
    <mergeCell ref="H8:H10"/>
    <mergeCell ref="H11:H13"/>
    <mergeCell ref="H14:H16"/>
    <mergeCell ref="H17:H19"/>
    <mergeCell ref="A20:A22"/>
    <mergeCell ref="A23:A25"/>
    <mergeCell ref="A26:A28"/>
    <mergeCell ref="A29:A31"/>
    <mergeCell ref="G17:G19"/>
    <mergeCell ref="A17:A19"/>
    <mergeCell ref="H20:H22"/>
    <mergeCell ref="H23:H25"/>
    <mergeCell ref="H26:H28"/>
    <mergeCell ref="H29:H31"/>
    <mergeCell ref="G20:G22"/>
    <mergeCell ref="G23:G25"/>
    <mergeCell ref="G26:G28"/>
    <mergeCell ref="G29:G31"/>
    <mergeCell ref="G2:G4"/>
    <mergeCell ref="G5:G7"/>
    <mergeCell ref="G8:G10"/>
    <mergeCell ref="G11:G13"/>
    <mergeCell ref="G14:G16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89-853C-4BBD-8441-D179932121DF}">
  <dimension ref="A1:Q56"/>
  <sheetViews>
    <sheetView tabSelected="1" zoomScale="85" zoomScaleNormal="85" workbookViewId="0">
      <selection activeCell="R32" sqref="R32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9.77734375" bestFit="1" customWidth="1"/>
    <col min="4" max="4" width="11.21875" bestFit="1" customWidth="1"/>
    <col min="5" max="5" width="11.88671875" bestFit="1" customWidth="1"/>
    <col min="6" max="6" width="9.44140625" customWidth="1"/>
    <col min="9" max="10" width="10.21875" bestFit="1" customWidth="1"/>
    <col min="11" max="11" width="9.77734375" customWidth="1"/>
    <col min="18" max="18" width="14.21875" bestFit="1" customWidth="1"/>
    <col min="19" max="19" width="16.6640625" bestFit="1" customWidth="1"/>
    <col min="22" max="22" width="10.109375" bestFit="1" customWidth="1"/>
  </cols>
  <sheetData>
    <row r="1" spans="1:11" ht="16.8" thickBot="1" x14ac:dyDescent="0.35">
      <c r="A1" s="35" t="s">
        <v>7</v>
      </c>
      <c r="B1" s="35" t="s">
        <v>24</v>
      </c>
      <c r="C1" s="35" t="s">
        <v>25</v>
      </c>
      <c r="D1" s="36" t="s">
        <v>8</v>
      </c>
      <c r="E1" s="36" t="s">
        <v>9</v>
      </c>
      <c r="F1" s="58" t="s">
        <v>10</v>
      </c>
      <c r="G1" s="59" t="s">
        <v>11</v>
      </c>
      <c r="H1" s="60" t="s">
        <v>2</v>
      </c>
      <c r="I1" s="60" t="s">
        <v>23</v>
      </c>
      <c r="J1" s="60" t="s">
        <v>21</v>
      </c>
      <c r="K1" s="35" t="s">
        <v>22</v>
      </c>
    </row>
    <row r="2" spans="1:11" x14ac:dyDescent="0.3">
      <c r="A2" s="63"/>
      <c r="B2" s="64">
        <f>A2+$B$52</f>
        <v>0</v>
      </c>
      <c r="C2" s="49">
        <v>1</v>
      </c>
      <c r="D2" s="37"/>
      <c r="E2" s="38">
        <f>D2/10</f>
        <v>0</v>
      </c>
      <c r="F2" s="29">
        <f>AVERAGE(E2:E4)</f>
        <v>0</v>
      </c>
      <c r="G2" s="29">
        <f>SQRT((F2-E2)^2+(F2-E3)^2+(F2-E4)^2)</f>
        <v>0</v>
      </c>
      <c r="H2" s="29">
        <f>F2^2</f>
        <v>0</v>
      </c>
      <c r="I2" s="29">
        <f>2*F2*G2</f>
        <v>0</v>
      </c>
      <c r="J2" s="29">
        <f>$O$28*B2+$P$28</f>
        <v>0</v>
      </c>
      <c r="K2" s="65">
        <f>H2-J2</f>
        <v>0</v>
      </c>
    </row>
    <row r="3" spans="1:11" x14ac:dyDescent="0.3">
      <c r="A3" s="66"/>
      <c r="B3" s="27"/>
      <c r="C3" s="33">
        <v>2</v>
      </c>
      <c r="D3" s="24"/>
      <c r="E3" s="23">
        <f t="shared" ref="E3:E49" si="0">D3/10</f>
        <v>0</v>
      </c>
      <c r="F3" s="28"/>
      <c r="G3" s="28"/>
      <c r="H3" s="28"/>
      <c r="I3" s="28"/>
      <c r="J3" s="28"/>
      <c r="K3" s="67"/>
    </row>
    <row r="4" spans="1:11" ht="15" thickBot="1" x14ac:dyDescent="0.35">
      <c r="A4" s="68"/>
      <c r="B4" s="69"/>
      <c r="C4" s="52">
        <v>3</v>
      </c>
      <c r="D4" s="70"/>
      <c r="E4" s="57">
        <f t="shared" si="0"/>
        <v>0</v>
      </c>
      <c r="F4" s="71"/>
      <c r="G4" s="71"/>
      <c r="H4" s="71"/>
      <c r="I4" s="71"/>
      <c r="J4" s="71"/>
      <c r="K4" s="72"/>
    </row>
    <row r="5" spans="1:11" x14ac:dyDescent="0.3">
      <c r="A5" s="63"/>
      <c r="B5" s="64">
        <f t="shared" ref="B5" si="1">A5+$B$52</f>
        <v>0</v>
      </c>
      <c r="C5" s="53">
        <v>1</v>
      </c>
      <c r="D5" s="37"/>
      <c r="E5" s="38">
        <f t="shared" si="0"/>
        <v>0</v>
      </c>
      <c r="F5" s="29">
        <f>AVERAGE(E5:E7)</f>
        <v>0</v>
      </c>
      <c r="G5" s="29">
        <f>SQRT((F5-E5)^2+(F5-E6)^2+(F5-E7)^2)</f>
        <v>0</v>
      </c>
      <c r="H5" s="29">
        <f>F5^2</f>
        <v>0</v>
      </c>
      <c r="I5" s="29">
        <f>2*F5*G5</f>
        <v>0</v>
      </c>
      <c r="J5" s="29">
        <f>$O$28*B5+$P$28</f>
        <v>0</v>
      </c>
      <c r="K5" s="40">
        <f>H5-J5</f>
        <v>0</v>
      </c>
    </row>
    <row r="6" spans="1:11" x14ac:dyDescent="0.3">
      <c r="A6" s="74"/>
      <c r="B6" s="27"/>
      <c r="C6" s="34">
        <v>2</v>
      </c>
      <c r="D6" s="24"/>
      <c r="E6" s="23">
        <f t="shared" si="0"/>
        <v>0</v>
      </c>
      <c r="F6" s="28"/>
      <c r="G6" s="28"/>
      <c r="H6" s="28"/>
      <c r="I6" s="28"/>
      <c r="J6" s="28"/>
      <c r="K6" s="41"/>
    </row>
    <row r="7" spans="1:11" ht="15" thickBot="1" x14ac:dyDescent="0.35">
      <c r="A7" s="75"/>
      <c r="B7" s="69"/>
      <c r="C7" s="56">
        <v>3</v>
      </c>
      <c r="D7" s="70"/>
      <c r="E7" s="57">
        <f t="shared" si="0"/>
        <v>0</v>
      </c>
      <c r="F7" s="71"/>
      <c r="G7" s="71"/>
      <c r="H7" s="71"/>
      <c r="I7" s="71"/>
      <c r="J7" s="71"/>
      <c r="K7" s="46"/>
    </row>
    <row r="8" spans="1:11" x14ac:dyDescent="0.3">
      <c r="A8" s="63"/>
      <c r="B8" s="64">
        <f t="shared" ref="B8" si="2">A8+$B$52</f>
        <v>0</v>
      </c>
      <c r="C8" s="49">
        <v>1</v>
      </c>
      <c r="D8" s="37"/>
      <c r="E8" s="38">
        <f t="shared" si="0"/>
        <v>0</v>
      </c>
      <c r="F8" s="29">
        <f>AVERAGE(E8:E10)</f>
        <v>0</v>
      </c>
      <c r="G8" s="29">
        <f>SQRT((F8-E8)^2+(F8-E9)^2+(F8-E10)^2)</f>
        <v>0</v>
      </c>
      <c r="H8" s="29">
        <f>F8^2</f>
        <v>0</v>
      </c>
      <c r="I8" s="29">
        <f>2*F8*G8</f>
        <v>0</v>
      </c>
      <c r="J8" s="29">
        <f>$O$28*B8+$P$28</f>
        <v>0</v>
      </c>
      <c r="K8" s="40">
        <f>H8-J8</f>
        <v>0</v>
      </c>
    </row>
    <row r="9" spans="1:11" x14ac:dyDescent="0.3">
      <c r="A9" s="74"/>
      <c r="B9" s="27"/>
      <c r="C9" s="33">
        <v>2</v>
      </c>
      <c r="D9" s="24"/>
      <c r="E9" s="23">
        <f t="shared" si="0"/>
        <v>0</v>
      </c>
      <c r="F9" s="28"/>
      <c r="G9" s="28"/>
      <c r="H9" s="28"/>
      <c r="I9" s="28"/>
      <c r="J9" s="28"/>
      <c r="K9" s="41"/>
    </row>
    <row r="10" spans="1:11" ht="15" thickBot="1" x14ac:dyDescent="0.35">
      <c r="A10" s="75"/>
      <c r="B10" s="69"/>
      <c r="C10" s="52">
        <v>3</v>
      </c>
      <c r="D10" s="70"/>
      <c r="E10" s="57">
        <f t="shared" si="0"/>
        <v>0</v>
      </c>
      <c r="F10" s="71"/>
      <c r="G10" s="71"/>
      <c r="H10" s="71"/>
      <c r="I10" s="71"/>
      <c r="J10" s="71"/>
      <c r="K10" s="46"/>
    </row>
    <row r="11" spans="1:11" x14ac:dyDescent="0.3">
      <c r="A11" s="73"/>
      <c r="B11" s="76">
        <f t="shared" ref="B11" si="3">A11+$B$52</f>
        <v>0</v>
      </c>
      <c r="C11" s="53">
        <v>1</v>
      </c>
      <c r="D11" s="37"/>
      <c r="E11" s="38">
        <f t="shared" si="0"/>
        <v>0</v>
      </c>
      <c r="F11" s="29">
        <f>AVERAGE(E11:E13)</f>
        <v>0</v>
      </c>
      <c r="G11" s="29">
        <f>SQRT((F11-E11)^2+(F11-E12)^2+(F11-E13)^2)</f>
        <v>0</v>
      </c>
      <c r="H11" s="29">
        <f>F11^2</f>
        <v>0</v>
      </c>
      <c r="I11" s="29">
        <f>2*F11*G11</f>
        <v>0</v>
      </c>
      <c r="J11" s="29">
        <f>$O$28*B11+$P$28</f>
        <v>0</v>
      </c>
      <c r="K11" s="40">
        <f>H11-J11</f>
        <v>0</v>
      </c>
    </row>
    <row r="12" spans="1:11" x14ac:dyDescent="0.3">
      <c r="A12" s="74"/>
      <c r="B12" s="77"/>
      <c r="C12" s="34">
        <v>2</v>
      </c>
      <c r="D12" s="24"/>
      <c r="E12" s="23">
        <f t="shared" si="0"/>
        <v>0</v>
      </c>
      <c r="F12" s="28"/>
      <c r="G12" s="28"/>
      <c r="H12" s="28"/>
      <c r="I12" s="28"/>
      <c r="J12" s="28"/>
      <c r="K12" s="41"/>
    </row>
    <row r="13" spans="1:11" ht="15" thickBot="1" x14ac:dyDescent="0.35">
      <c r="A13" s="75"/>
      <c r="B13" s="78"/>
      <c r="C13" s="56">
        <v>3</v>
      </c>
      <c r="D13" s="70"/>
      <c r="E13" s="57">
        <f t="shared" si="0"/>
        <v>0</v>
      </c>
      <c r="F13" s="71"/>
      <c r="G13" s="71"/>
      <c r="H13" s="71"/>
      <c r="I13" s="71"/>
      <c r="J13" s="71"/>
      <c r="K13" s="46"/>
    </row>
    <row r="14" spans="1:11" x14ac:dyDescent="0.3">
      <c r="A14" s="73"/>
      <c r="B14" s="76">
        <f t="shared" ref="B14" si="4">A14+$B$52</f>
        <v>0</v>
      </c>
      <c r="C14" s="49">
        <v>1</v>
      </c>
      <c r="D14" s="37"/>
      <c r="E14" s="38">
        <f t="shared" si="0"/>
        <v>0</v>
      </c>
      <c r="F14" s="29">
        <f>AVERAGE(E14:E16)</f>
        <v>0</v>
      </c>
      <c r="G14" s="29">
        <f>SQRT((F14-E14)^2+(F14-E15)^2+(F14-E16)^2)</f>
        <v>0</v>
      </c>
      <c r="H14" s="29">
        <f>F14^2</f>
        <v>0</v>
      </c>
      <c r="I14" s="29">
        <f>2*F14*G14</f>
        <v>0</v>
      </c>
      <c r="J14" s="29">
        <f>$O$28*B14+$P$28</f>
        <v>0</v>
      </c>
      <c r="K14" s="40">
        <f>H14-J14</f>
        <v>0</v>
      </c>
    </row>
    <row r="15" spans="1:11" x14ac:dyDescent="0.3">
      <c r="A15" s="74"/>
      <c r="B15" s="77"/>
      <c r="C15" s="33">
        <v>2</v>
      </c>
      <c r="D15" s="24"/>
      <c r="E15" s="23">
        <f t="shared" si="0"/>
        <v>0</v>
      </c>
      <c r="F15" s="28"/>
      <c r="G15" s="28"/>
      <c r="H15" s="28"/>
      <c r="I15" s="28"/>
      <c r="J15" s="28"/>
      <c r="K15" s="41"/>
    </row>
    <row r="16" spans="1:11" ht="15" thickBot="1" x14ac:dyDescent="0.35">
      <c r="A16" s="75"/>
      <c r="B16" s="78"/>
      <c r="C16" s="52">
        <v>3</v>
      </c>
      <c r="D16" s="70"/>
      <c r="E16" s="57">
        <f t="shared" si="0"/>
        <v>0</v>
      </c>
      <c r="F16" s="71"/>
      <c r="G16" s="71"/>
      <c r="H16" s="71"/>
      <c r="I16" s="71"/>
      <c r="J16" s="71"/>
      <c r="K16" s="46"/>
    </row>
    <row r="17" spans="1:17" x14ac:dyDescent="0.3">
      <c r="A17" s="73"/>
      <c r="B17" s="76">
        <f t="shared" ref="B17" si="5">A17+$B$52</f>
        <v>0</v>
      </c>
      <c r="C17" s="53">
        <v>1</v>
      </c>
      <c r="D17" s="37"/>
      <c r="E17" s="38">
        <f t="shared" si="0"/>
        <v>0</v>
      </c>
      <c r="F17" s="29">
        <f>AVERAGE(E17:E19)</f>
        <v>0</v>
      </c>
      <c r="G17" s="29">
        <f>SQRT((F17-E17)^2+(F17-E18)^2+(F17-E19)^2)</f>
        <v>0</v>
      </c>
      <c r="H17" s="29">
        <f>F17^2</f>
        <v>0</v>
      </c>
      <c r="I17" s="29">
        <f>2*F17*G17</f>
        <v>0</v>
      </c>
      <c r="J17" s="29">
        <f>$O$28*B17+$P$28</f>
        <v>0</v>
      </c>
      <c r="K17" s="40">
        <f>H17-J17</f>
        <v>0</v>
      </c>
    </row>
    <row r="18" spans="1:17" x14ac:dyDescent="0.3">
      <c r="A18" s="74"/>
      <c r="B18" s="77"/>
      <c r="C18" s="34">
        <v>2</v>
      </c>
      <c r="D18" s="24"/>
      <c r="E18" s="23">
        <f t="shared" si="0"/>
        <v>0</v>
      </c>
      <c r="F18" s="28"/>
      <c r="G18" s="28"/>
      <c r="H18" s="28"/>
      <c r="I18" s="28"/>
      <c r="J18" s="28"/>
      <c r="K18" s="41"/>
    </row>
    <row r="19" spans="1:17" ht="15" thickBot="1" x14ac:dyDescent="0.35">
      <c r="A19" s="75"/>
      <c r="B19" s="78"/>
      <c r="C19" s="56">
        <v>3</v>
      </c>
      <c r="D19" s="70"/>
      <c r="E19" s="57">
        <f t="shared" si="0"/>
        <v>0</v>
      </c>
      <c r="F19" s="71"/>
      <c r="G19" s="71"/>
      <c r="H19" s="71"/>
      <c r="I19" s="71"/>
      <c r="J19" s="71"/>
      <c r="K19" s="46"/>
    </row>
    <row r="20" spans="1:17" x14ac:dyDescent="0.3">
      <c r="A20" s="73"/>
      <c r="B20" s="76">
        <f t="shared" ref="B20" si="6">A20+$B$52</f>
        <v>0</v>
      </c>
      <c r="C20" s="49">
        <v>1</v>
      </c>
      <c r="D20" s="37"/>
      <c r="E20" s="38">
        <f t="shared" si="0"/>
        <v>0</v>
      </c>
      <c r="F20" s="29">
        <f>AVERAGE(E20:E22)</f>
        <v>0</v>
      </c>
      <c r="G20" s="29">
        <f>SQRT((F20-E20)^2+(F20-E21)^2+(F20-E22)^2)</f>
        <v>0</v>
      </c>
      <c r="H20" s="29">
        <f>F20^2</f>
        <v>0</v>
      </c>
      <c r="I20" s="29">
        <f>2*F20*G20</f>
        <v>0</v>
      </c>
      <c r="J20" s="29">
        <f>$O$28*B20+$P$28</f>
        <v>0</v>
      </c>
      <c r="K20" s="40">
        <f>H20-J20</f>
        <v>0</v>
      </c>
    </row>
    <row r="21" spans="1:17" x14ac:dyDescent="0.3">
      <c r="A21" s="74"/>
      <c r="B21" s="77"/>
      <c r="C21" s="33">
        <v>2</v>
      </c>
      <c r="D21" s="24"/>
      <c r="E21" s="23">
        <f t="shared" si="0"/>
        <v>0</v>
      </c>
      <c r="F21" s="28"/>
      <c r="G21" s="28"/>
      <c r="H21" s="28"/>
      <c r="I21" s="28"/>
      <c r="J21" s="28"/>
      <c r="K21" s="41"/>
    </row>
    <row r="22" spans="1:17" ht="15" thickBot="1" x14ac:dyDescent="0.35">
      <c r="A22" s="75"/>
      <c r="B22" s="78"/>
      <c r="C22" s="52">
        <v>3</v>
      </c>
      <c r="D22" s="70"/>
      <c r="E22" s="57">
        <f t="shared" si="0"/>
        <v>0</v>
      </c>
      <c r="F22" s="71"/>
      <c r="G22" s="71"/>
      <c r="H22" s="71"/>
      <c r="I22" s="71"/>
      <c r="J22" s="71"/>
      <c r="K22" s="46"/>
    </row>
    <row r="23" spans="1:17" x14ac:dyDescent="0.3">
      <c r="A23" s="73"/>
      <c r="B23" s="76">
        <f t="shared" ref="B23" si="7">A23+$B$52</f>
        <v>0</v>
      </c>
      <c r="C23" s="53">
        <v>1</v>
      </c>
      <c r="D23" s="37"/>
      <c r="E23" s="38">
        <f t="shared" si="0"/>
        <v>0</v>
      </c>
      <c r="F23" s="29">
        <f>AVERAGE(E23:E25)</f>
        <v>0</v>
      </c>
      <c r="G23" s="29">
        <f>SQRT((F23-E23)^2+(F23-E24)^2+(F23-E25)^2)</f>
        <v>0</v>
      </c>
      <c r="H23" s="29">
        <f>F23^2</f>
        <v>0</v>
      </c>
      <c r="I23" s="29">
        <f>2*F23*G23</f>
        <v>0</v>
      </c>
      <c r="J23" s="29">
        <f>$O$28*B23+$P$28</f>
        <v>0</v>
      </c>
      <c r="K23" s="40">
        <f>H23-J23</f>
        <v>0</v>
      </c>
    </row>
    <row r="24" spans="1:17" x14ac:dyDescent="0.3">
      <c r="A24" s="74"/>
      <c r="B24" s="77"/>
      <c r="C24" s="34">
        <v>2</v>
      </c>
      <c r="D24" s="24"/>
      <c r="E24" s="23">
        <f t="shared" si="0"/>
        <v>0</v>
      </c>
      <c r="F24" s="28"/>
      <c r="G24" s="28"/>
      <c r="H24" s="28"/>
      <c r="I24" s="28"/>
      <c r="J24" s="28"/>
      <c r="K24" s="41"/>
    </row>
    <row r="25" spans="1:17" ht="15" thickBot="1" x14ac:dyDescent="0.35">
      <c r="A25" s="75"/>
      <c r="B25" s="78"/>
      <c r="C25" s="56">
        <v>3</v>
      </c>
      <c r="D25" s="70"/>
      <c r="E25" s="57">
        <f t="shared" si="0"/>
        <v>0</v>
      </c>
      <c r="F25" s="71"/>
      <c r="G25" s="71"/>
      <c r="H25" s="71"/>
      <c r="I25" s="71"/>
      <c r="J25" s="71"/>
      <c r="K25" s="46"/>
    </row>
    <row r="26" spans="1:17" ht="15" thickBot="1" x14ac:dyDescent="0.35">
      <c r="A26" s="73"/>
      <c r="B26" s="76">
        <f t="shared" ref="B26" si="8">A26+$B$52</f>
        <v>0</v>
      </c>
      <c r="C26" s="49">
        <v>1</v>
      </c>
      <c r="D26" s="37"/>
      <c r="E26" s="38">
        <f t="shared" si="0"/>
        <v>0</v>
      </c>
      <c r="F26" s="29">
        <f>AVERAGE(E26:E28)</f>
        <v>0</v>
      </c>
      <c r="G26" s="29">
        <f>SQRT((F26-E26)^2+(F26-E27)^2+(F26-E28)^2)</f>
        <v>0</v>
      </c>
      <c r="H26" s="29">
        <f>F26^2</f>
        <v>0</v>
      </c>
      <c r="I26" s="29">
        <f>2*F26*G26</f>
        <v>0</v>
      </c>
      <c r="J26" s="29">
        <f>$O$28*B26+$P$28</f>
        <v>0</v>
      </c>
      <c r="K26" s="40">
        <f>H26-J26</f>
        <v>0</v>
      </c>
    </row>
    <row r="27" spans="1:17" ht="15" thickBot="1" x14ac:dyDescent="0.35">
      <c r="A27" s="74"/>
      <c r="B27" s="77"/>
      <c r="C27" s="33">
        <v>2</v>
      </c>
      <c r="D27" s="24"/>
      <c r="E27" s="23">
        <f t="shared" si="0"/>
        <v>0</v>
      </c>
      <c r="F27" s="28"/>
      <c r="G27" s="28"/>
      <c r="H27" s="28"/>
      <c r="I27" s="28"/>
      <c r="J27" s="28"/>
      <c r="K27" s="41"/>
      <c r="N27" s="30" t="s">
        <v>30</v>
      </c>
      <c r="O27" s="31"/>
      <c r="P27" s="31"/>
      <c r="Q27" s="32"/>
    </row>
    <row r="28" spans="1:17" ht="15" thickBot="1" x14ac:dyDescent="0.35">
      <c r="A28" s="75"/>
      <c r="B28" s="78"/>
      <c r="C28" s="52">
        <v>3</v>
      </c>
      <c r="D28" s="70"/>
      <c r="E28" s="57">
        <f t="shared" si="0"/>
        <v>0</v>
      </c>
      <c r="F28" s="71"/>
      <c r="G28" s="71"/>
      <c r="H28" s="71"/>
      <c r="I28" s="71"/>
      <c r="J28" s="71"/>
      <c r="K28" s="46"/>
      <c r="N28" s="5" t="s">
        <v>12</v>
      </c>
      <c r="O28" s="17">
        <f t="array" ref="O28:P30">LINEST(O33:O48,N33:N48,1,1)</f>
        <v>0</v>
      </c>
      <c r="P28" s="19">
        <v>0</v>
      </c>
      <c r="Q28" s="18" t="s">
        <v>13</v>
      </c>
    </row>
    <row r="29" spans="1:17" x14ac:dyDescent="0.3">
      <c r="A29" s="73"/>
      <c r="B29" s="76">
        <f t="shared" ref="B29" si="9">A29+$B$52</f>
        <v>0</v>
      </c>
      <c r="C29" s="53">
        <v>1</v>
      </c>
      <c r="D29" s="37"/>
      <c r="E29" s="38">
        <f t="shared" si="0"/>
        <v>0</v>
      </c>
      <c r="F29" s="29">
        <f>AVERAGE(E29:E31)</f>
        <v>0</v>
      </c>
      <c r="G29" s="29">
        <f>SQRT((F29-E29)^2+(F29-E30)^2+(F29-E31)^2)</f>
        <v>0</v>
      </c>
      <c r="H29" s="29">
        <f>F29^2</f>
        <v>0</v>
      </c>
      <c r="I29" s="29">
        <f>2*F29*G29</f>
        <v>0</v>
      </c>
      <c r="J29" s="29">
        <f>$O$28*B29+$P$28</f>
        <v>0</v>
      </c>
      <c r="K29" s="40">
        <f>H29-J29</f>
        <v>0</v>
      </c>
      <c r="N29" s="4" t="s">
        <v>15</v>
      </c>
      <c r="O29" s="8">
        <v>0</v>
      </c>
      <c r="P29" s="9">
        <v>0</v>
      </c>
      <c r="Q29" s="10" t="s">
        <v>14</v>
      </c>
    </row>
    <row r="30" spans="1:17" x14ac:dyDescent="0.3">
      <c r="A30" s="74"/>
      <c r="B30" s="77"/>
      <c r="C30" s="34">
        <v>2</v>
      </c>
      <c r="D30" s="24"/>
      <c r="E30" s="23">
        <f t="shared" si="0"/>
        <v>0</v>
      </c>
      <c r="F30" s="28"/>
      <c r="G30" s="28"/>
      <c r="H30" s="28"/>
      <c r="I30" s="28"/>
      <c r="J30" s="28"/>
      <c r="K30" s="41"/>
      <c r="N30" s="4" t="s">
        <v>16</v>
      </c>
      <c r="O30" s="11">
        <v>1</v>
      </c>
      <c r="P30" s="8">
        <v>0</v>
      </c>
      <c r="Q30" s="10" t="s">
        <v>17</v>
      </c>
    </row>
    <row r="31" spans="1:17" ht="15" thickBot="1" x14ac:dyDescent="0.35">
      <c r="A31" s="75"/>
      <c r="B31" s="78"/>
      <c r="C31" s="56">
        <v>3</v>
      </c>
      <c r="D31" s="70"/>
      <c r="E31" s="57">
        <f t="shared" si="0"/>
        <v>0</v>
      </c>
      <c r="F31" s="71"/>
      <c r="G31" s="71"/>
      <c r="H31" s="71"/>
      <c r="I31" s="71"/>
      <c r="J31" s="71"/>
      <c r="K31" s="46"/>
    </row>
    <row r="32" spans="1:17" x14ac:dyDescent="0.3">
      <c r="A32" s="73"/>
      <c r="B32" s="76">
        <f t="shared" ref="B32" si="10">A32+$B$52</f>
        <v>0</v>
      </c>
      <c r="C32" s="49">
        <v>1</v>
      </c>
      <c r="D32" s="37"/>
      <c r="E32" s="38">
        <f t="shared" si="0"/>
        <v>0</v>
      </c>
      <c r="F32" s="29">
        <f>AVERAGE(E32:E34)</f>
        <v>0</v>
      </c>
      <c r="G32" s="29">
        <f>SQRT((F32-E32)^2+(F32-E33)^2+(F32-E34)^2)</f>
        <v>0</v>
      </c>
      <c r="H32" s="29">
        <f>F32^2</f>
        <v>0</v>
      </c>
      <c r="I32" s="29">
        <f>2*F32*G32</f>
        <v>0</v>
      </c>
      <c r="J32" s="29">
        <f>$O$28*B32+$P$28</f>
        <v>0</v>
      </c>
      <c r="K32" s="40">
        <f>H32-J32</f>
        <v>0</v>
      </c>
      <c r="N32" s="1" t="s">
        <v>0</v>
      </c>
      <c r="O32" s="2" t="s">
        <v>1</v>
      </c>
      <c r="P32" s="16" t="s">
        <v>17</v>
      </c>
      <c r="Q32" s="16" t="s">
        <v>20</v>
      </c>
    </row>
    <row r="33" spans="1:17" x14ac:dyDescent="0.3">
      <c r="A33" s="74"/>
      <c r="B33" s="77"/>
      <c r="C33" s="33">
        <v>2</v>
      </c>
      <c r="D33" s="24"/>
      <c r="E33" s="23">
        <f t="shared" si="0"/>
        <v>0</v>
      </c>
      <c r="F33" s="28"/>
      <c r="G33" s="28"/>
      <c r="H33" s="28"/>
      <c r="I33" s="28"/>
      <c r="J33" s="28"/>
      <c r="K33" s="41"/>
      <c r="N33" s="3">
        <v>0.612375</v>
      </c>
      <c r="O33" s="3">
        <f>H2</f>
        <v>0</v>
      </c>
      <c r="P33" s="3">
        <f>$O$28*Tabela1[[#This Row],[L]]+$P$28+$P$30</f>
        <v>0</v>
      </c>
      <c r="Q33" s="3">
        <f>$O$28*Tabela1[[#This Row],[L]]+$P$28-$P$30</f>
        <v>0</v>
      </c>
    </row>
    <row r="34" spans="1:17" ht="15" thickBot="1" x14ac:dyDescent="0.35">
      <c r="A34" s="75"/>
      <c r="B34" s="78"/>
      <c r="C34" s="52">
        <v>3</v>
      </c>
      <c r="D34" s="70"/>
      <c r="E34" s="57">
        <f t="shared" si="0"/>
        <v>0</v>
      </c>
      <c r="F34" s="71"/>
      <c r="G34" s="71"/>
      <c r="H34" s="71"/>
      <c r="I34" s="71"/>
      <c r="J34" s="71"/>
      <c r="K34" s="46"/>
      <c r="N34" s="3">
        <v>0.56237499999999996</v>
      </c>
      <c r="O34" s="3">
        <f>H5</f>
        <v>0</v>
      </c>
      <c r="P34" s="3">
        <f>$O$28*Tabela1[[#This Row],[L]]+$P$28+$P$30</f>
        <v>0</v>
      </c>
      <c r="Q34" s="3">
        <f>$O$28*Tabela1[[#This Row],[L]]+$P$28-$P$30</f>
        <v>0</v>
      </c>
    </row>
    <row r="35" spans="1:17" x14ac:dyDescent="0.3">
      <c r="A35" s="73"/>
      <c r="B35" s="76">
        <f t="shared" ref="B35" si="11">A35+$B$52</f>
        <v>0</v>
      </c>
      <c r="C35" s="53">
        <v>1</v>
      </c>
      <c r="D35" s="37"/>
      <c r="E35" s="38">
        <f t="shared" si="0"/>
        <v>0</v>
      </c>
      <c r="F35" s="29">
        <f>AVERAGE(E35:E37)</f>
        <v>0</v>
      </c>
      <c r="G35" s="29">
        <f>SQRT((F35-E35)^2+(F35-E36)^2+(F35-E37)^2)</f>
        <v>0</v>
      </c>
      <c r="H35" s="29">
        <f>F35^2</f>
        <v>0</v>
      </c>
      <c r="I35" s="29">
        <f>2*F35*G35</f>
        <v>0</v>
      </c>
      <c r="J35" s="29">
        <f>$O$28*B35+$P$28</f>
        <v>0</v>
      </c>
      <c r="K35" s="40">
        <f>H35-J35</f>
        <v>0</v>
      </c>
      <c r="N35" s="3">
        <v>0.51237500000000002</v>
      </c>
      <c r="O35" s="3">
        <f>H8</f>
        <v>0</v>
      </c>
      <c r="P35" s="3">
        <f>$O$28*Tabela1[[#This Row],[L]]+$P$28+$P$30</f>
        <v>0</v>
      </c>
      <c r="Q35" s="3">
        <f>$O$28*Tabela1[[#This Row],[L]]+$P$28-$P$30</f>
        <v>0</v>
      </c>
    </row>
    <row r="36" spans="1:17" x14ac:dyDescent="0.3">
      <c r="A36" s="74"/>
      <c r="B36" s="77"/>
      <c r="C36" s="34">
        <v>2</v>
      </c>
      <c r="D36" s="24"/>
      <c r="E36" s="23">
        <f t="shared" si="0"/>
        <v>0</v>
      </c>
      <c r="F36" s="28"/>
      <c r="G36" s="28"/>
      <c r="H36" s="28"/>
      <c r="I36" s="28"/>
      <c r="J36" s="28"/>
      <c r="K36" s="41"/>
      <c r="N36" s="3">
        <v>0.46237499999999998</v>
      </c>
      <c r="O36" s="3">
        <f>H11</f>
        <v>0</v>
      </c>
      <c r="P36" s="3">
        <f>$O$28*Tabela1[[#This Row],[L]]+$P$28+$P$30</f>
        <v>0</v>
      </c>
      <c r="Q36" s="3">
        <f>$O$28*Tabela1[[#This Row],[L]]+$P$28-$P$30</f>
        <v>0</v>
      </c>
    </row>
    <row r="37" spans="1:17" ht="15" thickBot="1" x14ac:dyDescent="0.35">
      <c r="A37" s="75"/>
      <c r="B37" s="78"/>
      <c r="C37" s="56">
        <v>3</v>
      </c>
      <c r="D37" s="70"/>
      <c r="E37" s="57">
        <f t="shared" si="0"/>
        <v>0</v>
      </c>
      <c r="F37" s="71"/>
      <c r="G37" s="71"/>
      <c r="H37" s="71"/>
      <c r="I37" s="71"/>
      <c r="J37" s="71"/>
      <c r="K37" s="46"/>
      <c r="N37" s="3">
        <v>0.41237499999999999</v>
      </c>
      <c r="O37" s="3">
        <f>H14</f>
        <v>0</v>
      </c>
      <c r="P37" s="3">
        <f>$O$28*Tabela1[[#This Row],[L]]+$P$28+$P$30</f>
        <v>0</v>
      </c>
      <c r="Q37" s="3">
        <f>$O$28*Tabela1[[#This Row],[L]]+$P$28-$P$30</f>
        <v>0</v>
      </c>
    </row>
    <row r="38" spans="1:17" x14ac:dyDescent="0.3">
      <c r="A38" s="73"/>
      <c r="B38" s="76">
        <f t="shared" ref="B38" si="12">A38+$B$52</f>
        <v>0</v>
      </c>
      <c r="C38" s="49">
        <v>1</v>
      </c>
      <c r="D38" s="37"/>
      <c r="E38" s="38">
        <f t="shared" si="0"/>
        <v>0</v>
      </c>
      <c r="F38" s="29">
        <f>AVERAGE(E38:E40)</f>
        <v>0</v>
      </c>
      <c r="G38" s="29">
        <f>SQRT((F38-E38)^2+(F38-E39)^2+(F38-E40)^2)</f>
        <v>0</v>
      </c>
      <c r="H38" s="29">
        <f>F38^2</f>
        <v>0</v>
      </c>
      <c r="I38" s="29">
        <f>2*F38*G38</f>
        <v>0</v>
      </c>
      <c r="J38" s="29">
        <f>$O$28*B38+$P$28</f>
        <v>0</v>
      </c>
      <c r="K38" s="40">
        <f>H38-J38</f>
        <v>0</v>
      </c>
      <c r="N38" s="3">
        <v>0.362375</v>
      </c>
      <c r="O38" s="3">
        <f>H17</f>
        <v>0</v>
      </c>
      <c r="P38" s="3">
        <f>$O$28*Tabela1[[#This Row],[L]]+$P$28+$P$30</f>
        <v>0</v>
      </c>
      <c r="Q38" s="3">
        <f>$O$28*Tabela1[[#This Row],[L]]+$P$28-$P$30</f>
        <v>0</v>
      </c>
    </row>
    <row r="39" spans="1:17" x14ac:dyDescent="0.3">
      <c r="A39" s="74"/>
      <c r="B39" s="77"/>
      <c r="C39" s="33">
        <v>2</v>
      </c>
      <c r="D39" s="24"/>
      <c r="E39" s="23">
        <f t="shared" si="0"/>
        <v>0</v>
      </c>
      <c r="F39" s="28"/>
      <c r="G39" s="28"/>
      <c r="H39" s="28"/>
      <c r="I39" s="28"/>
      <c r="J39" s="28"/>
      <c r="K39" s="41"/>
      <c r="N39" s="3">
        <v>0.31237500000000001</v>
      </c>
      <c r="O39" s="3">
        <f>H20</f>
        <v>0</v>
      </c>
      <c r="P39" s="3">
        <f>$O$28*Tabela1[[#This Row],[L]]+$P$28+$P$30</f>
        <v>0</v>
      </c>
      <c r="Q39" s="3">
        <f>$O$28*Tabela1[[#This Row],[L]]+$P$28-$P$30</f>
        <v>0</v>
      </c>
    </row>
    <row r="40" spans="1:17" ht="15" thickBot="1" x14ac:dyDescent="0.35">
      <c r="A40" s="75"/>
      <c r="B40" s="78"/>
      <c r="C40" s="52">
        <v>3</v>
      </c>
      <c r="D40" s="70"/>
      <c r="E40" s="57">
        <f t="shared" si="0"/>
        <v>0</v>
      </c>
      <c r="F40" s="71"/>
      <c r="G40" s="71"/>
      <c r="H40" s="71"/>
      <c r="I40" s="71"/>
      <c r="J40" s="71"/>
      <c r="K40" s="46"/>
      <c r="N40" s="3">
        <v>0.26237500000000002</v>
      </c>
      <c r="O40" s="3">
        <f>H23</f>
        <v>0</v>
      </c>
      <c r="P40" s="3">
        <f>$O$28*Tabela1[[#This Row],[L]]+$P$28+$P$30</f>
        <v>0</v>
      </c>
      <c r="Q40" s="3">
        <f>$O$28*Tabela1[[#This Row],[L]]+$P$28-$P$30</f>
        <v>0</v>
      </c>
    </row>
    <row r="41" spans="1:17" x14ac:dyDescent="0.3">
      <c r="A41" s="73"/>
      <c r="B41" s="76">
        <f t="shared" ref="B41" si="13">A41+$B$52</f>
        <v>0</v>
      </c>
      <c r="C41" s="53">
        <v>1</v>
      </c>
      <c r="D41" s="37"/>
      <c r="E41" s="38">
        <f t="shared" si="0"/>
        <v>0</v>
      </c>
      <c r="F41" s="29">
        <f>AVERAGE(E41:E43)</f>
        <v>0</v>
      </c>
      <c r="G41" s="29">
        <f>SQRT((F41-E41)^2+(F41-E42)^2+(F41-E43)^2)</f>
        <v>0</v>
      </c>
      <c r="H41" s="29">
        <f>F41^2</f>
        <v>0</v>
      </c>
      <c r="I41" s="29">
        <f>2*F41*G41</f>
        <v>0</v>
      </c>
      <c r="J41" s="29">
        <f>$O$28*B41+$P$28</f>
        <v>0</v>
      </c>
      <c r="K41" s="40">
        <f>H41-J41</f>
        <v>0</v>
      </c>
      <c r="N41" s="3">
        <v>0.58737499999999998</v>
      </c>
      <c r="O41" s="3">
        <f>H26</f>
        <v>0</v>
      </c>
      <c r="P41" s="3">
        <f>$O$28*Tabela1[[#This Row],[L]]+$P$28+$P$30</f>
        <v>0</v>
      </c>
      <c r="Q41" s="3">
        <f>$O$28*Tabela1[[#This Row],[L]]+$P$28-$P$30</f>
        <v>0</v>
      </c>
    </row>
    <row r="42" spans="1:17" x14ac:dyDescent="0.3">
      <c r="A42" s="74"/>
      <c r="B42" s="77"/>
      <c r="C42" s="34">
        <v>2</v>
      </c>
      <c r="D42" s="24"/>
      <c r="E42" s="23">
        <f t="shared" si="0"/>
        <v>0</v>
      </c>
      <c r="F42" s="28"/>
      <c r="G42" s="28"/>
      <c r="H42" s="28"/>
      <c r="I42" s="28"/>
      <c r="J42" s="28"/>
      <c r="K42" s="41"/>
      <c r="N42" s="3">
        <v>0.53737500000000005</v>
      </c>
      <c r="O42" s="3">
        <f>H29</f>
        <v>0</v>
      </c>
      <c r="P42" s="3">
        <f>$O$28*Tabela1[[#This Row],[L]]+$P$28+$P$30</f>
        <v>0</v>
      </c>
      <c r="Q42" s="3">
        <f>$O$28*Tabela1[[#This Row],[L]]+$P$28-$P$30</f>
        <v>0</v>
      </c>
    </row>
    <row r="43" spans="1:17" ht="15" thickBot="1" x14ac:dyDescent="0.35">
      <c r="A43" s="75"/>
      <c r="B43" s="78"/>
      <c r="C43" s="56">
        <v>3</v>
      </c>
      <c r="D43" s="70"/>
      <c r="E43" s="57">
        <f t="shared" si="0"/>
        <v>0</v>
      </c>
      <c r="F43" s="71"/>
      <c r="G43" s="71"/>
      <c r="H43" s="71"/>
      <c r="I43" s="71"/>
      <c r="J43" s="71"/>
      <c r="K43" s="46"/>
      <c r="N43" s="3">
        <v>0.487375</v>
      </c>
      <c r="O43" s="3">
        <f>H32</f>
        <v>0</v>
      </c>
      <c r="P43" s="3">
        <f>$O$28*Tabela1[[#This Row],[L]]+$P$28+$P$30</f>
        <v>0</v>
      </c>
      <c r="Q43" s="3">
        <f>$O$28*Tabela1[[#This Row],[L]]+$P$28-$P$30</f>
        <v>0</v>
      </c>
    </row>
    <row r="44" spans="1:17" x14ac:dyDescent="0.3">
      <c r="A44" s="73"/>
      <c r="B44" s="76">
        <f t="shared" ref="B44" si="14">A44+$B$52</f>
        <v>0</v>
      </c>
      <c r="C44" s="49">
        <v>1</v>
      </c>
      <c r="D44" s="37"/>
      <c r="E44" s="38">
        <f t="shared" si="0"/>
        <v>0</v>
      </c>
      <c r="F44" s="29">
        <f>AVERAGE(E44:E46)</f>
        <v>0</v>
      </c>
      <c r="G44" s="29">
        <f>SQRT((F44-E44)^2+(F44-E45)^2+(F44-E46)^2)</f>
        <v>0</v>
      </c>
      <c r="H44" s="29">
        <f>F44^2</f>
        <v>0</v>
      </c>
      <c r="I44" s="29">
        <f>2*F44*G44</f>
        <v>0</v>
      </c>
      <c r="J44" s="29">
        <f>$O$28*B44+$P$28</f>
        <v>0</v>
      </c>
      <c r="K44" s="40">
        <f>H44-J44</f>
        <v>0</v>
      </c>
      <c r="N44" s="3">
        <v>0.43737500000000001</v>
      </c>
      <c r="O44" s="3">
        <f>H35</f>
        <v>0</v>
      </c>
      <c r="P44" s="3">
        <f>$O$28*Tabela1[[#This Row],[L]]+$P$28+$P$30</f>
        <v>0</v>
      </c>
      <c r="Q44" s="3">
        <f>$O$28*Tabela1[[#This Row],[L]]+$P$28-$P$30</f>
        <v>0</v>
      </c>
    </row>
    <row r="45" spans="1:17" x14ac:dyDescent="0.3">
      <c r="A45" s="74"/>
      <c r="B45" s="77"/>
      <c r="C45" s="33">
        <v>2</v>
      </c>
      <c r="D45" s="24"/>
      <c r="E45" s="23">
        <f t="shared" si="0"/>
        <v>0</v>
      </c>
      <c r="F45" s="28"/>
      <c r="G45" s="28"/>
      <c r="H45" s="28"/>
      <c r="I45" s="28"/>
      <c r="J45" s="28"/>
      <c r="K45" s="41"/>
      <c r="N45" s="3">
        <v>0.38737500000000002</v>
      </c>
      <c r="O45" s="3">
        <f>H38</f>
        <v>0</v>
      </c>
      <c r="P45" s="3">
        <f>$O$28*Tabela1[[#This Row],[L]]+$P$28+$P$30</f>
        <v>0</v>
      </c>
      <c r="Q45" s="3">
        <f>$O$28*Tabela1[[#This Row],[L]]+$P$28-$P$30</f>
        <v>0</v>
      </c>
    </row>
    <row r="46" spans="1:17" ht="15" thickBot="1" x14ac:dyDescent="0.35">
      <c r="A46" s="75"/>
      <c r="B46" s="78"/>
      <c r="C46" s="52">
        <v>3</v>
      </c>
      <c r="D46" s="70"/>
      <c r="E46" s="57">
        <f t="shared" si="0"/>
        <v>0</v>
      </c>
      <c r="F46" s="71"/>
      <c r="G46" s="71"/>
      <c r="H46" s="71"/>
      <c r="I46" s="71"/>
      <c r="J46" s="71"/>
      <c r="K46" s="46"/>
      <c r="N46" s="3">
        <v>0.33737499999999998</v>
      </c>
      <c r="O46" s="3">
        <f>H41</f>
        <v>0</v>
      </c>
      <c r="P46" s="3">
        <f>$O$28*Tabela1[[#This Row],[L]]+$P$28+$P$30</f>
        <v>0</v>
      </c>
      <c r="Q46" s="3">
        <f>$O$28*Tabela1[[#This Row],[L]]+$P$28-$P$30</f>
        <v>0</v>
      </c>
    </row>
    <row r="47" spans="1:17" x14ac:dyDescent="0.3">
      <c r="A47" s="73"/>
      <c r="B47" s="76">
        <f t="shared" ref="B47" si="15">A47+$B$52</f>
        <v>0</v>
      </c>
      <c r="C47" s="53">
        <v>1</v>
      </c>
      <c r="D47" s="37"/>
      <c r="E47" s="38">
        <f t="shared" si="0"/>
        <v>0</v>
      </c>
      <c r="F47" s="29">
        <f>AVERAGE(E47:E49)</f>
        <v>0</v>
      </c>
      <c r="G47" s="29">
        <f>SQRT((F47-E47)^2+(F47-E48)^2+(F47-E49)^2)</f>
        <v>0</v>
      </c>
      <c r="H47" s="29">
        <f>F47^2</f>
        <v>0</v>
      </c>
      <c r="I47" s="29">
        <f>2*F47*G47</f>
        <v>0</v>
      </c>
      <c r="J47" s="29">
        <f>$O$28*B47+$P$28</f>
        <v>0</v>
      </c>
      <c r="K47" s="40">
        <f>H47-J47</f>
        <v>0</v>
      </c>
      <c r="N47" s="3">
        <v>0.28737499999999999</v>
      </c>
      <c r="O47" s="3">
        <f>H44</f>
        <v>0</v>
      </c>
      <c r="P47" s="3">
        <f>$O$28*Tabela1[[#This Row],[L]]+$P$28+$P$30</f>
        <v>0</v>
      </c>
      <c r="Q47" s="3">
        <f>$O$28*Tabela1[[#This Row],[L]]+$P$28-$P$30</f>
        <v>0</v>
      </c>
    </row>
    <row r="48" spans="1:17" x14ac:dyDescent="0.3">
      <c r="A48" s="74"/>
      <c r="B48" s="77"/>
      <c r="C48" s="34">
        <v>2</v>
      </c>
      <c r="D48" s="24"/>
      <c r="E48" s="23">
        <f t="shared" si="0"/>
        <v>0</v>
      </c>
      <c r="F48" s="28"/>
      <c r="G48" s="28"/>
      <c r="H48" s="28"/>
      <c r="I48" s="28"/>
      <c r="J48" s="28"/>
      <c r="K48" s="41"/>
      <c r="N48" s="7">
        <v>0.237375</v>
      </c>
      <c r="O48" s="3">
        <f>H47</f>
        <v>0</v>
      </c>
      <c r="P48" s="3">
        <f>$O$28*Tabela1[[#This Row],[L]]+$P$28+$P$30</f>
        <v>0</v>
      </c>
      <c r="Q48" s="3">
        <f>$O$28*Tabela1[[#This Row],[L]]+$P$28-$P$30</f>
        <v>0</v>
      </c>
    </row>
    <row r="49" spans="1:11" ht="15" thickBot="1" x14ac:dyDescent="0.35">
      <c r="A49" s="75"/>
      <c r="B49" s="78"/>
      <c r="C49" s="56">
        <v>3</v>
      </c>
      <c r="D49" s="70"/>
      <c r="E49" s="57">
        <f t="shared" si="0"/>
        <v>0</v>
      </c>
      <c r="F49" s="71"/>
      <c r="G49" s="71"/>
      <c r="H49" s="71"/>
      <c r="I49" s="71"/>
      <c r="J49" s="71"/>
      <c r="K49" s="46"/>
    </row>
    <row r="50" spans="1:11" x14ac:dyDescent="0.3">
      <c r="C50" s="61"/>
      <c r="D50" s="62"/>
    </row>
    <row r="52" spans="1:11" x14ac:dyDescent="0.3">
      <c r="A52" s="3" t="s">
        <v>3</v>
      </c>
      <c r="B52" s="6"/>
      <c r="D52" s="3" t="s">
        <v>5</v>
      </c>
      <c r="E52" s="3">
        <v>5.0000000000000001E-4</v>
      </c>
    </row>
    <row r="53" spans="1:11" x14ac:dyDescent="0.3">
      <c r="A53" s="3" t="s">
        <v>4</v>
      </c>
      <c r="B53" s="6"/>
      <c r="D53" s="3" t="s">
        <v>6</v>
      </c>
      <c r="E53" s="6">
        <f>SQRT(E52^2+B53^2)</f>
        <v>5.0000000000000001E-4</v>
      </c>
    </row>
    <row r="54" spans="1:11" ht="15" thickBot="1" x14ac:dyDescent="0.35"/>
    <row r="55" spans="1:11" x14ac:dyDescent="0.3">
      <c r="A55" s="12" t="s">
        <v>19</v>
      </c>
      <c r="B55" s="13" t="e">
        <f>4*(PI())^2/O28</f>
        <v>#DIV/0!</v>
      </c>
    </row>
    <row r="56" spans="1:11" ht="15" thickBot="1" x14ac:dyDescent="0.35">
      <c r="A56" s="15" t="s">
        <v>18</v>
      </c>
      <c r="B56" s="14" t="e">
        <f>4*(PI())^2/(O28^2)*O29</f>
        <v>#DIV/0!</v>
      </c>
    </row>
  </sheetData>
  <mergeCells count="129">
    <mergeCell ref="N27:Q27"/>
    <mergeCell ref="H5:H7"/>
    <mergeCell ref="H2:H4"/>
    <mergeCell ref="I44:I46"/>
    <mergeCell ref="I41:I43"/>
    <mergeCell ref="I38:I40"/>
    <mergeCell ref="I35:I37"/>
    <mergeCell ref="I32:I34"/>
    <mergeCell ref="I29:I31"/>
    <mergeCell ref="I26:I28"/>
    <mergeCell ref="I23:I25"/>
    <mergeCell ref="I20:I22"/>
    <mergeCell ref="I17:I19"/>
    <mergeCell ref="I14:I16"/>
    <mergeCell ref="I11:I13"/>
    <mergeCell ref="I8:I10"/>
    <mergeCell ref="I5:I7"/>
    <mergeCell ref="J38:J40"/>
    <mergeCell ref="J41:J43"/>
    <mergeCell ref="J44:J46"/>
    <mergeCell ref="J17:J19"/>
    <mergeCell ref="J20:J22"/>
    <mergeCell ref="J23:J25"/>
    <mergeCell ref="I47:I49"/>
    <mergeCell ref="H17:H19"/>
    <mergeCell ref="H14:H16"/>
    <mergeCell ref="H11:H13"/>
    <mergeCell ref="H8:H10"/>
    <mergeCell ref="K47:K49"/>
    <mergeCell ref="J47:J49"/>
    <mergeCell ref="K2:K4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J32:J34"/>
    <mergeCell ref="J35:J37"/>
    <mergeCell ref="H38:H40"/>
    <mergeCell ref="H41:H43"/>
    <mergeCell ref="H44:H46"/>
    <mergeCell ref="J26:J28"/>
    <mergeCell ref="J29:J31"/>
    <mergeCell ref="J2:J4"/>
    <mergeCell ref="J5:J7"/>
    <mergeCell ref="J8:J10"/>
    <mergeCell ref="J11:J13"/>
    <mergeCell ref="J14:J16"/>
    <mergeCell ref="I2:I4"/>
    <mergeCell ref="F35:F37"/>
    <mergeCell ref="G35:G37"/>
    <mergeCell ref="G32:G34"/>
    <mergeCell ref="G47:G49"/>
    <mergeCell ref="G44:G46"/>
    <mergeCell ref="G41:G43"/>
    <mergeCell ref="G38:G40"/>
    <mergeCell ref="F2:F4"/>
    <mergeCell ref="F17:F19"/>
    <mergeCell ref="F14:F16"/>
    <mergeCell ref="F11:F13"/>
    <mergeCell ref="F8:F10"/>
    <mergeCell ref="F5:F7"/>
    <mergeCell ref="G14:G16"/>
    <mergeCell ref="G11:G13"/>
    <mergeCell ref="G8:G10"/>
    <mergeCell ref="G5:G7"/>
    <mergeCell ref="G2:G4"/>
    <mergeCell ref="G29:G31"/>
    <mergeCell ref="G26:G28"/>
    <mergeCell ref="G23:G25"/>
    <mergeCell ref="G20:G22"/>
    <mergeCell ref="G17:G19"/>
    <mergeCell ref="B44:B46"/>
    <mergeCell ref="B47:B49"/>
    <mergeCell ref="B20:B22"/>
    <mergeCell ref="B23:B25"/>
    <mergeCell ref="B26:B28"/>
    <mergeCell ref="B29:B31"/>
    <mergeCell ref="B32:B34"/>
    <mergeCell ref="B35:B37"/>
    <mergeCell ref="H47:H49"/>
    <mergeCell ref="H20:H22"/>
    <mergeCell ref="H23:H25"/>
    <mergeCell ref="H26:H28"/>
    <mergeCell ref="H29:H31"/>
    <mergeCell ref="H32:H34"/>
    <mergeCell ref="H35:H37"/>
    <mergeCell ref="F38:F40"/>
    <mergeCell ref="F41:F43"/>
    <mergeCell ref="F44:F46"/>
    <mergeCell ref="F47:F49"/>
    <mergeCell ref="F20:F22"/>
    <mergeCell ref="F23:F25"/>
    <mergeCell ref="F26:F28"/>
    <mergeCell ref="F29:F31"/>
    <mergeCell ref="F32:F34"/>
    <mergeCell ref="A38:A40"/>
    <mergeCell ref="A41:A43"/>
    <mergeCell ref="A44:A46"/>
    <mergeCell ref="A47:A49"/>
    <mergeCell ref="B2:B4"/>
    <mergeCell ref="B5:B7"/>
    <mergeCell ref="B8:B10"/>
    <mergeCell ref="B11:B13"/>
    <mergeCell ref="B14:B16"/>
    <mergeCell ref="B17:B19"/>
    <mergeCell ref="A20:A22"/>
    <mergeCell ref="A23:A25"/>
    <mergeCell ref="A26:A28"/>
    <mergeCell ref="A29:A31"/>
    <mergeCell ref="A32:A34"/>
    <mergeCell ref="A35:A37"/>
    <mergeCell ref="A17:A19"/>
    <mergeCell ref="A2:A4"/>
    <mergeCell ref="A5:A7"/>
    <mergeCell ref="A8:A10"/>
    <mergeCell ref="A11:A13"/>
    <mergeCell ref="A14:A16"/>
    <mergeCell ref="B38:B40"/>
    <mergeCell ref="B41:B4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Amplitude</vt:lpstr>
      <vt:lpstr>Comprimento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2022-04-29T11:29:38Z</dcterms:created>
  <dcterms:modified xsi:type="dcterms:W3CDTF">2022-05-19T23:02:25Z</dcterms:modified>
</cp:coreProperties>
</file>