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F3405DFD-E868-4207-9393-19B0F000E431}" xr6:coauthVersionLast="47" xr6:coauthVersionMax="47" xr10:uidLastSave="{00000000-0000-0000-0000-000000000000}"/>
  <bookViews>
    <workbookView xWindow="-108" yWindow="-108" windowWidth="23256" windowHeight="12456" xr2:uid="{D149F195-8FA2-4881-9A1D-3CD562656943}"/>
  </bookViews>
  <sheets>
    <sheet name="d1 == d2" sheetId="1" r:id="rId1"/>
    <sheet name="d1 != d2" sheetId="2" r:id="rId2"/>
    <sheet name="sóli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2" i="2"/>
  <c r="B3" i="2"/>
  <c r="A3" i="2" s="1"/>
  <c r="B4" i="2"/>
  <c r="A4" i="2" s="1"/>
  <c r="B5" i="2"/>
  <c r="A5" i="2" s="1"/>
  <c r="B6" i="2"/>
  <c r="A6" i="2" s="1"/>
  <c r="B7" i="2"/>
  <c r="A7" i="2" s="1"/>
  <c r="B8" i="2"/>
  <c r="A8" i="2" s="1"/>
  <c r="B2" i="2"/>
  <c r="A2" i="2" s="1"/>
  <c r="F2" i="1"/>
  <c r="R4" i="1" s="1"/>
  <c r="D2" i="1"/>
  <c r="S5" i="1"/>
  <c r="S6" i="1"/>
  <c r="S7" i="1"/>
  <c r="S8" i="1"/>
  <c r="S9" i="1"/>
  <c r="S10" i="1"/>
  <c r="S11" i="1"/>
  <c r="S12" i="1"/>
  <c r="S13" i="1"/>
  <c r="S14" i="1"/>
  <c r="S15" i="1"/>
  <c r="D4" i="1"/>
  <c r="D6" i="1"/>
  <c r="D8" i="1"/>
  <c r="D10" i="1"/>
  <c r="D12" i="1"/>
  <c r="D14" i="1"/>
  <c r="D16" i="1"/>
  <c r="D18" i="1"/>
  <c r="D20" i="1"/>
  <c r="D22" i="1"/>
  <c r="D24" i="1"/>
  <c r="H2" i="2" l="1"/>
  <c r="H6" i="2"/>
  <c r="H8" i="2"/>
  <c r="H5" i="2"/>
  <c r="H4" i="2"/>
  <c r="H3" i="2"/>
  <c r="H7" i="2"/>
  <c r="F4" i="1"/>
  <c r="R5" i="1" s="1"/>
  <c r="F6" i="1"/>
  <c r="R6" i="1" s="1"/>
  <c r="F8" i="1"/>
  <c r="R7" i="1" s="1"/>
  <c r="F10" i="1"/>
  <c r="R8" i="1" s="1"/>
  <c r="F12" i="1"/>
  <c r="R9" i="1" s="1"/>
  <c r="F14" i="1"/>
  <c r="R10" i="1" s="1"/>
  <c r="F16" i="1"/>
  <c r="R11" i="1" s="1"/>
  <c r="F18" i="1"/>
  <c r="R12" i="1" s="1"/>
  <c r="F20" i="1"/>
  <c r="R13" i="1" s="1"/>
  <c r="F22" i="1"/>
  <c r="R14" i="1" s="1"/>
  <c r="F24" i="1"/>
  <c r="R15" i="1" s="1"/>
  <c r="D2" i="3"/>
  <c r="F8" i="2"/>
  <c r="G8" i="2" s="1"/>
  <c r="I8" i="2" s="1"/>
  <c r="F7" i="2"/>
  <c r="G7" i="2" s="1"/>
  <c r="I7" i="2" s="1"/>
  <c r="F6" i="2"/>
  <c r="G6" i="2" s="1"/>
  <c r="I6" i="2" s="1"/>
  <c r="F5" i="2"/>
  <c r="G5" i="2" s="1"/>
  <c r="I5" i="2" s="1"/>
  <c r="F4" i="2"/>
  <c r="G4" i="2" s="1"/>
  <c r="I4" i="2" s="1"/>
  <c r="F3" i="2"/>
  <c r="G3" i="2" s="1"/>
  <c r="I3" i="2" s="1"/>
  <c r="F2" i="2"/>
  <c r="G2" i="2" s="1"/>
  <c r="G16" i="1"/>
  <c r="G18" i="1"/>
  <c r="I2" i="2" l="1"/>
  <c r="J7" i="2"/>
  <c r="J4" i="2"/>
  <c r="J6" i="2"/>
  <c r="J8" i="2"/>
  <c r="J3" i="2"/>
  <c r="G8" i="1"/>
  <c r="G6" i="1"/>
  <c r="G4" i="1"/>
  <c r="G24" i="1"/>
  <c r="G22" i="1"/>
  <c r="G20" i="1"/>
  <c r="G2" i="1"/>
  <c r="S4" i="1" s="1"/>
  <c r="G14" i="1"/>
  <c r="G12" i="1"/>
  <c r="G10" i="1"/>
  <c r="J2" i="2"/>
  <c r="J5" i="2"/>
  <c r="M4" i="1" l="1" a="1"/>
  <c r="M4" i="1" l="1"/>
  <c r="N4" i="1"/>
  <c r="M6" i="1"/>
  <c r="N5" i="1"/>
  <c r="N6" i="1"/>
  <c r="M5" i="1"/>
  <c r="T11" i="1" l="1"/>
  <c r="U11" i="1" s="1"/>
  <c r="T14" i="1"/>
  <c r="U14" i="1" s="1"/>
  <c r="T5" i="1"/>
  <c r="U5" i="1" s="1"/>
  <c r="T6" i="1"/>
  <c r="U6" i="1" s="1"/>
  <c r="T7" i="1"/>
  <c r="U7" i="1" s="1"/>
  <c r="T9" i="1"/>
  <c r="U9" i="1" s="1"/>
  <c r="T13" i="1"/>
  <c r="U13" i="1" s="1"/>
  <c r="T8" i="1"/>
  <c r="U8" i="1" s="1"/>
  <c r="T10" i="1"/>
  <c r="U10" i="1" s="1"/>
  <c r="T12" i="1"/>
  <c r="U12" i="1" s="1"/>
  <c r="T15" i="1"/>
  <c r="U15" i="1" s="1"/>
  <c r="J8" i="1"/>
  <c r="T4" i="1"/>
  <c r="U4" i="1" s="1"/>
  <c r="J9" i="1" l="1"/>
  <c r="E8" i="1"/>
  <c r="E4" i="1"/>
  <c r="E22" i="1"/>
  <c r="E24" i="1"/>
  <c r="E12" i="1"/>
  <c r="E16" i="1"/>
  <c r="E2" i="1"/>
  <c r="E18" i="1"/>
  <c r="E6" i="1"/>
  <c r="E14" i="1"/>
  <c r="E20" i="1"/>
  <c r="E10" i="1"/>
</calcChain>
</file>

<file path=xl/sharedStrings.xml><?xml version="1.0" encoding="utf-8"?>
<sst xmlns="http://schemas.openxmlformats.org/spreadsheetml/2006/main" count="46" uniqueCount="32">
  <si>
    <t>TD</t>
  </si>
  <si>
    <t>TI</t>
  </si>
  <si>
    <t>T</t>
  </si>
  <si>
    <t>I</t>
  </si>
  <si>
    <t>I'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</si>
  <si>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</si>
  <si>
    <r>
      <t>T</t>
    </r>
    <r>
      <rPr>
        <vertAlign val="subscript"/>
        <sz val="11"/>
        <color theme="1"/>
        <rFont val="Calibri"/>
        <family val="2"/>
        <scheme val="minor"/>
      </rPr>
      <t>D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</si>
  <si>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=d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</si>
  <si>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</si>
  <si>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</si>
  <si>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</si>
  <si>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</si>
  <si>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</si>
  <si>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vareta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</si>
  <si>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</si>
  <si>
    <t>d</t>
  </si>
  <si>
    <t>_d1</t>
  </si>
  <si>
    <t>_d2</t>
  </si>
  <si>
    <t>Sólido</t>
  </si>
  <si>
    <t>D</t>
  </si>
  <si>
    <t>T^2</t>
  </si>
  <si>
    <t>Análise Estatística</t>
  </si>
  <si>
    <t>m</t>
  </si>
  <si>
    <t>u(m)</t>
  </si>
  <si>
    <t>r^2</t>
  </si>
  <si>
    <t>b</t>
  </si>
  <si>
    <t>u(b)</t>
  </si>
  <si>
    <t>sy</t>
  </si>
  <si>
    <t>Erro</t>
  </si>
  <si>
    <t>fit</t>
  </si>
  <si>
    <t>resíduos</t>
  </si>
  <si>
    <t>Dif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</si>
</sst>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I'(T2)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581154104544564E-2"/>
                  <c:y val="0.16917185223969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'd1 == d2'!$G$2:$G$33</c:f>
              <c:numCache>
                <c:formatCode>General</c:formatCode>
                <c:ptCount val="32"/>
                <c:pt idx="0">
                  <c:v>61.011721000000001</c:v>
                </c:pt>
                <c:pt idx="2">
                  <c:v>56.991175562499997</c:v>
                </c:pt>
                <c:pt idx="4">
                  <c:v>53.282700250000005</c:v>
                </c:pt>
                <c:pt idx="6">
                  <c:v>49.596806250000007</c:v>
                </c:pt>
                <c:pt idx="8">
                  <c:v>46.345460062500003</c:v>
                </c:pt>
                <c:pt idx="10">
                  <c:v>42.922152249999996</c:v>
                </c:pt>
                <c:pt idx="12">
                  <c:v>39.614436000000005</c:v>
                </c:pt>
                <c:pt idx="14">
                  <c:v>36.844900000000003</c:v>
                </c:pt>
                <c:pt idx="16">
                  <c:v>33.683514062500002</c:v>
                </c:pt>
                <c:pt idx="18">
                  <c:v>31.222950062499997</c:v>
                </c:pt>
                <c:pt idx="20">
                  <c:v>28.472896000000002</c:v>
                </c:pt>
                <c:pt idx="22">
                  <c:v>17.878098062499994</c:v>
                </c:pt>
              </c:numCache>
            </c:numRef>
          </c:xVal>
          <c:yVal>
            <c:numRef>
              <c:f>'d1 == d2'!$F$2:$F$33</c:f>
              <c:numCache>
                <c:formatCode>General</c:formatCode>
                <c:ptCount val="32"/>
                <c:pt idx="0">
                  <c:v>2.8297709837333332E-2</c:v>
                </c:pt>
                <c:pt idx="2">
                  <c:v>2.7401993740333336E-2</c:v>
                </c:pt>
                <c:pt idx="4">
                  <c:v>2.6506277643333333E-2</c:v>
                </c:pt>
                <c:pt idx="6">
                  <c:v>2.561056154633333E-2</c:v>
                </c:pt>
                <c:pt idx="8">
                  <c:v>2.4714845449333334E-2</c:v>
                </c:pt>
                <c:pt idx="10">
                  <c:v>2.3819129352333331E-2</c:v>
                </c:pt>
                <c:pt idx="12">
                  <c:v>2.2923413255333331E-2</c:v>
                </c:pt>
                <c:pt idx="14">
                  <c:v>2.2027697158333331E-2</c:v>
                </c:pt>
                <c:pt idx="16">
                  <c:v>2.1131981061333335E-2</c:v>
                </c:pt>
                <c:pt idx="18">
                  <c:v>2.0236264964333332E-2</c:v>
                </c:pt>
                <c:pt idx="20">
                  <c:v>1.9340548867333336E-2</c:v>
                </c:pt>
                <c:pt idx="22">
                  <c:v>1.4861968382333331E-2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8-448D-AE86-088D199EE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93199"/>
        <c:axId val="149296111"/>
      </c:scatterChart>
      <c:valAx>
        <c:axId val="14929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6111"/>
        <c:crosses val="autoZero"/>
        <c:crossBetween val="midCat"/>
      </c:valAx>
      <c:valAx>
        <c:axId val="14929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I'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9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== d2'!$S$4:$S$15</c:f>
              <c:numCache>
                <c:formatCode>General</c:formatCode>
                <c:ptCount val="12"/>
                <c:pt idx="0">
                  <c:v>61.011721000000001</c:v>
                </c:pt>
                <c:pt idx="1">
                  <c:v>56.991175562499997</c:v>
                </c:pt>
                <c:pt idx="2">
                  <c:v>53.282700250000005</c:v>
                </c:pt>
                <c:pt idx="3">
                  <c:v>49.596806250000007</c:v>
                </c:pt>
                <c:pt idx="4">
                  <c:v>46.345460062500003</c:v>
                </c:pt>
                <c:pt idx="5">
                  <c:v>42.922152249999996</c:v>
                </c:pt>
                <c:pt idx="6">
                  <c:v>39.614436000000005</c:v>
                </c:pt>
                <c:pt idx="7">
                  <c:v>36.844900000000003</c:v>
                </c:pt>
                <c:pt idx="8">
                  <c:v>33.683514062500002</c:v>
                </c:pt>
                <c:pt idx="9">
                  <c:v>31.222950062499997</c:v>
                </c:pt>
                <c:pt idx="10">
                  <c:v>28.472896000000002</c:v>
                </c:pt>
                <c:pt idx="11">
                  <c:v>17.878098062499994</c:v>
                </c:pt>
              </c:numCache>
            </c:numRef>
          </c:xVal>
          <c:yVal>
            <c:numRef>
              <c:f>'d1 == d2'!$U$4:$U$15</c:f>
              <c:numCache>
                <c:formatCode>General</c:formatCode>
                <c:ptCount val="12"/>
                <c:pt idx="0">
                  <c:v>-6.3197452470895032E-4</c:v>
                </c:pt>
                <c:pt idx="1">
                  <c:v>-3.2149835858930054E-4</c:v>
                </c:pt>
                <c:pt idx="2">
                  <c:v>-1.0464545234253886E-4</c:v>
                </c:pt>
                <c:pt idx="3">
                  <c:v>1.0543289934390743E-4</c:v>
                </c:pt>
                <c:pt idx="4">
                  <c:v>1.8514381269617297E-4</c:v>
                </c:pt>
                <c:pt idx="5">
                  <c:v>3.1644443815413009E-4</c:v>
                </c:pt>
                <c:pt idx="6">
                  <c:v>4.1306677168955613E-4</c:v>
                </c:pt>
                <c:pt idx="7">
                  <c:v>3.4823119763385812E-4</c:v>
                </c:pt>
                <c:pt idx="8">
                  <c:v>4.0095339534415575E-4</c:v>
                </c:pt>
                <c:pt idx="9">
                  <c:v>2.4342402097853391E-4</c:v>
                </c:pt>
                <c:pt idx="10">
                  <c:v>1.7274372693437678E-4</c:v>
                </c:pt>
                <c:pt idx="11">
                  <c:v>-1.1273219271339362E-3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2-449B-B11F-2140EEAC2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49551"/>
        <c:axId val="256946223"/>
      </c:scatterChart>
      <c:valAx>
        <c:axId val="256949551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 (s</a:t>
                </a:r>
                <a:r>
                  <a:rPr lang="en-US" sz="1400" b="0" i="0" baseline="30000">
                    <a:effectLst/>
                  </a:rPr>
                  <a:t>2</a:t>
                </a:r>
                <a:r>
                  <a:rPr lang="en-US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6223"/>
        <c:crossesAt val="-1000"/>
        <c:crossBetween val="midCat"/>
      </c:valAx>
      <c:valAx>
        <c:axId val="25694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4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I'(T^2)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'd1 != d2'!$J$2:$J$8</c:f>
              <c:numCache>
                <c:formatCode>General</c:formatCode>
                <c:ptCount val="7"/>
                <c:pt idx="0">
                  <c:v>57.744801000000002</c:v>
                </c:pt>
                <c:pt idx="1">
                  <c:v>57.100692249999994</c:v>
                </c:pt>
                <c:pt idx="2">
                  <c:v>56.761156</c:v>
                </c:pt>
                <c:pt idx="3">
                  <c:v>56.783760250000014</c:v>
                </c:pt>
                <c:pt idx="4">
                  <c:v>56.821444000000007</c:v>
                </c:pt>
                <c:pt idx="5">
                  <c:v>56.776225000000004</c:v>
                </c:pt>
                <c:pt idx="6">
                  <c:v>57.24435600000001</c:v>
                </c:pt>
              </c:numCache>
            </c:numRef>
          </c:xVal>
          <c:yVal>
            <c:numRef>
              <c:f>'d1 != d2'!$H$2:$H$8</c:f>
              <c:numCache>
                <c:formatCode>General</c:formatCode>
                <c:ptCount val="7"/>
                <c:pt idx="0">
                  <c:v>3.1526139755433336E-2</c:v>
                </c:pt>
                <c:pt idx="1">
                  <c:v>3.1536488217933333E-2</c:v>
                </c:pt>
                <c:pt idx="2">
                  <c:v>3.1543387192933335E-2</c:v>
                </c:pt>
                <c:pt idx="3">
                  <c:v>3.1550286167933331E-2</c:v>
                </c:pt>
                <c:pt idx="4">
                  <c:v>3.1557185142933333E-2</c:v>
                </c:pt>
                <c:pt idx="5">
                  <c:v>3.1564084117933336E-2</c:v>
                </c:pt>
                <c:pt idx="6">
                  <c:v>3.1570983092933325E-2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1-4504-93E2-51578FA61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814911"/>
        <c:axId val="441816575"/>
      </c:scatterChart>
      <c:valAx>
        <c:axId val="44181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16575"/>
        <c:crosses val="autoZero"/>
        <c:crossBetween val="midCat"/>
      </c:valAx>
      <c:valAx>
        <c:axId val="44181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14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10</xdr:row>
      <xdr:rowOff>0</xdr:rowOff>
    </xdr:from>
    <xdr:to>
      <xdr:col>15</xdr:col>
      <xdr:colOff>144780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A4F50-CB96-A566-B83C-8EE9F06B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213360</xdr:colOff>
      <xdr:row>17</xdr:row>
      <xdr:rowOff>152400</xdr:rowOff>
    </xdr:from>
    <xdr:to>
      <xdr:col>23</xdr:col>
      <xdr:colOff>518160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8CE9A-242E-DFFF-82E3-DEA46A7B0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601980</xdr:colOff>
      <xdr:row>5</xdr:row>
      <xdr:rowOff>144780</xdr:rowOff>
    </xdr:from>
    <xdr:to>
      <xdr:col>21</xdr:col>
      <xdr:colOff>297180</xdr:colOff>
      <xdr:row>20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3D4E64-1A91-913F-B04C-EF9ADA75F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F82D-724E-4007-ACEE-899E5FEDB6AF}">
  <dimension ref="A1:U25"/>
  <sheetViews>
    <sheetView tabSelected="1" workbookViewId="0">
      <selection activeCell="Q8" sqref="Q8"/>
    </sheetView>
  </sheetViews>
  <sheetFormatPr defaultRowHeight="14.4" x14ac:dyDescent="0.3"/>
  <cols>
    <col min="1" max="12" width="8.88671875" style="2"/>
    <col min="13" max="13" width="12" style="2" bestFit="1" customWidth="1"/>
    <col min="14" max="14" width="9" style="2" bestFit="1" customWidth="1"/>
    <col min="15" max="16384" width="8.88671875" style="2"/>
  </cols>
  <sheetData>
    <row r="1" spans="1:21" ht="16.2" x14ac:dyDescent="0.3">
      <c r="A1" s="3" t="s">
        <v>7</v>
      </c>
      <c r="B1" s="3" t="s">
        <v>6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14</v>
      </c>
    </row>
    <row r="2" spans="1:21" x14ac:dyDescent="0.3">
      <c r="A2" s="5">
        <v>0.27</v>
      </c>
      <c r="B2" s="4">
        <v>7.8040000000000003</v>
      </c>
      <c r="C2" s="4">
        <v>7.8120000000000003</v>
      </c>
      <c r="D2" s="5">
        <f>AVERAGE(AVERAGE(B2:B3),AVERAGE(C2:C3))</f>
        <v>7.8109999999999999</v>
      </c>
      <c r="E2" s="5">
        <f>($J$8/(4*PI()^2))*D2^2</f>
        <v>1.8303950788222979E-2</v>
      </c>
      <c r="F2" s="5">
        <f>A2*$J$3^2+A2*$J$4^2+($J$5*$J$6^2)/12</f>
        <v>2.8297709837333332E-2</v>
      </c>
      <c r="G2" s="5">
        <f>D2^2</f>
        <v>61.011721000000001</v>
      </c>
    </row>
    <row r="3" spans="1:21" ht="15.6" x14ac:dyDescent="0.3">
      <c r="A3" s="6"/>
      <c r="B3" s="1">
        <v>7.8140000000000001</v>
      </c>
      <c r="C3" s="1">
        <v>7.8140000000000001</v>
      </c>
      <c r="D3" s="6"/>
      <c r="E3" s="6"/>
      <c r="F3" s="6"/>
      <c r="G3" s="6"/>
      <c r="I3" s="3" t="s">
        <v>10</v>
      </c>
      <c r="J3" s="1">
        <v>0.21243999999999999</v>
      </c>
      <c r="L3" s="7" t="s">
        <v>21</v>
      </c>
      <c r="M3" s="7"/>
      <c r="N3" s="7"/>
      <c r="O3" s="7"/>
      <c r="R3" s="2" t="s">
        <v>4</v>
      </c>
      <c r="S3" s="2" t="s">
        <v>20</v>
      </c>
      <c r="T3" s="2" t="s">
        <v>29</v>
      </c>
      <c r="U3" s="2" t="s">
        <v>30</v>
      </c>
    </row>
    <row r="4" spans="1:21" ht="15.6" x14ac:dyDescent="0.3">
      <c r="A4" s="5">
        <v>0.26</v>
      </c>
      <c r="B4" s="1">
        <v>7.548</v>
      </c>
      <c r="C4" s="1">
        <v>7.5540000000000003</v>
      </c>
      <c r="D4" s="5">
        <f t="shared" ref="D4" si="0">AVERAGE(AVERAGE(B4:B5),AVERAGE(C4:C5))</f>
        <v>7.5492499999999998</v>
      </c>
      <c r="E4" s="5">
        <f t="shared" ref="E4" si="1">($J$8/(4*PI()^2))*D4^2</f>
        <v>1.7097758525103333E-2</v>
      </c>
      <c r="F4" s="5">
        <f t="shared" ref="F4:F25" si="2">A4*$J$3^2+A4*$J$4^2+($J$5*$J$6^2)/12</f>
        <v>2.7401993740333336E-2</v>
      </c>
      <c r="G4" s="5">
        <f>D4^2</f>
        <v>56.991175562499997</v>
      </c>
      <c r="I4" s="3" t="s">
        <v>9</v>
      </c>
      <c r="J4" s="1">
        <v>0.21081</v>
      </c>
      <c r="L4" s="3" t="s">
        <v>22</v>
      </c>
      <c r="M4" s="1">
        <f t="array" ref="M4:N6">LINEST(R4:R15,S4:S15,1,1)</f>
        <v>3.0000712138939629E-4</v>
      </c>
      <c r="N4" s="1">
        <v>1.0625733573819303E-2</v>
      </c>
      <c r="O4" s="3" t="s">
        <v>25</v>
      </c>
      <c r="R4" s="2">
        <f>F2</f>
        <v>2.8297709837333332E-2</v>
      </c>
      <c r="S4" s="2">
        <f>G2</f>
        <v>61.011721000000001</v>
      </c>
      <c r="T4" s="2">
        <f>S4*$M$4+$N$4</f>
        <v>2.8929684362042282E-2</v>
      </c>
      <c r="U4" s="2">
        <f>R4-T4</f>
        <v>-6.3197452470895032E-4</v>
      </c>
    </row>
    <row r="5" spans="1:21" ht="15.6" x14ac:dyDescent="0.3">
      <c r="A5" s="6"/>
      <c r="B5" s="1">
        <v>7.5469999999999997</v>
      </c>
      <c r="C5" s="1">
        <v>7.548</v>
      </c>
      <c r="D5" s="6"/>
      <c r="E5" s="6"/>
      <c r="F5" s="6"/>
      <c r="G5" s="6"/>
      <c r="I5" s="3" t="s">
        <v>8</v>
      </c>
      <c r="J5" s="1">
        <v>0.13222</v>
      </c>
      <c r="L5" s="3" t="s">
        <v>23</v>
      </c>
      <c r="M5" s="1">
        <v>1.1816725821147807E-5</v>
      </c>
      <c r="N5" s="1">
        <v>5.1083894415390534E-4</v>
      </c>
      <c r="O5" s="3" t="s">
        <v>26</v>
      </c>
      <c r="R5" s="2">
        <f>F4</f>
        <v>2.7401993740333336E-2</v>
      </c>
      <c r="S5" s="2">
        <f>G4</f>
        <v>56.991175562499997</v>
      </c>
      <c r="T5" s="2">
        <f t="shared" ref="T5:T15" si="3">S5*$M$4+$N$4</f>
        <v>2.7723492098922636E-2</v>
      </c>
      <c r="U5" s="2">
        <f t="shared" ref="U5:U15" si="4">R5-T5</f>
        <v>-3.2149835858930054E-4</v>
      </c>
    </row>
    <row r="6" spans="1:21" ht="15.6" x14ac:dyDescent="0.3">
      <c r="A6" s="5">
        <v>0.25</v>
      </c>
      <c r="B6" s="1">
        <v>7.2939999999999996</v>
      </c>
      <c r="C6" s="1">
        <v>7.306</v>
      </c>
      <c r="D6" s="5">
        <f t="shared" ref="D6" si="5">AVERAGE(AVERAGE(B6:B7),AVERAGE(C6:C7))</f>
        <v>7.2995000000000001</v>
      </c>
      <c r="E6" s="5">
        <f t="shared" ref="E6" si="6">($J$8/(4*PI()^2))*D6^2</f>
        <v>1.5985189521856569E-2</v>
      </c>
      <c r="F6" s="5">
        <f t="shared" ref="F6:F25" si="7">A6*$J$3^2+A6*$J$4^2+($J$5*$J$6^2)/12</f>
        <v>2.6506277643333333E-2</v>
      </c>
      <c r="G6" s="5">
        <f>D6^2</f>
        <v>53.282700250000005</v>
      </c>
      <c r="I6" s="3" t="s">
        <v>13</v>
      </c>
      <c r="J6" s="1">
        <v>0.61099999999999999</v>
      </c>
      <c r="L6" s="3" t="s">
        <v>24</v>
      </c>
      <c r="M6" s="1">
        <v>0.98472275083186844</v>
      </c>
      <c r="N6" s="1">
        <v>4.971758443382163E-4</v>
      </c>
      <c r="O6" s="3" t="s">
        <v>27</v>
      </c>
      <c r="R6" s="2">
        <f>F6</f>
        <v>2.6506277643333333E-2</v>
      </c>
      <c r="S6" s="2">
        <f>G6</f>
        <v>53.282700250000005</v>
      </c>
      <c r="T6" s="2">
        <f t="shared" si="3"/>
        <v>2.6610923095675872E-2</v>
      </c>
      <c r="U6" s="2">
        <f t="shared" si="4"/>
        <v>-1.0464545234253886E-4</v>
      </c>
    </row>
    <row r="7" spans="1:21" x14ac:dyDescent="0.3">
      <c r="A7" s="6"/>
      <c r="B7" s="1">
        <v>7.2990000000000004</v>
      </c>
      <c r="C7" s="1">
        <v>7.2990000000000004</v>
      </c>
      <c r="D7" s="6"/>
      <c r="E7" s="6"/>
      <c r="F7" s="6"/>
      <c r="G7" s="6"/>
      <c r="R7" s="2">
        <f>F8</f>
        <v>2.561056154633333E-2</v>
      </c>
      <c r="S7" s="2">
        <f>G8</f>
        <v>49.596806250000007</v>
      </c>
      <c r="T7" s="2">
        <f t="shared" si="3"/>
        <v>2.5505128646989422E-2</v>
      </c>
      <c r="U7" s="2">
        <f t="shared" si="4"/>
        <v>1.0543289934390743E-4</v>
      </c>
    </row>
    <row r="8" spans="1:21" x14ac:dyDescent="0.3">
      <c r="A8" s="5">
        <v>0.24</v>
      </c>
      <c r="B8" s="1">
        <v>7.0380000000000003</v>
      </c>
      <c r="C8" s="1">
        <v>7.0439999999999996</v>
      </c>
      <c r="D8" s="5">
        <f t="shared" ref="D8" si="8">AVERAGE(AVERAGE(B8:B9),AVERAGE(C8:C9))</f>
        <v>7.0425000000000004</v>
      </c>
      <c r="E8" s="5">
        <f t="shared" ref="E8" si="9">($J$8/(4*PI()^2))*D8^2</f>
        <v>1.4879395073170121E-2</v>
      </c>
      <c r="F8" s="5">
        <f t="shared" ref="F8:F25" si="10">A8*$J$3^2+A8*$J$4^2+($J$5*$J$6^2)/12</f>
        <v>2.561056154633333E-2</v>
      </c>
      <c r="G8" s="5">
        <f>D8^2</f>
        <v>49.596806250000007</v>
      </c>
      <c r="I8" s="3" t="s">
        <v>19</v>
      </c>
      <c r="J8" s="1">
        <f>M4*4*PI()*PI()</f>
        <v>1.184380642249174E-2</v>
      </c>
      <c r="R8" s="2">
        <f>F10</f>
        <v>2.4714845449333334E-2</v>
      </c>
      <c r="S8" s="2">
        <f>G10</f>
        <v>46.345460062500003</v>
      </c>
      <c r="T8" s="2">
        <f t="shared" si="3"/>
        <v>2.4529701636637161E-2</v>
      </c>
      <c r="U8" s="2">
        <f t="shared" si="4"/>
        <v>1.8514381269617297E-4</v>
      </c>
    </row>
    <row r="9" spans="1:21" x14ac:dyDescent="0.3">
      <c r="A9" s="6"/>
      <c r="B9" s="1">
        <v>7.0419999999999998</v>
      </c>
      <c r="C9" s="1">
        <v>7.0460000000000003</v>
      </c>
      <c r="D9" s="6"/>
      <c r="E9" s="6"/>
      <c r="F9" s="6"/>
      <c r="G9" s="6"/>
      <c r="I9" s="3" t="s">
        <v>28</v>
      </c>
      <c r="J9" s="8">
        <f>ABS(J8-0.02289)/0.02289</f>
        <v>0.48257726419870078</v>
      </c>
      <c r="R9" s="2">
        <f>F12</f>
        <v>2.3819129352333331E-2</v>
      </c>
      <c r="S9" s="2">
        <f>G12</f>
        <v>42.922152249999996</v>
      </c>
      <c r="T9" s="2">
        <f t="shared" si="3"/>
        <v>2.35026849141792E-2</v>
      </c>
      <c r="U9" s="2">
        <f t="shared" si="4"/>
        <v>3.1644443815413009E-4</v>
      </c>
    </row>
    <row r="10" spans="1:21" x14ac:dyDescent="0.3">
      <c r="A10" s="5">
        <v>0.23</v>
      </c>
      <c r="B10" s="1">
        <v>6.8120000000000003</v>
      </c>
      <c r="C10" s="1">
        <v>6.8079999999999998</v>
      </c>
      <c r="D10" s="5">
        <f t="shared" ref="D10" si="11">AVERAGE(AVERAGE(B10:B11),AVERAGE(C10:C11))</f>
        <v>6.8077500000000004</v>
      </c>
      <c r="E10" s="5">
        <f t="shared" ref="E10" si="12">($J$8/(4*PI()^2))*D10^2</f>
        <v>1.3903968062817856E-2</v>
      </c>
      <c r="F10" s="5">
        <f t="shared" ref="F10:F25" si="13">A10*$J$3^2+A10*$J$4^2+($J$5*$J$6^2)/12</f>
        <v>2.4714845449333334E-2</v>
      </c>
      <c r="G10" s="5">
        <f>D10^2</f>
        <v>46.345460062500003</v>
      </c>
      <c r="R10" s="2">
        <f>F14</f>
        <v>2.2923413255333331E-2</v>
      </c>
      <c r="S10" s="2">
        <f>G14</f>
        <v>39.614436000000005</v>
      </c>
      <c r="T10" s="2">
        <f t="shared" si="3"/>
        <v>2.2510346483643775E-2</v>
      </c>
      <c r="U10" s="2">
        <f t="shared" si="4"/>
        <v>4.1306677168955613E-4</v>
      </c>
    </row>
    <row r="11" spans="1:21" x14ac:dyDescent="0.3">
      <c r="A11" s="6"/>
      <c r="B11" s="1">
        <v>6.81</v>
      </c>
      <c r="C11" s="1">
        <v>6.8010000000000002</v>
      </c>
      <c r="D11" s="6"/>
      <c r="E11" s="6"/>
      <c r="F11" s="6"/>
      <c r="G11" s="6"/>
      <c r="R11" s="2">
        <f>F16</f>
        <v>2.2027697158333331E-2</v>
      </c>
      <c r="S11" s="2">
        <f>G16</f>
        <v>36.844900000000003</v>
      </c>
      <c r="T11" s="2">
        <f t="shared" si="3"/>
        <v>2.1679465960699473E-2</v>
      </c>
      <c r="U11" s="2">
        <f t="shared" si="4"/>
        <v>3.4823119763385812E-4</v>
      </c>
    </row>
    <row r="12" spans="1:21" x14ac:dyDescent="0.3">
      <c r="A12" s="5">
        <v>0.22</v>
      </c>
      <c r="B12" s="1">
        <v>6.5549999999999997</v>
      </c>
      <c r="C12" s="1">
        <v>6.5469999999999997</v>
      </c>
      <c r="D12" s="5">
        <f t="shared" ref="D12" si="14">AVERAGE(AVERAGE(B12:B13),AVERAGE(C12:C13))</f>
        <v>6.5514999999999999</v>
      </c>
      <c r="E12" s="5">
        <f t="shared" ref="E12" si="15">($J$8/(4*PI()^2))*D12^2</f>
        <v>1.2876951340359898E-2</v>
      </c>
      <c r="F12" s="5">
        <f t="shared" ref="F12:F25" si="16">A12*$J$3^2+A12*$J$4^2+($J$5*$J$6^2)/12</f>
        <v>2.3819129352333331E-2</v>
      </c>
      <c r="G12" s="5">
        <f>D12^2</f>
        <v>42.922152249999996</v>
      </c>
      <c r="R12" s="2">
        <f>F18</f>
        <v>2.1131981061333335E-2</v>
      </c>
      <c r="S12" s="2">
        <f>G18</f>
        <v>33.683514062500002</v>
      </c>
      <c r="T12" s="2">
        <f t="shared" si="3"/>
        <v>2.073102766598918E-2</v>
      </c>
      <c r="U12" s="2">
        <f t="shared" si="4"/>
        <v>4.0095339534415575E-4</v>
      </c>
    </row>
    <row r="13" spans="1:21" x14ac:dyDescent="0.3">
      <c r="A13" s="6"/>
      <c r="B13" s="1">
        <v>6.5549999999999997</v>
      </c>
      <c r="C13" s="1">
        <v>6.5490000000000004</v>
      </c>
      <c r="D13" s="6"/>
      <c r="E13" s="6"/>
      <c r="F13" s="6"/>
      <c r="G13" s="6"/>
      <c r="R13" s="2">
        <f>F20</f>
        <v>2.0236264964333332E-2</v>
      </c>
      <c r="S13" s="2">
        <f>G20</f>
        <v>31.222950062499997</v>
      </c>
      <c r="T13" s="2">
        <f t="shared" si="3"/>
        <v>1.9992840943354798E-2</v>
      </c>
      <c r="U13" s="2">
        <f t="shared" si="4"/>
        <v>2.4342402097853391E-4</v>
      </c>
    </row>
    <row r="14" spans="1:21" x14ac:dyDescent="0.3">
      <c r="A14" s="5">
        <v>0.21</v>
      </c>
      <c r="B14" s="1">
        <v>6.2960000000000003</v>
      </c>
      <c r="C14" s="1">
        <v>6.2919999999999998</v>
      </c>
      <c r="D14" s="5">
        <f t="shared" ref="D14" si="17">AVERAGE(AVERAGE(B14:B15),AVERAGE(C14:C15))</f>
        <v>6.2940000000000005</v>
      </c>
      <c r="E14" s="5">
        <f t="shared" ref="E14" si="18">($J$8/(4*PI()^2))*D14^2</f>
        <v>1.1884612909824472E-2</v>
      </c>
      <c r="F14" s="5">
        <f t="shared" ref="F14:F25" si="19">A14*$J$3^2+A14*$J$4^2+($J$5*$J$6^2)/12</f>
        <v>2.2923413255333331E-2</v>
      </c>
      <c r="G14" s="5">
        <f>D14^2</f>
        <v>39.614436000000005</v>
      </c>
      <c r="R14" s="2">
        <f>F22</f>
        <v>1.9340548867333336E-2</v>
      </c>
      <c r="S14" s="2">
        <f>G22</f>
        <v>28.472896000000002</v>
      </c>
      <c r="T14" s="2">
        <f t="shared" si="3"/>
        <v>1.9167805140398959E-2</v>
      </c>
      <c r="U14" s="2">
        <f t="shared" si="4"/>
        <v>1.7274372693437678E-4</v>
      </c>
    </row>
    <row r="15" spans="1:21" x14ac:dyDescent="0.3">
      <c r="A15" s="6"/>
      <c r="B15" s="1">
        <v>6.298</v>
      </c>
      <c r="C15" s="1">
        <v>6.29</v>
      </c>
      <c r="D15" s="6"/>
      <c r="E15" s="6"/>
      <c r="F15" s="6"/>
      <c r="G15" s="6"/>
      <c r="R15" s="2">
        <f>F24</f>
        <v>1.4861968382333331E-2</v>
      </c>
      <c r="S15" s="2">
        <f>G24</f>
        <v>17.878098062499994</v>
      </c>
      <c r="T15" s="2">
        <f t="shared" si="3"/>
        <v>1.5989290309467268E-2</v>
      </c>
      <c r="U15" s="2">
        <f t="shared" si="4"/>
        <v>-1.1273219271339362E-3</v>
      </c>
    </row>
    <row r="16" spans="1:21" x14ac:dyDescent="0.3">
      <c r="A16" s="5">
        <v>0.2</v>
      </c>
      <c r="B16" s="1">
        <v>6.0720000000000001</v>
      </c>
      <c r="C16" s="1">
        <v>6.069</v>
      </c>
      <c r="D16" s="5">
        <f t="shared" ref="D16" si="20">AVERAGE(AVERAGE(B16:B17),AVERAGE(C16:C17))</f>
        <v>6.07</v>
      </c>
      <c r="E16" s="5">
        <f t="shared" ref="E16" si="21">($J$8/(4*PI()^2))*D16^2</f>
        <v>1.1053732386880169E-2</v>
      </c>
      <c r="F16" s="5">
        <f t="shared" ref="F16:F25" si="22">A16*$J$3^2+A16*$J$4^2+($J$5*$J$6^2)/12</f>
        <v>2.2027697158333331E-2</v>
      </c>
      <c r="G16" s="5">
        <f>D16^2</f>
        <v>36.844900000000003</v>
      </c>
      <c r="R16" s="9"/>
    </row>
    <row r="17" spans="1:18" x14ac:dyDescent="0.3">
      <c r="A17" s="6"/>
      <c r="B17" s="1">
        <v>6.0730000000000004</v>
      </c>
      <c r="C17" s="1">
        <v>6.0659999999999998</v>
      </c>
      <c r="D17" s="6"/>
      <c r="E17" s="6"/>
      <c r="F17" s="6"/>
      <c r="G17" s="6"/>
      <c r="R17" s="9"/>
    </row>
    <row r="18" spans="1:18" x14ac:dyDescent="0.3">
      <c r="A18" s="5">
        <v>0.19</v>
      </c>
      <c r="B18" s="1">
        <v>5.8070000000000004</v>
      </c>
      <c r="C18" s="1">
        <v>5.8019999999999996</v>
      </c>
      <c r="D18" s="5">
        <f t="shared" ref="D18" si="23">AVERAGE(AVERAGE(B18:B19),AVERAGE(C18:C19))</f>
        <v>5.80375</v>
      </c>
      <c r="E18" s="5">
        <f t="shared" ref="E18" si="24">($J$8/(4*PI()^2))*D18^2</f>
        <v>1.0105294092169875E-2</v>
      </c>
      <c r="F18" s="5">
        <f t="shared" ref="F18:F25" si="25">A18*$J$3^2+A18*$J$4^2+($J$5*$J$6^2)/12</f>
        <v>2.1131981061333335E-2</v>
      </c>
      <c r="G18" s="5">
        <f>D18^2</f>
        <v>33.683514062500002</v>
      </c>
      <c r="R18" s="9"/>
    </row>
    <row r="19" spans="1:18" x14ac:dyDescent="0.3">
      <c r="A19" s="6"/>
      <c r="B19" s="1">
        <v>5.8070000000000004</v>
      </c>
      <c r="C19" s="1">
        <v>5.7990000000000004</v>
      </c>
      <c r="D19" s="6"/>
      <c r="E19" s="6"/>
      <c r="F19" s="6"/>
      <c r="G19" s="6"/>
    </row>
    <row r="20" spans="1:18" x14ac:dyDescent="0.3">
      <c r="A20" s="5">
        <v>0.18</v>
      </c>
      <c r="B20" s="1">
        <v>5.5910000000000002</v>
      </c>
      <c r="C20" s="1">
        <v>5.5839999999999996</v>
      </c>
      <c r="D20" s="5">
        <f t="shared" ref="D20" si="26">AVERAGE(AVERAGE(B20:B21),AVERAGE(C20:C21))</f>
        <v>5.5877499999999998</v>
      </c>
      <c r="E20" s="5">
        <f t="shared" ref="E20" si="27">($J$8/(4*PI()^2))*D20^2</f>
        <v>9.3671073695354955E-3</v>
      </c>
      <c r="F20" s="5">
        <f t="shared" ref="F20:F25" si="28">A20*$J$3^2+A20*$J$4^2+($J$5*$J$6^2)/12</f>
        <v>2.0236264964333332E-2</v>
      </c>
      <c r="G20" s="5">
        <f>D20^2</f>
        <v>31.222950062499997</v>
      </c>
    </row>
    <row r="21" spans="1:18" x14ac:dyDescent="0.3">
      <c r="A21" s="6"/>
      <c r="B21" s="1">
        <v>5.5919999999999996</v>
      </c>
      <c r="C21" s="1">
        <v>5.5839999999999996</v>
      </c>
      <c r="D21" s="6"/>
      <c r="E21" s="6"/>
      <c r="F21" s="6"/>
      <c r="G21" s="6"/>
    </row>
    <row r="22" spans="1:18" x14ac:dyDescent="0.3">
      <c r="A22" s="5">
        <v>0.17</v>
      </c>
      <c r="B22" s="1">
        <v>5.3390000000000004</v>
      </c>
      <c r="C22" s="1">
        <v>5.3310000000000004</v>
      </c>
      <c r="D22" s="5">
        <f t="shared" ref="D22" si="29">AVERAGE(AVERAGE(B22:B23),AVERAGE(C22:C23))</f>
        <v>5.3360000000000003</v>
      </c>
      <c r="E22" s="5">
        <f t="shared" ref="E22" si="30">($J$8/(4*PI()^2))*D22^2</f>
        <v>8.5420715665796565E-3</v>
      </c>
      <c r="F22" s="5">
        <f t="shared" ref="F22:F25" si="31">A22*$J$3^2+A22*$J$4^2+($J$5*$J$6^2)/12</f>
        <v>1.9340548867333336E-2</v>
      </c>
      <c r="G22" s="5">
        <f>D22^2</f>
        <v>28.472896000000002</v>
      </c>
    </row>
    <row r="23" spans="1:18" x14ac:dyDescent="0.3">
      <c r="A23" s="6"/>
      <c r="B23" s="1">
        <v>5.343</v>
      </c>
      <c r="C23" s="1">
        <v>5.3310000000000004</v>
      </c>
      <c r="D23" s="6"/>
      <c r="E23" s="6"/>
      <c r="F23" s="6"/>
      <c r="G23" s="6"/>
    </row>
    <row r="24" spans="1:18" x14ac:dyDescent="0.3">
      <c r="A24" s="5">
        <v>0.12</v>
      </c>
      <c r="B24" s="1">
        <v>4.2329999999999997</v>
      </c>
      <c r="C24" s="1">
        <v>4.2249999999999996</v>
      </c>
      <c r="D24" s="5">
        <f t="shared" ref="D24" si="32">AVERAGE(AVERAGE(B24:B25),AVERAGE(C24:C25))</f>
        <v>4.2282499999999992</v>
      </c>
      <c r="E24" s="5">
        <f t="shared" ref="E24" si="33">($J$8/(4*PI()^2))*D24^2</f>
        <v>5.3635567356479664E-3</v>
      </c>
      <c r="F24" s="5">
        <f t="shared" ref="F24:F25" si="34">A24*$J$3^2+A24*$J$4^2+($J$5*$J$6^2)/12</f>
        <v>1.4861968382333331E-2</v>
      </c>
      <c r="G24" s="5">
        <f>D24^2</f>
        <v>17.878098062499994</v>
      </c>
    </row>
    <row r="25" spans="1:18" x14ac:dyDescent="0.3">
      <c r="A25" s="6"/>
      <c r="B25" s="1">
        <v>4.2309999999999999</v>
      </c>
      <c r="C25" s="1">
        <v>4.2240000000000002</v>
      </c>
      <c r="D25" s="6"/>
      <c r="E25" s="6"/>
      <c r="F25" s="6"/>
      <c r="G25" s="6"/>
    </row>
  </sheetData>
  <mergeCells count="61">
    <mergeCell ref="L3:O3"/>
    <mergeCell ref="D12:D13"/>
    <mergeCell ref="D10:D11"/>
    <mergeCell ref="D8:D9"/>
    <mergeCell ref="D6:D7"/>
    <mergeCell ref="D4:D5"/>
    <mergeCell ref="D2:D3"/>
    <mergeCell ref="D24:D25"/>
    <mergeCell ref="D22:D23"/>
    <mergeCell ref="D20:D21"/>
    <mergeCell ref="D18:D19"/>
    <mergeCell ref="D16:D17"/>
    <mergeCell ref="D14:D15"/>
    <mergeCell ref="E14:E15"/>
    <mergeCell ref="E16:E17"/>
    <mergeCell ref="E18:E19"/>
    <mergeCell ref="E20:E21"/>
    <mergeCell ref="E22:E23"/>
    <mergeCell ref="E24:E25"/>
    <mergeCell ref="E2:E3"/>
    <mergeCell ref="E4:E5"/>
    <mergeCell ref="E6:E7"/>
    <mergeCell ref="E8:E9"/>
    <mergeCell ref="E10:E11"/>
    <mergeCell ref="E12:E13"/>
    <mergeCell ref="F6:F7"/>
    <mergeCell ref="G6:G7"/>
    <mergeCell ref="G4:G5"/>
    <mergeCell ref="G2:G3"/>
    <mergeCell ref="F4:F5"/>
    <mergeCell ref="F2:F3"/>
    <mergeCell ref="F12:F13"/>
    <mergeCell ref="G12:G13"/>
    <mergeCell ref="G10:G11"/>
    <mergeCell ref="F10:F11"/>
    <mergeCell ref="G8:G9"/>
    <mergeCell ref="F8:F9"/>
    <mergeCell ref="G22:G23"/>
    <mergeCell ref="F22:F23"/>
    <mergeCell ref="F24:F25"/>
    <mergeCell ref="G24:G25"/>
    <mergeCell ref="G14:G15"/>
    <mergeCell ref="F14:F15"/>
    <mergeCell ref="F20:F21"/>
    <mergeCell ref="F18:F19"/>
    <mergeCell ref="F16:F17"/>
    <mergeCell ref="G16:G17"/>
    <mergeCell ref="G18:G19"/>
    <mergeCell ref="G20:G21"/>
    <mergeCell ref="A12:A13"/>
    <mergeCell ref="A10:A11"/>
    <mergeCell ref="A8:A9"/>
    <mergeCell ref="A6:A7"/>
    <mergeCell ref="A4:A5"/>
    <mergeCell ref="A2:A3"/>
    <mergeCell ref="A24:A25"/>
    <mergeCell ref="A22:A23"/>
    <mergeCell ref="A20:A21"/>
    <mergeCell ref="A18:A19"/>
    <mergeCell ref="A16:A17"/>
    <mergeCell ref="A14:A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EA10-24EE-40F7-8525-64347259AD68}">
  <dimension ref="A1:P8"/>
  <sheetViews>
    <sheetView workbookViewId="0">
      <selection activeCell="K7" sqref="K7"/>
    </sheetView>
  </sheetViews>
  <sheetFormatPr defaultRowHeight="14.4" x14ac:dyDescent="0.3"/>
  <cols>
    <col min="1" max="8" width="8.88671875" style="2"/>
    <col min="9" max="9" width="11.33203125" style="2" customWidth="1"/>
    <col min="10" max="16384" width="8.88671875" style="2"/>
  </cols>
  <sheetData>
    <row r="1" spans="1:16" ht="16.2" x14ac:dyDescent="0.3">
      <c r="A1" s="3" t="s">
        <v>15</v>
      </c>
      <c r="B1" s="3" t="s">
        <v>16</v>
      </c>
      <c r="C1" s="3" t="s">
        <v>17</v>
      </c>
      <c r="D1" s="3" t="s">
        <v>6</v>
      </c>
      <c r="E1" s="3" t="s">
        <v>5</v>
      </c>
      <c r="F1" s="3" t="s">
        <v>2</v>
      </c>
      <c r="G1" s="3" t="s">
        <v>3</v>
      </c>
      <c r="H1" s="3" t="s">
        <v>4</v>
      </c>
      <c r="I1" s="3" t="s">
        <v>31</v>
      </c>
      <c r="J1" s="3" t="s">
        <v>14</v>
      </c>
    </row>
    <row r="2" spans="1:16" ht="15.6" x14ac:dyDescent="0.3">
      <c r="A2" s="1">
        <f>B2-$P$2</f>
        <v>0.11049999999999999</v>
      </c>
      <c r="B2" s="1">
        <f>$N$5-C2</f>
        <v>0.376</v>
      </c>
      <c r="C2" s="1">
        <v>0.23499999999999999</v>
      </c>
      <c r="D2" s="1">
        <v>7.6029999999999998</v>
      </c>
      <c r="E2" s="1">
        <v>7.5949999999999998</v>
      </c>
      <c r="F2" s="1">
        <f>(D2+E2)/2</f>
        <v>7.5990000000000002</v>
      </c>
      <c r="G2" s="1">
        <f>('d1 == d2'!$J$8/(4*PI()^2))*F2^2</f>
        <v>1.7323851523213533E-2</v>
      </c>
      <c r="H2" s="1">
        <f>B2*$N$2^2+C2*$N$3^2+($N$4*$N$5^2)/12</f>
        <v>3.1526139755433336E-2</v>
      </c>
      <c r="I2" s="1">
        <f>ABS(G2-H2)/H2*100</f>
        <v>45.049245934945539</v>
      </c>
      <c r="J2" s="1">
        <f>F2^2</f>
        <v>57.744801000000002</v>
      </c>
      <c r="K2" s="2">
        <f>G2+($N$2+$N$3+$N$4)*A2^2</f>
        <v>2.4106279090713532E-2</v>
      </c>
      <c r="M2" s="3" t="s">
        <v>10</v>
      </c>
      <c r="N2" s="1">
        <v>0.21243999999999999</v>
      </c>
      <c r="O2" s="3" t="s">
        <v>11</v>
      </c>
      <c r="P2" s="1">
        <v>0.26550000000000001</v>
      </c>
    </row>
    <row r="3" spans="1:16" ht="15.6" x14ac:dyDescent="0.3">
      <c r="A3" s="1">
        <f t="shared" ref="A3:A8" si="0">B3-$P$2</f>
        <v>0.1255</v>
      </c>
      <c r="B3" s="1">
        <f t="shared" ref="B3:B8" si="1">$N$5-C3</f>
        <v>0.39100000000000001</v>
      </c>
      <c r="C3" s="1">
        <v>0.22</v>
      </c>
      <c r="D3" s="1">
        <v>7.5609999999999999</v>
      </c>
      <c r="E3" s="1">
        <v>7.5519999999999996</v>
      </c>
      <c r="F3" s="1">
        <f t="shared" ref="F3:F8" si="2">(D3+E3)/2</f>
        <v>7.5564999999999998</v>
      </c>
      <c r="G3" s="1">
        <f>('d1 == d2'!$J$8/(4*PI()^2))*F3^2</f>
        <v>1.7130614311264308E-2</v>
      </c>
      <c r="H3" s="1">
        <f t="shared" ref="H3:H8" si="3">B3*$N$2^2+C3*$N$3^2+($N$4*$N$5^2)/12</f>
        <v>3.1536488217933333E-2</v>
      </c>
      <c r="I3" s="1">
        <f t="shared" ref="I3:I8" si="4">ABS(G3-H3)/H3*100</f>
        <v>45.680019306896305</v>
      </c>
      <c r="J3" s="1">
        <f>F3^2</f>
        <v>57.100692249999994</v>
      </c>
      <c r="K3" s="2">
        <f t="shared" ref="K3:K8" si="5">G3+($N$2+$N$3+$N$4)*A3^2</f>
        <v>2.587940567876431E-2</v>
      </c>
      <c r="M3" s="3" t="s">
        <v>9</v>
      </c>
      <c r="N3" s="1">
        <v>0.21081</v>
      </c>
      <c r="O3" s="3" t="s">
        <v>12</v>
      </c>
      <c r="P3" s="1">
        <v>0.26550000000000001</v>
      </c>
    </row>
    <row r="4" spans="1:16" ht="15.6" x14ac:dyDescent="0.3">
      <c r="A4" s="1">
        <f t="shared" si="0"/>
        <v>0.13550000000000001</v>
      </c>
      <c r="B4" s="1">
        <f t="shared" si="1"/>
        <v>0.40100000000000002</v>
      </c>
      <c r="C4" s="1">
        <v>0.21</v>
      </c>
      <c r="D4" s="1">
        <v>7.5369999999999999</v>
      </c>
      <c r="E4" s="1">
        <v>7.5309999999999997</v>
      </c>
      <c r="F4" s="1">
        <f t="shared" si="2"/>
        <v>7.5339999999999998</v>
      </c>
      <c r="G4" s="1">
        <f>('d1 == d2'!$J$8/(4*PI()^2))*F4^2</f>
        <v>1.7028751018294458E-2</v>
      </c>
      <c r="H4" s="1">
        <f t="shared" si="3"/>
        <v>3.1543387192933335E-2</v>
      </c>
      <c r="I4" s="1">
        <f t="shared" si="4"/>
        <v>46.014830575616152</v>
      </c>
      <c r="J4" s="1">
        <f>F4^2</f>
        <v>56.761156</v>
      </c>
      <c r="K4" s="2">
        <f t="shared" si="5"/>
        <v>2.7227319085794462E-2</v>
      </c>
      <c r="M4" s="3" t="s">
        <v>8</v>
      </c>
      <c r="N4" s="1">
        <v>0.13222</v>
      </c>
    </row>
    <row r="5" spans="1:16" ht="15.6" x14ac:dyDescent="0.3">
      <c r="A5" s="1">
        <f t="shared" si="0"/>
        <v>0.14549999999999996</v>
      </c>
      <c r="B5" s="1">
        <f t="shared" si="1"/>
        <v>0.41099999999999998</v>
      </c>
      <c r="C5" s="1">
        <v>0.2</v>
      </c>
      <c r="D5" s="1">
        <v>7.5410000000000004</v>
      </c>
      <c r="E5" s="1">
        <v>7.53</v>
      </c>
      <c r="F5" s="1">
        <f t="shared" si="2"/>
        <v>7.5355000000000008</v>
      </c>
      <c r="G5" s="1">
        <f>('d1 == d2'!$J$8/(4*PI()^2))*F5^2</f>
        <v>1.7035532454268129E-2</v>
      </c>
      <c r="H5" s="1">
        <f t="shared" si="3"/>
        <v>3.1550286167933331E-2</v>
      </c>
      <c r="I5" s="1">
        <f t="shared" si="4"/>
        <v>46.005141241531803</v>
      </c>
      <c r="J5" s="1">
        <f>F5^2</f>
        <v>56.783760250000014</v>
      </c>
      <c r="K5" s="2">
        <f t="shared" si="5"/>
        <v>2.879497122176812E-2</v>
      </c>
      <c r="M5" s="3" t="s">
        <v>13</v>
      </c>
      <c r="N5" s="1">
        <v>0.61099999999999999</v>
      </c>
    </row>
    <row r="6" spans="1:16" x14ac:dyDescent="0.3">
      <c r="A6" s="1">
        <f t="shared" si="0"/>
        <v>0.15549999999999997</v>
      </c>
      <c r="B6" s="1">
        <f t="shared" si="1"/>
        <v>0.42099999999999999</v>
      </c>
      <c r="C6" s="1">
        <v>0.19</v>
      </c>
      <c r="D6" s="1">
        <v>7.5439999999999996</v>
      </c>
      <c r="E6" s="1">
        <v>7.532</v>
      </c>
      <c r="F6" s="1">
        <f t="shared" si="2"/>
        <v>7.5380000000000003</v>
      </c>
      <c r="G6" s="1">
        <f>('d1 == d2'!$J$8/(4*PI()^2))*F6^2</f>
        <v>1.7046837847628785E-2</v>
      </c>
      <c r="H6" s="1">
        <f t="shared" si="3"/>
        <v>3.1557185142933333E-2</v>
      </c>
      <c r="I6" s="1">
        <f t="shared" si="4"/>
        <v>45.981120399624366</v>
      </c>
      <c r="J6" s="1">
        <f>F6^2</f>
        <v>56.821444000000007</v>
      </c>
      <c r="K6" s="2">
        <f t="shared" si="5"/>
        <v>3.047824131512878E-2</v>
      </c>
    </row>
    <row r="7" spans="1:16" x14ac:dyDescent="0.3">
      <c r="A7" s="1">
        <f t="shared" si="0"/>
        <v>0.16549999999999998</v>
      </c>
      <c r="B7" s="1">
        <f t="shared" si="1"/>
        <v>0.43099999999999999</v>
      </c>
      <c r="C7" s="1">
        <v>0.18</v>
      </c>
      <c r="D7" s="1">
        <v>7.5460000000000003</v>
      </c>
      <c r="E7" s="1">
        <v>7.524</v>
      </c>
      <c r="F7" s="1">
        <f t="shared" si="2"/>
        <v>7.5350000000000001</v>
      </c>
      <c r="G7" s="1">
        <f>('d1 == d2'!$J$8/(4*PI()^2))*F7^2</f>
        <v>1.7033271825606676E-2</v>
      </c>
      <c r="H7" s="1">
        <f t="shared" si="3"/>
        <v>3.1564084117933336E-2</v>
      </c>
      <c r="I7" s="1">
        <f t="shared" si="4"/>
        <v>46.035906627402781</v>
      </c>
      <c r="J7" s="1">
        <f>F7^2</f>
        <v>56.776225000000004</v>
      </c>
      <c r="K7" s="2">
        <f t="shared" si="5"/>
        <v>3.2247733993106674E-2</v>
      </c>
    </row>
    <row r="8" spans="1:16" x14ac:dyDescent="0.3">
      <c r="A8" s="1">
        <f t="shared" si="0"/>
        <v>0.17549999999999993</v>
      </c>
      <c r="B8" s="1">
        <f t="shared" si="1"/>
        <v>0.44099999999999995</v>
      </c>
      <c r="C8" s="1">
        <v>0.17</v>
      </c>
      <c r="D8" s="1">
        <v>7.5860000000000003</v>
      </c>
      <c r="E8" s="1">
        <v>7.5460000000000003</v>
      </c>
      <c r="F8" s="1">
        <f t="shared" si="2"/>
        <v>7.5660000000000007</v>
      </c>
      <c r="G8" s="1">
        <f>('d1 == d2'!$J$8/(4*PI()^2))*F8^2</f>
        <v>1.7173714459349818E-2</v>
      </c>
      <c r="H8" s="1">
        <f t="shared" si="3"/>
        <v>3.1570983092933325E-2</v>
      </c>
      <c r="I8" s="1">
        <f t="shared" si="4"/>
        <v>45.602851806050069</v>
      </c>
      <c r="J8" s="1">
        <f>F8^2</f>
        <v>57.24435600000001</v>
      </c>
      <c r="K8" s="2">
        <f t="shared" si="5"/>
        <v>3.4282329326849804E-2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C9C7-DDA4-41C1-9791-3ACEA0C01E4B}">
  <dimension ref="A1:H8"/>
  <sheetViews>
    <sheetView workbookViewId="0">
      <selection activeCell="I9" sqref="I9"/>
    </sheetView>
  </sheetViews>
  <sheetFormatPr defaultRowHeight="14.4" x14ac:dyDescent="0.3"/>
  <cols>
    <col min="1" max="16384" width="8.88671875" style="2"/>
  </cols>
  <sheetData>
    <row r="1" spans="1:8" x14ac:dyDescent="0.3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8" x14ac:dyDescent="0.3">
      <c r="A2" s="1"/>
      <c r="B2" s="1"/>
      <c r="C2" s="1"/>
      <c r="D2" s="5">
        <f>(B2+C2)/2</f>
        <v>0</v>
      </c>
      <c r="E2" s="5"/>
      <c r="G2" s="3" t="s">
        <v>19</v>
      </c>
      <c r="H2" s="1"/>
    </row>
    <row r="3" spans="1:8" x14ac:dyDescent="0.3">
      <c r="A3" s="1"/>
      <c r="B3" s="1"/>
      <c r="C3" s="1"/>
      <c r="D3" s="10"/>
      <c r="E3" s="10"/>
    </row>
    <row r="4" spans="1:8" x14ac:dyDescent="0.3">
      <c r="A4" s="1"/>
      <c r="B4" s="1"/>
      <c r="C4" s="1"/>
      <c r="D4" s="6"/>
      <c r="E4" s="6"/>
    </row>
    <row r="5" spans="1:8" x14ac:dyDescent="0.3">
      <c r="A5" s="1"/>
      <c r="B5" s="1"/>
      <c r="C5" s="1"/>
      <c r="D5" s="5"/>
      <c r="E5" s="5"/>
    </row>
    <row r="6" spans="1:8" x14ac:dyDescent="0.3">
      <c r="A6" s="1"/>
      <c r="B6" s="1"/>
      <c r="C6" s="1"/>
      <c r="D6" s="10"/>
      <c r="E6" s="10"/>
    </row>
    <row r="7" spans="1:8" x14ac:dyDescent="0.3">
      <c r="A7" s="1"/>
      <c r="B7" s="1"/>
      <c r="C7" s="1"/>
      <c r="D7" s="10"/>
      <c r="E7" s="10"/>
    </row>
    <row r="8" spans="1:8" x14ac:dyDescent="0.3">
      <c r="A8" s="1"/>
      <c r="B8" s="1"/>
      <c r="C8" s="1"/>
      <c r="D8" s="6"/>
      <c r="E8" s="6"/>
    </row>
  </sheetData>
  <mergeCells count="4">
    <mergeCell ref="D2:D4"/>
    <mergeCell ref="D5:D8"/>
    <mergeCell ref="E2:E4"/>
    <mergeCell ref="E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 == d2</vt:lpstr>
      <vt:lpstr>d1 != d2</vt:lpstr>
      <vt:lpstr>sólidos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2022-05-26T17:13:24Z</dcterms:created>
  <dcterms:modified xsi:type="dcterms:W3CDTF">2022-05-27T14:12:23Z</dcterms:modified>
</cp:coreProperties>
</file>