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9DCE49D8-BEA3-40EF-A665-B2C3851A4A8D}" xr6:coauthVersionLast="47" xr6:coauthVersionMax="47" xr10:uidLastSave="{00000000-0000-0000-0000-000000000000}"/>
  <bookViews>
    <workbookView xWindow="-108" yWindow="-108" windowWidth="23256" windowHeight="12456" activeTab="1" xr2:uid="{CF471F3A-E1A0-4176-A48E-87D105974DFD}"/>
  </bookViews>
  <sheets>
    <sheet name="R3 CA" sheetId="4" r:id="rId1"/>
    <sheet name="R2 CA" sheetId="2" r:id="rId2"/>
    <sheet name="R1 C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0" i="4" l="1"/>
  <c r="D161" i="4" s="1"/>
  <c r="B160" i="4"/>
  <c r="B161" i="4" s="1"/>
  <c r="Y133" i="4" s="1"/>
  <c r="D159" i="4"/>
  <c r="B159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60" i="4" s="1"/>
  <c r="F161" i="4" s="1"/>
  <c r="D136" i="4"/>
  <c r="D137" i="4" s="1"/>
  <c r="B136" i="4"/>
  <c r="B137" i="4" s="1"/>
  <c r="Y109" i="4" s="1"/>
  <c r="Y135" i="4"/>
  <c r="Y137" i="4" s="1"/>
  <c r="D135" i="4"/>
  <c r="B135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36" i="4" s="1"/>
  <c r="F137" i="4" s="1"/>
  <c r="F121" i="4"/>
  <c r="F120" i="4"/>
  <c r="F119" i="4"/>
  <c r="F135" i="4" s="1"/>
  <c r="Y114" i="4" s="1"/>
  <c r="D113" i="4"/>
  <c r="B113" i="4"/>
  <c r="D112" i="4"/>
  <c r="B112" i="4"/>
  <c r="Y111" i="4"/>
  <c r="Y113" i="4" s="1"/>
  <c r="D111" i="4"/>
  <c r="Y85" i="4" s="1"/>
  <c r="B111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112" i="4" s="1"/>
  <c r="F113" i="4" s="1"/>
  <c r="Y87" i="4"/>
  <c r="Y89" i="4" s="1"/>
  <c r="B85" i="4"/>
  <c r="D84" i="4"/>
  <c r="D85" i="4" s="1"/>
  <c r="B84" i="4"/>
  <c r="D83" i="4"/>
  <c r="B83" i="4"/>
  <c r="Y57" i="4" s="1"/>
  <c r="F81" i="4"/>
  <c r="F80" i="4"/>
  <c r="F79" i="4"/>
  <c r="F78" i="4"/>
  <c r="F77" i="4"/>
  <c r="F76" i="4"/>
  <c r="F75" i="4"/>
  <c r="F74" i="4"/>
  <c r="F73" i="4"/>
  <c r="F72" i="4"/>
  <c r="F71" i="4"/>
  <c r="F84" i="4" s="1"/>
  <c r="F85" i="4" s="1"/>
  <c r="F70" i="4"/>
  <c r="F69" i="4"/>
  <c r="F68" i="4"/>
  <c r="F83" i="4" s="1"/>
  <c r="Y62" i="4" s="1"/>
  <c r="F67" i="4"/>
  <c r="D61" i="4"/>
  <c r="B61" i="4"/>
  <c r="D60" i="4"/>
  <c r="B60" i="4"/>
  <c r="Y59" i="4"/>
  <c r="Y61" i="4" s="1"/>
  <c r="D59" i="4"/>
  <c r="Y42" i="4" s="1"/>
  <c r="B59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Y44" i="4"/>
  <c r="Y46" i="4" s="1"/>
  <c r="F44" i="4"/>
  <c r="F43" i="4"/>
  <c r="F60" i="4" s="1"/>
  <c r="F61" i="4" s="1"/>
  <c r="D22" i="4"/>
  <c r="D21" i="4"/>
  <c r="B21" i="4"/>
  <c r="B22" i="4" s="1"/>
  <c r="M16" i="4" s="1"/>
  <c r="D20" i="4"/>
  <c r="B20" i="4"/>
  <c r="M18" i="4"/>
  <c r="M20" i="4" s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J4" i="4" a="1"/>
  <c r="J4" i="4" s="1"/>
  <c r="F4" i="4"/>
  <c r="F21" i="4" s="1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M18" i="2"/>
  <c r="M20" i="2" s="1"/>
  <c r="J4" i="2" a="1"/>
  <c r="J4" i="2" s="1"/>
  <c r="G16" i="4" l="1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159" i="4"/>
  <c r="Y138" i="4" s="1"/>
  <c r="F59" i="4"/>
  <c r="Y47" i="4" s="1"/>
  <c r="F111" i="4"/>
  <c r="Y90" i="4" s="1"/>
  <c r="F20" i="4"/>
  <c r="M21" i="4" s="1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M16" i="2"/>
  <c r="F20" i="2"/>
  <c r="M21" i="2" s="1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Y44" i="1" l="1"/>
  <c r="Y46" i="1" s="1"/>
  <c r="B59" i="1"/>
  <c r="D60" i="1"/>
  <c r="D61" i="1" s="1"/>
  <c r="D59" i="1"/>
  <c r="Y135" i="1"/>
  <c r="Y137" i="1" s="1"/>
  <c r="Y111" i="1"/>
  <c r="Y113" i="1" s="1"/>
  <c r="Y87" i="1"/>
  <c r="Y89" i="1" s="1"/>
  <c r="Y59" i="1"/>
  <c r="Y61" i="1" s="1"/>
  <c r="M18" i="1"/>
  <c r="M20" i="1" s="1"/>
  <c r="D83" i="1"/>
  <c r="D160" i="1"/>
  <c r="D159" i="1" l="1"/>
  <c r="D161" i="1"/>
  <c r="F54" i="1"/>
  <c r="F56" i="1"/>
  <c r="B20" i="1"/>
  <c r="B21" i="1"/>
  <c r="B22" i="1" s="1"/>
  <c r="D21" i="1"/>
  <c r="D22" i="1" s="1"/>
  <c r="D20" i="1"/>
  <c r="B84" i="1"/>
  <c r="B85" i="1" s="1"/>
  <c r="B83" i="1"/>
  <c r="D84" i="1"/>
  <c r="D85" i="1" s="1"/>
  <c r="B112" i="1"/>
  <c r="B113" i="1" s="1"/>
  <c r="B111" i="1"/>
  <c r="D136" i="1"/>
  <c r="D137" i="1" s="1"/>
  <c r="B136" i="1"/>
  <c r="B137" i="1" s="1"/>
  <c r="B135" i="1"/>
  <c r="D135" i="1"/>
  <c r="B159" i="1"/>
  <c r="B160" i="1"/>
  <c r="B161" i="1" s="1"/>
  <c r="F153" i="1"/>
  <c r="F154" i="1"/>
  <c r="F155" i="1"/>
  <c r="F156" i="1"/>
  <c r="F157" i="1"/>
  <c r="F129" i="1"/>
  <c r="F130" i="1"/>
  <c r="F131" i="1"/>
  <c r="F132" i="1"/>
  <c r="F133" i="1"/>
  <c r="F105" i="1"/>
  <c r="F106" i="1"/>
  <c r="F107" i="1"/>
  <c r="F108" i="1"/>
  <c r="F109" i="1"/>
  <c r="F77" i="1"/>
  <c r="F78" i="1"/>
  <c r="F79" i="1"/>
  <c r="F80" i="1"/>
  <c r="F81" i="1"/>
  <c r="F18" i="1"/>
  <c r="F14" i="1"/>
  <c r="F15" i="1"/>
  <c r="F16" i="1"/>
  <c r="F17" i="1"/>
  <c r="F152" i="1"/>
  <c r="F151" i="1"/>
  <c r="F150" i="1"/>
  <c r="F149" i="1"/>
  <c r="F148" i="1"/>
  <c r="F147" i="1"/>
  <c r="F146" i="1"/>
  <c r="F145" i="1"/>
  <c r="F144" i="1"/>
  <c r="F128" i="1"/>
  <c r="F127" i="1"/>
  <c r="F126" i="1"/>
  <c r="F125" i="1"/>
  <c r="F124" i="1"/>
  <c r="F123" i="1"/>
  <c r="F122" i="1"/>
  <c r="F121" i="1"/>
  <c r="F120" i="1"/>
  <c r="F119" i="1"/>
  <c r="F104" i="1"/>
  <c r="F103" i="1"/>
  <c r="F102" i="1"/>
  <c r="F101" i="1"/>
  <c r="F100" i="1"/>
  <c r="F99" i="1"/>
  <c r="F98" i="1"/>
  <c r="F97" i="1"/>
  <c r="F96" i="1"/>
  <c r="F76" i="1"/>
  <c r="F75" i="1"/>
  <c r="F74" i="1"/>
  <c r="F73" i="1"/>
  <c r="F72" i="1"/>
  <c r="F71" i="1"/>
  <c r="F70" i="1"/>
  <c r="F69" i="1"/>
  <c r="F68" i="1"/>
  <c r="F67" i="1"/>
  <c r="F4" i="1"/>
  <c r="F5" i="1"/>
  <c r="F6" i="1"/>
  <c r="F7" i="1"/>
  <c r="F8" i="1"/>
  <c r="F9" i="1"/>
  <c r="F10" i="1"/>
  <c r="F11" i="1"/>
  <c r="F12" i="1"/>
  <c r="F13" i="1"/>
  <c r="Y57" i="1" l="1"/>
  <c r="F20" i="1"/>
  <c r="M21" i="1" s="1"/>
  <c r="D111" i="1"/>
  <c r="D112" i="1"/>
  <c r="D113" i="1" s="1"/>
  <c r="F95" i="1"/>
  <c r="F112" i="1" s="1"/>
  <c r="F113" i="1" s="1"/>
  <c r="F135" i="1"/>
  <c r="Y114" i="1" s="1"/>
  <c r="F143" i="1"/>
  <c r="F160" i="1" s="1"/>
  <c r="F161" i="1" s="1"/>
  <c r="F136" i="1"/>
  <c r="F137" i="1" s="1"/>
  <c r="F84" i="1"/>
  <c r="F85" i="1" s="1"/>
  <c r="F21" i="1"/>
  <c r="F22" i="1" s="1"/>
  <c r="F83" i="1"/>
  <c r="Y62" i="1" s="1"/>
  <c r="Y133" i="1"/>
  <c r="Y109" i="1"/>
  <c r="M16" i="1"/>
  <c r="F159" i="1" l="1"/>
  <c r="Y138" i="1" s="1"/>
  <c r="Y85" i="1"/>
  <c r="F111" i="1"/>
  <c r="Y90" i="1" s="1"/>
  <c r="F52" i="1"/>
  <c r="F50" i="1" l="1"/>
  <c r="F48" i="1" l="1"/>
  <c r="F44" i="1" l="1"/>
  <c r="F46" i="1"/>
  <c r="F55" i="1"/>
  <c r="F57" i="1"/>
  <c r="B60" i="1"/>
  <c r="B61" i="1" s="1"/>
  <c r="Y42" i="1" s="1"/>
  <c r="F43" i="1"/>
  <c r="F53" i="1"/>
  <c r="F45" i="1"/>
  <c r="F47" i="1"/>
  <c r="F51" i="1"/>
  <c r="F49" i="1"/>
  <c r="F60" i="1" l="1"/>
  <c r="F61" i="1" s="1"/>
  <c r="F59" i="1"/>
  <c r="Y4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<sst xmlns="http://schemas.openxmlformats.org/spreadsheetml/2006/main" count="242" uniqueCount="33">
  <si>
    <t>Voltagem</t>
  </si>
  <si>
    <t>Numero de Medição</t>
  </si>
  <si>
    <t>Corrente Elétrica</t>
  </si>
  <si>
    <t>Incerteza do Multimetro (V)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</si>
  <si>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</si>
  <si>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</si>
  <si>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</si>
  <si>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</si>
  <si>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</si>
  <si>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</si>
  <si>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</si>
  <si>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</si>
  <si>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</si>
  <si>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</si>
  <si>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</si>
  <si>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</si>
  <si>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V (V)</t>
  </si>
  <si>
    <t>u(V)</t>
  </si>
  <si>
    <t>u(I)</t>
  </si>
  <si>
    <t>I (A)</t>
  </si>
  <si>
    <t>R (Ω)</t>
  </si>
  <si>
    <t>1,00E-06*</t>
  </si>
  <si>
    <t>Resistência (Regressão linear):</t>
  </si>
  <si>
    <t>Erro relativo á previsão (%) :</t>
  </si>
  <si>
    <t>Erro Média em relacao á previsao(%):</t>
  </si>
  <si>
    <t>Previsão da Resistência:</t>
  </si>
  <si>
    <t>Incerteza da Resistência (Ω) :</t>
  </si>
  <si>
    <t>Incerteza do Multimetro (A) :</t>
  </si>
  <si>
    <t>2,00E-02*</t>
  </si>
  <si>
    <t>Fit</t>
  </si>
  <si>
    <t>Residuo</t>
  </si>
  <si>
    <t>ANALISE ESTATISTICA</t>
  </si>
  <si>
    <t>3,00E-06*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</si>
</sst>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1" xfId="0" applyBorder="1" applyAlignment="1"/>
    <xf numFmtId="11" fontId="0" fillId="0" borderId="1" xfId="0" applyNumberFormat="1" applyBorder="1"/>
    <xf numFmtId="10" fontId="0" fillId="0" borderId="1" xfId="2" applyNumberFormat="1" applyFont="1" applyBorder="1"/>
    <xf numFmtId="0" fontId="4" fillId="0" borderId="1" xfId="0" applyFont="1" applyBorder="1" applyAlignment="1"/>
    <xf numFmtId="10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Moeda" xfId="1" builtinId="4"/>
    <cellStyle name="Normal" xfId="0" builtinId="0"/>
    <cellStyle name="Percentagem" xfId="2" builtinId="5"/>
  </cellStyles>
  <dxfs count="174"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'R3 CA'!$B$43:$B$57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6E-4598-A512-4D70AC48D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2-424B-8C41-56F653B4B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'R3 CA'!$B$95:$B$109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1-437F-BC3C-0365FDC8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'R3 CA'!$B$119:$B$133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59-49CC-B9F4-CB272D165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CA'!$B$143:$B$157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D5-49BC-825D-504151623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1.4298058739939945E-3</c:v>
                </c:pt>
                <c:pt idx="1">
                  <c:v>9.4320499910607314E-3</c:v>
                </c:pt>
                <c:pt idx="2">
                  <c:v>7.7751546043092201E-3</c:v>
                </c:pt>
                <c:pt idx="3">
                  <c:v>2.5244914862508905E-2</c:v>
                </c:pt>
                <c:pt idx="4">
                  <c:v>4.9241664668788765E-3</c:v>
                </c:pt>
                <c:pt idx="5">
                  <c:v>1.8344898825873646E-2</c:v>
                </c:pt>
                <c:pt idx="6">
                  <c:v>1.1543658308986959E-2</c:v>
                </c:pt>
                <c:pt idx="7">
                  <c:v>1.7815106761859489E-2</c:v>
                </c:pt>
                <c:pt idx="8">
                  <c:v>-0.2309273189850316</c:v>
                </c:pt>
                <c:pt idx="9">
                  <c:v>1.443603518257941E-2</c:v>
                </c:pt>
                <c:pt idx="10">
                  <c:v>3.8592276710827988E-2</c:v>
                </c:pt>
                <c:pt idx="11">
                  <c:v>1.8719783802793266E-2</c:v>
                </c:pt>
                <c:pt idx="12">
                  <c:v>1.5911000532183195E-2</c:v>
                </c:pt>
                <c:pt idx="13">
                  <c:v>2.0567758465123376E-2</c:v>
                </c:pt>
                <c:pt idx="14">
                  <c:v>2.619070859605177E-2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'R1 CA'!$B$43:$B$57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'R1 CA'!$B$67:$B$81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CA'!$B$95:$B$109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'R1 CA'!$B$119:$B$133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'R1 CA'!$B$143:$B$157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1.4298058739939945E-3</c:v>
                </c:pt>
                <c:pt idx="1">
                  <c:v>9.4320499910607314E-3</c:v>
                </c:pt>
                <c:pt idx="2">
                  <c:v>7.7751546043092201E-3</c:v>
                </c:pt>
                <c:pt idx="3">
                  <c:v>2.5244914862508905E-2</c:v>
                </c:pt>
                <c:pt idx="4">
                  <c:v>4.9241664668788765E-3</c:v>
                </c:pt>
                <c:pt idx="5">
                  <c:v>1.8344898825873646E-2</c:v>
                </c:pt>
                <c:pt idx="6">
                  <c:v>1.1543658308986959E-2</c:v>
                </c:pt>
                <c:pt idx="7">
                  <c:v>1.7815106761859489E-2</c:v>
                </c:pt>
                <c:pt idx="8">
                  <c:v>-0.2309273189850316</c:v>
                </c:pt>
                <c:pt idx="9">
                  <c:v>1.443603518257941E-2</c:v>
                </c:pt>
                <c:pt idx="10">
                  <c:v>3.8592276710827988E-2</c:v>
                </c:pt>
                <c:pt idx="11">
                  <c:v>1.8719783802793266E-2</c:v>
                </c:pt>
                <c:pt idx="12">
                  <c:v>1.5911000532183195E-2</c:v>
                </c:pt>
                <c:pt idx="13">
                  <c:v>2.0567758465123376E-2</c:v>
                </c:pt>
                <c:pt idx="14">
                  <c:v>2.619070859605177E-2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80C0F0-C5B0-4EF4-950D-742D27A1C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711CA20-0423-4B3D-9E2E-FB7F481E6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E89FE75-9A9D-4C80-BB8B-E56F9D37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F847A5E-C581-48A8-B4CE-F0318543F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ACC0B2-0378-46B6-8BA8-61087364E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78" dataDxfId="77">
  <autoFilter ref="A3:H18" xr:uid="{9C5B2E42-3817-413B-9C33-33DD89DD5E35}"/>
  <tableColumns count="8">
    <tableColumn id="1" xr3:uid="{CB1610DE-1A75-4964-BFFA-797C860127B9}" name="Numero de Medição" totalsRowLabel="Total" dataDxfId="75" totalsRowDxfId="76"/>
    <tableColumn id="2" xr3:uid="{F3523595-9BBC-45DC-A437-8DABC8389766}" name="V (V)" dataDxfId="73" totalsRowDxfId="74"/>
    <tableColumn id="5" xr3:uid="{853C39B3-3EDC-49EA-8062-B2FEFCA58DCD}" name="u(V)" dataDxfId="72"/>
    <tableColumn id="3" xr3:uid="{D52C3B05-232E-49DC-BE05-A51CCC35DC34}" name="I (A)" dataDxfId="71"/>
    <tableColumn id="6" xr3:uid="{8D363E62-2DBC-4599-80C5-9E8B05567846}" name="u(I)" dataDxfId="69" totalsRowDxfId="70"/>
    <tableColumn id="4" xr3:uid="{BFA14C47-C72D-4F33-9331-0ED77D6F7655}" name="R (Ω)" totalsRowFunction="count" dataDxfId="67" totalsRowDxfId="68">
      <calculatedColumnFormula>B4/D4</calculatedColumnFormula>
    </tableColumn>
    <tableColumn id="8" xr3:uid="{59D677C7-6DE3-408F-B24F-DBC917BCB1DC}" name="Fit" dataDxfId="65" totalsRowDxfId="66">
      <calculatedColumnFormula>$J$4*Tabela59[[#This Row],[I (A)]]+$K$4</calculatedColumnFormula>
    </tableColumn>
    <tableColumn id="9" xr3:uid="{FB81627E-5E76-4944-8A75-10E635C1D839}" name="Residuo" dataDxfId="63" totalsRowDxfId="64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DD7421-EF1D-4BC0-8ED9-A63BFB06AB19}" name="Tabela51310" displayName="Tabela51310" ref="A42:F57" headerRowDxfId="62" dataDxfId="61">
  <autoFilter ref="A42:F57" xr:uid="{69947E35-7A5F-4B7A-83C9-EDC56314766C}"/>
  <tableColumns count="6">
    <tableColumn id="1" xr3:uid="{07A8A6C3-C48C-472A-B73E-5F4F78F3C49F}" name="Numero de Medição" totalsRowLabel="Total" dataDxfId="59" totalsRowDxfId="60"/>
    <tableColumn id="2" xr3:uid="{AD6068E0-E33D-49DE-8748-9EC06B048742}" name="Voltagem" dataDxfId="58"/>
    <tableColumn id="5" xr3:uid="{D27F5606-502B-4B26-9671-119A8AF7B13C}" name="u(V)" dataDxfId="57" dataCellStyle="Moeda"/>
    <tableColumn id="3" xr3:uid="{F84C2BE2-E9FC-490C-A387-C7753C934DE3}" name="Corrente Elétrica" dataDxfId="55" totalsRowDxfId="56" dataCellStyle="Moeda"/>
    <tableColumn id="6" xr3:uid="{30FE2DB4-9B0E-41CF-A523-DA0892F17A5D}" name="u(I)" dataDxfId="53" totalsRowDxfId="54" dataCellStyle="Moeda"/>
    <tableColumn id="4" xr3:uid="{4AB4A32D-D819-4065-AB35-819B8222419F}" name="Resistência" totalsRowFunction="count" dataDxfId="51" totalsRowDxfId="52" dataCellStyle="Moeda">
      <calculatedColumnFormula>B43/D43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A953DC-A322-498F-A19B-B21F7F0E15C9}" name="Tabela51511" displayName="Tabela51511" ref="A66:F81" headerRowDxfId="50" dataDxfId="49">
  <autoFilter ref="A66:F81" xr:uid="{21B89758-6540-410C-9D6E-6615E7F30F73}"/>
  <tableColumns count="6">
    <tableColumn id="1" xr3:uid="{58A63172-0AA3-46AC-A45A-6243BE068E61}" name="Numero de Medição" totalsRowLabel="Total" dataDxfId="47" totalsRowDxfId="48"/>
    <tableColumn id="2" xr3:uid="{DD0C36DC-EA3A-4FA0-B77E-D87A6463B3A8}" name="V (V)" dataDxfId="45" totalsRowDxfId="46"/>
    <tableColumn id="7" xr3:uid="{31BCB860-8337-41A0-8CFD-B654BE8F9A90}" name="u(V)" dataDxfId="43" totalsRowDxfId="44"/>
    <tableColumn id="3" xr3:uid="{6AAF4455-2C20-43F4-9CA2-F4CD29A28986}" name="I (A)" dataDxfId="41" totalsRowDxfId="42"/>
    <tableColumn id="8" xr3:uid="{6FAFA2B3-B9B9-46E1-A1F7-04DDF582A622}" name="u(I)" dataDxfId="39" totalsRowDxfId="40"/>
    <tableColumn id="4" xr3:uid="{08ED0521-254A-488E-8CCD-19886B3E1098}" name="R (Ω)" totalsRowFunction="count" dataDxfId="37" totalsRowDxfId="38">
      <calculatedColumnFormula>B67/D67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96FF49-DD34-465F-966F-1C7437438535}" name="Tabela51612" displayName="Tabela51612" ref="A94:F109" headerRowDxfId="36" dataDxfId="35">
  <autoFilter ref="A94:F109" xr:uid="{A42DD33C-4153-4F72-9A4D-037FCE993F86}"/>
  <tableColumns count="6">
    <tableColumn id="1" xr3:uid="{11C5B112-D974-4C55-9970-027ACEA5FEAD}" name="Numero de Medição" totalsRowLabel="Total" dataDxfId="33" totalsRowDxfId="34"/>
    <tableColumn id="2" xr3:uid="{34853D8C-4337-4F6F-956B-8DFD2BCA0BF5}" name="V (V)" dataDxfId="31" totalsRowDxfId="32"/>
    <tableColumn id="5" xr3:uid="{90C9AF6F-366F-4C36-B500-1ED65EFD0A21}" name="u(V)" dataDxfId="29" totalsRowDxfId="30"/>
    <tableColumn id="3" xr3:uid="{904F08DC-67B7-4E57-B105-C7CCDD215F90}" name="I (A)" dataDxfId="28"/>
    <tableColumn id="6" xr3:uid="{9C8B4467-27A2-4804-B223-FCFB4FEE2EFC}" name="u(I)" dataDxfId="27"/>
    <tableColumn id="4" xr3:uid="{118CCBA4-C9EB-4EC1-99BD-3C0399EFAB58}" name="R (Ω)" totalsRowFunction="count" dataDxfId="25" totalsRowDxfId="26">
      <calculatedColumnFormula>B95/D95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A462F6-E635-43C5-99E5-0FFFA21445F0}" name="Tabela51714" displayName="Tabela51714" ref="A118:F133" headerRowDxfId="24" dataDxfId="23">
  <autoFilter ref="A118:F133" xr:uid="{3535E9FF-E56C-4068-8E82-CCB88E5535D2}"/>
  <tableColumns count="6">
    <tableColumn id="1" xr3:uid="{87AD16E2-2F45-43EF-A323-0101A8C476AD}" name="Numero de Medição" totalsRowLabel="Total" dataDxfId="21" totalsRowDxfId="22"/>
    <tableColumn id="2" xr3:uid="{EBDF0055-4C91-4169-90EC-EE1E4EB4BF6C}" name="V (V)" dataDxfId="20"/>
    <tableColumn id="5" xr3:uid="{100FA3B4-C550-403E-B6D6-960B86BF9264}" name="u(V)" dataDxfId="19"/>
    <tableColumn id="3" xr3:uid="{217C370D-B825-4D5C-A00E-04B64F51BFC3}" name="I (A)" dataDxfId="18"/>
    <tableColumn id="6" xr3:uid="{29666DD6-31F2-4143-AEEE-A351F4B13B5C}" name="u(I)" dataDxfId="16" totalsRowDxfId="17"/>
    <tableColumn id="4" xr3:uid="{02C734A3-8EB5-42B6-A669-A909A7173DB0}" name="R (Ω)" totalsRowFunction="count" dataDxfId="14" totalsRowDxfId="15">
      <calculatedColumnFormula>B119/D119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B8708-D7FD-4A0E-BB9E-EB86AA70760A}" name="Tabela51819" displayName="Tabela51819" ref="A142:F157" headerRowDxfId="13" dataDxfId="12">
  <autoFilter ref="A142:F157" xr:uid="{BCC2E761-7EDB-4227-A85C-DDC7184409AF}"/>
  <tableColumns count="6">
    <tableColumn id="1" xr3:uid="{73228F04-746F-4954-AD0B-F27C277BAE4F}" name="Numero de Medição" totalsRowLabel="Total" dataDxfId="10" totalsRowDxfId="11"/>
    <tableColumn id="2" xr3:uid="{D7562051-8DA5-44A7-B4AF-DA43BD9254F6}" name="V (V)" dataDxfId="8" totalsRowDxfId="9"/>
    <tableColumn id="5" xr3:uid="{6B85E416-3514-455F-B4B3-853BD4259D44}" name="u(V)" dataDxfId="6" totalsRowDxfId="7"/>
    <tableColumn id="3" xr3:uid="{A5F6B675-05FF-48A7-A6D9-0F1837340B02}" name="I (A)" dataDxfId="4" totalsRowDxfId="5"/>
    <tableColumn id="6" xr3:uid="{F3DEE24F-E173-4F3D-9CD4-1088CEF3EDB6}" name="u(I)" dataDxfId="2" totalsRowDxfId="3"/>
    <tableColumn id="4" xr3:uid="{A8BDF2D1-A40F-4636-A48B-41C95EB27F79}" name="R (Ω)" totalsRowFunction="count" dataDxfId="0" totalsRowDxfId="1">
      <calculatedColumnFormula>B143/D143</calculatedColumnFormula>
    </tableColumn>
  </tableColumns>
  <tableStyleInfo name="TableStyleLight8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94" dataDxfId="93">
  <autoFilter ref="A3:H18" xr:uid="{9C5B2E42-3817-413B-9C33-33DD89DD5E35}"/>
  <tableColumns count="8">
    <tableColumn id="1" xr3:uid="{C435C4C2-AD8B-4A0D-8142-885D37A761EF}" name="Numero de Medição" totalsRowLabel="Total" dataDxfId="84" totalsRowDxfId="92"/>
    <tableColumn id="2" xr3:uid="{6B35960F-D78D-4095-8E3D-043220512137}" name="V (V)" dataDxfId="83" totalsRowDxfId="91"/>
    <tableColumn id="5" xr3:uid="{031EBECC-806A-461A-AB65-77E7C29FBD0C}" name="u(V)" dataDxfId="82" dataCellStyle="Moeda"/>
    <tableColumn id="3" xr3:uid="{1FA96904-73C1-478B-9F6A-51FD7892E2E7}" name="I (A)" dataDxfId="81" dataCellStyle="Moeda"/>
    <tableColumn id="6" xr3:uid="{34147ADB-8798-43D2-BFFA-00E5D3131EDA}" name="u(I)" dataDxfId="80" totalsRowDxfId="90" dataCellStyle="Moeda"/>
    <tableColumn id="4" xr3:uid="{6B9C80B7-684C-49A0-A019-D59C4D0F8B19}" name="R (Ω)" totalsRowFunction="count" dataDxfId="79" totalsRowDxfId="89" dataCellStyle="Moeda">
      <calculatedColumnFormula>B4/D4</calculatedColumnFormula>
    </tableColumn>
    <tableColumn id="8" xr3:uid="{D11CAD9A-864D-4A63-AE75-7C81DDEF3CF3}" name="Fit" dataDxfId="87" totalsRowDxfId="88">
      <calculatedColumnFormula>$J$4*Tabela52[[#This Row],[I (A)]]+$K$4</calculatedColumnFormula>
    </tableColumn>
    <tableColumn id="9" xr3:uid="{81B39A70-B15B-4519-A957-7D0ADA3F6F0B}" name="Residuo" dataDxfId="85" totalsRowDxfId="86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173" dataDxfId="172">
  <autoFilter ref="A3:H18" xr:uid="{9C5B2E42-3817-413B-9C33-33DD89DD5E35}"/>
  <tableColumns count="8">
    <tableColumn id="1" xr3:uid="{9DD51987-C1BC-4ED6-8FEC-B5E9EEBD87E4}" name="Numero de Medição" totalsRowLabel="Total" dataDxfId="171" totalsRowDxfId="170"/>
    <tableColumn id="2" xr3:uid="{15D1FA17-1AE6-4DD2-8292-D64CE9308936}" name="V (V)" dataDxfId="169" totalsRowDxfId="168"/>
    <tableColumn id="5" xr3:uid="{7C02DDDF-3141-4D0A-9AF5-518B2A531A4C}" name="u(V)" dataDxfId="167"/>
    <tableColumn id="3" xr3:uid="{5BFB6233-8250-4878-B204-A8C660E33AB0}" name="I (A)" dataDxfId="166"/>
    <tableColumn id="6" xr3:uid="{D00D6C69-A1D9-4D13-9A2F-60BE40695798}" name="u(I)" dataDxfId="165" totalsRowDxfId="164"/>
    <tableColumn id="4" xr3:uid="{419C236C-08C9-42EB-933C-7880265CDDD8}" name="R (Ω)" totalsRowFunction="count" dataDxfId="163" totalsRowDxfId="162">
      <calculatedColumnFormula>B4/D4</calculatedColumnFormula>
    </tableColumn>
    <tableColumn id="8" xr3:uid="{5D26FCBD-106E-427B-AC75-BD87B08904B4}" name="Fit" dataDxfId="161" totalsRowDxfId="160">
      <calculatedColumnFormula>$J$4*Tabela5[[#This Row],[I (A)]]+$K$4</calculatedColumnFormula>
    </tableColumn>
    <tableColumn id="9" xr3:uid="{4F6967FE-8E66-46D5-89AC-72983E1166AF}" name="Residuo" dataDxfId="159" totalsRowDxfId="158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A42:F57" headerRowDxfId="157" dataDxfId="156">
  <autoFilter ref="A42:F57" xr:uid="{69947E35-7A5F-4B7A-83C9-EDC56314766C}"/>
  <tableColumns count="6">
    <tableColumn id="1" xr3:uid="{71843C50-F2B2-4812-B490-8BF118C0297E}" name="Numero de Medição" totalsRowLabel="Total" dataDxfId="155" totalsRowDxfId="154"/>
    <tableColumn id="2" xr3:uid="{991DA961-5670-4F45-9567-BEB5B16C9F9F}" name="Voltagem" dataDxfId="153"/>
    <tableColumn id="5" xr3:uid="{D016CBE5-CAE9-43D8-BDA7-51C54CA2663A}" name="u(V)" dataDxfId="152" dataCellStyle="Moeda"/>
    <tableColumn id="3" xr3:uid="{D8270B4F-B072-4BED-8F6B-32BF8798E9F7}" name="Corrente Elétrica" dataDxfId="151" totalsRowDxfId="150" dataCellStyle="Moeda"/>
    <tableColumn id="6" xr3:uid="{ADFD343F-0A14-4F6B-B60A-AC165360EBBD}" name="u(I)" dataDxfId="149" totalsRowDxfId="148" dataCellStyle="Moeda"/>
    <tableColumn id="4" xr3:uid="{9EAEEDAC-6D0F-473B-A32D-883D869F1ED1}" name="Resistência" totalsRowFunction="count" dataDxfId="147" totalsRowDxfId="146" dataCellStyle="Moeda">
      <calculatedColumnFormula>B43/D43</calculatedColumnFormula>
    </tableColumn>
  </tableColumns>
  <tableStyleInfo name="TableStyleLight8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A66:F81" headerRowDxfId="145" dataDxfId="144">
  <autoFilter ref="A66:F81" xr:uid="{21B89758-6540-410C-9D6E-6615E7F30F73}"/>
  <tableColumns count="6">
    <tableColumn id="1" xr3:uid="{42A0E4D7-25BB-48A1-879F-59A29E5FDEC0}" name="Numero de Medição" totalsRowLabel="Total" dataDxfId="143" totalsRowDxfId="142"/>
    <tableColumn id="2" xr3:uid="{47CBB6DA-76E3-4208-B8AC-53ED1356227C}" name="V (V)" dataDxfId="141" totalsRowDxfId="140"/>
    <tableColumn id="7" xr3:uid="{339EC1BF-6347-49FE-8C68-674FFE212D24}" name="u(V)" dataDxfId="139" totalsRowDxfId="138"/>
    <tableColumn id="3" xr3:uid="{D546E76A-468E-464B-A2CB-4F07756EC755}" name="I (A)" dataDxfId="137" totalsRowDxfId="136"/>
    <tableColumn id="8" xr3:uid="{26E97079-5B7D-4585-A322-17562E32181D}" name="u(I)" dataDxfId="135" totalsRowDxfId="134"/>
    <tableColumn id="4" xr3:uid="{9B5FBD40-E7C9-4AF1-B58C-93484A227F08}" name="R (Ω)" totalsRowFunction="count" dataDxfId="133" totalsRowDxfId="132">
      <calculatedColumnFormula>B67/D67</calculatedColumnFormula>
    </tableColumn>
  </tableColumns>
  <tableStyleInfo name="TableStyleLight8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A94:F109" headerRowDxfId="131" dataDxfId="130">
  <autoFilter ref="A94:F109" xr:uid="{A42DD33C-4153-4F72-9A4D-037FCE993F86}"/>
  <tableColumns count="6">
    <tableColumn id="1" xr3:uid="{DA8929B6-8358-4286-BBE7-87E237EAAF4B}" name="Numero de Medição" totalsRowLabel="Total" dataDxfId="129" totalsRowDxfId="128"/>
    <tableColumn id="2" xr3:uid="{AB952BEB-A90E-4961-B158-2A68B404E244}" name="V (V)" dataDxfId="127" totalsRowDxfId="126"/>
    <tableColumn id="5" xr3:uid="{DBBC59F9-D98C-4686-97C1-BEE96C71F346}" name="u(V)" dataDxfId="125" totalsRowDxfId="124"/>
    <tableColumn id="3" xr3:uid="{8245E335-11B5-4743-B73E-528AAAF1A734}" name="I (A)" dataDxfId="123"/>
    <tableColumn id="6" xr3:uid="{7F838851-7F2E-40AB-96BC-7EA7E1DA6457}" name="u(I)" dataDxfId="122"/>
    <tableColumn id="4" xr3:uid="{A7DC4E2F-8B36-4153-B12F-2CB9A0F3C0FE}" name="R (Ω)" totalsRowFunction="count" dataDxfId="121" totalsRowDxfId="120">
      <calculatedColumnFormula>B95/D95</calculatedColumnFormula>
    </tableColumn>
  </tableColumns>
  <tableStyleInfo name="TableStyleLight8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A118:F133" headerRowDxfId="119" dataDxfId="118">
  <autoFilter ref="A118:F133" xr:uid="{3535E9FF-E56C-4068-8E82-CCB88E5535D2}"/>
  <tableColumns count="6">
    <tableColumn id="1" xr3:uid="{E5653933-D5F0-40E0-9126-7D5C5E6E076F}" name="Numero de Medição" totalsRowLabel="Total" dataDxfId="117" totalsRowDxfId="116"/>
    <tableColumn id="2" xr3:uid="{4047F096-802D-4A82-8556-4FDCD1CBA596}" name="V (V)" dataDxfId="115"/>
    <tableColumn id="5" xr3:uid="{39BCB85A-98A6-4169-ABBD-53EC7B090C38}" name="u(V)" dataDxfId="114"/>
    <tableColumn id="3" xr3:uid="{6A2E6146-0EF7-407B-BF4F-00BD8FF043CE}" name="I (A)" dataDxfId="113"/>
    <tableColumn id="6" xr3:uid="{527997B1-B87F-41CF-8B06-19A40E1B12DD}" name="u(I)" dataDxfId="112" totalsRowDxfId="111"/>
    <tableColumn id="4" xr3:uid="{5A9E15A7-8097-42C6-A5E9-38F4A78C1117}" name="R (Ω)" totalsRowFunction="count" dataDxfId="110" totalsRowDxfId="109">
      <calculatedColumnFormula>B119/D119</calculatedColumnFormula>
    </tableColumn>
  </tableColumns>
  <tableStyleInfo name="TableStyleLight8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A142:F157" headerRowDxfId="108" dataDxfId="107">
  <autoFilter ref="A142:F157" xr:uid="{BCC2E761-7EDB-4227-A85C-DDC7184409AF}"/>
  <tableColumns count="6">
    <tableColumn id="1" xr3:uid="{FF1DBC2D-D6EA-47E0-9253-0394DF3401A6}" name="Numero de Medição" totalsRowLabel="Total" dataDxfId="106" totalsRowDxfId="105"/>
    <tableColumn id="2" xr3:uid="{E8262805-4EA5-4DDE-9F58-1568CDE64B65}" name="V (V)" dataDxfId="104" totalsRowDxfId="103"/>
    <tableColumn id="5" xr3:uid="{A83FC60C-ADB5-4B27-B59A-4BF99A9A0315}" name="u(V)" dataDxfId="102" totalsRowDxfId="101"/>
    <tableColumn id="3" xr3:uid="{4DCE768E-96BA-4F88-9C29-8BC5D79A7E60}" name="I (A)" dataDxfId="100" totalsRowDxfId="99"/>
    <tableColumn id="6" xr3:uid="{FB7AB7EF-F243-4E85-AE65-90CC109B64B6}" name="u(I)" dataDxfId="98" totalsRowDxfId="97"/>
    <tableColumn id="4" xr3:uid="{DC14564C-AA8B-4953-90CB-3874FB98E31D}" name="R (Ω)" totalsRowFunction="count" dataDxfId="96" totalsRowDxfId="95">
      <calculatedColumnFormula>B143/D143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topLeftCell="A4" zoomScaleNormal="100" workbookViewId="0">
      <selection activeCell="J4" sqref="J4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2" t="s">
        <v>10</v>
      </c>
      <c r="B2" s="32"/>
      <c r="C2" s="32"/>
      <c r="D2" s="32"/>
      <c r="E2" s="32"/>
      <c r="F2" s="32"/>
      <c r="G2" s="32"/>
      <c r="H2" s="32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6" t="s">
        <v>31</v>
      </c>
      <c r="K3" s="36"/>
    </row>
    <row r="4" spans="1:24" x14ac:dyDescent="0.3">
      <c r="A4" s="30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$J$4*Tabela59[[#This Row],[I (A)]]+$K$4</f>
        <v>0.71857019412600598</v>
      </c>
      <c r="H4" s="2">
        <f>Tabela59[[#This Row],[V (V)]]-Tabela59[[#This Row],[Fit]]</f>
        <v>1.4298058739939945E-3</v>
      </c>
      <c r="I4" s="1"/>
      <c r="J4" s="31" cm="1">
        <f t="array" ref="J4:K8">LINEST(Tabela59[V (V)],Tabela59[I (A)],TRUE,TRUE)</f>
        <v>464.23921468327922</v>
      </c>
      <c r="K4" s="31">
        <v>4.8024015504641859E-3</v>
      </c>
    </row>
    <row r="5" spans="1:24" x14ac:dyDescent="0.3">
      <c r="A5" s="30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$J$4*Tabela59[[#This Row],[I (A)]]+$K$4</f>
        <v>0.99056795000893927</v>
      </c>
      <c r="H5" s="2">
        <f>Tabela59[[#This Row],[V (V)]]-Tabela59[[#This Row],[Fit]]</f>
        <v>9.4320499910607314E-3</v>
      </c>
      <c r="I5" s="1"/>
      <c r="J5" s="31">
        <v>3.8006521695006943</v>
      </c>
      <c r="K5" s="31">
        <v>3.6662496657451686E-2</v>
      </c>
    </row>
    <row r="6" spans="1:24" x14ac:dyDescent="0.3">
      <c r="A6" s="30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$J$4*Tabela59[[#This Row],[I (A)]]+$K$4</f>
        <v>1.4922248453956908</v>
      </c>
      <c r="H6" s="2">
        <f>Tabela59[[#This Row],[V (V)]]-Tabela59[[#This Row],[Fit]]</f>
        <v>7.7751546043092201E-3</v>
      </c>
      <c r="I6" s="1"/>
      <c r="J6" s="31">
        <v>0.99912944199347653</v>
      </c>
      <c r="K6" s="31">
        <v>6.6989062946331016E-2</v>
      </c>
    </row>
    <row r="7" spans="1:24" x14ac:dyDescent="0.3">
      <c r="A7" s="30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$J$4*Tabela59[[#This Row],[I (A)]]+$K$4</f>
        <v>1.9747550851374911</v>
      </c>
      <c r="H7" s="2">
        <f>Tabela59[[#This Row],[V (V)]]-Tabela59[[#This Row],[Fit]]</f>
        <v>2.5244914862508905E-2</v>
      </c>
      <c r="I7" s="1"/>
      <c r="J7" s="31">
        <v>14919.950937885862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0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$J$4*Tabela59[[#This Row],[I (A)]]+$K$4</f>
        <v>2.4450758335331213</v>
      </c>
      <c r="H8" s="2">
        <f>Tabela59[[#This Row],[V (V)]]-Tabela59[[#This Row],[Fit]]</f>
        <v>4.9241664668788765E-3</v>
      </c>
      <c r="I8" s="1"/>
      <c r="J8" s="31">
        <v>66.953795384125769</v>
      </c>
      <c r="K8" s="31">
        <v>5.8337949207557478E-2</v>
      </c>
      <c r="L8" s="1"/>
      <c r="M8" s="1"/>
      <c r="N8" s="1"/>
    </row>
    <row r="9" spans="1:24" x14ac:dyDescent="0.3">
      <c r="A9" s="30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$J$4*Tabela59[[#This Row],[I (A)]]+$K$4</f>
        <v>2.9016551011741263</v>
      </c>
      <c r="H9" s="2">
        <f>Tabela59[[#This Row],[V (V)]]-Tabela59[[#This Row],[Fit]]</f>
        <v>1.8344898825873646E-2</v>
      </c>
      <c r="I9" s="1"/>
      <c r="J9" s="1"/>
      <c r="K9" s="4"/>
      <c r="L9" s="1"/>
      <c r="M9" s="1"/>
      <c r="N9" s="1"/>
    </row>
    <row r="10" spans="1:24" x14ac:dyDescent="0.3">
      <c r="A10" s="30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$J$4*Tabela59[[#This Row],[I (A)]]+$K$4</f>
        <v>3.388456341691013</v>
      </c>
      <c r="H10" s="2">
        <f>Tabela59[[#This Row],[V (V)]]-Tabela59[[#This Row],[Fit]]</f>
        <v>1.1543658308986959E-2</v>
      </c>
      <c r="I10" s="1"/>
      <c r="J10" s="1"/>
      <c r="K10" s="4"/>
    </row>
    <row r="11" spans="1:24" x14ac:dyDescent="0.3">
      <c r="A11" s="30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$J$4*Tabela59[[#This Row],[I (A)]]+$K$4</f>
        <v>3.8521848932381406</v>
      </c>
      <c r="H11" s="2">
        <f>Tabela59[[#This Row],[V (V)]]-Tabela59[[#This Row],[Fit]]</f>
        <v>1.7815106761859489E-2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0">
        <v>9</v>
      </c>
      <c r="B12" s="2">
        <v>4.41</v>
      </c>
      <c r="C12" s="5">
        <v>0.01</v>
      </c>
      <c r="D12" s="5">
        <v>9.9865000000000006E-3</v>
      </c>
      <c r="E12" s="5">
        <v>9.9999999999999995E-8</v>
      </c>
      <c r="F12" s="5">
        <f t="shared" si="0"/>
        <v>441.59615480899214</v>
      </c>
      <c r="G12" s="2">
        <f>$J$4*Tabela59[[#This Row],[I (A)]]+$K$4</f>
        <v>4.6409273189850317</v>
      </c>
      <c r="H12" s="2">
        <f>Tabela59[[#This Row],[V (V)]]-Tabela59[[#This Row],[Fit]]</f>
        <v>-0.2309273189850316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0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$J$4*Tabela59[[#This Row],[I (A)]]+$K$4</f>
        <v>4.8455639648174209</v>
      </c>
      <c r="H13" s="2">
        <f>Tabela59[[#This Row],[V (V)]]-Tabela59[[#This Row],[Fit]]</f>
        <v>1.443603518257941E-2</v>
      </c>
      <c r="I13" s="1"/>
      <c r="J13" s="33"/>
      <c r="K13" s="34"/>
      <c r="L13" s="34"/>
      <c r="M13" s="35"/>
      <c r="U13" s="28"/>
      <c r="V13" s="28"/>
      <c r="W13" s="28"/>
      <c r="X13" s="28"/>
    </row>
    <row r="14" spans="1:24" x14ac:dyDescent="0.3">
      <c r="A14" s="30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$J$4*Tabela59[[#This Row],[I (A)]]+$K$4</f>
        <v>5.3714077232891722</v>
      </c>
      <c r="H14" s="2">
        <f>Tabela59[[#This Row],[V (V)]]-Tabela59[[#This Row],[Fit]]</f>
        <v>3.8592276710827988E-2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0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$J$4*Tabela59[[#This Row],[I (A)]]+$K$4</f>
        <v>5.9312802161972069</v>
      </c>
      <c r="H15" s="2">
        <f>Tabela59[[#This Row],[V (V)]]-Tabela59[[#This Row],[Fit]]</f>
        <v>1.8719783802793266E-2</v>
      </c>
      <c r="I15" s="1"/>
      <c r="J15" s="33"/>
      <c r="K15" s="34"/>
      <c r="L15" s="34"/>
      <c r="M15" s="35"/>
    </row>
    <row r="16" spans="1:24" x14ac:dyDescent="0.3">
      <c r="A16" s="30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$J$4*Tabela59[[#This Row],[I (A)]]+$K$4</f>
        <v>6.4140889994678165</v>
      </c>
      <c r="H16" s="2">
        <f>Tabela59[[#This Row],[V (V)]]-Tabela59[[#This Row],[Fit]]</f>
        <v>1.5911000532183195E-2</v>
      </c>
      <c r="I16" s="1"/>
      <c r="J16" s="23" t="s">
        <v>4</v>
      </c>
      <c r="K16" s="23"/>
      <c r="L16" s="23"/>
      <c r="M16" s="24">
        <f>SQRT(((1/D20)*B22)^2+(-(B20/(D20^2))*D22)^2)</f>
        <v>115.08094791750561</v>
      </c>
    </row>
    <row r="17" spans="1:15" x14ac:dyDescent="0.3">
      <c r="A17" s="30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$J$4*Tabela59[[#This Row],[I (A)]]+$K$4</f>
        <v>6.9094322415348763</v>
      </c>
      <c r="H17" s="2">
        <f>Tabela59[[#This Row],[V (V)]]-Tabela59[[#This Row],[Fit]]</f>
        <v>2.0567758465123376E-2</v>
      </c>
      <c r="I17" s="1"/>
      <c r="J17" s="33"/>
      <c r="K17" s="34"/>
      <c r="L17" s="34"/>
      <c r="M17" s="35"/>
    </row>
    <row r="18" spans="1:15" x14ac:dyDescent="0.3">
      <c r="A18" s="30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$J$4*Tabela59[[#This Row],[I (A)]]+$K$4</f>
        <v>7.4238092914039484</v>
      </c>
      <c r="H18" s="2">
        <f>Tabela59[[#This Row],[V (V)]]-Tabela59[[#This Row],[Fit]]</f>
        <v>2.619070859605177E-2</v>
      </c>
      <c r="I18" s="1"/>
      <c r="J18" s="23" t="s">
        <v>22</v>
      </c>
      <c r="K18" s="23"/>
      <c r="L18" s="23"/>
      <c r="M18" s="24">
        <f>SLOPE(Tabela59[V (V)],Tabela59[I (A)])</f>
        <v>464.23921468327904</v>
      </c>
    </row>
    <row r="19" spans="1:15" x14ac:dyDescent="0.3">
      <c r="A19" s="1"/>
      <c r="B19" s="1"/>
      <c r="C19" s="1"/>
      <c r="D19" s="1"/>
      <c r="E19" s="1"/>
      <c r="J19" s="33"/>
      <c r="K19" s="34"/>
      <c r="L19" s="34"/>
      <c r="M19" s="35"/>
    </row>
    <row r="20" spans="1:15" x14ac:dyDescent="0.3">
      <c r="A20" s="29" t="s">
        <v>6</v>
      </c>
      <c r="B20" s="19">
        <f>AVERAGE(B4:B18)</f>
        <v>3.9533333333333336</v>
      </c>
      <c r="C20" s="20"/>
      <c r="D20" s="21">
        <f>AVERAGE(D4:D18)</f>
        <v>8.5053799999999999E-3</v>
      </c>
      <c r="E20" s="22"/>
      <c r="F20" s="21">
        <f>AVERAGE(F4:F18)</f>
        <v>465.72182530433201</v>
      </c>
      <c r="J20" s="23" t="s">
        <v>23</v>
      </c>
      <c r="K20" s="23"/>
      <c r="L20" s="23"/>
      <c r="M20" s="25">
        <f>ABS((M14-M18)/M14)</f>
        <v>1.2256990035576501E-2</v>
      </c>
    </row>
    <row r="21" spans="1:15" x14ac:dyDescent="0.3">
      <c r="A21" s="29" t="s">
        <v>7</v>
      </c>
      <c r="B21" s="19">
        <f>STDEVA(B4:B18)</f>
        <v>2.187825622023142</v>
      </c>
      <c r="C21" s="20"/>
      <c r="D21" s="21">
        <f>STDEVA(D4:D18)</f>
        <v>4.7106600023169333E-3</v>
      </c>
      <c r="E21" s="22"/>
      <c r="F21" s="21">
        <f>STDEVA(F4:F18)</f>
        <v>6.8978760942238413</v>
      </c>
      <c r="J21" s="26" t="s">
        <v>24</v>
      </c>
      <c r="K21" s="26"/>
      <c r="L21" s="26"/>
      <c r="M21" s="27">
        <f>ABS((M14-F20)/M14)</f>
        <v>9.1024993524850759E-3</v>
      </c>
    </row>
    <row r="22" spans="1:15" x14ac:dyDescent="0.3">
      <c r="A22" s="29" t="s">
        <v>8</v>
      </c>
      <c r="B22" s="19">
        <f>B21/SQRT(10)</f>
        <v>0.69185120888677698</v>
      </c>
      <c r="C22" s="20"/>
      <c r="D22" s="21">
        <f>D21/SQRT(10)</f>
        <v>1.4896414889975563E-3</v>
      </c>
      <c r="E22" s="22"/>
      <c r="F22" s="21">
        <f t="shared" ref="F22" si="1">F21/SQRT(10)</f>
        <v>2.1812999475373567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2" t="s">
        <v>9</v>
      </c>
      <c r="B41" s="32"/>
      <c r="C41" s="32"/>
      <c r="D41" s="32"/>
      <c r="E41" s="32"/>
      <c r="F41" s="32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30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30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SLOPE(Tabela51310[Voltagem],Tabela51310[Corrente Elétrica])</f>
        <v>10104.290262959435</v>
      </c>
    </row>
    <row r="45" spans="1:25" x14ac:dyDescent="0.3">
      <c r="A45" s="30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30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30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30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30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30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30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30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30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30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30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30"/>
      <c r="O55" s="3"/>
      <c r="V55" s="1" t="s">
        <v>25</v>
      </c>
      <c r="W55" s="1"/>
      <c r="X55" s="1"/>
      <c r="Y55" s="6">
        <v>6800000</v>
      </c>
    </row>
    <row r="56" spans="1:25" x14ac:dyDescent="0.3">
      <c r="A56" s="30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30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SLOPE(Tabela51511[V (V)],Tabela51511[I (A)])</f>
        <v>4175199.6242367299</v>
      </c>
    </row>
    <row r="60" spans="1:25" x14ac:dyDescent="0.3">
      <c r="A60" s="30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30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30" t="s">
        <v>13</v>
      </c>
      <c r="B65" s="30"/>
      <c r="C65" s="30"/>
      <c r="D65" s="30"/>
      <c r="E65" s="30"/>
      <c r="F65" s="30"/>
      <c r="I65" s="4"/>
    </row>
    <row r="66" spans="1:25" x14ac:dyDescent="0.3">
      <c r="A66" s="1" t="s">
        <v>1</v>
      </c>
      <c r="B66" s="30" t="s">
        <v>16</v>
      </c>
      <c r="C66" s="30" t="s">
        <v>17</v>
      </c>
      <c r="D66" s="30" t="s">
        <v>19</v>
      </c>
      <c r="E66" s="30" t="s">
        <v>18</v>
      </c>
      <c r="F66" s="30" t="s">
        <v>20</v>
      </c>
      <c r="I66" s="4"/>
    </row>
    <row r="67" spans="1:25" x14ac:dyDescent="0.3">
      <c r="A67" s="30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30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30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30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30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30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30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30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30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30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30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30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30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30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30"/>
      <c r="O83" s="3"/>
      <c r="V83" s="1" t="s">
        <v>25</v>
      </c>
      <c r="W83" s="1"/>
      <c r="X83" s="1"/>
      <c r="Y83" s="6">
        <v>470</v>
      </c>
    </row>
    <row r="84" spans="1:25" x14ac:dyDescent="0.3">
      <c r="A84" s="30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30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SLOPE(Tabela51612[V (V)],Tabela51612[I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30" t="s">
        <v>12</v>
      </c>
      <c r="B93" s="30"/>
      <c r="C93" s="30"/>
      <c r="D93" s="30"/>
      <c r="E93" s="30"/>
      <c r="F93" s="30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30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30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30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30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30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30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30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30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30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30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30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30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30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30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30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30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SLOPE(Tabela51714[V (V)],Tabela51714[I (A)])</f>
        <v>10057.504745271553</v>
      </c>
    </row>
    <row r="112" spans="1:25" x14ac:dyDescent="0.3">
      <c r="A112" s="30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30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30" t="s">
        <v>14</v>
      </c>
      <c r="B117" s="30"/>
      <c r="C117" s="30"/>
      <c r="D117" s="30"/>
      <c r="E117" s="30"/>
      <c r="F117" s="30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30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30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30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30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30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30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30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30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30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30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30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30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30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30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30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30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SLOPE(Tabela51511[V (V)],Tabela51511[I (A)])</f>
        <v>4175199.6242367299</v>
      </c>
    </row>
    <row r="136" spans="1:25" x14ac:dyDescent="0.3">
      <c r="A136" s="30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30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 t="s">
        <v>15</v>
      </c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30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30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30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30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30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30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30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30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30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30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30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30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30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30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30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30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30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tabSelected="1" topLeftCell="A21" zoomScaleNormal="100" workbookViewId="0">
      <selection activeCell="N33" sqref="N33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2" t="s">
        <v>9</v>
      </c>
      <c r="B2" s="32"/>
      <c r="C2" s="32"/>
      <c r="D2" s="32"/>
      <c r="E2" s="32"/>
      <c r="F2" s="32"/>
      <c r="G2" s="32"/>
      <c r="H2" s="32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6" t="s">
        <v>31</v>
      </c>
      <c r="K3" s="36"/>
    </row>
    <row r="4" spans="1:24" x14ac:dyDescent="0.3">
      <c r="A4" s="30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31" cm="1">
        <f t="array" ref="J4:K8">LINEST(Tabela52[V (V)],Tabela52[I (A)],TRUE,TRUE)</f>
        <v>10104.290262959434</v>
      </c>
      <c r="K4" s="31">
        <v>-2.0102957282790435E-2</v>
      </c>
    </row>
    <row r="5" spans="1:24" x14ac:dyDescent="0.3">
      <c r="A5" s="30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31">
        <v>89.573503681548132</v>
      </c>
      <c r="K5" s="31">
        <v>6.0607023869947686E-2</v>
      </c>
    </row>
    <row r="6" spans="1:24" x14ac:dyDescent="0.3">
      <c r="A6" s="30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31">
        <v>0.99897941920814615</v>
      </c>
      <c r="K6" s="31">
        <v>0.10280872521320895</v>
      </c>
    </row>
    <row r="7" spans="1:24" x14ac:dyDescent="0.3">
      <c r="A7" s="30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31">
        <v>12724.845062109185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0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31">
        <v>134.49695475826044</v>
      </c>
      <c r="K8" s="31">
        <v>0.13740524173954641</v>
      </c>
      <c r="L8" s="1"/>
      <c r="M8" s="1"/>
      <c r="N8" s="1"/>
    </row>
    <row r="9" spans="1:24" x14ac:dyDescent="0.3">
      <c r="A9" s="30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30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1"/>
      <c r="K10" s="4"/>
    </row>
    <row r="11" spans="1:24" x14ac:dyDescent="0.3">
      <c r="A11" s="30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0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0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J13" s="33"/>
      <c r="K13" s="34"/>
      <c r="L13" s="34"/>
      <c r="M13" s="35"/>
      <c r="U13" s="28"/>
      <c r="V13" s="28"/>
      <c r="W13" s="28"/>
      <c r="X13" s="28"/>
    </row>
    <row r="14" spans="1:24" x14ac:dyDescent="0.3">
      <c r="A14" s="30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0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3"/>
      <c r="K15" s="34"/>
      <c r="L15" s="34"/>
      <c r="M15" s="35"/>
    </row>
    <row r="16" spans="1:24" x14ac:dyDescent="0.3">
      <c r="A16" s="30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23" t="s">
        <v>4</v>
      </c>
      <c r="K16" s="23"/>
      <c r="L16" s="23"/>
      <c r="M16" s="24">
        <f>SQRT(((1/D20)*B22)^2+(-(B20/(D20^2))*D22)^2)</f>
        <v>2275.6957077765142</v>
      </c>
    </row>
    <row r="17" spans="1:15" x14ac:dyDescent="0.3">
      <c r="A17" s="30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33"/>
      <c r="K17" s="34"/>
      <c r="L17" s="34"/>
      <c r="M17" s="35"/>
    </row>
    <row r="18" spans="1:15" x14ac:dyDescent="0.3">
      <c r="A18" s="30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  <c r="J18" s="23" t="s">
        <v>22</v>
      </c>
      <c r="K18" s="23"/>
      <c r="L18" s="23"/>
      <c r="M18" s="24">
        <f>SLOPE(Tabela52[V (V)],Tabela52[I (A)])</f>
        <v>10104.290262959435</v>
      </c>
    </row>
    <row r="19" spans="1:15" x14ac:dyDescent="0.3">
      <c r="A19" s="1"/>
      <c r="B19" s="1"/>
      <c r="C19" s="1"/>
      <c r="D19" s="1"/>
      <c r="E19" s="1"/>
      <c r="J19" s="33"/>
      <c r="K19" s="34"/>
      <c r="L19" s="34"/>
      <c r="M19" s="35"/>
    </row>
    <row r="20" spans="1:15" x14ac:dyDescent="0.3">
      <c r="A20" s="29" t="s">
        <v>6</v>
      </c>
      <c r="B20" s="19">
        <f>AVERAGE(B4:B18)</f>
        <v>6.1260000000000003</v>
      </c>
      <c r="C20" s="20"/>
      <c r="D20" s="21">
        <f>AVERAGE(D4:D18)</f>
        <v>6.0826666666666663E-4</v>
      </c>
      <c r="E20" s="22"/>
      <c r="F20" s="21">
        <f>AVERAGE(F4:F18)</f>
        <v>10013.978027113197</v>
      </c>
      <c r="J20" s="23" t="s">
        <v>23</v>
      </c>
      <c r="K20" s="23"/>
      <c r="L20" s="23"/>
      <c r="M20" s="25">
        <f>ABS((M14-M18)/M14)</f>
        <v>20.498489921190288</v>
      </c>
    </row>
    <row r="21" spans="1:15" x14ac:dyDescent="0.3">
      <c r="A21" s="29" t="s">
        <v>7</v>
      </c>
      <c r="B21" s="19">
        <f>STDEVA(B4:B18)</f>
        <v>3.1010869062314277</v>
      </c>
      <c r="C21" s="20"/>
      <c r="D21" s="21">
        <f>STDEVA(D4:D18)</f>
        <v>3.0675128749681294E-4</v>
      </c>
      <c r="E21" s="22"/>
      <c r="F21" s="21">
        <f>STDEVA(F4:F18)</f>
        <v>261.13897472485797</v>
      </c>
      <c r="J21" s="26" t="s">
        <v>24</v>
      </c>
      <c r="K21" s="26"/>
      <c r="L21" s="26"/>
      <c r="M21" s="27">
        <f>ABS((M14-F20)/M14)</f>
        <v>20.30633622790042</v>
      </c>
    </row>
    <row r="22" spans="1:15" x14ac:dyDescent="0.3">
      <c r="A22" s="29" t="s">
        <v>8</v>
      </c>
      <c r="B22" s="19">
        <f>B21/SQRT(10)</f>
        <v>0.98064978458163166</v>
      </c>
      <c r="C22" s="20"/>
      <c r="D22" s="21">
        <f>D21/SQRT(10)</f>
        <v>9.7003274367905937E-5</v>
      </c>
      <c r="E22" s="22"/>
      <c r="F22" s="21">
        <f t="shared" ref="F22" si="1">F21/SQRT(10)</f>
        <v>82.57939459716934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2"/>
      <c r="B41" s="32"/>
      <c r="C41" s="32"/>
      <c r="D41" s="32"/>
      <c r="E41" s="32"/>
      <c r="F41" s="32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0"/>
      <c r="B43" s="2"/>
      <c r="C43" s="14"/>
      <c r="D43" s="14"/>
      <c r="E43" s="14"/>
      <c r="F43" s="14"/>
      <c r="Y43" s="6"/>
    </row>
    <row r="44" spans="1:25" x14ac:dyDescent="0.3">
      <c r="A44" s="30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0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0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0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0"/>
      <c r="B48" s="2"/>
      <c r="C48" s="14"/>
      <c r="D48" s="14"/>
      <c r="E48" s="14"/>
      <c r="F48" s="14"/>
    </row>
    <row r="49" spans="1:25" x14ac:dyDescent="0.3">
      <c r="A49" s="30"/>
      <c r="B49" s="2"/>
      <c r="C49" s="14"/>
      <c r="D49" s="14"/>
      <c r="E49" s="14"/>
      <c r="F49" s="14"/>
    </row>
    <row r="50" spans="1:25" x14ac:dyDescent="0.3">
      <c r="A50" s="30"/>
      <c r="B50" s="2"/>
      <c r="C50" s="14"/>
      <c r="D50" s="14"/>
      <c r="E50" s="14"/>
      <c r="F50" s="14"/>
    </row>
    <row r="51" spans="1:25" x14ac:dyDescent="0.3">
      <c r="A51" s="30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0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0"/>
      <c r="B53" s="2"/>
      <c r="C53" s="14"/>
      <c r="D53" s="14"/>
      <c r="E53" s="14"/>
      <c r="F53" s="14"/>
      <c r="I53" s="4"/>
      <c r="Y53" s="6"/>
    </row>
    <row r="54" spans="1:25" x14ac:dyDescent="0.3">
      <c r="A54" s="30"/>
      <c r="B54" s="2"/>
      <c r="C54" s="14"/>
      <c r="D54" s="14"/>
      <c r="E54" s="14"/>
      <c r="F54" s="14"/>
      <c r="I54" s="4"/>
      <c r="Y54" s="6"/>
    </row>
    <row r="55" spans="1:25" x14ac:dyDescent="0.3">
      <c r="A55" s="30"/>
      <c r="B55" s="2"/>
      <c r="C55" s="14"/>
      <c r="D55" s="14"/>
      <c r="E55" s="14"/>
      <c r="F55" s="14"/>
      <c r="I55" s="4"/>
      <c r="J55" s="1"/>
      <c r="K55" s="1"/>
      <c r="L55" s="1"/>
      <c r="M55" s="3"/>
      <c r="N55" s="30"/>
      <c r="O55" s="3"/>
      <c r="V55" s="1"/>
      <c r="W55" s="1"/>
      <c r="X55" s="1"/>
      <c r="Y55" s="6"/>
    </row>
    <row r="56" spans="1:25" x14ac:dyDescent="0.3">
      <c r="A56" s="30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0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0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0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0"/>
      <c r="B65" s="30"/>
      <c r="C65" s="30"/>
      <c r="D65" s="30"/>
      <c r="E65" s="30"/>
      <c r="F65" s="30"/>
      <c r="I65" s="4"/>
    </row>
    <row r="66" spans="1:25" x14ac:dyDescent="0.3">
      <c r="A66" s="1"/>
      <c r="B66" s="30"/>
      <c r="C66" s="30"/>
      <c r="D66" s="30"/>
      <c r="E66" s="30"/>
      <c r="F66" s="30"/>
      <c r="I66" s="4"/>
    </row>
    <row r="67" spans="1:25" x14ac:dyDescent="0.3">
      <c r="A67" s="30"/>
      <c r="B67" s="2"/>
      <c r="C67" s="5"/>
      <c r="D67" s="5"/>
      <c r="E67" s="5"/>
      <c r="F67" s="5"/>
    </row>
    <row r="68" spans="1:25" x14ac:dyDescent="0.3">
      <c r="A68" s="30"/>
      <c r="B68" s="2"/>
      <c r="C68" s="5"/>
      <c r="D68" s="5"/>
      <c r="E68" s="5"/>
      <c r="F68" s="5"/>
    </row>
    <row r="69" spans="1:25" x14ac:dyDescent="0.3">
      <c r="A69" s="30"/>
      <c r="B69" s="2"/>
      <c r="C69" s="5"/>
      <c r="D69" s="5"/>
      <c r="E69" s="5"/>
      <c r="F69" s="5"/>
    </row>
    <row r="70" spans="1:25" x14ac:dyDescent="0.3">
      <c r="A70" s="30"/>
      <c r="B70" s="2"/>
      <c r="C70" s="5"/>
      <c r="D70" s="5"/>
      <c r="E70" s="5"/>
      <c r="F70" s="5"/>
    </row>
    <row r="71" spans="1:25" x14ac:dyDescent="0.3">
      <c r="A71" s="30"/>
      <c r="B71" s="2"/>
      <c r="C71" s="5"/>
      <c r="D71" s="5"/>
      <c r="E71" s="5"/>
      <c r="F71" s="5"/>
    </row>
    <row r="72" spans="1:25" x14ac:dyDescent="0.3">
      <c r="A72" s="30"/>
      <c r="B72" s="2"/>
      <c r="C72" s="5"/>
      <c r="D72" s="5"/>
      <c r="E72" s="5"/>
      <c r="F72" s="5"/>
    </row>
    <row r="73" spans="1:25" x14ac:dyDescent="0.3">
      <c r="A73" s="30"/>
      <c r="B73" s="2"/>
      <c r="C73" s="5"/>
      <c r="D73" s="5"/>
      <c r="E73" s="5"/>
      <c r="F73" s="5"/>
    </row>
    <row r="74" spans="1:25" x14ac:dyDescent="0.3">
      <c r="A74" s="30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/>
      <c r="B75" s="2"/>
      <c r="C75" s="5"/>
      <c r="D75" s="5"/>
      <c r="E75" s="5"/>
      <c r="F75" s="5"/>
    </row>
    <row r="76" spans="1:25" x14ac:dyDescent="0.3">
      <c r="A76" s="30"/>
      <c r="B76" s="2"/>
      <c r="C76" s="5"/>
      <c r="D76" s="5"/>
      <c r="E76" s="5"/>
      <c r="F76" s="5"/>
    </row>
    <row r="77" spans="1:25" x14ac:dyDescent="0.3">
      <c r="A77" s="30"/>
      <c r="B77" s="2"/>
      <c r="C77" s="5"/>
      <c r="D77" s="5"/>
      <c r="E77" s="5"/>
      <c r="F77" s="5"/>
    </row>
    <row r="78" spans="1:25" x14ac:dyDescent="0.3">
      <c r="A78" s="30"/>
      <c r="B78" s="2"/>
      <c r="C78" s="5"/>
      <c r="D78" s="5"/>
      <c r="E78" s="5"/>
      <c r="F78" s="5"/>
    </row>
    <row r="79" spans="1:25" x14ac:dyDescent="0.3">
      <c r="A79" s="30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0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0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/>
      <c r="B83" s="2"/>
      <c r="D83" s="5"/>
      <c r="E83" s="4"/>
      <c r="F83" s="5"/>
      <c r="I83" s="4"/>
      <c r="J83" s="1"/>
      <c r="K83" s="1"/>
      <c r="L83" s="1"/>
      <c r="M83" s="3"/>
      <c r="N83" s="30"/>
      <c r="O83" s="3"/>
      <c r="V83" s="1"/>
      <c r="W83" s="1"/>
      <c r="X83" s="1"/>
      <c r="Y83" s="6"/>
    </row>
    <row r="84" spans="1:25" x14ac:dyDescent="0.3">
      <c r="A84" s="30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0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0"/>
      <c r="B93" s="30"/>
      <c r="C93" s="30"/>
      <c r="D93" s="30"/>
      <c r="E93" s="30"/>
      <c r="F93" s="30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0"/>
      <c r="B95" s="2"/>
      <c r="C95" s="5"/>
      <c r="D95" s="5"/>
      <c r="E95" s="5"/>
      <c r="F95" s="5"/>
    </row>
    <row r="96" spans="1:25" x14ac:dyDescent="0.3">
      <c r="A96" s="30"/>
      <c r="B96" s="2"/>
      <c r="C96" s="5"/>
      <c r="D96" s="5"/>
      <c r="E96" s="5"/>
      <c r="F96" s="5"/>
    </row>
    <row r="97" spans="1:25" x14ac:dyDescent="0.3">
      <c r="A97" s="30"/>
      <c r="B97" s="2"/>
      <c r="C97" s="5"/>
      <c r="D97" s="5"/>
      <c r="E97" s="5"/>
      <c r="F97" s="5"/>
    </row>
    <row r="98" spans="1:25" x14ac:dyDescent="0.3">
      <c r="A98" s="30"/>
      <c r="B98" s="2"/>
      <c r="C98" s="5"/>
      <c r="D98" s="5"/>
      <c r="E98" s="5"/>
      <c r="F98" s="5"/>
    </row>
    <row r="99" spans="1:25" x14ac:dyDescent="0.3">
      <c r="A99" s="30"/>
      <c r="B99" s="2"/>
      <c r="C99" s="5"/>
      <c r="D99" s="5"/>
      <c r="E99" s="5"/>
      <c r="F99" s="5"/>
    </row>
    <row r="100" spans="1:25" x14ac:dyDescent="0.3">
      <c r="A100" s="30"/>
      <c r="B100" s="2"/>
      <c r="C100" s="5"/>
      <c r="D100" s="5"/>
      <c r="E100" s="5"/>
      <c r="F100" s="5"/>
    </row>
    <row r="101" spans="1:25" x14ac:dyDescent="0.3">
      <c r="A101" s="30"/>
      <c r="B101" s="2"/>
      <c r="C101" s="5"/>
      <c r="D101" s="5"/>
      <c r="E101" s="5"/>
      <c r="F101" s="5"/>
      <c r="I101" s="6"/>
    </row>
    <row r="102" spans="1:25" x14ac:dyDescent="0.3">
      <c r="A102" s="30"/>
      <c r="B102" s="2"/>
      <c r="C102" s="5"/>
      <c r="D102" s="5"/>
      <c r="E102" s="5"/>
      <c r="F102" s="5"/>
    </row>
    <row r="103" spans="1:25" x14ac:dyDescent="0.3">
      <c r="A103" s="30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0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0"/>
      <c r="B105" s="2"/>
      <c r="C105" s="5"/>
      <c r="D105" s="5"/>
      <c r="E105" s="5"/>
      <c r="F105" s="5"/>
      <c r="I105" s="4"/>
    </row>
    <row r="106" spans="1:25" x14ac:dyDescent="0.3">
      <c r="A106" s="30"/>
      <c r="B106" s="2"/>
      <c r="C106" s="5"/>
      <c r="D106" s="5"/>
      <c r="E106" s="5"/>
      <c r="F106" s="5"/>
      <c r="I106" s="4"/>
    </row>
    <row r="107" spans="1:25" x14ac:dyDescent="0.3">
      <c r="A107" s="30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0"/>
      <c r="O107" s="3"/>
      <c r="V107" s="1"/>
      <c r="W107" s="1"/>
      <c r="X107" s="1"/>
      <c r="Y107" s="6"/>
    </row>
    <row r="108" spans="1:25" x14ac:dyDescent="0.3">
      <c r="A108" s="30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0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0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0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0"/>
      <c r="B117" s="30"/>
      <c r="C117" s="30"/>
      <c r="D117" s="30"/>
      <c r="E117" s="30"/>
      <c r="F117" s="30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0"/>
      <c r="B119" s="8"/>
      <c r="C119" s="7"/>
      <c r="D119" s="7"/>
      <c r="E119" s="7"/>
      <c r="F119" s="7"/>
    </row>
    <row r="120" spans="1:25" x14ac:dyDescent="0.3">
      <c r="A120" s="30"/>
      <c r="B120" s="8"/>
      <c r="C120" s="15"/>
      <c r="D120" s="7"/>
      <c r="E120" s="7"/>
      <c r="F120" s="7"/>
    </row>
    <row r="121" spans="1:25" x14ac:dyDescent="0.3">
      <c r="A121" s="30"/>
      <c r="B121" s="8"/>
      <c r="C121" s="7"/>
      <c r="D121" s="7"/>
      <c r="E121" s="7"/>
      <c r="F121" s="7"/>
    </row>
    <row r="122" spans="1:25" x14ac:dyDescent="0.3">
      <c r="A122" s="30"/>
      <c r="B122" s="8"/>
      <c r="C122" s="7"/>
      <c r="D122" s="7"/>
      <c r="E122" s="7"/>
      <c r="F122" s="7"/>
    </row>
    <row r="123" spans="1:25" x14ac:dyDescent="0.3">
      <c r="A123" s="30"/>
      <c r="B123" s="8"/>
      <c r="C123" s="7"/>
      <c r="D123" s="7"/>
      <c r="E123" s="7"/>
      <c r="F123" s="7"/>
    </row>
    <row r="124" spans="1:25" x14ac:dyDescent="0.3">
      <c r="A124" s="30"/>
      <c r="B124" s="8"/>
      <c r="C124" s="7"/>
      <c r="D124" s="7"/>
      <c r="E124" s="7"/>
      <c r="F124" s="7"/>
    </row>
    <row r="125" spans="1:25" x14ac:dyDescent="0.3">
      <c r="A125" s="30"/>
      <c r="B125" s="8"/>
      <c r="C125" s="7"/>
      <c r="D125" s="7"/>
      <c r="E125" s="7"/>
      <c r="F125" s="7"/>
    </row>
    <row r="126" spans="1:25" x14ac:dyDescent="0.3">
      <c r="A126" s="30"/>
      <c r="B126" s="8"/>
      <c r="C126" s="7"/>
      <c r="D126" s="7"/>
      <c r="E126" s="7"/>
      <c r="F126" s="7"/>
    </row>
    <row r="127" spans="1:25" x14ac:dyDescent="0.3">
      <c r="A127" s="30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0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0"/>
      <c r="B129" s="8"/>
      <c r="C129" s="7"/>
      <c r="D129" s="7"/>
      <c r="E129" s="7"/>
      <c r="F129" s="7"/>
      <c r="I129" s="4"/>
      <c r="Y129" s="6"/>
    </row>
    <row r="130" spans="1:25" x14ac:dyDescent="0.3">
      <c r="A130" s="30"/>
      <c r="B130" s="8"/>
      <c r="C130" s="7"/>
      <c r="D130" s="7"/>
      <c r="E130" s="7"/>
      <c r="F130" s="7"/>
      <c r="I130" s="4"/>
      <c r="Y130" s="6"/>
    </row>
    <row r="131" spans="1:25" x14ac:dyDescent="0.3">
      <c r="A131" s="30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0"/>
      <c r="O131" s="3"/>
      <c r="V131" s="1"/>
      <c r="W131" s="1"/>
      <c r="X131" s="1"/>
      <c r="Y131" s="6"/>
    </row>
    <row r="132" spans="1:25" x14ac:dyDescent="0.3">
      <c r="A132" s="30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0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0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0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/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0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0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0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0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0"/>
      <c r="B147" s="2"/>
      <c r="C147" s="5"/>
      <c r="D147" s="5"/>
      <c r="E147" s="5"/>
      <c r="F147" s="5"/>
    </row>
    <row r="148" spans="1:25" x14ac:dyDescent="0.3">
      <c r="A148" s="30"/>
      <c r="B148" s="2"/>
      <c r="C148" s="5"/>
      <c r="D148" s="5"/>
      <c r="E148" s="5"/>
      <c r="F148" s="5"/>
    </row>
    <row r="149" spans="1:25" x14ac:dyDescent="0.3">
      <c r="A149" s="30"/>
      <c r="B149" s="2"/>
      <c r="C149" s="5"/>
      <c r="D149" s="5"/>
      <c r="E149" s="5"/>
      <c r="F149" s="5"/>
    </row>
    <row r="150" spans="1:25" x14ac:dyDescent="0.3">
      <c r="A150" s="30"/>
      <c r="B150" s="2"/>
      <c r="C150" s="5"/>
      <c r="D150" s="5"/>
      <c r="E150" s="5"/>
      <c r="F150" s="5"/>
    </row>
    <row r="151" spans="1:25" x14ac:dyDescent="0.3">
      <c r="A151" s="30"/>
      <c r="B151" s="2"/>
      <c r="C151" s="5"/>
      <c r="D151" s="5"/>
      <c r="E151" s="5"/>
      <c r="F151" s="5"/>
    </row>
    <row r="152" spans="1:25" x14ac:dyDescent="0.3">
      <c r="A152" s="30"/>
      <c r="B152" s="2"/>
      <c r="C152" s="5"/>
      <c r="D152" s="5"/>
      <c r="E152" s="5"/>
      <c r="F152" s="5"/>
    </row>
    <row r="153" spans="1:25" x14ac:dyDescent="0.3">
      <c r="A153" s="30"/>
      <c r="B153" s="2"/>
      <c r="C153" s="5"/>
      <c r="D153" s="5"/>
      <c r="E153" s="5"/>
      <c r="F153" s="5"/>
    </row>
    <row r="154" spans="1:25" x14ac:dyDescent="0.3">
      <c r="A154" s="30"/>
      <c r="B154" s="2"/>
      <c r="C154" s="5"/>
      <c r="D154" s="5"/>
      <c r="E154" s="5"/>
      <c r="F154" s="5"/>
    </row>
    <row r="155" spans="1:25" x14ac:dyDescent="0.3">
      <c r="A155" s="30"/>
      <c r="B155" s="2"/>
      <c r="C155" s="5"/>
      <c r="D155" s="5"/>
      <c r="E155" s="5"/>
      <c r="F155" s="5"/>
    </row>
    <row r="156" spans="1:25" x14ac:dyDescent="0.3">
      <c r="A156" s="30"/>
      <c r="B156" s="2"/>
      <c r="C156" s="5"/>
      <c r="D156" s="5"/>
      <c r="E156" s="5"/>
      <c r="F156" s="5"/>
    </row>
    <row r="157" spans="1:25" x14ac:dyDescent="0.3">
      <c r="A157" s="30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/>
      <c r="B159" s="2"/>
      <c r="D159" s="5"/>
      <c r="E159" s="4"/>
      <c r="F159" s="5"/>
    </row>
    <row r="160" spans="1:25" x14ac:dyDescent="0.3">
      <c r="A160" s="30"/>
      <c r="B160" s="2"/>
      <c r="D160" s="5"/>
      <c r="E160" s="4"/>
      <c r="F160" s="5"/>
    </row>
    <row r="161" spans="1:6" x14ac:dyDescent="0.3">
      <c r="A161" s="30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opLeftCell="A22" zoomScaleNormal="100" workbookViewId="0">
      <selection activeCell="J4" sqref="J4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2" t="s">
        <v>10</v>
      </c>
      <c r="B2" s="32"/>
      <c r="C2" s="32"/>
      <c r="D2" s="32"/>
      <c r="E2" s="32"/>
      <c r="F2" s="32"/>
      <c r="G2" s="32"/>
      <c r="H2" s="32"/>
    </row>
    <row r="3" spans="1:24" x14ac:dyDescent="0.3">
      <c r="A3" s="1" t="s">
        <v>1</v>
      </c>
      <c r="B3" s="9" t="s">
        <v>16</v>
      </c>
      <c r="C3" s="9" t="s">
        <v>17</v>
      </c>
      <c r="D3" s="9" t="s">
        <v>19</v>
      </c>
      <c r="E3" s="9" t="s">
        <v>18</v>
      </c>
      <c r="F3" s="9" t="s">
        <v>20</v>
      </c>
      <c r="G3" s="9" t="s">
        <v>29</v>
      </c>
      <c r="H3" s="9" t="s">
        <v>30</v>
      </c>
      <c r="I3" s="1"/>
      <c r="J3" s="36" t="s">
        <v>31</v>
      </c>
      <c r="K3" s="36"/>
    </row>
    <row r="4" spans="1:24" x14ac:dyDescent="0.3">
      <c r="A4" s="9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0.71857019412600598</v>
      </c>
      <c r="H4" s="2">
        <f>Tabela5[[#This Row],[V (V)]]-Tabela5[[#This Row],[Fit]]</f>
        <v>1.4298058739939945E-3</v>
      </c>
      <c r="I4" s="1"/>
      <c r="J4" s="31" cm="1">
        <f t="array" ref="J4:K8">LINEST(Tabela5[V (V)],Tabela5[I (A)],TRUE,TRUE)</f>
        <v>464.23921468327922</v>
      </c>
      <c r="K4" s="31">
        <v>4.8024015504641859E-3</v>
      </c>
    </row>
    <row r="5" spans="1:24" x14ac:dyDescent="0.3">
      <c r="A5" s="9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0.99056795000893927</v>
      </c>
      <c r="H5" s="2">
        <f>Tabela5[[#This Row],[V (V)]]-Tabela5[[#This Row],[Fit]]</f>
        <v>9.4320499910607314E-3</v>
      </c>
      <c r="I5" s="1"/>
      <c r="J5" s="31">
        <v>3.8006521695006943</v>
      </c>
      <c r="K5" s="31">
        <v>3.6662496657451686E-2</v>
      </c>
    </row>
    <row r="6" spans="1:24" x14ac:dyDescent="0.3">
      <c r="A6" s="9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1.4922248453956908</v>
      </c>
      <c r="H6" s="2">
        <f>Tabela5[[#This Row],[V (V)]]-Tabela5[[#This Row],[Fit]]</f>
        <v>7.7751546043092201E-3</v>
      </c>
      <c r="I6" s="1"/>
      <c r="J6" s="31">
        <v>0.99912944199347653</v>
      </c>
      <c r="K6" s="31">
        <v>6.6989062946331016E-2</v>
      </c>
    </row>
    <row r="7" spans="1:24" x14ac:dyDescent="0.3">
      <c r="A7" s="9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1.9747550851374911</v>
      </c>
      <c r="H7" s="2">
        <f>Tabela5[[#This Row],[V (V)]]-Tabela5[[#This Row],[Fit]]</f>
        <v>2.5244914862508905E-2</v>
      </c>
      <c r="I7" s="1"/>
      <c r="J7" s="31">
        <v>14919.950937885862</v>
      </c>
      <c r="K7" s="31">
        <v>13</v>
      </c>
      <c r="L7" s="1"/>
      <c r="M7" s="1"/>
      <c r="N7" s="1"/>
      <c r="O7" s="3"/>
      <c r="P7" s="17"/>
      <c r="Q7" s="3"/>
      <c r="R7" s="3"/>
      <c r="S7" s="3"/>
      <c r="T7" s="3"/>
    </row>
    <row r="8" spans="1:24" x14ac:dyDescent="0.3">
      <c r="A8" s="9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2.4450758335331213</v>
      </c>
      <c r="H8" s="2">
        <f>Tabela5[[#This Row],[V (V)]]-Tabela5[[#This Row],[Fit]]</f>
        <v>4.9241664668788765E-3</v>
      </c>
      <c r="I8" s="1"/>
      <c r="J8" s="31">
        <v>66.953795384125769</v>
      </c>
      <c r="K8" s="31">
        <v>5.8337949207557478E-2</v>
      </c>
      <c r="L8" s="1"/>
      <c r="M8" s="1"/>
      <c r="N8" s="1"/>
    </row>
    <row r="9" spans="1:24" x14ac:dyDescent="0.3">
      <c r="A9" s="9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2.9016551011741263</v>
      </c>
      <c r="H9" s="2">
        <f>Tabela5[[#This Row],[V (V)]]-Tabela5[[#This Row],[Fit]]</f>
        <v>1.8344898825873646E-2</v>
      </c>
      <c r="I9" s="1"/>
      <c r="J9" s="1"/>
      <c r="K9" s="4"/>
      <c r="L9" s="1"/>
      <c r="M9" s="1"/>
      <c r="N9" s="1"/>
    </row>
    <row r="10" spans="1:24" x14ac:dyDescent="0.3">
      <c r="A10" s="9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3.388456341691013</v>
      </c>
      <c r="H10" s="2">
        <f>Tabela5[[#This Row],[V (V)]]-Tabela5[[#This Row],[Fit]]</f>
        <v>1.1543658308986959E-2</v>
      </c>
      <c r="I10" s="1"/>
      <c r="J10" s="1"/>
      <c r="K10" s="4"/>
    </row>
    <row r="11" spans="1:24" x14ac:dyDescent="0.3">
      <c r="A11" s="9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3.8521848932381406</v>
      </c>
      <c r="H11" s="2">
        <f>Tabela5[[#This Row],[V (V)]]-Tabela5[[#This Row],[Fit]]</f>
        <v>1.7815106761859489E-2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9">
        <v>9</v>
      </c>
      <c r="B12" s="2">
        <v>4.41</v>
      </c>
      <c r="C12" s="5">
        <v>0.01</v>
      </c>
      <c r="D12" s="5">
        <v>9.9865000000000006E-3</v>
      </c>
      <c r="E12" s="5">
        <v>9.9999999999999995E-8</v>
      </c>
      <c r="F12" s="5">
        <f t="shared" si="0"/>
        <v>441.59615480899214</v>
      </c>
      <c r="G12" s="2">
        <f>$J$4*Tabela5[[#This Row],[I (A)]]+$K$4</f>
        <v>4.6409273189850317</v>
      </c>
      <c r="H12" s="2">
        <f>Tabela5[[#This Row],[V (V)]]-Tabela5[[#This Row],[Fit]]</f>
        <v>-0.2309273189850316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9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4.8455639648174209</v>
      </c>
      <c r="H13" s="2">
        <f>Tabela5[[#This Row],[V (V)]]-Tabela5[[#This Row],[Fit]]</f>
        <v>1.443603518257941E-2</v>
      </c>
      <c r="I13" s="1"/>
      <c r="J13" s="33"/>
      <c r="K13" s="34"/>
      <c r="L13" s="34"/>
      <c r="M13" s="35"/>
      <c r="U13" s="28"/>
      <c r="V13" s="28"/>
      <c r="W13" s="28"/>
      <c r="X13" s="28"/>
    </row>
    <row r="14" spans="1:24" x14ac:dyDescent="0.3">
      <c r="A14" s="9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$J$4*Tabela5[[#This Row],[I (A)]]+$K$4</f>
        <v>5.3714077232891722</v>
      </c>
      <c r="H14" s="2">
        <f>Tabela5[[#This Row],[V (V)]]-Tabela5[[#This Row],[Fit]]</f>
        <v>3.8592276710827988E-2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9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5.9312802161972069</v>
      </c>
      <c r="H15" s="2">
        <f>Tabela5[[#This Row],[V (V)]]-Tabela5[[#This Row],[Fit]]</f>
        <v>1.8719783802793266E-2</v>
      </c>
      <c r="I15" s="1"/>
      <c r="J15" s="33"/>
      <c r="K15" s="34"/>
      <c r="L15" s="34"/>
      <c r="M15" s="35"/>
    </row>
    <row r="16" spans="1:24" x14ac:dyDescent="0.3">
      <c r="A16" s="9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$J$4*Tabela5[[#This Row],[I (A)]]+$K$4</f>
        <v>6.4140889994678165</v>
      </c>
      <c r="H16" s="2">
        <f>Tabela5[[#This Row],[V (V)]]-Tabela5[[#This Row],[Fit]]</f>
        <v>1.5911000532183195E-2</v>
      </c>
      <c r="I16" s="1"/>
      <c r="J16" s="23" t="s">
        <v>4</v>
      </c>
      <c r="K16" s="23"/>
      <c r="L16" s="23"/>
      <c r="M16" s="24">
        <f>SQRT(((1/D20)*B22)^2+(-(B20/(D20^2))*D22)^2)</f>
        <v>115.08094791750561</v>
      </c>
    </row>
    <row r="17" spans="1:15" x14ac:dyDescent="0.3">
      <c r="A17" s="9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$J$4*Tabela5[[#This Row],[I (A)]]+$K$4</f>
        <v>6.9094322415348763</v>
      </c>
      <c r="H17" s="2">
        <f>Tabela5[[#This Row],[V (V)]]-Tabela5[[#This Row],[Fit]]</f>
        <v>2.0567758465123376E-2</v>
      </c>
      <c r="I17" s="1"/>
      <c r="J17" s="33"/>
      <c r="K17" s="34"/>
      <c r="L17" s="34"/>
      <c r="M17" s="35"/>
    </row>
    <row r="18" spans="1:15" x14ac:dyDescent="0.3">
      <c r="A18" s="9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7.4238092914039484</v>
      </c>
      <c r="H18" s="2">
        <f>Tabela5[[#This Row],[V (V)]]-Tabela5[[#This Row],[Fit]]</f>
        <v>2.619070859605177E-2</v>
      </c>
      <c r="I18" s="1"/>
      <c r="J18" s="23" t="s">
        <v>22</v>
      </c>
      <c r="K18" s="23"/>
      <c r="L18" s="23"/>
      <c r="M18" s="24">
        <f>SLOPE(Tabela5[V (V)],Tabela5[I (A)])</f>
        <v>464.23921468327904</v>
      </c>
    </row>
    <row r="19" spans="1:15" x14ac:dyDescent="0.3">
      <c r="A19" s="1"/>
      <c r="B19" s="1"/>
      <c r="C19" s="1"/>
      <c r="D19" s="1"/>
      <c r="E19" s="1"/>
      <c r="J19" s="33"/>
      <c r="K19" s="34"/>
      <c r="L19" s="34"/>
      <c r="M19" s="35"/>
    </row>
    <row r="20" spans="1:15" x14ac:dyDescent="0.3">
      <c r="A20" s="18" t="s">
        <v>6</v>
      </c>
      <c r="B20" s="19">
        <f>AVERAGE(B4:B18)</f>
        <v>3.9533333333333336</v>
      </c>
      <c r="C20" s="20"/>
      <c r="D20" s="21">
        <f>AVERAGE(D4:D18)</f>
        <v>8.5053799999999999E-3</v>
      </c>
      <c r="E20" s="22"/>
      <c r="F20" s="21">
        <f>AVERAGE(F4:F18)</f>
        <v>465.72182530433201</v>
      </c>
      <c r="J20" s="23" t="s">
        <v>23</v>
      </c>
      <c r="K20" s="23"/>
      <c r="L20" s="23"/>
      <c r="M20" s="25">
        <f>ABS((M14-M18)/M14)</f>
        <v>1.2256990035576501E-2</v>
      </c>
    </row>
    <row r="21" spans="1:15" x14ac:dyDescent="0.3">
      <c r="A21" s="18" t="s">
        <v>7</v>
      </c>
      <c r="B21" s="19">
        <f>STDEVA(B4:B18)</f>
        <v>2.187825622023142</v>
      </c>
      <c r="C21" s="20"/>
      <c r="D21" s="21">
        <f>STDEVA(D4:D18)</f>
        <v>4.7106600023169333E-3</v>
      </c>
      <c r="E21" s="22"/>
      <c r="F21" s="21">
        <f>STDEVA(F4:F18)</f>
        <v>6.8978760942238413</v>
      </c>
      <c r="J21" s="26" t="s">
        <v>24</v>
      </c>
      <c r="K21" s="26"/>
      <c r="L21" s="26"/>
      <c r="M21" s="27">
        <f>ABS((M14-F20)/M14)</f>
        <v>9.1024993524850759E-3</v>
      </c>
    </row>
    <row r="22" spans="1:15" x14ac:dyDescent="0.3">
      <c r="A22" s="18" t="s">
        <v>8</v>
      </c>
      <c r="B22" s="19">
        <f>B21/SQRT(10)</f>
        <v>0.69185120888677698</v>
      </c>
      <c r="C22" s="20"/>
      <c r="D22" s="21">
        <f>D21/SQRT(10)</f>
        <v>1.4896414889975563E-3</v>
      </c>
      <c r="E22" s="22"/>
      <c r="F22" s="21">
        <f t="shared" ref="F22" si="1">F21/SQRT(10)</f>
        <v>2.1812999475373567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9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2" t="s">
        <v>9</v>
      </c>
      <c r="B41" s="32"/>
      <c r="C41" s="32"/>
      <c r="D41" s="32"/>
      <c r="E41" s="32"/>
      <c r="F41" s="32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9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9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SLOPE(Tabela513[Voltagem],Tabela513[Corrente Elétrica])</f>
        <v>10104.290262959435</v>
      </c>
    </row>
    <row r="45" spans="1:25" x14ac:dyDescent="0.3">
      <c r="A45" s="9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9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9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9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9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17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17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17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17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17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17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9"/>
      <c r="O55" s="3"/>
      <c r="V55" s="1" t="s">
        <v>25</v>
      </c>
      <c r="W55" s="1"/>
      <c r="X55" s="1"/>
      <c r="Y55" s="6">
        <v>6800000</v>
      </c>
    </row>
    <row r="56" spans="1:25" x14ac:dyDescent="0.3">
      <c r="A56" s="17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17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SLOPE(Tabela515[V (V)],Tabela515[I (A)])</f>
        <v>4175199.6242367299</v>
      </c>
    </row>
    <row r="60" spans="1:25" x14ac:dyDescent="0.3">
      <c r="A60" s="17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17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17" t="s">
        <v>13</v>
      </c>
      <c r="B65" s="17"/>
      <c r="C65" s="17"/>
      <c r="D65" s="17"/>
      <c r="E65" s="17"/>
      <c r="F65" s="17"/>
      <c r="I65" s="4"/>
    </row>
    <row r="66" spans="1:25" x14ac:dyDescent="0.3">
      <c r="A66" s="1" t="s">
        <v>1</v>
      </c>
      <c r="B66" s="17" t="s">
        <v>16</v>
      </c>
      <c r="C66" s="17" t="s">
        <v>17</v>
      </c>
      <c r="D66" s="17" t="s">
        <v>19</v>
      </c>
      <c r="E66" s="17" t="s">
        <v>18</v>
      </c>
      <c r="F66" s="17" t="s">
        <v>20</v>
      </c>
      <c r="I66" s="4"/>
    </row>
    <row r="67" spans="1:25" x14ac:dyDescent="0.3">
      <c r="A67" s="17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17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17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17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17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17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17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17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17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17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17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17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17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17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9"/>
      <c r="O83" s="3"/>
      <c r="V83" s="1" t="s">
        <v>25</v>
      </c>
      <c r="W83" s="1"/>
      <c r="X83" s="1"/>
      <c r="Y83" s="6">
        <v>470</v>
      </c>
    </row>
    <row r="84" spans="1:25" x14ac:dyDescent="0.3">
      <c r="A84" s="17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17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SLOPE(Tabela516[V (V)],Tabela516[I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17" t="s">
        <v>12</v>
      </c>
      <c r="B93" s="17"/>
      <c r="C93" s="17"/>
      <c r="D93" s="17"/>
      <c r="E93" s="17"/>
      <c r="F93" s="17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17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17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17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17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17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17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17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17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17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17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17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17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17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9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17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17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SLOPE(Tabela517[V (V)],Tabela517[I (A)])</f>
        <v>10057.504745271553</v>
      </c>
    </row>
    <row r="112" spans="1:25" x14ac:dyDescent="0.3">
      <c r="A112" s="17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17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17" t="s">
        <v>14</v>
      </c>
      <c r="B117" s="17"/>
      <c r="C117" s="17"/>
      <c r="D117" s="17"/>
      <c r="E117" s="17"/>
      <c r="F117" s="17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17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17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17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17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17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17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17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17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17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17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17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17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17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9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17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17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SLOPE(Tabela515[V (V)],Tabela515[I (A)])</f>
        <v>4175199.6242367299</v>
      </c>
    </row>
    <row r="136" spans="1:25" x14ac:dyDescent="0.3">
      <c r="A136" s="17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17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 t="s">
        <v>15</v>
      </c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17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17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17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17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17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17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17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17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17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17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17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17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17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17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17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17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17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13:M13"/>
    <mergeCell ref="J15:M15"/>
    <mergeCell ref="J17:M17"/>
    <mergeCell ref="J19:M19"/>
    <mergeCell ref="J3:K3"/>
  </mergeCells>
  <phoneticPr fontId="2" type="noConversion"/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R3 CA</vt:lpstr>
      <vt:lpstr>R2 CA</vt:lpstr>
      <vt:lpstr>R1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2022-03-16T16:52:18Z</cp:lastPrinted>
  <dcterms:created xsi:type="dcterms:W3CDTF">2022-03-09T11:20:33Z</dcterms:created>
  <dcterms:modified xsi:type="dcterms:W3CDTF">2022-03-16T17:04:51Z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