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"/>
    </mc:Choice>
  </mc:AlternateContent>
  <xr:revisionPtr revIDLastSave="0" documentId="13_ncr:1_{49ED7C78-BC3E-4798-8218-112D266EAFCF}" xr6:coauthVersionLast="47" xr6:coauthVersionMax="47" xr10:uidLastSave="{00000000-0000-0000-0000-000000000000}"/>
  <bookViews>
    <workbookView xWindow="-120" yWindow="-120" windowWidth="29040" windowHeight="15720" xr2:uid="{CF471F3A-E1A0-4176-A48E-87D105974DF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5" i="1" l="1"/>
  <c r="T37" i="1" s="1"/>
  <c r="C44" i="1"/>
  <c r="E45" i="1"/>
  <c r="E46" i="1" s="1"/>
  <c r="E44" i="1"/>
  <c r="T135" i="1"/>
  <c r="T137" i="1" s="1"/>
  <c r="T111" i="1"/>
  <c r="T113" i="1" s="1"/>
  <c r="T87" i="1"/>
  <c r="T89" i="1" s="1"/>
  <c r="T59" i="1"/>
  <c r="T61" i="1" s="1"/>
  <c r="T11" i="1"/>
  <c r="T13" i="1" s="1"/>
  <c r="E68" i="1"/>
  <c r="E145" i="1"/>
  <c r="T33" i="1" l="1"/>
  <c r="E144" i="1"/>
  <c r="E146" i="1"/>
  <c r="G39" i="1"/>
  <c r="G41" i="1"/>
  <c r="C20" i="1"/>
  <c r="C21" i="1"/>
  <c r="C22" i="1" s="1"/>
  <c r="E21" i="1"/>
  <c r="E22" i="1" s="1"/>
  <c r="E20" i="1"/>
  <c r="C69" i="1"/>
  <c r="C70" i="1" s="1"/>
  <c r="C68" i="1"/>
  <c r="E69" i="1"/>
  <c r="E70" i="1" s="1"/>
  <c r="C97" i="1"/>
  <c r="C98" i="1" s="1"/>
  <c r="C96" i="1"/>
  <c r="E121" i="1"/>
  <c r="E122" i="1" s="1"/>
  <c r="C121" i="1"/>
  <c r="C122" i="1" s="1"/>
  <c r="C120" i="1"/>
  <c r="E120" i="1"/>
  <c r="C144" i="1"/>
  <c r="C145" i="1"/>
  <c r="C146" i="1" s="1"/>
  <c r="G138" i="1"/>
  <c r="G139" i="1"/>
  <c r="G140" i="1"/>
  <c r="G141" i="1"/>
  <c r="G142" i="1"/>
  <c r="G114" i="1"/>
  <c r="G115" i="1"/>
  <c r="G116" i="1"/>
  <c r="G117" i="1"/>
  <c r="G118" i="1"/>
  <c r="G90" i="1"/>
  <c r="G91" i="1"/>
  <c r="G92" i="1"/>
  <c r="G93" i="1"/>
  <c r="G94" i="1"/>
  <c r="G62" i="1"/>
  <c r="G63" i="1"/>
  <c r="G64" i="1"/>
  <c r="G65" i="1"/>
  <c r="G66" i="1"/>
  <c r="G18" i="1"/>
  <c r="G14" i="1"/>
  <c r="G15" i="1"/>
  <c r="G16" i="1"/>
  <c r="G17" i="1"/>
  <c r="G137" i="1"/>
  <c r="G136" i="1"/>
  <c r="G135" i="1"/>
  <c r="G134" i="1"/>
  <c r="G133" i="1"/>
  <c r="G132" i="1"/>
  <c r="G131" i="1"/>
  <c r="G130" i="1"/>
  <c r="G129" i="1"/>
  <c r="G113" i="1"/>
  <c r="G112" i="1"/>
  <c r="G111" i="1"/>
  <c r="G110" i="1"/>
  <c r="G109" i="1"/>
  <c r="G108" i="1"/>
  <c r="G107" i="1"/>
  <c r="G106" i="1"/>
  <c r="G105" i="1"/>
  <c r="G104" i="1"/>
  <c r="G89" i="1"/>
  <c r="G88" i="1"/>
  <c r="G87" i="1"/>
  <c r="G86" i="1"/>
  <c r="G85" i="1"/>
  <c r="G84" i="1"/>
  <c r="G83" i="1"/>
  <c r="G82" i="1"/>
  <c r="G81" i="1"/>
  <c r="G61" i="1"/>
  <c r="G60" i="1"/>
  <c r="G59" i="1"/>
  <c r="G58" i="1"/>
  <c r="G57" i="1"/>
  <c r="G56" i="1"/>
  <c r="G55" i="1"/>
  <c r="G54" i="1"/>
  <c r="G53" i="1"/>
  <c r="G52" i="1"/>
  <c r="G4" i="1"/>
  <c r="G5" i="1"/>
  <c r="G6" i="1"/>
  <c r="G7" i="1"/>
  <c r="G8" i="1"/>
  <c r="G9" i="1"/>
  <c r="G10" i="1"/>
  <c r="G11" i="1"/>
  <c r="G12" i="1"/>
  <c r="G13" i="1"/>
  <c r="T57" i="1" l="1"/>
  <c r="G20" i="1"/>
  <c r="T14" i="1" s="1"/>
  <c r="E96" i="1"/>
  <c r="E97" i="1"/>
  <c r="E98" i="1" s="1"/>
  <c r="G80" i="1"/>
  <c r="G97" i="1" s="1"/>
  <c r="G98" i="1" s="1"/>
  <c r="G120" i="1"/>
  <c r="T114" i="1" s="1"/>
  <c r="G128" i="1"/>
  <c r="G145" i="1" s="1"/>
  <c r="G146" i="1" s="1"/>
  <c r="G144" i="1"/>
  <c r="T138" i="1" s="1"/>
  <c r="G121" i="1"/>
  <c r="G122" i="1" s="1"/>
  <c r="G69" i="1"/>
  <c r="G70" i="1" s="1"/>
  <c r="G21" i="1"/>
  <c r="G22" i="1" s="1"/>
  <c r="G68" i="1"/>
  <c r="T62" i="1" s="1"/>
  <c r="T133" i="1"/>
  <c r="T109" i="1"/>
  <c r="T9" i="1"/>
  <c r="T85" i="1" l="1"/>
  <c r="G96" i="1"/>
  <c r="T90" i="1" s="1"/>
  <c r="G37" i="1"/>
  <c r="G35" i="1" l="1"/>
  <c r="G33" i="1" l="1"/>
  <c r="G29" i="1" l="1"/>
  <c r="G31" i="1"/>
  <c r="G40" i="1"/>
  <c r="G42" i="1"/>
  <c r="C45" i="1"/>
  <c r="C46" i="1" s="1"/>
  <c r="G28" i="1"/>
  <c r="G38" i="1"/>
  <c r="G30" i="1"/>
  <c r="G32" i="1"/>
  <c r="G36" i="1"/>
  <c r="G34" i="1"/>
  <c r="G45" i="1" l="1"/>
  <c r="G46" i="1" s="1"/>
  <c r="G44" i="1"/>
  <c r="T38" i="1" l="1"/>
</calcChain>
</file>

<file path=xl/sharedStrings.xml><?xml version="1.0" encoding="utf-8"?>
<sst xmlns="http://schemas.openxmlformats.org/spreadsheetml/2006/main" count="107" uniqueCount="29">
  <si>
    <t>Voltagem</t>
  </si>
  <si>
    <t>Numero de Medição</t>
  </si>
  <si>
    <t>Corrente Elétrica</t>
  </si>
  <si>
    <t>Incerteza do Multimetro (V) :</t>
  </si>
  <si>
    <r>
      <t>Incerteza da Resistência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 :</t>
    </r>
  </si>
  <si>
    <t>Resistência</t>
  </si>
  <si>
    <t>Média</t>
  </si>
  <si>
    <t>Desvio Padrão</t>
  </si>
  <si>
    <t>Incerteza na Média</t>
  </si>
  <si>
    <t>Ciruito A Resistência 2</t>
  </si>
  <si>
    <t>Ciruito A Resistência 1</t>
  </si>
  <si>
    <t>Circuito B</t>
  </si>
  <si>
    <t>Ciruito B Resistência 1</t>
  </si>
  <si>
    <t>Ciruito A Resistência 3</t>
  </si>
  <si>
    <t>Ciruito B Resistência 2</t>
  </si>
  <si>
    <t>Ciruito B Resistência 3</t>
  </si>
  <si>
    <t>V (V)</t>
  </si>
  <si>
    <t>u(V)</t>
  </si>
  <si>
    <t>u(I)</t>
  </si>
  <si>
    <t>I (A)</t>
  </si>
  <si>
    <t>R (Ω)</t>
  </si>
  <si>
    <t>1,00E-06*</t>
  </si>
  <si>
    <t>Resistência (Regressão linear):</t>
  </si>
  <si>
    <t>Erro relativo á previsão (%) :</t>
  </si>
  <si>
    <t>Erro Média em relacao á previsao(%):</t>
  </si>
  <si>
    <t>Previsão da Resistência:</t>
  </si>
  <si>
    <t>Incerteza da Resistência (Ω) :</t>
  </si>
  <si>
    <t>Incerteza do Multimetro (A) :</t>
  </si>
  <si>
    <t>2,00E-02*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</si>
</sst>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2" applyNumberFormat="1" applyFont="1"/>
    <xf numFmtId="10" fontId="0" fillId="0" borderId="0" xfId="0" applyNumberFormat="1"/>
    <xf numFmtId="0" fontId="4" fillId="0" borderId="0" xfId="0" applyFont="1" applyAlignment="1"/>
    <xf numFmtId="10" fontId="0" fillId="0" borderId="0" xfId="0" applyNumberFormat="1" applyAlignment="1">
      <alignment horizontal="center"/>
    </xf>
    <xf numFmtId="11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11" fontId="0" fillId="0" borderId="0" xfId="1" applyNumberFormat="1" applyFont="1"/>
  </cellXfs>
  <cellStyles count="3">
    <cellStyle name="Moeda" xfId="1" builtinId="4"/>
    <cellStyle name="Normal" xfId="0" builtinId="0"/>
    <cellStyle name="Percentagem" xfId="2" builtinId="5"/>
  </cellStyles>
  <dxfs count="77"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Regressão</a:t>
            </a:r>
            <a:r>
              <a:rPr lang="pt-PT" baseline="0"/>
              <a:t> Linear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V=R*I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736001749781278E-2"/>
                  <c:y val="-8.13772236803732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Folha1!$E$4:$E$18</c:f>
              <c:numCache>
                <c:formatCode>0.00E+00</c:formatCode>
                <c:ptCount val="15"/>
                <c:pt idx="0">
                  <c:v>1.5375E-3</c:v>
                </c:pt>
                <c:pt idx="1">
                  <c:v>2.1234000000000001E-3</c:v>
                </c:pt>
                <c:pt idx="2">
                  <c:v>3.2039999999999998E-3</c:v>
                </c:pt>
                <c:pt idx="3">
                  <c:v>4.2433999999999996E-3</c:v>
                </c:pt>
                <c:pt idx="4">
                  <c:v>5.2564999999999999E-3</c:v>
                </c:pt>
                <c:pt idx="5">
                  <c:v>6.2399999999999999E-3</c:v>
                </c:pt>
                <c:pt idx="6">
                  <c:v>7.2886000000000001E-3</c:v>
                </c:pt>
                <c:pt idx="7">
                  <c:v>8.2874999999999997E-3</c:v>
                </c:pt>
                <c:pt idx="8">
                  <c:v>9.9865000000000006E-3</c:v>
                </c:pt>
                <c:pt idx="9">
                  <c:v>1.04273E-2</c:v>
                </c:pt>
                <c:pt idx="10">
                  <c:v>1.1560000000000001E-2</c:v>
                </c:pt>
                <c:pt idx="11">
                  <c:v>1.2766E-2</c:v>
                </c:pt>
                <c:pt idx="12">
                  <c:v>1.3806000000000001E-2</c:v>
                </c:pt>
                <c:pt idx="13">
                  <c:v>1.4873000000000001E-2</c:v>
                </c:pt>
                <c:pt idx="14">
                  <c:v>1.5980999999999999E-2</c:v>
                </c:pt>
              </c:numCache>
            </c:numRef>
          </c:xVal>
          <c:yVal>
            <c:numRef>
              <c:f>Folha1!$C$4:$C$18</c:f>
              <c:numCache>
                <c:formatCode>0.00</c:formatCode>
                <c:ptCount val="15"/>
                <c:pt idx="0">
                  <c:v>0.72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2.4500000000000002</c:v>
                </c:pt>
                <c:pt idx="5">
                  <c:v>2.92</c:v>
                </c:pt>
                <c:pt idx="6">
                  <c:v>3.4</c:v>
                </c:pt>
                <c:pt idx="7">
                  <c:v>3.87</c:v>
                </c:pt>
                <c:pt idx="8">
                  <c:v>4.41</c:v>
                </c:pt>
                <c:pt idx="9">
                  <c:v>4.8600000000000003</c:v>
                </c:pt>
                <c:pt idx="10">
                  <c:v>5.41</c:v>
                </c:pt>
                <c:pt idx="11">
                  <c:v>5.95</c:v>
                </c:pt>
                <c:pt idx="12">
                  <c:v>6.43</c:v>
                </c:pt>
                <c:pt idx="13">
                  <c:v>6.93</c:v>
                </c:pt>
                <c:pt idx="14">
                  <c:v>7.45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D-446E-8871-50DC848B9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931744"/>
        <c:axId val="838937568"/>
      </c:scatterChart>
      <c:valAx>
        <c:axId val="83893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Corrente</a:t>
                </a:r>
                <a:r>
                  <a:rPr lang="pt-PT" baseline="0"/>
                  <a:t> Elétrica (A)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8937568"/>
        <c:crosses val="autoZero"/>
        <c:crossBetween val="midCat"/>
      </c:valAx>
      <c:valAx>
        <c:axId val="8389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Volgtagem</a:t>
                </a:r>
                <a:r>
                  <a:rPr lang="pt-PT" baseline="0"/>
                  <a:t> (V)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89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Regressão</a:t>
            </a:r>
            <a:r>
              <a:rPr lang="pt-PT" baseline="0"/>
              <a:t> Linear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V=R*I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736001749781278E-2"/>
                  <c:y val="-8.13772236803732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Folha1!$E$28:$E$42</c:f>
              <c:numCache>
                <c:formatCode>0.00E+00</c:formatCode>
                <c:ptCount val="15"/>
                <c:pt idx="0">
                  <c:v>8.0000000000000007E-5</c:v>
                </c:pt>
                <c:pt idx="1">
                  <c:v>1.2999999999999999E-4</c:v>
                </c:pt>
                <c:pt idx="2">
                  <c:v>2.3699999999999999E-4</c:v>
                </c:pt>
                <c:pt idx="3">
                  <c:v>3.48E-4</c:v>
                </c:pt>
                <c:pt idx="4">
                  <c:v>4.2400000000000001E-4</c:v>
                </c:pt>
                <c:pt idx="5">
                  <c:v>5.3700000000000004E-4</c:v>
                </c:pt>
                <c:pt idx="6">
                  <c:v>5.5999999999999995E-4</c:v>
                </c:pt>
                <c:pt idx="7">
                  <c:v>6.78E-4</c:v>
                </c:pt>
                <c:pt idx="8">
                  <c:v>7.3399999999999995E-4</c:v>
                </c:pt>
                <c:pt idx="9">
                  <c:v>7.9100000000000004E-4</c:v>
                </c:pt>
                <c:pt idx="10">
                  <c:v>8.1899999999999996E-4</c:v>
                </c:pt>
                <c:pt idx="11">
                  <c:v>8.8500000000000004E-4</c:v>
                </c:pt>
                <c:pt idx="12">
                  <c:v>9.3800000000000003E-4</c:v>
                </c:pt>
                <c:pt idx="13">
                  <c:v>9.7099999999999997E-4</c:v>
                </c:pt>
                <c:pt idx="14">
                  <c:v>9.9200000000000004E-4</c:v>
                </c:pt>
              </c:numCache>
            </c:numRef>
          </c:xVal>
          <c:yVal>
            <c:numRef>
              <c:f>Folha1!$C$28:$C$42</c:f>
              <c:numCache>
                <c:formatCode>0.00</c:formatCode>
                <c:ptCount val="15"/>
                <c:pt idx="0">
                  <c:v>0.78</c:v>
                </c:pt>
                <c:pt idx="1">
                  <c:v>1.22</c:v>
                </c:pt>
                <c:pt idx="2">
                  <c:v>2.36</c:v>
                </c:pt>
                <c:pt idx="3">
                  <c:v>3.48</c:v>
                </c:pt>
                <c:pt idx="4">
                  <c:v>4.25</c:v>
                </c:pt>
                <c:pt idx="5">
                  <c:v>5.34</c:v>
                </c:pt>
                <c:pt idx="6">
                  <c:v>5.99</c:v>
                </c:pt>
                <c:pt idx="7">
                  <c:v>6.81</c:v>
                </c:pt>
                <c:pt idx="8">
                  <c:v>7.38</c:v>
                </c:pt>
                <c:pt idx="9">
                  <c:v>7.95</c:v>
                </c:pt>
                <c:pt idx="10">
                  <c:v>8.24</c:v>
                </c:pt>
                <c:pt idx="11">
                  <c:v>8.9</c:v>
                </c:pt>
                <c:pt idx="12">
                  <c:v>9.44</c:v>
                </c:pt>
                <c:pt idx="13">
                  <c:v>9.77</c:v>
                </c:pt>
                <c:pt idx="14">
                  <c:v>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6D-4FEE-9315-DF488B441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931744"/>
        <c:axId val="838937568"/>
      </c:scatterChart>
      <c:valAx>
        <c:axId val="83893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Corrente</a:t>
                </a:r>
                <a:r>
                  <a:rPr lang="pt-PT" baseline="0"/>
                  <a:t> Elétrica (A)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8937568"/>
        <c:crosses val="autoZero"/>
        <c:crossBetween val="midCat"/>
      </c:valAx>
      <c:valAx>
        <c:axId val="8389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Volgtagem</a:t>
                </a:r>
                <a:r>
                  <a:rPr lang="pt-PT" baseline="0"/>
                  <a:t> (V)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89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Regressão</a:t>
            </a:r>
            <a:r>
              <a:rPr lang="pt-PT" baseline="0"/>
              <a:t> Linear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V=R*I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736001749781278E-2"/>
                  <c:y val="-8.137722368037328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Folha1!$E$52:$E$66</c:f>
              <c:numCache>
                <c:formatCode>0.00E+00</c:formatCode>
                <c:ptCount val="15"/>
                <c:pt idx="0">
                  <c:v>6.9999999999999997E-7</c:v>
                </c:pt>
                <c:pt idx="1">
                  <c:v>8.9999999999999996E-7</c:v>
                </c:pt>
                <c:pt idx="2">
                  <c:v>9.9999999999999995E-7</c:v>
                </c:pt>
                <c:pt idx="3">
                  <c:v>1.1000000000000001E-6</c:v>
                </c:pt>
                <c:pt idx="4">
                  <c:v>1.3E-6</c:v>
                </c:pt>
                <c:pt idx="5">
                  <c:v>1.3999999999999999E-6</c:v>
                </c:pt>
                <c:pt idx="6">
                  <c:v>1.5999999999999999E-6</c:v>
                </c:pt>
                <c:pt idx="7">
                  <c:v>1.7E-6</c:v>
                </c:pt>
                <c:pt idx="8">
                  <c:v>1.7999999999999999E-6</c:v>
                </c:pt>
                <c:pt idx="9">
                  <c:v>1.9999999999999999E-6</c:v>
                </c:pt>
                <c:pt idx="10">
                  <c:v>2.2000000000000001E-6</c:v>
                </c:pt>
                <c:pt idx="11">
                  <c:v>2.3999999999999999E-6</c:v>
                </c:pt>
                <c:pt idx="12">
                  <c:v>2.5000000000000002E-6</c:v>
                </c:pt>
                <c:pt idx="13">
                  <c:v>2.5000000000000002E-6</c:v>
                </c:pt>
                <c:pt idx="14">
                  <c:v>2.6000000000000001E-6</c:v>
                </c:pt>
              </c:numCache>
            </c:numRef>
          </c:xVal>
          <c:yVal>
            <c:numRef>
              <c:f>Folha1!$C$52:$C$66</c:f>
              <c:numCache>
                <c:formatCode>0.00</c:formatCode>
                <c:ptCount val="15"/>
                <c:pt idx="0">
                  <c:v>1.68</c:v>
                </c:pt>
                <c:pt idx="1">
                  <c:v>2.52</c:v>
                </c:pt>
                <c:pt idx="2">
                  <c:v>2.91</c:v>
                </c:pt>
                <c:pt idx="3">
                  <c:v>3.6</c:v>
                </c:pt>
                <c:pt idx="4">
                  <c:v>4.45</c:v>
                </c:pt>
                <c:pt idx="5">
                  <c:v>4.95</c:v>
                </c:pt>
                <c:pt idx="6">
                  <c:v>5.47</c:v>
                </c:pt>
                <c:pt idx="7">
                  <c:v>5.98</c:v>
                </c:pt>
                <c:pt idx="8">
                  <c:v>6.46</c:v>
                </c:pt>
                <c:pt idx="9">
                  <c:v>7.16</c:v>
                </c:pt>
                <c:pt idx="10">
                  <c:v>7.99</c:v>
                </c:pt>
                <c:pt idx="11">
                  <c:v>8.6999999999999993</c:v>
                </c:pt>
                <c:pt idx="12">
                  <c:v>9.15</c:v>
                </c:pt>
                <c:pt idx="13">
                  <c:v>9.3800000000000008</c:v>
                </c:pt>
                <c:pt idx="14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6-4D5A-BFE0-2A290B658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931744"/>
        <c:axId val="838937568"/>
      </c:scatterChart>
      <c:valAx>
        <c:axId val="83893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Corrente</a:t>
                </a:r>
                <a:r>
                  <a:rPr lang="pt-PT" baseline="0"/>
                  <a:t> Elétrica (A)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8937568"/>
        <c:crosses val="autoZero"/>
        <c:crossBetween val="midCat"/>
      </c:valAx>
      <c:valAx>
        <c:axId val="8389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Volgtagem</a:t>
                </a:r>
                <a:r>
                  <a:rPr lang="pt-PT" baseline="0"/>
                  <a:t> (V)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89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Regressão</a:t>
            </a:r>
            <a:r>
              <a:rPr lang="pt-PT" baseline="0"/>
              <a:t> Linear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V=R*I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736001749781278E-2"/>
                  <c:y val="-8.13772236803732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Folha1!$E$80:$E$94</c:f>
              <c:numCache>
                <c:formatCode>0.00E+00</c:formatCode>
                <c:ptCount val="15"/>
                <c:pt idx="0">
                  <c:v>1.714E-3</c:v>
                </c:pt>
                <c:pt idx="1">
                  <c:v>3.0699999999999998E-3</c:v>
                </c:pt>
                <c:pt idx="2">
                  <c:v>4.7404999999999999E-3</c:v>
                </c:pt>
                <c:pt idx="3">
                  <c:v>6.5395000000000002E-3</c:v>
                </c:pt>
                <c:pt idx="4">
                  <c:v>7.8584999999999992E-3</c:v>
                </c:pt>
                <c:pt idx="5">
                  <c:v>9.6395000000000005E-3</c:v>
                </c:pt>
                <c:pt idx="6">
                  <c:v>1.0932000000000001E-2</c:v>
                </c:pt>
                <c:pt idx="7">
                  <c:v>1.2722499999999999E-2</c:v>
                </c:pt>
                <c:pt idx="8">
                  <c:v>1.465E-2</c:v>
                </c:pt>
                <c:pt idx="9">
                  <c:v>1.5311999999999999E-2</c:v>
                </c:pt>
                <c:pt idx="10">
                  <c:v>1.7070999999999999E-2</c:v>
                </c:pt>
                <c:pt idx="11">
                  <c:v>1.8512500000000001E-2</c:v>
                </c:pt>
                <c:pt idx="12">
                  <c:v>1.9453999999999999E-2</c:v>
                </c:pt>
                <c:pt idx="13">
                  <c:v>2.0382000000000001E-2</c:v>
                </c:pt>
                <c:pt idx="14">
                  <c:v>2.1499999999999998E-2</c:v>
                </c:pt>
              </c:numCache>
            </c:numRef>
          </c:xVal>
          <c:yVal>
            <c:numRef>
              <c:f>Folha1!$C$80:$C$94</c:f>
              <c:numCache>
                <c:formatCode>0.00</c:formatCode>
                <c:ptCount val="15"/>
                <c:pt idx="0">
                  <c:v>0.81</c:v>
                </c:pt>
                <c:pt idx="1">
                  <c:v>1.44</c:v>
                </c:pt>
                <c:pt idx="2">
                  <c:v>2.15</c:v>
                </c:pt>
                <c:pt idx="3">
                  <c:v>3.06</c:v>
                </c:pt>
                <c:pt idx="4">
                  <c:v>3.68</c:v>
                </c:pt>
                <c:pt idx="5">
                  <c:v>4.53</c:v>
                </c:pt>
                <c:pt idx="6">
                  <c:v>5.12</c:v>
                </c:pt>
                <c:pt idx="7">
                  <c:v>5.93</c:v>
                </c:pt>
                <c:pt idx="8">
                  <c:v>6.83</c:v>
                </c:pt>
                <c:pt idx="9">
                  <c:v>7.14</c:v>
                </c:pt>
                <c:pt idx="10">
                  <c:v>7.96</c:v>
                </c:pt>
                <c:pt idx="11">
                  <c:v>8.6300000000000008</c:v>
                </c:pt>
                <c:pt idx="12">
                  <c:v>9.06</c:v>
                </c:pt>
                <c:pt idx="13">
                  <c:v>9.49</c:v>
                </c:pt>
                <c:pt idx="1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C-4ABA-976B-7E49605E1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931744"/>
        <c:axId val="838937568"/>
      </c:scatterChart>
      <c:valAx>
        <c:axId val="83893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Corrente</a:t>
                </a:r>
                <a:r>
                  <a:rPr lang="pt-PT" baseline="0"/>
                  <a:t> Elétrica (A)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8937568"/>
        <c:crosses val="autoZero"/>
        <c:crossBetween val="midCat"/>
      </c:valAx>
      <c:valAx>
        <c:axId val="8389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Volgtagem</a:t>
                </a:r>
                <a:r>
                  <a:rPr lang="pt-PT" baseline="0"/>
                  <a:t> (V)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89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Regressão</a:t>
            </a:r>
            <a:r>
              <a:rPr lang="pt-PT" baseline="0"/>
              <a:t> Linear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V=R*I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736001749781278E-2"/>
                  <c:y val="-8.13772236803732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Folha1!$E$104:$E$118</c:f>
              <c:numCache>
                <c:formatCode>0.00E+00</c:formatCode>
                <c:ptCount val="15"/>
                <c:pt idx="0">
                  <c:v>7.7999999999999999E-5</c:v>
                </c:pt>
                <c:pt idx="1">
                  <c:v>1.46E-4</c:v>
                </c:pt>
                <c:pt idx="2">
                  <c:v>1.7999999999999998E-4</c:v>
                </c:pt>
                <c:pt idx="3">
                  <c:v>2.2700000000000002E-4</c:v>
                </c:pt>
                <c:pt idx="4">
                  <c:v>2.7300000000000002E-4</c:v>
                </c:pt>
                <c:pt idx="5">
                  <c:v>3.1700000000000001E-4</c:v>
                </c:pt>
                <c:pt idx="6">
                  <c:v>3.6600000000000001E-4</c:v>
                </c:pt>
                <c:pt idx="7">
                  <c:v>4.2900000000000002E-4</c:v>
                </c:pt>
                <c:pt idx="8">
                  <c:v>4.7599999999999997E-4</c:v>
                </c:pt>
                <c:pt idx="9">
                  <c:v>5.5200000000000008E-4</c:v>
                </c:pt>
                <c:pt idx="10">
                  <c:v>5.9099999999999995E-4</c:v>
                </c:pt>
                <c:pt idx="11">
                  <c:v>6.7500000000000004E-4</c:v>
                </c:pt>
                <c:pt idx="12">
                  <c:v>7.5799999999999999E-4</c:v>
                </c:pt>
                <c:pt idx="13">
                  <c:v>8.4499999999999994E-4</c:v>
                </c:pt>
                <c:pt idx="14">
                  <c:v>9.4499999999999998E-4</c:v>
                </c:pt>
              </c:numCache>
            </c:numRef>
          </c:xVal>
          <c:yVal>
            <c:numRef>
              <c:f>Folha1!$C$104:$C$118</c:f>
              <c:numCache>
                <c:formatCode>0.00</c:formatCode>
                <c:ptCount val="15"/>
                <c:pt idx="0">
                  <c:v>0.77</c:v>
                </c:pt>
                <c:pt idx="1">
                  <c:v>1.48</c:v>
                </c:pt>
                <c:pt idx="2">
                  <c:v>1.81</c:v>
                </c:pt>
                <c:pt idx="3">
                  <c:v>2.2799999999999998</c:v>
                </c:pt>
                <c:pt idx="4">
                  <c:v>2.74</c:v>
                </c:pt>
                <c:pt idx="5">
                  <c:v>3.18</c:v>
                </c:pt>
                <c:pt idx="6">
                  <c:v>3.68</c:v>
                </c:pt>
                <c:pt idx="7">
                  <c:v>4.33</c:v>
                </c:pt>
                <c:pt idx="8">
                  <c:v>4.8</c:v>
                </c:pt>
                <c:pt idx="9">
                  <c:v>5.56</c:v>
                </c:pt>
                <c:pt idx="10">
                  <c:v>5.96</c:v>
                </c:pt>
                <c:pt idx="11">
                  <c:v>6.8</c:v>
                </c:pt>
                <c:pt idx="12">
                  <c:v>7.64</c:v>
                </c:pt>
                <c:pt idx="13">
                  <c:v>8.44</c:v>
                </c:pt>
                <c:pt idx="14">
                  <c:v>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2-4D5E-8690-4E2546E0E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931744"/>
        <c:axId val="838937568"/>
      </c:scatterChart>
      <c:valAx>
        <c:axId val="83893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Corrente</a:t>
                </a:r>
                <a:r>
                  <a:rPr lang="pt-PT" baseline="0"/>
                  <a:t> Elétrica (A)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8937568"/>
        <c:crosses val="autoZero"/>
        <c:crossBetween val="midCat"/>
      </c:valAx>
      <c:valAx>
        <c:axId val="8389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Volgtagem</a:t>
                </a:r>
                <a:r>
                  <a:rPr lang="pt-PT" baseline="0"/>
                  <a:t> (V)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89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Regressão</a:t>
            </a:r>
            <a:r>
              <a:rPr lang="pt-PT" baseline="0"/>
              <a:t> Linear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V=R*I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736001749781278E-2"/>
                  <c:y val="-8.137722368037328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Folha1!$E$128:$E$142</c:f>
              <c:numCache>
                <c:formatCode>0.00E+00</c:formatCode>
                <c:ptCount val="15"/>
                <c:pt idx="0">
                  <c:v>2.9999999999999999E-7</c:v>
                </c:pt>
                <c:pt idx="1">
                  <c:v>4.9999999999999998E-7</c:v>
                </c:pt>
                <c:pt idx="2">
                  <c:v>7.9999999999999996E-7</c:v>
                </c:pt>
                <c:pt idx="3">
                  <c:v>1.1000000000000001E-6</c:v>
                </c:pt>
                <c:pt idx="4">
                  <c:v>1.1999999999999999E-6</c:v>
                </c:pt>
                <c:pt idx="5">
                  <c:v>1.5E-6</c:v>
                </c:pt>
                <c:pt idx="6">
                  <c:v>1.5999999999999999E-6</c:v>
                </c:pt>
                <c:pt idx="7">
                  <c:v>1.7E-6</c:v>
                </c:pt>
                <c:pt idx="8">
                  <c:v>1.7999999999999999E-6</c:v>
                </c:pt>
                <c:pt idx="9">
                  <c:v>1.9E-6</c:v>
                </c:pt>
                <c:pt idx="10">
                  <c:v>2.0999999999999998E-6</c:v>
                </c:pt>
                <c:pt idx="11">
                  <c:v>2.2000000000000001E-6</c:v>
                </c:pt>
                <c:pt idx="12">
                  <c:v>2.3E-6</c:v>
                </c:pt>
                <c:pt idx="13">
                  <c:v>2.3999999999999999E-6</c:v>
                </c:pt>
                <c:pt idx="14">
                  <c:v>2.5000000000000002E-6</c:v>
                </c:pt>
              </c:numCache>
            </c:numRef>
          </c:xVal>
          <c:yVal>
            <c:numRef>
              <c:f>Folha1!$C$128:$C$142</c:f>
              <c:numCache>
                <c:formatCode>0.00</c:formatCode>
                <c:ptCount val="15"/>
                <c:pt idx="0">
                  <c:v>0.95</c:v>
                </c:pt>
                <c:pt idx="1">
                  <c:v>1.74</c:v>
                </c:pt>
                <c:pt idx="2">
                  <c:v>2.99</c:v>
                </c:pt>
                <c:pt idx="3">
                  <c:v>4.01</c:v>
                </c:pt>
                <c:pt idx="4">
                  <c:v>4.58</c:v>
                </c:pt>
                <c:pt idx="5">
                  <c:v>5.52</c:v>
                </c:pt>
                <c:pt idx="6">
                  <c:v>6.12</c:v>
                </c:pt>
                <c:pt idx="7">
                  <c:v>6.54</c:v>
                </c:pt>
                <c:pt idx="8">
                  <c:v>7.22</c:v>
                </c:pt>
                <c:pt idx="9">
                  <c:v>7.66</c:v>
                </c:pt>
                <c:pt idx="10">
                  <c:v>8.25</c:v>
                </c:pt>
                <c:pt idx="11">
                  <c:v>8.82</c:v>
                </c:pt>
                <c:pt idx="12">
                  <c:v>9</c:v>
                </c:pt>
                <c:pt idx="13">
                  <c:v>9.7100000000000009</c:v>
                </c:pt>
                <c:pt idx="14">
                  <c:v>9.91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A-420D-B40E-FD8BA8BC2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931744"/>
        <c:axId val="838937568"/>
      </c:scatterChart>
      <c:valAx>
        <c:axId val="83893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Corrente</a:t>
                </a:r>
                <a:r>
                  <a:rPr lang="pt-PT" baseline="0"/>
                  <a:t> Elétrica (A)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8937568"/>
        <c:crosses val="autoZero"/>
        <c:crossBetween val="midCat"/>
      </c:valAx>
      <c:valAx>
        <c:axId val="8389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Volgtagem</a:t>
                </a:r>
                <a:r>
                  <a:rPr lang="pt-PT" baseline="0"/>
                  <a:t> (V)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89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1B313-E974-4C2B-B7FB-55441C807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588645</xdr:colOff>
      <xdr:row>26</xdr:row>
      <xdr:rowOff>3810</xdr:rowOff>
    </xdr:from>
    <xdr:to>
      <xdr:col>15</xdr:col>
      <xdr:colOff>283845</xdr:colOff>
      <xdr:row>46</xdr:row>
      <xdr:rowOff>3810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DD50A22-C4D8-4024-B741-B819F89E1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601980</xdr:colOff>
      <xdr:row>49</xdr:row>
      <xdr:rowOff>15240</xdr:rowOff>
    </xdr:from>
    <xdr:to>
      <xdr:col>15</xdr:col>
      <xdr:colOff>297180</xdr:colOff>
      <xdr:row>69</xdr:row>
      <xdr:rowOff>15240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74E9382-5B8C-4192-BD8C-62482BC9F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76</xdr:row>
      <xdr:rowOff>137160</xdr:rowOff>
    </xdr:from>
    <xdr:to>
      <xdr:col>15</xdr:col>
      <xdr:colOff>304800</xdr:colOff>
      <xdr:row>96</xdr:row>
      <xdr:rowOff>137160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62D4724-30F8-4438-83D3-34EC1A71F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</xdr:colOff>
      <xdr:row>101</xdr:row>
      <xdr:rowOff>167640</xdr:rowOff>
    </xdr:from>
    <xdr:to>
      <xdr:col>15</xdr:col>
      <xdr:colOff>312420</xdr:colOff>
      <xdr:row>121</xdr:row>
      <xdr:rowOff>167640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ADC6370-182E-4B5A-8F19-590970290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125</xdr:row>
      <xdr:rowOff>175260</xdr:rowOff>
    </xdr:from>
    <xdr:to>
      <xdr:col>15</xdr:col>
      <xdr:colOff>304800</xdr:colOff>
      <xdr:row>145</xdr:row>
      <xdr:rowOff>175260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7A4D904-AD53-4B81-9DA6-EDBD59976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5B2E42-3817-413B-9C33-33DD89DD5E35}" name="Tabela5" displayName="Tabela5" ref="B3:G18" headerRowDxfId="76" dataDxfId="75">
  <autoFilter ref="B3:G18" xr:uid="{9C5B2E42-3817-413B-9C33-33DD89DD5E35}"/>
  <tableColumns count="6">
    <tableColumn id="1" xr3:uid="{9DD51987-C1BC-4ED6-8FEC-B5E9EEBD87E4}" name="Numero de Medição" totalsRowLabel="Total" dataDxfId="74" totalsRowDxfId="73"/>
    <tableColumn id="2" xr3:uid="{15D1FA17-1AE6-4DD2-8292-D64CE9308936}" name="V (V)" dataDxfId="29" totalsRowDxfId="72"/>
    <tableColumn id="5" xr3:uid="{7C02DDDF-3141-4D0A-9AF5-518B2A531A4C}" name="u(V)" dataDxfId="28" totalsRowDxfId="71"/>
    <tableColumn id="3" xr3:uid="{5BFB6233-8250-4878-B204-A8C660E33AB0}" name="I (A)" dataDxfId="27" totalsRowDxfId="70"/>
    <tableColumn id="6" xr3:uid="{D00D6C69-A1D9-4D13-9A2F-60BE40695798}" name="u(I)" dataDxfId="26" totalsRowDxfId="69"/>
    <tableColumn id="4" xr3:uid="{419C236C-08C9-42EB-933C-7880265CDDD8}" name="R (Ω)" totalsRowFunction="count" dataDxfId="25" totalsRowDxfId="68">
      <calculatedColumnFormula>C4/E4</calculatedColumnFormula>
    </tableColumn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9947E35-7A5F-4B7A-83C9-EDC56314766C}" name="Tabela513" displayName="Tabela513" ref="B27:G42" headerRowDxfId="67" dataDxfId="66">
  <autoFilter ref="B27:G42" xr:uid="{69947E35-7A5F-4B7A-83C9-EDC56314766C}"/>
  <tableColumns count="6">
    <tableColumn id="1" xr3:uid="{71843C50-F2B2-4812-B490-8BF118C0297E}" name="Numero de Medição" totalsRowLabel="Total" dataDxfId="30" totalsRowDxfId="65"/>
    <tableColumn id="2" xr3:uid="{991DA961-5670-4F45-9567-BEB5B16C9F9F}" name="Voltagem" dataDxfId="24"/>
    <tableColumn id="5" xr3:uid="{D016CBE5-CAE9-43D8-BDA7-51C54CA2663A}" name="u(V)" dataDxfId="23" dataCellStyle="Moeda"/>
    <tableColumn id="3" xr3:uid="{D8270B4F-B072-4BED-8F6B-32BF8798E9F7}" name="Corrente Elétrica" dataDxfId="22" totalsRowDxfId="64" dataCellStyle="Moeda"/>
    <tableColumn id="6" xr3:uid="{ADFD343F-0A14-4F6B-B60A-AC165360EBBD}" name="u(I)" dataDxfId="21" totalsRowDxfId="31" dataCellStyle="Moeda"/>
    <tableColumn id="4" xr3:uid="{9EAEEDAC-6D0F-473B-A32D-883D869F1ED1}" name="Resistência" totalsRowFunction="count" dataDxfId="20" totalsRowDxfId="63" dataCellStyle="Moeda">
      <calculatedColumnFormula>C28/E28</calculatedColumnFormula>
    </tableColumn>
  </tableColumns>
  <tableStyleInfo name="TableStyleLight8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1B89758-6540-410C-9D6E-6615E7F30F73}" name="Tabela515" displayName="Tabela515" ref="B51:G66" headerRowDxfId="62" dataDxfId="61">
  <autoFilter ref="B51:G66" xr:uid="{21B89758-6540-410C-9D6E-6615E7F30F73}"/>
  <tableColumns count="6">
    <tableColumn id="1" xr3:uid="{42A0E4D7-25BB-48A1-879F-59A29E5FDEC0}" name="Numero de Medição" totalsRowLabel="Total" dataDxfId="60" totalsRowDxfId="59"/>
    <tableColumn id="2" xr3:uid="{47CBB6DA-76E3-4208-B8AC-53ED1356227C}" name="V (V)" dataDxfId="19" totalsRowDxfId="58"/>
    <tableColumn id="7" xr3:uid="{339EC1BF-6347-49FE-8C68-674FFE212D24}" name="u(V)" dataDxfId="18" totalsRowDxfId="57"/>
    <tableColumn id="3" xr3:uid="{D546E76A-468E-464B-A2CB-4F07756EC755}" name="I (A)" dataDxfId="17" totalsRowDxfId="56"/>
    <tableColumn id="8" xr3:uid="{26E97079-5B7D-4585-A322-17562E32181D}" name="u(I)" dataDxfId="16" totalsRowDxfId="55"/>
    <tableColumn id="4" xr3:uid="{9B5FBD40-E7C9-4AF1-B58C-93484A227F08}" name="R (Ω)" totalsRowFunction="count" dataDxfId="15" totalsRowDxfId="54">
      <calculatedColumnFormula>C52/E52</calculatedColumnFormula>
    </tableColumn>
  </tableColumns>
  <tableStyleInfo name="TableStyleLight8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42DD33C-4153-4F72-9A4D-037FCE993F86}" name="Tabela516" displayName="Tabela516" ref="B79:G94" headerRowDxfId="53" dataDxfId="52">
  <autoFilter ref="B79:G94" xr:uid="{A42DD33C-4153-4F72-9A4D-037FCE993F86}"/>
  <tableColumns count="6">
    <tableColumn id="1" xr3:uid="{DA8929B6-8358-4286-BBE7-87E237EAAF4B}" name="Numero de Medição" totalsRowLabel="Total" dataDxfId="51" totalsRowDxfId="50"/>
    <tableColumn id="2" xr3:uid="{AB952BEB-A90E-4961-B158-2A68B404E244}" name="V (V)" dataDxfId="14" totalsRowDxfId="49"/>
    <tableColumn id="5" xr3:uid="{DBBC59F9-D98C-4686-97C1-BEE96C71F346}" name="u(V)" dataDxfId="13" totalsRowDxfId="48"/>
    <tableColumn id="3" xr3:uid="{8245E335-11B5-4743-B73E-528AAAF1A734}" name="I (A)" dataDxfId="12"/>
    <tableColumn id="6" xr3:uid="{7F838851-7F2E-40AB-96BC-7EA7E1DA6457}" name="u(I)" dataDxfId="11"/>
    <tableColumn id="4" xr3:uid="{A7DC4E2F-8B36-4153-B12F-2CB9A0F3C0FE}" name="R (Ω)" totalsRowFunction="count" dataDxfId="10" totalsRowDxfId="47">
      <calculatedColumnFormula>C80/E80</calculatedColumnFormula>
    </tableColumn>
  </tableColumns>
  <tableStyleInfo name="TableStyleLight8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35E9FF-E56C-4068-8E82-CCB88E5535D2}" name="Tabela517" displayName="Tabela517" ref="B103:G118" headerRowDxfId="46" dataDxfId="45">
  <autoFilter ref="B103:G118" xr:uid="{3535E9FF-E56C-4068-8E82-CCB88E5535D2}"/>
  <tableColumns count="6">
    <tableColumn id="1" xr3:uid="{E5653933-D5F0-40E0-9126-7D5C5E6E076F}" name="Numero de Medição" totalsRowLabel="Total" dataDxfId="44" totalsRowDxfId="43"/>
    <tableColumn id="2" xr3:uid="{4047F096-802D-4A82-8556-4FDCD1CBA596}" name="V (V)" dataDxfId="9"/>
    <tableColumn id="5" xr3:uid="{39BCB85A-98A6-4169-ABBD-53EC7B090C38}" name="u(V)" dataDxfId="8"/>
    <tableColumn id="3" xr3:uid="{6A2E6146-0EF7-407B-BF4F-00BD8FF043CE}" name="I (A)" dataDxfId="7"/>
    <tableColumn id="6" xr3:uid="{527997B1-B87F-41CF-8B06-19A40E1B12DD}" name="u(I)" dataDxfId="6" totalsRowDxfId="42"/>
    <tableColumn id="4" xr3:uid="{5A9E15A7-8097-42C6-A5E9-38F4A78C1117}" name="R (Ω)" totalsRowFunction="count" dataDxfId="5" totalsRowDxfId="41">
      <calculatedColumnFormula>C104/E104</calculatedColumnFormula>
    </tableColumn>
  </tableColumns>
  <tableStyleInfo name="TableStyleLight8" showFirstColumn="0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CC2E761-7EDB-4227-A85C-DDC7184409AF}" name="Tabela518" displayName="Tabela518" ref="B127:G142" headerRowDxfId="40" dataDxfId="39">
  <autoFilter ref="B127:G142" xr:uid="{BCC2E761-7EDB-4227-A85C-DDC7184409AF}"/>
  <tableColumns count="6">
    <tableColumn id="1" xr3:uid="{FF1DBC2D-D6EA-47E0-9253-0394DF3401A6}" name="Numero de Medição" totalsRowLabel="Total" dataDxfId="38" totalsRowDxfId="37"/>
    <tableColumn id="2" xr3:uid="{E8262805-4EA5-4DDE-9F58-1568CDE64B65}" name="V (V)" dataDxfId="4" totalsRowDxfId="36"/>
    <tableColumn id="5" xr3:uid="{A83FC60C-ADB5-4B27-B59A-4BF99A9A0315}" name="u(V)" dataDxfId="3" totalsRowDxfId="35"/>
    <tableColumn id="3" xr3:uid="{4DCE768E-96BA-4F88-9C29-8BC5D79A7E60}" name="I (A)" dataDxfId="2" totalsRowDxfId="34"/>
    <tableColumn id="6" xr3:uid="{FB7AB7EF-F243-4E85-AE65-90CC109B64B6}" name="u(I)" dataDxfId="1" totalsRowDxfId="33"/>
    <tableColumn id="4" xr3:uid="{DC14564C-AA8B-4953-90CB-3874FB98E31D}" name="R (Ω)" totalsRowFunction="count" dataDxfId="0" totalsRowDxfId="32">
      <calculatedColumnFormula>C128/E128</calculatedColumnFormula>
    </tableColumn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D703218-B9C9-404B-9527-BE511EBEF28A}">
  <we:reference id="wa104379190" version="2.0.0.0" store="pt-PT" storeType="OMEX"/>
  <we:alternateReferences>
    <we:reference id="wa104379190" version="2.0.0.0" store="WA104379190" storeType="OMEX"/>
  </we:alternateReferences>
  <we:properties/>
  <we:bindings>
    <we:binding id="RangeSelect" type="matrix" appref="{EBF7A827-4287-4B11-A03D-8B56046FE39E}"/>
    <we:binding id="InputY" type="matrix" appref="{EF659F33-B27D-477A-BED5-49EA59CEFAD8}"/>
    <we:binding id="InputX" type="matrix" appref="{1FAC1EA7-7C57-444F-A795-D14AD7B737CD}"/>
    <we:binding id="Output" type="matrix" appref="{5BE6B1A2-8B0E-4A4B-89F6-D17106E225DD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CEA2-7506-43DA-BD0E-18E2DA668FCC}">
  <dimension ref="B2:T146"/>
  <sheetViews>
    <sheetView tabSelected="1" topLeftCell="B1" zoomScaleNormal="100" workbookViewId="0">
      <selection activeCell="V123" sqref="V123"/>
    </sheetView>
  </sheetViews>
  <sheetFormatPr defaultRowHeight="15" x14ac:dyDescent="0.25"/>
  <cols>
    <col min="2" max="2" width="20.140625" customWidth="1"/>
    <col min="3" max="3" width="11" customWidth="1"/>
    <col min="4" max="4" width="10" customWidth="1"/>
    <col min="5" max="5" width="14.5703125" customWidth="1"/>
    <col min="6" max="6" width="9.28515625" bestFit="1" customWidth="1"/>
    <col min="7" max="7" width="11.85546875" bestFit="1" customWidth="1"/>
    <col min="20" max="20" width="10.7109375" customWidth="1"/>
  </cols>
  <sheetData>
    <row r="2" spans="2:20" x14ac:dyDescent="0.25">
      <c r="B2" s="12" t="s">
        <v>10</v>
      </c>
      <c r="C2" s="12"/>
      <c r="D2" s="12"/>
      <c r="E2" s="12"/>
      <c r="F2" s="12"/>
      <c r="G2" s="12"/>
    </row>
    <row r="3" spans="2:20" x14ac:dyDescent="0.25">
      <c r="B3" s="3" t="s">
        <v>1</v>
      </c>
      <c r="C3" s="3" t="s">
        <v>16</v>
      </c>
      <c r="D3" s="3" t="s">
        <v>17</v>
      </c>
      <c r="E3" s="3" t="s">
        <v>19</v>
      </c>
      <c r="F3" s="3" t="s">
        <v>18</v>
      </c>
      <c r="G3" s="3" t="s">
        <v>20</v>
      </c>
      <c r="H3" s="3"/>
      <c r="Q3" s="12" t="s">
        <v>3</v>
      </c>
      <c r="R3" s="12"/>
      <c r="S3" s="12"/>
      <c r="T3" s="9">
        <v>0.01</v>
      </c>
    </row>
    <row r="4" spans="2:20" x14ac:dyDescent="0.25">
      <c r="B4" s="1">
        <v>1</v>
      </c>
      <c r="C4" s="4">
        <v>0.72</v>
      </c>
      <c r="D4" s="8">
        <v>0.01</v>
      </c>
      <c r="E4" s="8">
        <v>1.5375E-3</v>
      </c>
      <c r="F4" s="8">
        <v>9.9999999999999995E-8</v>
      </c>
      <c r="G4" s="8">
        <f t="shared" ref="G4:G18" si="0">C4/E4</f>
        <v>468.29268292682923</v>
      </c>
      <c r="H4" s="6"/>
      <c r="Q4" s="12" t="s">
        <v>27</v>
      </c>
      <c r="R4" s="12"/>
      <c r="S4" s="12"/>
      <c r="T4" s="9">
        <v>9.9999999999999995E-8</v>
      </c>
    </row>
    <row r="5" spans="2:20" x14ac:dyDescent="0.25">
      <c r="B5" s="1">
        <v>2</v>
      </c>
      <c r="C5" s="4">
        <v>1</v>
      </c>
      <c r="D5" s="8">
        <v>0.01</v>
      </c>
      <c r="E5" s="8">
        <v>2.1234000000000001E-3</v>
      </c>
      <c r="F5" s="8">
        <v>9.9999999999999995E-8</v>
      </c>
      <c r="G5" s="8">
        <f t="shared" si="0"/>
        <v>470.94282754073652</v>
      </c>
      <c r="H5" s="6"/>
      <c r="T5" s="9"/>
    </row>
    <row r="6" spans="2:20" x14ac:dyDescent="0.25">
      <c r="B6" s="1">
        <v>3</v>
      </c>
      <c r="C6" s="4">
        <v>1.5</v>
      </c>
      <c r="D6" s="8">
        <v>0.01</v>
      </c>
      <c r="E6" s="8">
        <v>3.2039999999999998E-3</v>
      </c>
      <c r="F6" s="8">
        <v>9.9999999999999995E-8</v>
      </c>
      <c r="G6" s="8">
        <f t="shared" si="0"/>
        <v>468.16479400749068</v>
      </c>
      <c r="H6" s="6"/>
      <c r="T6" s="9"/>
    </row>
    <row r="7" spans="2:20" x14ac:dyDescent="0.25">
      <c r="B7" s="1">
        <v>4</v>
      </c>
      <c r="C7" s="4">
        <v>2</v>
      </c>
      <c r="D7" s="8">
        <v>0.01</v>
      </c>
      <c r="E7" s="8">
        <v>4.2433999999999996E-3</v>
      </c>
      <c r="F7" s="8">
        <v>9.9999999999999995E-8</v>
      </c>
      <c r="G7" s="8">
        <f t="shared" si="0"/>
        <v>471.32016778997979</v>
      </c>
      <c r="H7" s="6"/>
      <c r="I7" s="3"/>
      <c r="J7" s="3"/>
      <c r="K7" s="3"/>
      <c r="L7" s="5"/>
      <c r="M7" s="1"/>
      <c r="N7" s="5"/>
      <c r="Q7" s="12" t="s">
        <v>25</v>
      </c>
      <c r="R7" s="12"/>
      <c r="S7" s="12"/>
      <c r="T7" s="9">
        <v>470</v>
      </c>
    </row>
    <row r="8" spans="2:20" x14ac:dyDescent="0.25">
      <c r="B8" s="1">
        <v>5</v>
      </c>
      <c r="C8" s="4">
        <v>2.4500000000000002</v>
      </c>
      <c r="D8" s="8">
        <v>0.01</v>
      </c>
      <c r="E8" s="8">
        <v>5.2564999999999999E-3</v>
      </c>
      <c r="F8" s="8">
        <v>9.9999999999999995E-8</v>
      </c>
      <c r="G8" s="8">
        <f t="shared" si="0"/>
        <v>466.08960334823558</v>
      </c>
      <c r="H8" s="6"/>
      <c r="I8" s="3"/>
      <c r="J8" s="3"/>
      <c r="K8" s="3"/>
      <c r="T8" s="9"/>
    </row>
    <row r="9" spans="2:20" x14ac:dyDescent="0.25">
      <c r="B9" s="1">
        <v>6</v>
      </c>
      <c r="C9" s="4">
        <v>2.92</v>
      </c>
      <c r="D9" s="8">
        <v>0.01</v>
      </c>
      <c r="E9" s="8">
        <v>6.2399999999999999E-3</v>
      </c>
      <c r="F9" s="8">
        <v>9.9999999999999995E-8</v>
      </c>
      <c r="G9" s="8">
        <f t="shared" si="0"/>
        <v>467.94871794871796</v>
      </c>
      <c r="H9" s="6"/>
      <c r="I9" s="3"/>
      <c r="J9" s="3"/>
      <c r="K9" s="3"/>
      <c r="Q9" s="12" t="s">
        <v>4</v>
      </c>
      <c r="R9" s="12"/>
      <c r="S9" s="12"/>
      <c r="T9" s="9">
        <f>SQRT(((1/E20)*C22)^2+(-(C20/(E20^2))*E22)^2)</f>
        <v>115.08094791750561</v>
      </c>
    </row>
    <row r="10" spans="2:20" x14ac:dyDescent="0.25">
      <c r="B10" s="1">
        <v>7</v>
      </c>
      <c r="C10" s="4">
        <v>3.4</v>
      </c>
      <c r="D10" s="8">
        <v>0.01</v>
      </c>
      <c r="E10" s="8">
        <v>7.2886000000000001E-3</v>
      </c>
      <c r="F10" s="8">
        <v>9.9999999999999995E-8</v>
      </c>
      <c r="G10" s="8">
        <f t="shared" si="0"/>
        <v>466.48190324616525</v>
      </c>
      <c r="H10" s="6"/>
      <c r="T10" s="9"/>
    </row>
    <row r="11" spans="2:20" x14ac:dyDescent="0.25">
      <c r="B11" s="1">
        <v>8</v>
      </c>
      <c r="C11" s="4">
        <v>3.87</v>
      </c>
      <c r="D11" s="8">
        <v>0.01</v>
      </c>
      <c r="E11" s="8">
        <v>8.2874999999999997E-3</v>
      </c>
      <c r="F11" s="8">
        <v>9.9999999999999995E-8</v>
      </c>
      <c r="G11" s="8">
        <f t="shared" si="0"/>
        <v>466.96832579185525</v>
      </c>
      <c r="H11" s="6"/>
      <c r="Q11" s="12" t="s">
        <v>22</v>
      </c>
      <c r="R11" s="12"/>
      <c r="S11" s="12"/>
      <c r="T11" s="9">
        <f>SLOPE(Tabela5[V (V)],Tabela5[I (A)])</f>
        <v>464.23921468327904</v>
      </c>
    </row>
    <row r="12" spans="2:20" x14ac:dyDescent="0.25">
      <c r="B12" s="1">
        <v>9</v>
      </c>
      <c r="C12" s="4">
        <v>4.41</v>
      </c>
      <c r="D12" s="8">
        <v>0.01</v>
      </c>
      <c r="E12" s="8">
        <v>9.9865000000000006E-3</v>
      </c>
      <c r="F12" s="8">
        <v>9.9999999999999995E-8</v>
      </c>
      <c r="G12" s="8">
        <f t="shared" si="0"/>
        <v>441.59615480899214</v>
      </c>
      <c r="H12" s="6"/>
      <c r="Q12" s="3"/>
      <c r="R12" s="3"/>
      <c r="S12" s="3"/>
    </row>
    <row r="13" spans="2:20" x14ac:dyDescent="0.25">
      <c r="B13" s="1">
        <v>10</v>
      </c>
      <c r="C13" s="4">
        <v>4.8600000000000003</v>
      </c>
      <c r="D13" s="8">
        <v>0.01</v>
      </c>
      <c r="E13" s="8">
        <v>1.04273E-2</v>
      </c>
      <c r="F13" s="8">
        <v>9.9999999999999995E-8</v>
      </c>
      <c r="G13" s="8">
        <f t="shared" si="0"/>
        <v>466.08422122697152</v>
      </c>
      <c r="H13" s="6"/>
      <c r="Q13" s="12" t="s">
        <v>23</v>
      </c>
      <c r="R13" s="12"/>
      <c r="S13" s="12"/>
      <c r="T13" s="14">
        <f>ABS((T7-T11)/T7)</f>
        <v>1.2256990035576501E-2</v>
      </c>
    </row>
    <row r="14" spans="2:20" x14ac:dyDescent="0.25">
      <c r="B14" s="2">
        <v>11</v>
      </c>
      <c r="C14" s="4">
        <v>5.41</v>
      </c>
      <c r="D14" s="8">
        <v>0.01</v>
      </c>
      <c r="E14" s="8">
        <v>1.1560000000000001E-2</v>
      </c>
      <c r="F14" s="8">
        <v>4.0000000000000003E-5</v>
      </c>
      <c r="G14" s="8">
        <f t="shared" si="0"/>
        <v>467.99307958477505</v>
      </c>
      <c r="H14" s="6"/>
      <c r="Q14" s="13" t="s">
        <v>24</v>
      </c>
      <c r="R14" s="13"/>
      <c r="S14" s="13"/>
      <c r="T14" s="15">
        <f>ABS((T7-G20)/T7)</f>
        <v>9.1024993524850759E-3</v>
      </c>
    </row>
    <row r="15" spans="2:20" x14ac:dyDescent="0.25">
      <c r="B15" s="2">
        <v>12</v>
      </c>
      <c r="C15" s="4">
        <v>5.95</v>
      </c>
      <c r="D15" s="8">
        <v>0.01</v>
      </c>
      <c r="E15" s="8">
        <v>1.2766E-2</v>
      </c>
      <c r="F15" s="8">
        <v>9.9999999999999995E-7</v>
      </c>
      <c r="G15" s="8">
        <f t="shared" si="0"/>
        <v>466.08177972740094</v>
      </c>
      <c r="H15" s="6"/>
    </row>
    <row r="16" spans="2:20" x14ac:dyDescent="0.25">
      <c r="B16" s="2">
        <v>13</v>
      </c>
      <c r="C16" s="4">
        <v>6.43</v>
      </c>
      <c r="D16" s="8">
        <v>0.01</v>
      </c>
      <c r="E16" s="8">
        <v>1.3806000000000001E-2</v>
      </c>
      <c r="F16" s="8" t="s">
        <v>21</v>
      </c>
      <c r="G16" s="8">
        <f t="shared" si="0"/>
        <v>465.73953353614365</v>
      </c>
      <c r="H16" s="6"/>
    </row>
    <row r="17" spans="2:20" x14ac:dyDescent="0.25">
      <c r="B17" s="2">
        <v>14</v>
      </c>
      <c r="C17" s="4">
        <v>6.93</v>
      </c>
      <c r="D17" s="8">
        <v>0.01</v>
      </c>
      <c r="E17" s="8">
        <v>1.4873000000000001E-2</v>
      </c>
      <c r="F17" s="8">
        <v>3.0000000000000001E-6</v>
      </c>
      <c r="G17" s="8">
        <f t="shared" si="0"/>
        <v>465.9450010085389</v>
      </c>
      <c r="H17" s="6"/>
    </row>
    <row r="18" spans="2:20" x14ac:dyDescent="0.25">
      <c r="B18" s="2">
        <v>15</v>
      </c>
      <c r="C18" s="4">
        <v>7.45</v>
      </c>
      <c r="D18" s="8">
        <v>0.01</v>
      </c>
      <c r="E18" s="8">
        <v>1.5980999999999999E-2</v>
      </c>
      <c r="F18" s="8">
        <v>9.9999999999999995E-7</v>
      </c>
      <c r="G18" s="8">
        <f t="shared" si="0"/>
        <v>466.17858707214822</v>
      </c>
      <c r="H18" s="6"/>
    </row>
    <row r="19" spans="2:20" x14ac:dyDescent="0.25">
      <c r="B19" s="3"/>
      <c r="C19" s="3"/>
      <c r="D19" s="3"/>
      <c r="E19" s="3"/>
      <c r="F19" s="3"/>
    </row>
    <row r="20" spans="2:20" x14ac:dyDescent="0.25">
      <c r="B20" s="1" t="s">
        <v>6</v>
      </c>
      <c r="C20" s="4">
        <f>AVERAGE(C4:C18)</f>
        <v>3.9533333333333336</v>
      </c>
      <c r="E20" s="8">
        <f>AVERAGE(E4:E18)</f>
        <v>8.5053799999999999E-3</v>
      </c>
      <c r="F20" s="6"/>
      <c r="G20" s="8">
        <f>AVERAGE(G4:G18)</f>
        <v>465.72182530433201</v>
      </c>
    </row>
    <row r="21" spans="2:20" x14ac:dyDescent="0.25">
      <c r="B21" s="1" t="s">
        <v>7</v>
      </c>
      <c r="C21" s="4">
        <f>STDEVA(C4:C18)</f>
        <v>2.187825622023142</v>
      </c>
      <c r="E21" s="8">
        <f>STDEVA(E4:E18)</f>
        <v>4.7106600023169333E-3</v>
      </c>
      <c r="F21" s="6"/>
      <c r="G21" s="8">
        <f>STDEVA(G4:G18)</f>
        <v>6.8978760942238413</v>
      </c>
    </row>
    <row r="22" spans="2:20" x14ac:dyDescent="0.25">
      <c r="B22" s="1" t="s">
        <v>8</v>
      </c>
      <c r="C22" s="4">
        <f>C21/SQRT(10)</f>
        <v>0.69185120888677698</v>
      </c>
      <c r="E22" s="8">
        <f>E21/SQRT(10)</f>
        <v>1.4896414889975563E-3</v>
      </c>
      <c r="F22" s="6"/>
      <c r="G22" s="8">
        <f t="shared" ref="G22" si="1">G21/SQRT(10)</f>
        <v>2.1812999475373567</v>
      </c>
    </row>
    <row r="26" spans="2:20" x14ac:dyDescent="0.25">
      <c r="B26" s="12" t="s">
        <v>9</v>
      </c>
      <c r="C26" s="12"/>
      <c r="D26" s="12"/>
      <c r="E26" s="12"/>
    </row>
    <row r="27" spans="2:20" x14ac:dyDescent="0.25">
      <c r="B27" s="3" t="s">
        <v>1</v>
      </c>
      <c r="C27" s="3" t="s">
        <v>0</v>
      </c>
      <c r="D27" s="3" t="s">
        <v>17</v>
      </c>
      <c r="E27" s="3" t="s">
        <v>2</v>
      </c>
      <c r="F27" s="3" t="s">
        <v>18</v>
      </c>
      <c r="G27" s="3" t="s">
        <v>5</v>
      </c>
      <c r="H27" s="3"/>
      <c r="Q27" s="12" t="s">
        <v>3</v>
      </c>
      <c r="R27" s="12"/>
      <c r="S27" s="12"/>
      <c r="T27" s="9">
        <v>0.01</v>
      </c>
    </row>
    <row r="28" spans="2:20" x14ac:dyDescent="0.25">
      <c r="B28" s="1">
        <v>1</v>
      </c>
      <c r="C28" s="4">
        <v>0.78</v>
      </c>
      <c r="D28" s="18">
        <v>1E-3</v>
      </c>
      <c r="E28" s="18">
        <v>8.0000000000000007E-5</v>
      </c>
      <c r="F28" s="18">
        <v>9.9999999999999995E-7</v>
      </c>
      <c r="G28" s="18">
        <f>C28/E28</f>
        <v>9750</v>
      </c>
      <c r="H28" s="6"/>
      <c r="Q28" s="12" t="s">
        <v>27</v>
      </c>
      <c r="R28" s="12"/>
      <c r="S28" s="12"/>
      <c r="T28" s="9">
        <v>9.9999999999999995E-7</v>
      </c>
    </row>
    <row r="29" spans="2:20" x14ac:dyDescent="0.25">
      <c r="B29" s="1">
        <v>2</v>
      </c>
      <c r="C29" s="4">
        <v>1.22</v>
      </c>
      <c r="D29" s="18">
        <v>1E-3</v>
      </c>
      <c r="E29" s="18">
        <v>1.2999999999999999E-4</v>
      </c>
      <c r="F29" s="18">
        <v>9.9999999999999995E-7</v>
      </c>
      <c r="G29" s="18">
        <f>C29/E29</f>
        <v>9384.6153846153848</v>
      </c>
      <c r="H29" s="6"/>
      <c r="T29" s="9"/>
    </row>
    <row r="30" spans="2:20" x14ac:dyDescent="0.25">
      <c r="B30" s="1">
        <v>3</v>
      </c>
      <c r="C30" s="4">
        <v>2.36</v>
      </c>
      <c r="D30" s="18">
        <v>1E-3</v>
      </c>
      <c r="E30" s="18">
        <v>2.3699999999999999E-4</v>
      </c>
      <c r="F30" s="18">
        <v>9.9999999999999995E-7</v>
      </c>
      <c r="G30" s="18">
        <f>C30/E30</f>
        <v>9957.8059071729949</v>
      </c>
      <c r="H30" s="6"/>
      <c r="T30" s="9"/>
    </row>
    <row r="31" spans="2:20" x14ac:dyDescent="0.25">
      <c r="B31" s="1">
        <v>4</v>
      </c>
      <c r="C31" s="4">
        <v>3.48</v>
      </c>
      <c r="D31" s="18">
        <v>1E-3</v>
      </c>
      <c r="E31" s="18">
        <v>3.48E-4</v>
      </c>
      <c r="F31" s="18">
        <v>9.9999999999999995E-7</v>
      </c>
      <c r="G31" s="18">
        <f>C31/E31</f>
        <v>10000</v>
      </c>
      <c r="H31" s="6"/>
      <c r="I31" s="3"/>
      <c r="J31" s="3"/>
      <c r="K31" s="3"/>
      <c r="L31" s="5"/>
      <c r="M31" s="1"/>
      <c r="N31" s="5"/>
      <c r="Q31" s="12" t="s">
        <v>25</v>
      </c>
      <c r="R31" s="12"/>
      <c r="S31" s="12"/>
      <c r="T31" s="9">
        <v>10000</v>
      </c>
    </row>
    <row r="32" spans="2:20" x14ac:dyDescent="0.25">
      <c r="B32" s="1">
        <v>5</v>
      </c>
      <c r="C32" s="4">
        <v>4.25</v>
      </c>
      <c r="D32" s="18">
        <v>1E-3</v>
      </c>
      <c r="E32" s="18">
        <v>4.2400000000000001E-4</v>
      </c>
      <c r="F32" s="18">
        <v>9.9999999999999995E-7</v>
      </c>
      <c r="G32" s="18">
        <f>C32/E32</f>
        <v>10023.584905660377</v>
      </c>
      <c r="H32" s="6"/>
      <c r="I32" s="3"/>
      <c r="J32" s="3"/>
      <c r="K32" s="3"/>
      <c r="T32" s="9"/>
    </row>
    <row r="33" spans="2:20" x14ac:dyDescent="0.25">
      <c r="B33" s="1">
        <v>6</v>
      </c>
      <c r="C33" s="4">
        <v>5.34</v>
      </c>
      <c r="D33" s="18">
        <v>1E-3</v>
      </c>
      <c r="E33" s="18">
        <v>5.3700000000000004E-4</v>
      </c>
      <c r="F33" s="18">
        <v>9.9999999999999995E-7</v>
      </c>
      <c r="G33" s="18">
        <f>C33/E33</f>
        <v>9944.1340782122898</v>
      </c>
      <c r="H33" s="6"/>
      <c r="I33" s="3"/>
      <c r="J33" s="3"/>
      <c r="K33" s="3"/>
      <c r="Q33" s="12" t="s">
        <v>26</v>
      </c>
      <c r="R33" s="12"/>
      <c r="S33" s="12"/>
      <c r="T33" s="9">
        <f>SQRT(((1/E44)*C46)^2+(-(C44/(E44^2))*E46)^2)</f>
        <v>2275.6957077765142</v>
      </c>
    </row>
    <row r="34" spans="2:20" x14ac:dyDescent="0.25">
      <c r="B34" s="1">
        <v>7</v>
      </c>
      <c r="C34" s="4">
        <v>5.99</v>
      </c>
      <c r="D34" s="18">
        <v>1E-3</v>
      </c>
      <c r="E34" s="18">
        <v>5.5999999999999995E-4</v>
      </c>
      <c r="F34" s="18">
        <v>9.9999999999999995E-7</v>
      </c>
      <c r="G34" s="18">
        <f>C34/E34</f>
        <v>10696.428571428572</v>
      </c>
      <c r="H34" s="6"/>
      <c r="T34" s="9"/>
    </row>
    <row r="35" spans="2:20" x14ac:dyDescent="0.25">
      <c r="B35" s="1">
        <v>8</v>
      </c>
      <c r="C35" s="4">
        <v>6.81</v>
      </c>
      <c r="D35" s="18">
        <v>1E-3</v>
      </c>
      <c r="E35" s="18">
        <v>6.78E-4</v>
      </c>
      <c r="F35" s="18">
        <v>9.9999999999999995E-7</v>
      </c>
      <c r="G35" s="18">
        <f>C35/E35</f>
        <v>10044.247787610619</v>
      </c>
      <c r="H35" s="6"/>
      <c r="Q35" s="12" t="s">
        <v>22</v>
      </c>
      <c r="R35" s="12"/>
      <c r="S35" s="12"/>
      <c r="T35" s="9">
        <f>SLOPE(Tabela513[Voltagem],Tabela513[Corrente Elétrica])</f>
        <v>10104.290262959435</v>
      </c>
    </row>
    <row r="36" spans="2:20" x14ac:dyDescent="0.25">
      <c r="B36" s="1">
        <v>9</v>
      </c>
      <c r="C36" s="4">
        <v>7.38</v>
      </c>
      <c r="D36" s="18">
        <v>1E-3</v>
      </c>
      <c r="E36" s="18">
        <v>7.3399999999999995E-4</v>
      </c>
      <c r="F36" s="18">
        <v>9.9999999999999995E-7</v>
      </c>
      <c r="G36" s="18">
        <f>C36/E36</f>
        <v>10054.49591280654</v>
      </c>
      <c r="H36" s="6"/>
      <c r="Q36" s="3"/>
      <c r="R36" s="3"/>
      <c r="S36" s="3"/>
    </row>
    <row r="37" spans="2:20" x14ac:dyDescent="0.25">
      <c r="B37" s="1">
        <v>10</v>
      </c>
      <c r="C37" s="4">
        <v>7.95</v>
      </c>
      <c r="D37" s="18">
        <v>1E-3</v>
      </c>
      <c r="E37" s="18">
        <v>7.9100000000000004E-4</v>
      </c>
      <c r="F37" s="18">
        <v>9.9999999999999995E-7</v>
      </c>
      <c r="G37" s="18">
        <f>C37/E37</f>
        <v>10050.568900126422</v>
      </c>
      <c r="H37" s="6"/>
      <c r="Q37" s="12" t="s">
        <v>23</v>
      </c>
      <c r="R37" s="12"/>
      <c r="S37" s="12"/>
      <c r="T37" s="14">
        <f>ABS((T31-T35)/T31)</f>
        <v>1.042902629594355E-2</v>
      </c>
    </row>
    <row r="38" spans="2:20" x14ac:dyDescent="0.25">
      <c r="B38" s="2">
        <v>11</v>
      </c>
      <c r="C38" s="4">
        <v>8.24</v>
      </c>
      <c r="D38" s="18">
        <v>1E-3</v>
      </c>
      <c r="E38" s="18">
        <v>8.1899999999999996E-4</v>
      </c>
      <c r="F38" s="18">
        <v>9.9999999999999995E-7</v>
      </c>
      <c r="G38" s="18">
        <f>C38/E38</f>
        <v>10061.050061050062</v>
      </c>
      <c r="H38" s="6"/>
      <c r="Q38" s="13" t="s">
        <v>24</v>
      </c>
      <c r="R38" s="13"/>
      <c r="S38" s="13"/>
      <c r="T38" s="15">
        <f>ABS((T31-G44)/T31)</f>
        <v>1.3978027113196732E-3</v>
      </c>
    </row>
    <row r="39" spans="2:20" x14ac:dyDescent="0.25">
      <c r="B39" s="2">
        <v>12</v>
      </c>
      <c r="C39" s="4">
        <v>8.9</v>
      </c>
      <c r="D39" s="18">
        <v>1E-3</v>
      </c>
      <c r="E39" s="18">
        <v>8.8500000000000004E-4</v>
      </c>
      <c r="F39" s="18">
        <v>9.9999999999999995E-7</v>
      </c>
      <c r="G39" s="18">
        <f>C39/E39</f>
        <v>10056.497175141243</v>
      </c>
      <c r="H39" s="6"/>
    </row>
    <row r="40" spans="2:20" x14ac:dyDescent="0.25">
      <c r="B40" s="2">
        <v>13</v>
      </c>
      <c r="C40" s="4">
        <v>9.44</v>
      </c>
      <c r="D40" s="18">
        <v>1E-3</v>
      </c>
      <c r="E40" s="18">
        <v>9.3800000000000003E-4</v>
      </c>
      <c r="F40" s="18">
        <v>9.9999999999999995E-7</v>
      </c>
      <c r="G40" s="18">
        <f>C40/E40</f>
        <v>10063.965884861407</v>
      </c>
      <c r="H40" s="6"/>
    </row>
    <row r="41" spans="2:20" x14ac:dyDescent="0.25">
      <c r="B41" s="2">
        <v>14</v>
      </c>
      <c r="C41" s="4">
        <v>9.77</v>
      </c>
      <c r="D41" s="18">
        <v>1E-3</v>
      </c>
      <c r="E41" s="18">
        <v>9.7099999999999997E-4</v>
      </c>
      <c r="F41" s="18">
        <v>9.9999999999999995E-7</v>
      </c>
      <c r="G41" s="18">
        <f>C41/E41</f>
        <v>10061.791967044284</v>
      </c>
      <c r="H41" s="6"/>
    </row>
    <row r="42" spans="2:20" x14ac:dyDescent="0.25">
      <c r="B42" s="2">
        <v>15</v>
      </c>
      <c r="C42" s="4">
        <v>9.98</v>
      </c>
      <c r="D42" s="18">
        <v>1E-3</v>
      </c>
      <c r="E42" s="18">
        <v>9.9200000000000004E-4</v>
      </c>
      <c r="F42" s="18">
        <v>9.9999999999999995E-7</v>
      </c>
      <c r="G42" s="18">
        <f>C42/E42</f>
        <v>10060.483870967742</v>
      </c>
      <c r="H42" s="6"/>
    </row>
    <row r="43" spans="2:20" x14ac:dyDescent="0.25">
      <c r="B43" s="3"/>
      <c r="C43" s="3"/>
      <c r="D43" s="3"/>
      <c r="E43" s="3"/>
      <c r="F43" s="3"/>
    </row>
    <row r="44" spans="2:20" x14ac:dyDescent="0.25">
      <c r="B44" s="1" t="s">
        <v>6</v>
      </c>
      <c r="C44" s="4">
        <f>AVERAGE(C28:C42)</f>
        <v>6.1260000000000003</v>
      </c>
      <c r="D44" s="4"/>
      <c r="E44" s="8">
        <f>AVERAGE(E28:E42)</f>
        <v>6.0826666666666663E-4</v>
      </c>
      <c r="F44" s="6"/>
      <c r="G44" s="8">
        <f>AVERAGE(G28:G42)</f>
        <v>10013.978027113197</v>
      </c>
    </row>
    <row r="45" spans="2:20" x14ac:dyDescent="0.25">
      <c r="B45" s="1" t="s">
        <v>7</v>
      </c>
      <c r="C45" s="4">
        <f>STDEVA(C28:C42)</f>
        <v>3.1010869062314277</v>
      </c>
      <c r="D45" s="4"/>
      <c r="E45" s="8">
        <f>STDEVA(E28:E42)</f>
        <v>3.0675128749681294E-4</v>
      </c>
      <c r="F45" s="6"/>
      <c r="G45" s="8">
        <f>STDEVA(G28:G42)</f>
        <v>261.13897472485797</v>
      </c>
    </row>
    <row r="46" spans="2:20" x14ac:dyDescent="0.25">
      <c r="B46" s="1" t="s">
        <v>8</v>
      </c>
      <c r="C46" s="4">
        <f>C45/SQRT(10)</f>
        <v>0.98064978458163166</v>
      </c>
      <c r="D46" s="4"/>
      <c r="E46" s="8">
        <f t="shared" ref="E46:G46" si="2">E45/SQRT(10)</f>
        <v>9.7003274367905937E-5</v>
      </c>
      <c r="F46" s="6"/>
      <c r="G46" s="8">
        <f t="shared" si="2"/>
        <v>82.57939459716934</v>
      </c>
    </row>
    <row r="50" spans="2:20" x14ac:dyDescent="0.25">
      <c r="B50" s="12" t="s">
        <v>13</v>
      </c>
      <c r="C50" s="12"/>
      <c r="D50" s="12"/>
      <c r="E50" s="12"/>
      <c r="F50" s="12"/>
      <c r="G50" s="12"/>
    </row>
    <row r="51" spans="2:20" x14ac:dyDescent="0.25">
      <c r="B51" s="3" t="s">
        <v>1</v>
      </c>
      <c r="C51" s="7" t="s">
        <v>16</v>
      </c>
      <c r="D51" s="7" t="s">
        <v>17</v>
      </c>
      <c r="E51" s="7" t="s">
        <v>19</v>
      </c>
      <c r="F51" s="7" t="s">
        <v>18</v>
      </c>
      <c r="G51" s="7" t="s">
        <v>20</v>
      </c>
      <c r="H51" s="3"/>
      <c r="Q51" s="12" t="s">
        <v>3</v>
      </c>
      <c r="R51" s="12"/>
      <c r="S51" s="12"/>
      <c r="T51" s="9">
        <v>0.01</v>
      </c>
    </row>
    <row r="52" spans="2:20" x14ac:dyDescent="0.25">
      <c r="B52" s="1">
        <v>1</v>
      </c>
      <c r="C52" s="4">
        <v>1.68</v>
      </c>
      <c r="D52" s="8">
        <v>0.01</v>
      </c>
      <c r="E52" s="8">
        <v>6.9999999999999997E-7</v>
      </c>
      <c r="F52" s="8">
        <v>1E-4</v>
      </c>
      <c r="G52" s="8">
        <f t="shared" ref="G52:G66" si="3">C52/E52</f>
        <v>2400000</v>
      </c>
      <c r="H52" s="6"/>
      <c r="Q52" s="12" t="s">
        <v>27</v>
      </c>
      <c r="R52" s="12"/>
      <c r="S52" s="12"/>
      <c r="T52" s="9">
        <v>1E-4</v>
      </c>
    </row>
    <row r="53" spans="2:20" x14ac:dyDescent="0.25">
      <c r="B53" s="1">
        <v>2</v>
      </c>
      <c r="C53" s="4">
        <v>2.52</v>
      </c>
      <c r="D53" s="8">
        <v>0.01</v>
      </c>
      <c r="E53" s="8">
        <v>8.9999999999999996E-7</v>
      </c>
      <c r="F53" s="8">
        <v>1E-4</v>
      </c>
      <c r="G53" s="8">
        <f t="shared" si="3"/>
        <v>2800000</v>
      </c>
      <c r="H53" s="6"/>
      <c r="T53" s="9"/>
    </row>
    <row r="54" spans="2:20" x14ac:dyDescent="0.25">
      <c r="B54" s="1">
        <v>3</v>
      </c>
      <c r="C54" s="4">
        <v>2.91</v>
      </c>
      <c r="D54" s="8">
        <v>0.01</v>
      </c>
      <c r="E54" s="8">
        <v>9.9999999999999995E-7</v>
      </c>
      <c r="F54" s="8">
        <v>1E-4</v>
      </c>
      <c r="G54" s="8">
        <f t="shared" si="3"/>
        <v>2910000.0000000005</v>
      </c>
      <c r="H54" s="6"/>
      <c r="T54" s="9"/>
    </row>
    <row r="55" spans="2:20" x14ac:dyDescent="0.25">
      <c r="B55" s="1">
        <v>4</v>
      </c>
      <c r="C55" s="4">
        <v>3.6</v>
      </c>
      <c r="D55" s="8">
        <v>0.01</v>
      </c>
      <c r="E55" s="8">
        <v>1.1000000000000001E-6</v>
      </c>
      <c r="F55" s="8">
        <v>1E-4</v>
      </c>
      <c r="G55" s="8">
        <f t="shared" si="3"/>
        <v>3272727.2727272725</v>
      </c>
      <c r="H55" s="6"/>
      <c r="I55" s="3"/>
      <c r="J55" s="3"/>
      <c r="K55" s="3"/>
      <c r="L55" s="5"/>
      <c r="M55" s="1"/>
      <c r="N55" s="5"/>
      <c r="Q55" s="12" t="s">
        <v>25</v>
      </c>
      <c r="R55" s="12"/>
      <c r="S55" s="12"/>
      <c r="T55" s="9">
        <v>6800000</v>
      </c>
    </row>
    <row r="56" spans="2:20" x14ac:dyDescent="0.25">
      <c r="B56" s="1">
        <v>5</v>
      </c>
      <c r="C56" s="4">
        <v>4.45</v>
      </c>
      <c r="D56" s="8">
        <v>0.01</v>
      </c>
      <c r="E56" s="8">
        <v>1.3E-6</v>
      </c>
      <c r="F56" s="8">
        <v>1E-4</v>
      </c>
      <c r="G56" s="8">
        <f t="shared" si="3"/>
        <v>3423076.923076923</v>
      </c>
      <c r="H56" s="6"/>
      <c r="I56" s="3"/>
      <c r="J56" s="3"/>
      <c r="K56" s="3"/>
      <c r="T56" s="9"/>
    </row>
    <row r="57" spans="2:20" x14ac:dyDescent="0.25">
      <c r="B57" s="1">
        <v>6</v>
      </c>
      <c r="C57" s="4">
        <v>4.95</v>
      </c>
      <c r="D57" s="8">
        <v>0.01</v>
      </c>
      <c r="E57" s="8">
        <v>1.3999999999999999E-6</v>
      </c>
      <c r="F57" s="8">
        <v>1E-4</v>
      </c>
      <c r="G57" s="8">
        <f t="shared" si="3"/>
        <v>3535714.2857142859</v>
      </c>
      <c r="H57" s="6"/>
      <c r="I57" s="3"/>
      <c r="J57" s="3"/>
      <c r="K57" s="3"/>
      <c r="Q57" s="12" t="s">
        <v>4</v>
      </c>
      <c r="R57" s="12"/>
      <c r="S57" s="12"/>
      <c r="T57" s="9">
        <f>SQRT(((1/E68)*C70)^2+(-(C68/(E68^2))*E70)^2)</f>
        <v>641862.27200783929</v>
      </c>
    </row>
    <row r="58" spans="2:20" x14ac:dyDescent="0.25">
      <c r="B58" s="1">
        <v>7</v>
      </c>
      <c r="C58" s="4">
        <v>5.47</v>
      </c>
      <c r="D58" s="8">
        <v>0.01</v>
      </c>
      <c r="E58" s="8">
        <v>1.5999999999999999E-6</v>
      </c>
      <c r="F58" s="8">
        <v>1E-4</v>
      </c>
      <c r="G58" s="8">
        <f t="shared" si="3"/>
        <v>3418750</v>
      </c>
      <c r="H58" s="6"/>
      <c r="T58" s="9"/>
    </row>
    <row r="59" spans="2:20" x14ac:dyDescent="0.25">
      <c r="B59" s="1">
        <v>8</v>
      </c>
      <c r="C59" s="4">
        <v>5.98</v>
      </c>
      <c r="D59" s="8">
        <v>0.01</v>
      </c>
      <c r="E59" s="8">
        <v>1.7E-6</v>
      </c>
      <c r="F59" s="8">
        <v>1E-4</v>
      </c>
      <c r="G59" s="8">
        <f t="shared" si="3"/>
        <v>3517647.0588235296</v>
      </c>
      <c r="H59" s="6"/>
      <c r="Q59" s="12" t="s">
        <v>22</v>
      </c>
      <c r="R59" s="12"/>
      <c r="S59" s="12"/>
      <c r="T59" s="9">
        <f>SLOPE(Tabela515[V (V)],Tabela515[I (A)])</f>
        <v>4175199.6242367299</v>
      </c>
    </row>
    <row r="60" spans="2:20" x14ac:dyDescent="0.25">
      <c r="B60" s="1">
        <v>9</v>
      </c>
      <c r="C60" s="4">
        <v>6.46</v>
      </c>
      <c r="D60" s="8">
        <v>0.01</v>
      </c>
      <c r="E60" s="8">
        <v>1.7999999999999999E-6</v>
      </c>
      <c r="F60" s="8">
        <v>1E-4</v>
      </c>
      <c r="G60" s="8">
        <f t="shared" si="3"/>
        <v>3588888.888888889</v>
      </c>
      <c r="H60" s="6"/>
      <c r="Q60" s="3"/>
      <c r="R60" s="3"/>
      <c r="S60" s="3"/>
    </row>
    <row r="61" spans="2:20" x14ac:dyDescent="0.25">
      <c r="B61" s="1">
        <v>10</v>
      </c>
      <c r="C61" s="4">
        <v>7.16</v>
      </c>
      <c r="D61" s="8">
        <v>0.01</v>
      </c>
      <c r="E61" s="8">
        <v>1.9999999999999999E-6</v>
      </c>
      <c r="F61" s="8">
        <v>1E-4</v>
      </c>
      <c r="G61" s="8">
        <f t="shared" si="3"/>
        <v>3580000.0000000005</v>
      </c>
      <c r="H61" s="6"/>
      <c r="Q61" s="12" t="s">
        <v>23</v>
      </c>
      <c r="R61" s="12"/>
      <c r="S61" s="12"/>
      <c r="T61" s="14">
        <f>((T55-T59)/T55)</f>
        <v>0.38600005525930442</v>
      </c>
    </row>
    <row r="62" spans="2:20" x14ac:dyDescent="0.25">
      <c r="B62" s="2">
        <v>11</v>
      </c>
      <c r="C62" s="4">
        <v>7.99</v>
      </c>
      <c r="D62" s="8">
        <v>0.01</v>
      </c>
      <c r="E62" s="8">
        <v>2.2000000000000001E-6</v>
      </c>
      <c r="F62" s="8">
        <v>1E-4</v>
      </c>
      <c r="G62" s="8">
        <f t="shared" si="3"/>
        <v>3631818.1818181816</v>
      </c>
      <c r="H62" s="6"/>
      <c r="Q62" s="13" t="s">
        <v>24</v>
      </c>
      <c r="R62" s="13"/>
      <c r="S62" s="13"/>
      <c r="T62" s="15">
        <f>(T55-G68)/T55</f>
        <v>0.50075181452214323</v>
      </c>
    </row>
    <row r="63" spans="2:20" x14ac:dyDescent="0.25">
      <c r="B63" s="2">
        <v>12</v>
      </c>
      <c r="C63" s="4">
        <v>8.6999999999999993</v>
      </c>
      <c r="D63" s="8">
        <v>0.01</v>
      </c>
      <c r="E63" s="8">
        <v>2.3999999999999999E-6</v>
      </c>
      <c r="F63" s="8">
        <v>1E-4</v>
      </c>
      <c r="G63" s="8">
        <f t="shared" si="3"/>
        <v>3625000</v>
      </c>
      <c r="H63" s="6"/>
    </row>
    <row r="64" spans="2:20" x14ac:dyDescent="0.25">
      <c r="B64" s="2">
        <v>13</v>
      </c>
      <c r="C64" s="4">
        <v>9.15</v>
      </c>
      <c r="D64" s="8">
        <v>0.01</v>
      </c>
      <c r="E64" s="8">
        <v>2.5000000000000002E-6</v>
      </c>
      <c r="F64" s="8">
        <v>1E-4</v>
      </c>
      <c r="G64" s="8">
        <f t="shared" si="3"/>
        <v>3660000</v>
      </c>
      <c r="H64" s="6"/>
    </row>
    <row r="65" spans="2:20" x14ac:dyDescent="0.25">
      <c r="B65" s="2">
        <v>14</v>
      </c>
      <c r="C65" s="4">
        <v>9.3800000000000008</v>
      </c>
      <c r="D65" s="8">
        <v>0.01</v>
      </c>
      <c r="E65" s="8">
        <v>2.5000000000000002E-6</v>
      </c>
      <c r="F65" s="8">
        <v>1E-4</v>
      </c>
      <c r="G65" s="8">
        <f t="shared" si="3"/>
        <v>3752000</v>
      </c>
      <c r="H65" s="6"/>
    </row>
    <row r="66" spans="2:20" x14ac:dyDescent="0.25">
      <c r="B66" s="2">
        <v>15</v>
      </c>
      <c r="C66" s="4">
        <v>9.9</v>
      </c>
      <c r="D66" s="8">
        <v>0.01</v>
      </c>
      <c r="E66" s="8">
        <v>2.6000000000000001E-6</v>
      </c>
      <c r="F66" s="8">
        <v>1E-4</v>
      </c>
      <c r="G66" s="8">
        <f t="shared" si="3"/>
        <v>3807692.3076923075</v>
      </c>
      <c r="H66" s="6"/>
    </row>
    <row r="67" spans="2:20" x14ac:dyDescent="0.25">
      <c r="B67" s="3"/>
      <c r="C67" s="3"/>
      <c r="D67" s="3"/>
      <c r="E67" s="3"/>
      <c r="F67" s="3"/>
    </row>
    <row r="68" spans="2:20" x14ac:dyDescent="0.25">
      <c r="B68" s="1" t="s">
        <v>6</v>
      </c>
      <c r="C68" s="4">
        <f>AVERAGE(C52:C66)</f>
        <v>6.02</v>
      </c>
      <c r="E68" s="8">
        <f>AVERAGE(E52:E66)</f>
        <v>1.7133333333333332E-6</v>
      </c>
      <c r="F68" s="6"/>
      <c r="G68" s="8">
        <f>AVERAGE(G52:G66)</f>
        <v>3394887.6612494262</v>
      </c>
    </row>
    <row r="69" spans="2:20" x14ac:dyDescent="0.25">
      <c r="B69" s="1" t="s">
        <v>7</v>
      </c>
      <c r="C69" s="4">
        <f>STDEVA(C52:C66)</f>
        <v>2.66224126844818</v>
      </c>
      <c r="E69" s="8">
        <f>STDEVA(E52:E66)</f>
        <v>6.3680751371494486E-7</v>
      </c>
      <c r="F69" s="6"/>
      <c r="G69" s="8">
        <f>STDEVA(G52:G66)</f>
        <v>394535.0166596687</v>
      </c>
    </row>
    <row r="70" spans="2:20" x14ac:dyDescent="0.25">
      <c r="B70" s="1" t="s">
        <v>8</v>
      </c>
      <c r="C70" s="4">
        <f>C69/SQRT(10)</f>
        <v>0.84187460891920085</v>
      </c>
      <c r="E70" s="8">
        <f>E69/SQRT(10)</f>
        <v>2.0137621744481388E-7</v>
      </c>
      <c r="F70" s="6"/>
      <c r="G70" s="8">
        <f t="shared" ref="G70" si="4">G69/SQRT(10)</f>
        <v>124762.92693370297</v>
      </c>
    </row>
    <row r="74" spans="2:20" x14ac:dyDescent="0.25">
      <c r="B74" s="12" t="s">
        <v>11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8" spans="2:20" x14ac:dyDescent="0.25">
      <c r="B78" s="12" t="s">
        <v>12</v>
      </c>
      <c r="C78" s="12"/>
      <c r="D78" s="12"/>
      <c r="E78" s="12"/>
      <c r="F78" s="12"/>
      <c r="G78" s="12"/>
    </row>
    <row r="79" spans="2:20" x14ac:dyDescent="0.25">
      <c r="B79" s="3" t="s">
        <v>1</v>
      </c>
      <c r="C79" s="3" t="s">
        <v>16</v>
      </c>
      <c r="D79" s="3" t="s">
        <v>17</v>
      </c>
      <c r="E79" s="3" t="s">
        <v>19</v>
      </c>
      <c r="F79" s="3" t="s">
        <v>18</v>
      </c>
      <c r="G79" s="3" t="s">
        <v>20</v>
      </c>
      <c r="H79" s="3"/>
      <c r="Q79" s="12" t="s">
        <v>3</v>
      </c>
      <c r="R79" s="12"/>
      <c r="S79" s="12"/>
      <c r="T79" s="9">
        <v>0.01</v>
      </c>
    </row>
    <row r="80" spans="2:20" x14ac:dyDescent="0.25">
      <c r="B80" s="1">
        <v>1</v>
      </c>
      <c r="C80" s="4">
        <v>0.81</v>
      </c>
      <c r="D80" s="8">
        <v>0.01</v>
      </c>
      <c r="E80" s="8">
        <v>1.714E-3</v>
      </c>
      <c r="F80" s="8">
        <v>4.9999999999999998E-7</v>
      </c>
      <c r="G80" s="8">
        <f t="shared" ref="G80:G94" si="5">C80/E80</f>
        <v>472.57876312718787</v>
      </c>
      <c r="H80" s="6"/>
      <c r="Q80" s="12" t="s">
        <v>27</v>
      </c>
      <c r="R80" s="12"/>
      <c r="S80" s="12"/>
      <c r="T80" s="9">
        <v>9.9999999999999995E-7</v>
      </c>
    </row>
    <row r="81" spans="2:20" x14ac:dyDescent="0.25">
      <c r="B81" s="1">
        <v>2</v>
      </c>
      <c r="C81" s="4">
        <v>1.44</v>
      </c>
      <c r="D81" s="8">
        <v>0.01</v>
      </c>
      <c r="E81" s="8">
        <v>3.0699999999999998E-3</v>
      </c>
      <c r="F81" s="8">
        <v>5.0000000000000004E-6</v>
      </c>
      <c r="G81" s="8">
        <f t="shared" si="5"/>
        <v>469.05537459283391</v>
      </c>
      <c r="H81" s="6"/>
      <c r="T81" s="9"/>
    </row>
    <row r="82" spans="2:20" x14ac:dyDescent="0.25">
      <c r="B82" s="1">
        <v>3</v>
      </c>
      <c r="C82" s="4">
        <v>2.15</v>
      </c>
      <c r="D82" s="8">
        <v>0.01</v>
      </c>
      <c r="E82" s="8">
        <v>4.7404999999999999E-3</v>
      </c>
      <c r="F82" s="8">
        <v>1.55E-4</v>
      </c>
      <c r="G82" s="8">
        <f t="shared" si="5"/>
        <v>453.53865625988817</v>
      </c>
      <c r="H82" s="6"/>
      <c r="T82" s="9"/>
    </row>
    <row r="83" spans="2:20" x14ac:dyDescent="0.25">
      <c r="B83" s="1">
        <v>4</v>
      </c>
      <c r="C83" s="4">
        <v>3.06</v>
      </c>
      <c r="D83" s="8">
        <v>0.01</v>
      </c>
      <c r="E83" s="8">
        <v>6.5395000000000002E-3</v>
      </c>
      <c r="F83" s="8">
        <v>6.0000000000000002E-6</v>
      </c>
      <c r="G83" s="8">
        <f t="shared" si="5"/>
        <v>467.92568239162017</v>
      </c>
      <c r="H83" s="6"/>
      <c r="I83" s="3"/>
      <c r="J83" s="3"/>
      <c r="K83" s="3"/>
      <c r="L83" s="5"/>
      <c r="M83" s="1"/>
      <c r="N83" s="5"/>
      <c r="Q83" s="12" t="s">
        <v>25</v>
      </c>
      <c r="R83" s="12"/>
      <c r="S83" s="12"/>
      <c r="T83" s="9">
        <v>470</v>
      </c>
    </row>
    <row r="84" spans="2:20" x14ac:dyDescent="0.25">
      <c r="B84" s="1">
        <v>5</v>
      </c>
      <c r="C84" s="4">
        <v>3.68</v>
      </c>
      <c r="D84" s="8">
        <v>0.01</v>
      </c>
      <c r="E84" s="8">
        <v>7.8584999999999992E-3</v>
      </c>
      <c r="F84" s="8">
        <v>6.9999999999999999E-6</v>
      </c>
      <c r="G84" s="8">
        <f t="shared" si="5"/>
        <v>468.28275116116316</v>
      </c>
      <c r="H84" s="6"/>
      <c r="I84" s="3"/>
      <c r="J84" s="3"/>
      <c r="K84" s="3"/>
      <c r="T84" s="9"/>
    </row>
    <row r="85" spans="2:20" x14ac:dyDescent="0.25">
      <c r="B85" s="1">
        <v>6</v>
      </c>
      <c r="C85" s="4">
        <v>4.53</v>
      </c>
      <c r="D85" s="8">
        <v>0.01</v>
      </c>
      <c r="E85" s="8">
        <v>9.6395000000000005E-3</v>
      </c>
      <c r="F85" s="8">
        <v>6.0000000000000002E-6</v>
      </c>
      <c r="G85" s="8">
        <f t="shared" si="5"/>
        <v>469.94138700140047</v>
      </c>
      <c r="H85" s="6"/>
      <c r="I85" s="3"/>
      <c r="J85" s="3"/>
      <c r="K85" s="3"/>
      <c r="Q85" s="12" t="s">
        <v>4</v>
      </c>
      <c r="R85" s="12"/>
      <c r="S85" s="12"/>
      <c r="T85" s="9">
        <f>SQRT(((1/E96)*C98)^2+(-(C96/(E96^2))*E98)^2)</f>
        <v>110.53496611955116</v>
      </c>
    </row>
    <row r="86" spans="2:20" x14ac:dyDescent="0.25">
      <c r="B86" s="1">
        <v>7</v>
      </c>
      <c r="C86" s="4">
        <v>5.12</v>
      </c>
      <c r="D86" s="8">
        <v>0.01</v>
      </c>
      <c r="E86" s="8">
        <v>1.0932000000000001E-2</v>
      </c>
      <c r="F86" s="8">
        <v>1.9999999999999999E-6</v>
      </c>
      <c r="G86" s="8">
        <f t="shared" si="5"/>
        <v>468.34979875594581</v>
      </c>
      <c r="H86" s="6"/>
      <c r="T86" s="9"/>
    </row>
    <row r="87" spans="2:20" x14ac:dyDescent="0.25">
      <c r="B87" s="1">
        <v>8</v>
      </c>
      <c r="C87" s="4">
        <v>5.93</v>
      </c>
      <c r="D87" s="8">
        <v>0.01</v>
      </c>
      <c r="E87" s="8">
        <v>1.2722499999999999E-2</v>
      </c>
      <c r="F87" s="8">
        <v>3.0000000000000001E-6</v>
      </c>
      <c r="G87" s="8">
        <f t="shared" si="5"/>
        <v>466.10336018864217</v>
      </c>
      <c r="H87" s="6"/>
      <c r="Q87" s="12" t="s">
        <v>22</v>
      </c>
      <c r="R87" s="12"/>
      <c r="S87" s="12"/>
      <c r="T87" s="9">
        <f>SLOPE(Tabela516[V (V)],Tabela516[I (A)])</f>
        <v>465.55989729092471</v>
      </c>
    </row>
    <row r="88" spans="2:20" x14ac:dyDescent="0.25">
      <c r="B88" s="1">
        <v>9</v>
      </c>
      <c r="C88" s="4">
        <v>6.83</v>
      </c>
      <c r="D88" s="8">
        <v>0.01</v>
      </c>
      <c r="E88" s="8">
        <v>1.465E-2</v>
      </c>
      <c r="F88" s="8" t="s">
        <v>21</v>
      </c>
      <c r="G88" s="8">
        <f t="shared" si="5"/>
        <v>466.21160409556313</v>
      </c>
      <c r="H88" s="6"/>
      <c r="Q88" s="3"/>
      <c r="R88" s="3"/>
      <c r="S88" s="3"/>
    </row>
    <row r="89" spans="2:20" x14ac:dyDescent="0.25">
      <c r="B89" s="1">
        <v>10</v>
      </c>
      <c r="C89" s="4">
        <v>7.14</v>
      </c>
      <c r="D89" s="8">
        <v>0.01</v>
      </c>
      <c r="E89" s="8">
        <v>1.5311999999999999E-2</v>
      </c>
      <c r="F89" s="8">
        <v>9.9999999999999995E-7</v>
      </c>
      <c r="G89" s="8">
        <f t="shared" si="5"/>
        <v>466.30094043887146</v>
      </c>
      <c r="H89" s="6"/>
      <c r="Q89" s="12" t="s">
        <v>23</v>
      </c>
      <c r="R89" s="12"/>
      <c r="S89" s="12"/>
      <c r="T89" s="14">
        <f>((T83-T87)/T83)</f>
        <v>9.4470270405857242E-3</v>
      </c>
    </row>
    <row r="90" spans="2:20" x14ac:dyDescent="0.25">
      <c r="B90" s="2">
        <v>11</v>
      </c>
      <c r="C90" s="4">
        <v>7.96</v>
      </c>
      <c r="D90" s="8">
        <v>0.01</v>
      </c>
      <c r="E90" s="8">
        <v>1.7070999999999999E-2</v>
      </c>
      <c r="F90" s="8" t="s">
        <v>21</v>
      </c>
      <c r="G90" s="8">
        <f t="shared" si="5"/>
        <v>466.28785659891042</v>
      </c>
      <c r="H90" s="6"/>
      <c r="Q90" s="13" t="s">
        <v>24</v>
      </c>
      <c r="R90" s="13"/>
      <c r="S90" s="13"/>
      <c r="T90" s="15">
        <f>ABS((T83-G96)/T83)</f>
        <v>7.4915092966851629E-3</v>
      </c>
    </row>
    <row r="91" spans="2:20" x14ac:dyDescent="0.25">
      <c r="B91" s="2">
        <v>12</v>
      </c>
      <c r="C91" s="4">
        <v>8.6300000000000008</v>
      </c>
      <c r="D91" s="8">
        <v>0.01</v>
      </c>
      <c r="E91" s="8">
        <v>1.8512500000000001E-2</v>
      </c>
      <c r="F91" s="8">
        <v>5.0000000000000004E-6</v>
      </c>
      <c r="G91" s="8">
        <f t="shared" si="5"/>
        <v>466.17150573936533</v>
      </c>
      <c r="H91" s="6"/>
    </row>
    <row r="92" spans="2:20" x14ac:dyDescent="0.25">
      <c r="B92" s="2">
        <v>13</v>
      </c>
      <c r="C92" s="4">
        <v>9.06</v>
      </c>
      <c r="D92" s="8">
        <v>0.01</v>
      </c>
      <c r="E92" s="8">
        <v>1.9453999999999999E-2</v>
      </c>
      <c r="F92" s="8">
        <v>3.9999999999999998E-6</v>
      </c>
      <c r="G92" s="8">
        <f t="shared" si="5"/>
        <v>465.71399198108361</v>
      </c>
      <c r="H92" s="6"/>
    </row>
    <row r="93" spans="2:20" x14ac:dyDescent="0.25">
      <c r="B93" s="2">
        <v>14</v>
      </c>
      <c r="C93" s="4">
        <v>9.49</v>
      </c>
      <c r="D93" s="8">
        <v>0.01</v>
      </c>
      <c r="E93" s="8">
        <v>2.0382000000000001E-2</v>
      </c>
      <c r="F93" s="8">
        <v>9.9999999999999995E-7</v>
      </c>
      <c r="G93" s="8">
        <f t="shared" si="5"/>
        <v>465.60690805612796</v>
      </c>
      <c r="H93" s="6"/>
    </row>
    <row r="94" spans="2:20" x14ac:dyDescent="0.25">
      <c r="B94" s="2">
        <v>15</v>
      </c>
      <c r="C94" s="4">
        <v>10</v>
      </c>
      <c r="D94" s="8">
        <v>0.01</v>
      </c>
      <c r="E94" s="8">
        <v>2.1499999999999998E-2</v>
      </c>
      <c r="F94" s="8">
        <v>9.9999999999999995E-7</v>
      </c>
      <c r="G94" s="8">
        <f t="shared" si="5"/>
        <v>465.11627906976747</v>
      </c>
      <c r="H94" s="6"/>
    </row>
    <row r="95" spans="2:20" x14ac:dyDescent="0.25">
      <c r="B95" s="3"/>
      <c r="C95" s="3"/>
      <c r="D95" s="3"/>
      <c r="E95" s="3"/>
      <c r="F95" s="3"/>
    </row>
    <row r="96" spans="2:20" x14ac:dyDescent="0.25">
      <c r="B96" s="1" t="s">
        <v>6</v>
      </c>
      <c r="C96" s="4">
        <f>AVERAGE(C80:C94)</f>
        <v>5.7219999999999995</v>
      </c>
      <c r="E96" s="8">
        <f>AVERAGE(E80:E94)</f>
        <v>1.2273200000000001E-2</v>
      </c>
      <c r="F96" s="6"/>
      <c r="G96" s="4">
        <f>AVERAGE(G80:G94)</f>
        <v>466.47899063055797</v>
      </c>
    </row>
    <row r="97" spans="2:20" x14ac:dyDescent="0.25">
      <c r="B97" s="1" t="s">
        <v>7</v>
      </c>
      <c r="C97" s="4">
        <f>STDEVA(C80:C94)</f>
        <v>3.031381580354787</v>
      </c>
      <c r="E97" s="8">
        <f>STDEVA(E80:E94)</f>
        <v>6.5110933737298335E-3</v>
      </c>
      <c r="F97" s="6"/>
      <c r="G97" s="4">
        <f>STDEVA(G80:G94)</f>
        <v>4.1032210501884805</v>
      </c>
    </row>
    <row r="98" spans="2:20" x14ac:dyDescent="0.25">
      <c r="B98" s="1" t="s">
        <v>8</v>
      </c>
      <c r="C98" s="4">
        <f>C97/SQRT(10)</f>
        <v>0.95860702510018592</v>
      </c>
      <c r="E98" s="8">
        <f>E97/SQRT(10)</f>
        <v>2.0589885119016217E-3</v>
      </c>
      <c r="F98" s="6"/>
      <c r="G98" s="4">
        <f t="shared" ref="G98" si="6">G97/SQRT(10)</f>
        <v>1.2975524261743667</v>
      </c>
    </row>
    <row r="101" spans="2:20" x14ac:dyDescent="0.25">
      <c r="H101" s="9">
        <v>1E-3</v>
      </c>
    </row>
    <row r="102" spans="2:20" x14ac:dyDescent="0.25">
      <c r="B102" s="12" t="s">
        <v>14</v>
      </c>
      <c r="C102" s="12"/>
      <c r="D102" s="12"/>
      <c r="E102" s="12"/>
      <c r="F102" s="12"/>
      <c r="G102" s="12"/>
    </row>
    <row r="103" spans="2:20" x14ac:dyDescent="0.25">
      <c r="B103" s="3" t="s">
        <v>1</v>
      </c>
      <c r="C103" s="3" t="s">
        <v>16</v>
      </c>
      <c r="D103" s="3" t="s">
        <v>17</v>
      </c>
      <c r="E103" s="3" t="s">
        <v>19</v>
      </c>
      <c r="F103" s="3" t="s">
        <v>18</v>
      </c>
      <c r="G103" s="3" t="s">
        <v>20</v>
      </c>
      <c r="H103" s="3"/>
      <c r="Q103" s="12" t="s">
        <v>3</v>
      </c>
      <c r="R103" s="12"/>
      <c r="S103" s="12"/>
      <c r="T103" s="20">
        <v>0.01</v>
      </c>
    </row>
    <row r="104" spans="2:20" x14ac:dyDescent="0.25">
      <c r="B104" s="1">
        <v>1</v>
      </c>
      <c r="C104" s="11">
        <v>0.77</v>
      </c>
      <c r="D104" s="10">
        <v>0.01</v>
      </c>
      <c r="E104" s="10">
        <v>7.7999999999999999E-5</v>
      </c>
      <c r="F104" s="10">
        <v>9.9999999999999995E-7</v>
      </c>
      <c r="G104" s="10">
        <f t="shared" ref="G104:G118" si="7">C104/E104</f>
        <v>9871.794871794873</v>
      </c>
      <c r="H104" s="6"/>
      <c r="Q104" s="12" t="s">
        <v>27</v>
      </c>
      <c r="R104" s="12"/>
      <c r="S104" s="12"/>
      <c r="T104" s="9">
        <v>9.9999999999999995E-7</v>
      </c>
    </row>
    <row r="105" spans="2:20" x14ac:dyDescent="0.25">
      <c r="B105" s="1">
        <v>2</v>
      </c>
      <c r="C105" s="11">
        <v>1.48</v>
      </c>
      <c r="D105" s="19" t="s">
        <v>28</v>
      </c>
      <c r="E105" s="10">
        <v>1.46E-4</v>
      </c>
      <c r="F105" s="10">
        <v>9.9999999999999995E-7</v>
      </c>
      <c r="G105" s="10">
        <f t="shared" si="7"/>
        <v>10136.986301369863</v>
      </c>
      <c r="H105" s="6"/>
    </row>
    <row r="106" spans="2:20" x14ac:dyDescent="0.25">
      <c r="B106" s="1">
        <v>3</v>
      </c>
      <c r="C106" s="11">
        <v>1.81</v>
      </c>
      <c r="D106" s="10">
        <v>0.01</v>
      </c>
      <c r="E106" s="10">
        <v>1.7999999999999998E-4</v>
      </c>
      <c r="F106" s="10">
        <v>9.9999999999999995E-7</v>
      </c>
      <c r="G106" s="10">
        <f t="shared" si="7"/>
        <v>10055.555555555557</v>
      </c>
      <c r="H106" s="6"/>
    </row>
    <row r="107" spans="2:20" x14ac:dyDescent="0.25">
      <c r="B107" s="1">
        <v>4</v>
      </c>
      <c r="C107" s="11">
        <v>2.2799999999999998</v>
      </c>
      <c r="D107" s="10">
        <v>0.01</v>
      </c>
      <c r="E107" s="10">
        <v>2.2700000000000002E-4</v>
      </c>
      <c r="F107" s="10">
        <v>9.9999999999999995E-7</v>
      </c>
      <c r="G107" s="10">
        <f t="shared" si="7"/>
        <v>10044.052863436122</v>
      </c>
      <c r="H107" s="6"/>
      <c r="I107" s="3"/>
      <c r="J107" s="3"/>
      <c r="K107" s="3"/>
      <c r="L107" s="5"/>
      <c r="M107" s="1"/>
      <c r="N107" s="5"/>
      <c r="Q107" s="12" t="s">
        <v>25</v>
      </c>
      <c r="R107" s="12"/>
      <c r="S107" s="12"/>
      <c r="T107" s="9">
        <v>10000</v>
      </c>
    </row>
    <row r="108" spans="2:20" x14ac:dyDescent="0.25">
      <c r="B108" s="1">
        <v>5</v>
      </c>
      <c r="C108" s="11">
        <v>2.74</v>
      </c>
      <c r="D108" s="10">
        <v>0.01</v>
      </c>
      <c r="E108" s="10">
        <v>2.7300000000000002E-4</v>
      </c>
      <c r="F108" s="10">
        <v>9.9999999999999995E-7</v>
      </c>
      <c r="G108" s="10">
        <f t="shared" si="7"/>
        <v>10036.630036630037</v>
      </c>
      <c r="H108" s="6"/>
      <c r="I108" s="3"/>
      <c r="J108" s="3"/>
      <c r="K108" s="3"/>
      <c r="T108" s="9"/>
    </row>
    <row r="109" spans="2:20" x14ac:dyDescent="0.25">
      <c r="B109" s="1">
        <v>6</v>
      </c>
      <c r="C109" s="11">
        <v>3.18</v>
      </c>
      <c r="D109" s="10">
        <v>0.01</v>
      </c>
      <c r="E109" s="10">
        <v>3.1700000000000001E-4</v>
      </c>
      <c r="F109" s="10">
        <v>9.9999999999999995E-7</v>
      </c>
      <c r="G109" s="10">
        <f t="shared" si="7"/>
        <v>10031.545741324921</v>
      </c>
      <c r="H109" s="6"/>
      <c r="I109" s="3"/>
      <c r="J109" s="3"/>
      <c r="K109" s="3"/>
      <c r="Q109" s="12" t="s">
        <v>4</v>
      </c>
      <c r="R109" s="12"/>
      <c r="S109" s="12"/>
      <c r="T109" s="9">
        <f>SQRT(((1/E120)*C122)^2+(-(C120/(E120^2))*E122)^2)</f>
        <v>2612.0114556618387</v>
      </c>
    </row>
    <row r="110" spans="2:20" x14ac:dyDescent="0.25">
      <c r="B110" s="1">
        <v>7</v>
      </c>
      <c r="C110" s="11">
        <v>3.68</v>
      </c>
      <c r="D110" s="10">
        <v>0.01</v>
      </c>
      <c r="E110" s="10">
        <v>3.6600000000000001E-4</v>
      </c>
      <c r="F110" s="10">
        <v>9.9999999999999995E-7</v>
      </c>
      <c r="G110" s="10">
        <f t="shared" si="7"/>
        <v>10054.644808743169</v>
      </c>
      <c r="H110" s="6"/>
      <c r="T110" s="9"/>
    </row>
    <row r="111" spans="2:20" x14ac:dyDescent="0.25">
      <c r="B111" s="1">
        <v>8</v>
      </c>
      <c r="C111" s="11">
        <v>4.33</v>
      </c>
      <c r="D111" s="10">
        <v>0.01</v>
      </c>
      <c r="E111" s="10">
        <v>4.2900000000000002E-4</v>
      </c>
      <c r="F111" s="10">
        <v>9.9999999999999995E-7</v>
      </c>
      <c r="G111" s="10">
        <f t="shared" si="7"/>
        <v>10093.240093240092</v>
      </c>
      <c r="H111" s="6"/>
      <c r="Q111" s="12" t="s">
        <v>22</v>
      </c>
      <c r="R111" s="12"/>
      <c r="S111" s="12"/>
      <c r="T111" s="9">
        <f>SLOPE(Tabela517[V (V)],Tabela517[I (A)])</f>
        <v>10057.504745271553</v>
      </c>
    </row>
    <row r="112" spans="2:20" x14ac:dyDescent="0.25">
      <c r="B112" s="1">
        <v>9</v>
      </c>
      <c r="C112" s="11">
        <v>4.8</v>
      </c>
      <c r="D112" s="10">
        <v>0.01</v>
      </c>
      <c r="E112" s="10">
        <v>4.7599999999999997E-4</v>
      </c>
      <c r="F112" s="10">
        <v>9.9999999999999995E-7</v>
      </c>
      <c r="G112" s="10">
        <f t="shared" si="7"/>
        <v>10084.033613445379</v>
      </c>
      <c r="H112" s="6"/>
      <c r="Q112" s="3"/>
      <c r="R112" s="3"/>
      <c r="S112" s="3"/>
    </row>
    <row r="113" spans="2:20" x14ac:dyDescent="0.25">
      <c r="B113" s="1">
        <v>10</v>
      </c>
      <c r="C113" s="11">
        <v>5.56</v>
      </c>
      <c r="D113" s="10">
        <v>0.01</v>
      </c>
      <c r="E113" s="10">
        <v>5.5200000000000008E-4</v>
      </c>
      <c r="F113" s="10">
        <v>9.9999999999999995E-7</v>
      </c>
      <c r="G113" s="10">
        <f t="shared" si="7"/>
        <v>10072.46376811594</v>
      </c>
      <c r="H113" s="6"/>
      <c r="Q113" s="12" t="s">
        <v>23</v>
      </c>
      <c r="R113" s="12"/>
      <c r="S113" s="12"/>
      <c r="T113" s="14">
        <f>ABS((T107-T111)/T107)</f>
        <v>5.7504745271553474E-3</v>
      </c>
    </row>
    <row r="114" spans="2:20" x14ac:dyDescent="0.25">
      <c r="B114" s="2">
        <v>11</v>
      </c>
      <c r="C114" s="11">
        <v>5.96</v>
      </c>
      <c r="D114" s="10">
        <v>0.01</v>
      </c>
      <c r="E114" s="10">
        <v>5.9099999999999995E-4</v>
      </c>
      <c r="F114" s="10">
        <v>9.9999999999999995E-7</v>
      </c>
      <c r="G114" s="10">
        <f t="shared" si="7"/>
        <v>10084.60236886633</v>
      </c>
      <c r="H114" s="6"/>
      <c r="Q114" s="13" t="s">
        <v>24</v>
      </c>
      <c r="R114" s="13"/>
      <c r="S114" s="13"/>
      <c r="T114" s="15">
        <f>ABS((T107-G120)/T107)</f>
        <v>5.2067968264465888E-3</v>
      </c>
    </row>
    <row r="115" spans="2:20" x14ac:dyDescent="0.25">
      <c r="B115" s="2">
        <v>12</v>
      </c>
      <c r="C115" s="11">
        <v>6.8</v>
      </c>
      <c r="D115" s="10">
        <v>0.01</v>
      </c>
      <c r="E115" s="10">
        <v>6.7500000000000004E-4</v>
      </c>
      <c r="F115" s="10">
        <v>9.9999999999999995E-7</v>
      </c>
      <c r="G115" s="10">
        <f t="shared" si="7"/>
        <v>10074.074074074073</v>
      </c>
      <c r="H115" s="6"/>
    </row>
    <row r="116" spans="2:20" x14ac:dyDescent="0.25">
      <c r="B116" s="2">
        <v>13</v>
      </c>
      <c r="C116" s="11">
        <v>7.64</v>
      </c>
      <c r="D116" s="10">
        <v>0.01</v>
      </c>
      <c r="E116" s="10">
        <v>7.5799999999999999E-4</v>
      </c>
      <c r="F116" s="10">
        <v>9.9999999999999995E-7</v>
      </c>
      <c r="G116" s="10">
        <f t="shared" si="7"/>
        <v>10079.155672823219</v>
      </c>
      <c r="H116" s="6"/>
    </row>
    <row r="117" spans="2:20" x14ac:dyDescent="0.25">
      <c r="B117" s="2">
        <v>14</v>
      </c>
      <c r="C117" s="11">
        <v>8.44</v>
      </c>
      <c r="D117" s="10">
        <v>0.01</v>
      </c>
      <c r="E117" s="10">
        <v>8.4499999999999994E-4</v>
      </c>
      <c r="F117" s="10">
        <v>9.9999999999999995E-7</v>
      </c>
      <c r="G117" s="10">
        <f t="shared" si="7"/>
        <v>9988.165680473372</v>
      </c>
      <c r="H117" s="6"/>
    </row>
    <row r="118" spans="2:20" x14ac:dyDescent="0.25">
      <c r="B118" s="2">
        <v>15</v>
      </c>
      <c r="C118" s="11">
        <v>9.52</v>
      </c>
      <c r="D118" s="10">
        <v>0.01</v>
      </c>
      <c r="E118" s="10">
        <v>9.4499999999999998E-4</v>
      </c>
      <c r="F118" s="10">
        <v>9.9999999999999995E-7</v>
      </c>
      <c r="G118" s="10">
        <f t="shared" si="7"/>
        <v>10074.074074074073</v>
      </c>
      <c r="H118" s="6"/>
    </row>
    <row r="119" spans="2:20" x14ac:dyDescent="0.25">
      <c r="B119" s="3"/>
      <c r="C119" s="3"/>
      <c r="D119" s="3"/>
      <c r="E119" s="3"/>
      <c r="F119" s="3"/>
    </row>
    <row r="120" spans="2:20" x14ac:dyDescent="0.25">
      <c r="B120" s="1" t="s">
        <v>6</v>
      </c>
      <c r="C120" s="4">
        <f>AVERAGE(C104:C118)</f>
        <v>4.5993333333333331</v>
      </c>
      <c r="E120" s="8">
        <f>AVERAGE(E104:E118)</f>
        <v>4.5719999999999995E-4</v>
      </c>
      <c r="F120" s="6"/>
      <c r="G120" s="8">
        <f>AVERAGE(G104:G118)</f>
        <v>10052.067968264466</v>
      </c>
    </row>
    <row r="121" spans="2:20" x14ac:dyDescent="0.25">
      <c r="B121" s="1" t="s">
        <v>7</v>
      </c>
      <c r="C121" s="4">
        <f>STDEVA(C104:C118)</f>
        <v>2.6700708034129166</v>
      </c>
      <c r="E121" s="8">
        <f>STDEVA(E104:E118)</f>
        <v>2.6547348535884221E-4</v>
      </c>
      <c r="F121" s="6"/>
      <c r="G121" s="8">
        <f>STDEVA(G104:G118)</f>
        <v>60.017411251811424</v>
      </c>
    </row>
    <row r="122" spans="2:20" x14ac:dyDescent="0.25">
      <c r="B122" s="1" t="s">
        <v>8</v>
      </c>
      <c r="C122" s="4">
        <f>C121/SQRT(10)</f>
        <v>0.84435052527005017</v>
      </c>
      <c r="E122" s="8">
        <f>E121/SQRT(10)</f>
        <v>8.3950087211730399E-5</v>
      </c>
      <c r="F122" s="6"/>
      <c r="G122" s="8">
        <f t="shared" ref="G122" si="8">G121/SQRT(10)</f>
        <v>18.979171882274159</v>
      </c>
    </row>
    <row r="123" spans="2:20" x14ac:dyDescent="0.25">
      <c r="E123" s="9"/>
    </row>
    <row r="126" spans="2:20" x14ac:dyDescent="0.25">
      <c r="B126" s="12" t="s">
        <v>15</v>
      </c>
      <c r="C126" s="12"/>
      <c r="D126" s="12"/>
      <c r="E126" s="12"/>
      <c r="F126" s="12"/>
      <c r="G126" s="12"/>
    </row>
    <row r="127" spans="2:20" x14ac:dyDescent="0.25">
      <c r="B127" s="3" t="s">
        <v>1</v>
      </c>
      <c r="C127" s="3" t="s">
        <v>16</v>
      </c>
      <c r="D127" s="3" t="s">
        <v>17</v>
      </c>
      <c r="E127" s="3" t="s">
        <v>19</v>
      </c>
      <c r="F127" s="3" t="s">
        <v>18</v>
      </c>
      <c r="G127" s="3" t="s">
        <v>20</v>
      </c>
      <c r="H127" s="3"/>
      <c r="Q127" s="12" t="s">
        <v>3</v>
      </c>
      <c r="R127" s="12"/>
      <c r="S127" s="12"/>
      <c r="T127" s="9">
        <v>0.01</v>
      </c>
    </row>
    <row r="128" spans="2:20" x14ac:dyDescent="0.25">
      <c r="B128" s="1">
        <v>1</v>
      </c>
      <c r="C128" s="4">
        <v>0.95</v>
      </c>
      <c r="D128" s="8">
        <v>0.01</v>
      </c>
      <c r="E128" s="8">
        <v>2.9999999999999999E-7</v>
      </c>
      <c r="F128" s="8">
        <v>9.9999999999999995E-8</v>
      </c>
      <c r="G128" s="8">
        <f t="shared" ref="G128:G142" si="9">C128/E128</f>
        <v>3166666.6666666665</v>
      </c>
      <c r="H128" s="6"/>
      <c r="Q128" s="12" t="s">
        <v>27</v>
      </c>
      <c r="R128" s="12"/>
      <c r="S128" s="12"/>
      <c r="T128" s="9">
        <v>9.9999999999999995E-8</v>
      </c>
    </row>
    <row r="129" spans="2:20" x14ac:dyDescent="0.25">
      <c r="B129" s="1">
        <v>2</v>
      </c>
      <c r="C129" s="4">
        <v>1.74</v>
      </c>
      <c r="D129" s="8">
        <v>0.01</v>
      </c>
      <c r="E129" s="8">
        <v>4.9999999999999998E-7</v>
      </c>
      <c r="F129" s="8">
        <v>9.9999999999999995E-8</v>
      </c>
      <c r="G129" s="8">
        <f t="shared" si="9"/>
        <v>3480000</v>
      </c>
      <c r="H129" s="6"/>
      <c r="T129" s="9"/>
    </row>
    <row r="130" spans="2:20" x14ac:dyDescent="0.25">
      <c r="B130" s="1">
        <v>3</v>
      </c>
      <c r="C130" s="4">
        <v>2.99</v>
      </c>
      <c r="D130" s="8">
        <v>0.01</v>
      </c>
      <c r="E130" s="8">
        <v>7.9999999999999996E-7</v>
      </c>
      <c r="F130" s="8">
        <v>9.9999999999999995E-8</v>
      </c>
      <c r="G130" s="8">
        <f t="shared" si="9"/>
        <v>3737500.0000000005</v>
      </c>
      <c r="H130" s="6"/>
      <c r="T130" s="9"/>
    </row>
    <row r="131" spans="2:20" x14ac:dyDescent="0.25">
      <c r="B131" s="1">
        <v>4</v>
      </c>
      <c r="C131" s="4">
        <v>4.01</v>
      </c>
      <c r="D131" s="8">
        <v>0.01</v>
      </c>
      <c r="E131" s="8">
        <v>1.1000000000000001E-6</v>
      </c>
      <c r="F131" s="8">
        <v>9.9999999999999995E-8</v>
      </c>
      <c r="G131" s="8">
        <f t="shared" si="9"/>
        <v>3645454.5454545449</v>
      </c>
      <c r="H131" s="6"/>
      <c r="I131" s="3"/>
      <c r="J131" s="3"/>
      <c r="K131" s="3"/>
      <c r="L131" s="5"/>
      <c r="M131" s="1"/>
      <c r="N131" s="5"/>
      <c r="Q131" s="12" t="s">
        <v>25</v>
      </c>
      <c r="R131" s="12"/>
      <c r="S131" s="12"/>
      <c r="T131" s="9">
        <v>6800000</v>
      </c>
    </row>
    <row r="132" spans="2:20" x14ac:dyDescent="0.25">
      <c r="B132" s="1">
        <v>5</v>
      </c>
      <c r="C132" s="4">
        <v>4.58</v>
      </c>
      <c r="D132" s="8">
        <v>0.01</v>
      </c>
      <c r="E132" s="8">
        <v>1.1999999999999999E-6</v>
      </c>
      <c r="F132" s="8">
        <v>9.9999999999999995E-8</v>
      </c>
      <c r="G132" s="8">
        <f t="shared" si="9"/>
        <v>3816666.666666667</v>
      </c>
      <c r="H132" s="6"/>
      <c r="I132" s="3"/>
      <c r="J132" s="3"/>
      <c r="K132" s="3"/>
      <c r="T132" s="9"/>
    </row>
    <row r="133" spans="2:20" x14ac:dyDescent="0.25">
      <c r="B133" s="1">
        <v>6</v>
      </c>
      <c r="C133" s="4">
        <v>5.52</v>
      </c>
      <c r="D133" s="8">
        <v>0.01</v>
      </c>
      <c r="E133" s="8">
        <v>1.5E-6</v>
      </c>
      <c r="F133" s="8">
        <v>9.9999999999999995E-8</v>
      </c>
      <c r="G133" s="8">
        <f t="shared" si="9"/>
        <v>3679999.9999999995</v>
      </c>
      <c r="H133" s="6"/>
      <c r="I133" s="3"/>
      <c r="J133" s="3"/>
      <c r="K133" s="3"/>
      <c r="Q133" s="12" t="s">
        <v>4</v>
      </c>
      <c r="R133" s="12"/>
      <c r="S133" s="12"/>
      <c r="T133" s="9">
        <f>SQRT(((1/E144)*C146)^2+(-(C144/(E144^2))*E146)^2)</f>
        <v>634526.55757414585</v>
      </c>
    </row>
    <row r="134" spans="2:20" x14ac:dyDescent="0.25">
      <c r="B134" s="1">
        <v>7</v>
      </c>
      <c r="C134" s="4">
        <v>6.12</v>
      </c>
      <c r="D134" s="8">
        <v>0.01</v>
      </c>
      <c r="E134" s="8">
        <v>1.5999999999999999E-6</v>
      </c>
      <c r="F134" s="8">
        <v>9.9999999999999995E-8</v>
      </c>
      <c r="G134" s="8">
        <f t="shared" si="9"/>
        <v>3825000.0000000005</v>
      </c>
      <c r="H134" s="6"/>
      <c r="T134" s="9"/>
    </row>
    <row r="135" spans="2:20" x14ac:dyDescent="0.25">
      <c r="B135" s="1">
        <v>8</v>
      </c>
      <c r="C135" s="4">
        <v>6.54</v>
      </c>
      <c r="D135" s="8">
        <v>0.01</v>
      </c>
      <c r="E135" s="8">
        <v>1.7E-6</v>
      </c>
      <c r="F135" s="8">
        <v>9.9999999999999995E-8</v>
      </c>
      <c r="G135" s="8">
        <f t="shared" si="9"/>
        <v>3847058.8235294116</v>
      </c>
      <c r="H135" s="6"/>
      <c r="Q135" s="12" t="s">
        <v>22</v>
      </c>
      <c r="R135" s="12"/>
      <c r="S135" s="12"/>
      <c r="T135" s="9">
        <f>SLOPE(Tabela515[V (V)],Tabela515[I (A)])</f>
        <v>4175199.6242367299</v>
      </c>
    </row>
    <row r="136" spans="2:20" x14ac:dyDescent="0.25">
      <c r="B136" s="1">
        <v>9</v>
      </c>
      <c r="C136" s="4">
        <v>7.22</v>
      </c>
      <c r="D136" s="8">
        <v>0.01</v>
      </c>
      <c r="E136" s="8">
        <v>1.7999999999999999E-6</v>
      </c>
      <c r="F136" s="8">
        <v>9.9999999999999995E-8</v>
      </c>
      <c r="G136" s="8">
        <f t="shared" si="9"/>
        <v>4011111.111111111</v>
      </c>
      <c r="H136" s="6"/>
      <c r="Q136" s="3"/>
      <c r="R136" s="3"/>
      <c r="S136" s="3"/>
    </row>
    <row r="137" spans="2:20" x14ac:dyDescent="0.25">
      <c r="B137" s="1">
        <v>10</v>
      </c>
      <c r="C137" s="4">
        <v>7.66</v>
      </c>
      <c r="D137" s="8">
        <v>0.01</v>
      </c>
      <c r="E137" s="8">
        <v>1.9E-6</v>
      </c>
      <c r="F137" s="8">
        <v>9.9999999999999995E-8</v>
      </c>
      <c r="G137" s="8">
        <f t="shared" si="9"/>
        <v>4031578.9473684211</v>
      </c>
      <c r="H137" s="6"/>
      <c r="Q137" s="12" t="s">
        <v>23</v>
      </c>
      <c r="R137" s="12"/>
      <c r="S137" s="12"/>
      <c r="T137" s="14">
        <f>ABS(T131-T135)/T131</f>
        <v>0.38600005525930442</v>
      </c>
    </row>
    <row r="138" spans="2:20" x14ac:dyDescent="0.25">
      <c r="B138" s="2">
        <v>11</v>
      </c>
      <c r="C138" s="4">
        <v>8.25</v>
      </c>
      <c r="D138" s="8">
        <v>0.01</v>
      </c>
      <c r="E138" s="8">
        <v>2.0999999999999998E-6</v>
      </c>
      <c r="F138" s="8">
        <v>9.9999999999999995E-8</v>
      </c>
      <c r="G138" s="8">
        <f t="shared" si="9"/>
        <v>3928571.4285714291</v>
      </c>
      <c r="H138" s="6"/>
      <c r="Q138" s="13" t="s">
        <v>24</v>
      </c>
      <c r="R138" s="13"/>
      <c r="S138" s="13"/>
      <c r="T138" s="15">
        <f>ABS(T131-G144)/T131</f>
        <v>0.44018062833281024</v>
      </c>
    </row>
    <row r="139" spans="2:20" x14ac:dyDescent="0.25">
      <c r="B139" s="2">
        <v>12</v>
      </c>
      <c r="C139" s="4">
        <v>8.82</v>
      </c>
      <c r="D139" s="8">
        <v>0.01</v>
      </c>
      <c r="E139" s="8">
        <v>2.2000000000000001E-6</v>
      </c>
      <c r="F139" s="8">
        <v>9.9999999999999995E-8</v>
      </c>
      <c r="G139" s="8">
        <f t="shared" si="9"/>
        <v>4009090.9090909092</v>
      </c>
      <c r="H139" s="6"/>
      <c r="Q139" s="16"/>
      <c r="R139" s="16"/>
      <c r="S139" s="16"/>
      <c r="T139" s="17"/>
    </row>
    <row r="140" spans="2:20" x14ac:dyDescent="0.25">
      <c r="B140" s="2">
        <v>13</v>
      </c>
      <c r="C140" s="4">
        <v>9</v>
      </c>
      <c r="D140" s="8">
        <v>0.01</v>
      </c>
      <c r="E140" s="8">
        <v>2.3E-6</v>
      </c>
      <c r="F140" s="8">
        <v>9.9999999999999995E-8</v>
      </c>
      <c r="G140" s="8">
        <f t="shared" si="9"/>
        <v>3913043.4782608696</v>
      </c>
      <c r="H140" s="6"/>
      <c r="Q140" s="3"/>
      <c r="R140" s="3"/>
      <c r="S140" s="3"/>
      <c r="T140" s="3"/>
    </row>
    <row r="141" spans="2:20" x14ac:dyDescent="0.25">
      <c r="B141" s="2">
        <v>14</v>
      </c>
      <c r="C141" s="4">
        <v>9.7100000000000009</v>
      </c>
      <c r="D141" s="8">
        <v>0.01</v>
      </c>
      <c r="E141" s="8">
        <v>2.3999999999999999E-6</v>
      </c>
      <c r="F141" s="8">
        <v>9.9999999999999995E-8</v>
      </c>
      <c r="G141" s="8">
        <f t="shared" si="9"/>
        <v>4045833.333333334</v>
      </c>
      <c r="H141" s="6"/>
      <c r="Q141" s="3"/>
      <c r="R141" s="3"/>
      <c r="S141" s="3"/>
      <c r="T141" s="3"/>
    </row>
    <row r="142" spans="2:20" x14ac:dyDescent="0.25">
      <c r="B142" s="2">
        <v>15</v>
      </c>
      <c r="C142" s="4">
        <v>9.91</v>
      </c>
      <c r="D142" s="8">
        <v>0.01</v>
      </c>
      <c r="E142" s="8">
        <v>2.5000000000000002E-6</v>
      </c>
      <c r="F142" s="8">
        <v>9.9999999999999995E-8</v>
      </c>
      <c r="G142" s="8">
        <f t="shared" si="9"/>
        <v>3963999.9999999995</v>
      </c>
      <c r="H142" s="6"/>
      <c r="Q142" s="3"/>
      <c r="R142" s="3"/>
      <c r="S142" s="3"/>
      <c r="T142" s="3"/>
    </row>
    <row r="143" spans="2:20" x14ac:dyDescent="0.25">
      <c r="B143" s="3"/>
      <c r="C143" s="3"/>
      <c r="D143" s="3"/>
      <c r="E143" s="3"/>
      <c r="F143" s="3"/>
      <c r="Q143" s="3"/>
      <c r="R143" s="3"/>
      <c r="S143" s="3"/>
      <c r="T143" s="3"/>
    </row>
    <row r="144" spans="2:20" x14ac:dyDescent="0.25">
      <c r="B144" s="1" t="s">
        <v>6</v>
      </c>
      <c r="C144" s="4">
        <f>AVERAGE(C128:C142)</f>
        <v>6.2013333333333343</v>
      </c>
      <c r="E144" s="8">
        <f>AVERAGE(E128:E142)</f>
        <v>1.5933333333333335E-6</v>
      </c>
      <c r="F144" s="6"/>
      <c r="G144" s="8">
        <f>AVERAGE(G128:G142)</f>
        <v>3806771.7273368905</v>
      </c>
      <c r="Q144" s="3"/>
      <c r="R144" s="3"/>
      <c r="S144" s="3"/>
      <c r="T144" s="3"/>
    </row>
    <row r="145" spans="2:20" x14ac:dyDescent="0.25">
      <c r="B145" s="1" t="s">
        <v>7</v>
      </c>
      <c r="C145" s="4">
        <f>STDEVA(C128:C142)</f>
        <v>2.8526450549487934</v>
      </c>
      <c r="E145" s="8">
        <f>STDEVA(E128:E142)</f>
        <v>6.8916789025054048E-7</v>
      </c>
      <c r="F145" s="6"/>
      <c r="G145" s="8">
        <f>STDEVA(G128:G142)</f>
        <v>240042.60206381421</v>
      </c>
      <c r="Q145" s="3"/>
      <c r="R145" s="3"/>
      <c r="S145" s="3"/>
      <c r="T145" s="3"/>
    </row>
    <row r="146" spans="2:20" x14ac:dyDescent="0.25">
      <c r="B146" s="1" t="s">
        <v>8</v>
      </c>
      <c r="C146" s="4">
        <f>C145/SQRT(15)</f>
        <v>0.73654978603050791</v>
      </c>
      <c r="E146" s="8">
        <f>E145/SQRT(15)</f>
        <v>1.7794238411208293E-7</v>
      </c>
      <c r="F146" s="6"/>
      <c r="G146" s="8">
        <f>G145/SQRT(15)</f>
        <v>61978.733344896435</v>
      </c>
      <c r="Q146" s="3"/>
      <c r="R146" s="3"/>
      <c r="S146" s="3"/>
      <c r="T146" s="3"/>
    </row>
  </sheetData>
  <mergeCells count="49">
    <mergeCell ref="Q135:S135"/>
    <mergeCell ref="Q137:S137"/>
    <mergeCell ref="Q138:S138"/>
    <mergeCell ref="Q55:S55"/>
    <mergeCell ref="Q7:S7"/>
    <mergeCell ref="Q83:S83"/>
    <mergeCell ref="Q107:S107"/>
    <mergeCell ref="Q131:S131"/>
    <mergeCell ref="Q33:S33"/>
    <mergeCell ref="Q35:S35"/>
    <mergeCell ref="Q37:S37"/>
    <mergeCell ref="Q38:S38"/>
    <mergeCell ref="Q133:S133"/>
    <mergeCell ref="Q31:S31"/>
    <mergeCell ref="Q51:S51"/>
    <mergeCell ref="Q57:S57"/>
    <mergeCell ref="Q79:S79"/>
    <mergeCell ref="B74:R74"/>
    <mergeCell ref="Q103:S103"/>
    <mergeCell ref="Q104:S104"/>
    <mergeCell ref="Q109:S109"/>
    <mergeCell ref="Q127:S127"/>
    <mergeCell ref="Q128:S128"/>
    <mergeCell ref="B50:G50"/>
    <mergeCell ref="Q59:S59"/>
    <mergeCell ref="Q61:S61"/>
    <mergeCell ref="Q62:S62"/>
    <mergeCell ref="Q87:S87"/>
    <mergeCell ref="B2:G2"/>
    <mergeCell ref="Q27:S27"/>
    <mergeCell ref="Q28:S28"/>
    <mergeCell ref="Q80:S80"/>
    <mergeCell ref="Q85:S85"/>
    <mergeCell ref="Q52:S52"/>
    <mergeCell ref="Q11:S11"/>
    <mergeCell ref="Q13:S13"/>
    <mergeCell ref="Q14:S14"/>
    <mergeCell ref="B78:G78"/>
    <mergeCell ref="B102:G102"/>
    <mergeCell ref="B126:G126"/>
    <mergeCell ref="Q3:S3"/>
    <mergeCell ref="Q4:S4"/>
    <mergeCell ref="Q9:S9"/>
    <mergeCell ref="B26:E26"/>
    <mergeCell ref="Q89:S89"/>
    <mergeCell ref="Q90:S90"/>
    <mergeCell ref="Q111:S111"/>
    <mergeCell ref="Q113:S113"/>
    <mergeCell ref="Q114:S114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  <tableParts count="6">
    <tablePart r:id="rId3"/>
    <tablePart r:id="rId4"/>
    <tablePart r:id="rId5"/>
    <tablePart r:id="rId6"/>
    <tablePart r:id="rId7"/>
    <tablePart r:id="rId8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EBF7A827-4287-4B11-A03D-8B56046FE39E}">
          <xm:f>Folha1!1:1048576</xm:f>
        </x15:webExtension>
        <x15:webExtension appRef="{EF659F33-B27D-477A-BED5-49EA59CEFAD8}">
          <xm:f>Folha1!$C$4:$C$18</xm:f>
        </x15:webExtension>
        <x15:webExtension appRef="{1FAC1EA7-7C57-444F-A795-D14AD7B737CD}">
          <xm:f>Folha1!$E$4:$E$18</xm:f>
        </x15:webExtension>
        <x15:webExtension appRef="{5BE6B1A2-8B0E-4A4B-89F6-D17106E225DD}">
          <xm:f>Folha1!$R$14:$AA$31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B52C624EF34AD478A5856EC85ED098F" ma:contentTypeVersion="8" ma:contentTypeDescription="Criar um novo documento." ma:contentTypeScope="" ma:versionID="13f11bc05279c011ff2d322d3f66fd67">
  <xsd:schema xmlns:xsd="http://www.w3.org/2001/XMLSchema" xmlns:xs="http://www.w3.org/2001/XMLSchema" xmlns:p="http://schemas.microsoft.com/office/2006/metadata/properties" xmlns:ns3="50696793-6437-4e87-ba7e-0fc4fcfbac97" targetNamespace="http://schemas.microsoft.com/office/2006/metadata/properties" ma:root="true" ma:fieldsID="ffcb33e49fcbec99d603f857985d8417" ns3:_="">
    <xsd:import namespace="50696793-6437-4e87-ba7e-0fc4fcfbac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696793-6437-4e87-ba7e-0fc4fcfbac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8CA081-A56A-407E-BC39-67D7C2082E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169DA3-410F-42F9-98E4-43875082A5B2}">
  <ds:schemaRefs>
    <ds:schemaRef ds:uri="50696793-6437-4e87-ba7e-0fc4fcfbac97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452E65F-37E5-422E-B821-5F797BE3DB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696793-6437-4e87-ba7e-0fc4fcfbac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Sousa</dc:creator>
  <cp:lastModifiedBy>Sérgio Sousa</cp:lastModifiedBy>
  <dcterms:created xsi:type="dcterms:W3CDTF">2022-03-09T11:20:33Z</dcterms:created>
  <dcterms:modified xsi:type="dcterms:W3CDTF">2022-03-13T21:48:40Z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0x0101004B52C624EF34AD478A5856EC85ED098F</vt:lpwstr>
  </property>
</Properties>
</file>