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03l\2º SEMESTRE\LABS I\T5B - Comportamento Viscoelástico Borracha\"/>
    </mc:Choice>
  </mc:AlternateContent>
  <xr:revisionPtr revIDLastSave="0" documentId="13_ncr:1_{49A91E21-7161-4E10-9697-3584B9CAF1EA}" xr6:coauthVersionLast="47" xr6:coauthVersionMax="47" xr10:uidLastSave="{00000000-0000-0000-0000-000000000000}"/>
  <bookViews>
    <workbookView xWindow="-108" yWindow="-108" windowWidth="23256" windowHeight="12456" activeTab="1" xr2:uid="{9E2019BB-353F-4BB2-B5DB-F5310C5D59DF}"/>
  </bookViews>
  <sheets>
    <sheet name="carga e descarga" sheetId="1" r:id="rId1"/>
    <sheet name="creep e relax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" i="1" l="1"/>
  <c r="H25" i="1"/>
  <c r="S2" i="1" l="1"/>
  <c r="S5" i="1"/>
  <c r="G10" i="1"/>
  <c r="E4" i="1"/>
  <c r="C6" i="2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5" i="1"/>
  <c r="C54" i="1" l="1" a="1"/>
  <c r="C54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4" i="1"/>
  <c r="C32" i="2"/>
  <c r="C40" i="2"/>
  <c r="C48" i="2"/>
  <c r="C56" i="2"/>
  <c r="C64" i="2"/>
  <c r="C72" i="2"/>
  <c r="G2" i="2"/>
  <c r="C33" i="2" s="1"/>
  <c r="G1" i="2"/>
  <c r="C14" i="2"/>
  <c r="C22" i="2"/>
  <c r="R21" i="1" a="1"/>
  <c r="R21" i="1" s="1"/>
  <c r="J4" i="1"/>
  <c r="U18" i="1"/>
  <c r="U17" i="1"/>
  <c r="E25" i="1"/>
  <c r="G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B25" i="1"/>
  <c r="A25" i="1"/>
  <c r="K4" i="1"/>
  <c r="I4" i="1"/>
  <c r="H4" i="1"/>
  <c r="F19" i="1"/>
  <c r="G19" i="1" s="1"/>
  <c r="E40" i="1" s="1"/>
  <c r="G40" i="1" s="1"/>
  <c r="G17" i="1"/>
  <c r="E38" i="1" s="1"/>
  <c r="G38" i="1" s="1"/>
  <c r="G5" i="1"/>
  <c r="E26" i="1" s="1"/>
  <c r="G26" i="1" s="1"/>
  <c r="G6" i="1"/>
  <c r="E27" i="1" s="1"/>
  <c r="G27" i="1" s="1"/>
  <c r="G7" i="1"/>
  <c r="E28" i="1" s="1"/>
  <c r="G28" i="1" s="1"/>
  <c r="G8" i="1"/>
  <c r="E29" i="1" s="1"/>
  <c r="G29" i="1" s="1"/>
  <c r="G9" i="1"/>
  <c r="E30" i="1" s="1"/>
  <c r="G30" i="1" s="1"/>
  <c r="E31" i="1"/>
  <c r="G31" i="1" s="1"/>
  <c r="G11" i="1"/>
  <c r="E32" i="1" s="1"/>
  <c r="G32" i="1" s="1"/>
  <c r="G12" i="1"/>
  <c r="E33" i="1" s="1"/>
  <c r="G33" i="1" s="1"/>
  <c r="G13" i="1"/>
  <c r="E34" i="1" s="1"/>
  <c r="G34" i="1" s="1"/>
  <c r="G14" i="1"/>
  <c r="E35" i="1" s="1"/>
  <c r="G35" i="1" s="1"/>
  <c r="G15" i="1"/>
  <c r="E36" i="1" s="1"/>
  <c r="G36" i="1" s="1"/>
  <c r="G16" i="1"/>
  <c r="E37" i="1" s="1"/>
  <c r="G37" i="1" s="1"/>
  <c r="G18" i="1"/>
  <c r="E39" i="1" s="1"/>
  <c r="G39" i="1" s="1"/>
  <c r="G4" i="1"/>
  <c r="E5" i="1"/>
  <c r="D26" i="1" s="1"/>
  <c r="E6" i="1"/>
  <c r="D27" i="1" s="1"/>
  <c r="E7" i="1"/>
  <c r="D28" i="1" s="1"/>
  <c r="E8" i="1"/>
  <c r="D29" i="1" s="1"/>
  <c r="E9" i="1"/>
  <c r="D30" i="1" s="1"/>
  <c r="E10" i="1"/>
  <c r="D31" i="1" s="1"/>
  <c r="E11" i="1"/>
  <c r="D32" i="1" s="1"/>
  <c r="E12" i="1"/>
  <c r="D33" i="1" s="1"/>
  <c r="E13" i="1"/>
  <c r="D34" i="1" s="1"/>
  <c r="E14" i="1"/>
  <c r="D35" i="1" s="1"/>
  <c r="E15" i="1"/>
  <c r="D36" i="1" s="1"/>
  <c r="E16" i="1"/>
  <c r="D37" i="1" s="1"/>
  <c r="E17" i="1"/>
  <c r="D38" i="1" s="1"/>
  <c r="E18" i="1"/>
  <c r="D39" i="1" s="1"/>
  <c r="E19" i="1"/>
  <c r="D40" i="1" s="1"/>
  <c r="C45" i="1" a="1"/>
  <c r="C45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4" i="1"/>
  <c r="C21" i="2" l="1"/>
  <c r="C34" i="2"/>
  <c r="C13" i="2"/>
  <c r="C71" i="2"/>
  <c r="C63" i="2"/>
  <c r="C55" i="2"/>
  <c r="C47" i="2"/>
  <c r="C39" i="2"/>
  <c r="C31" i="2"/>
  <c r="C20" i="2"/>
  <c r="C12" i="2"/>
  <c r="C30" i="2"/>
  <c r="C70" i="2"/>
  <c r="C62" i="2"/>
  <c r="C54" i="2"/>
  <c r="C46" i="2"/>
  <c r="C38" i="2"/>
  <c r="C19" i="2"/>
  <c r="C11" i="2"/>
  <c r="C77" i="2"/>
  <c r="C69" i="2"/>
  <c r="C61" i="2"/>
  <c r="C53" i="2"/>
  <c r="C45" i="2"/>
  <c r="C37" i="2"/>
  <c r="C18" i="2"/>
  <c r="C10" i="2"/>
  <c r="C76" i="2"/>
  <c r="C68" i="2"/>
  <c r="C60" i="2"/>
  <c r="C52" i="2"/>
  <c r="C44" i="2"/>
  <c r="C36" i="2"/>
  <c r="C25" i="2"/>
  <c r="C17" i="2"/>
  <c r="C9" i="2"/>
  <c r="C75" i="2"/>
  <c r="C67" i="2"/>
  <c r="C59" i="2"/>
  <c r="C51" i="2"/>
  <c r="C43" i="2"/>
  <c r="C35" i="2"/>
  <c r="C24" i="2"/>
  <c r="C16" i="2"/>
  <c r="C8" i="2"/>
  <c r="C74" i="2"/>
  <c r="C66" i="2"/>
  <c r="C58" i="2"/>
  <c r="C50" i="2"/>
  <c r="C42" i="2"/>
  <c r="C23" i="2"/>
  <c r="C15" i="2"/>
  <c r="C7" i="2"/>
  <c r="C73" i="2"/>
  <c r="C65" i="2"/>
  <c r="C57" i="2"/>
  <c r="C49" i="2"/>
  <c r="C41" i="2"/>
  <c r="N9" i="1"/>
  <c r="O9" i="1" s="1"/>
  <c r="N17" i="1"/>
  <c r="O17" i="1" s="1"/>
  <c r="N11" i="1"/>
  <c r="O11" i="1" s="1"/>
  <c r="N12" i="1"/>
  <c r="O12" i="1" s="1"/>
  <c r="N13" i="1"/>
  <c r="O13" i="1" s="1"/>
  <c r="N14" i="1"/>
  <c r="O14" i="1" s="1"/>
  <c r="N10" i="1"/>
  <c r="O10" i="1" s="1"/>
  <c r="N18" i="1"/>
  <c r="O18" i="1" s="1"/>
  <c r="N19" i="1"/>
  <c r="O19" i="1" s="1"/>
  <c r="N4" i="1"/>
  <c r="O4" i="1" s="1"/>
  <c r="N5" i="1"/>
  <c r="O5" i="1" s="1"/>
  <c r="N6" i="1"/>
  <c r="O6" i="1" s="1"/>
  <c r="N7" i="1"/>
  <c r="O7" i="1" s="1"/>
  <c r="N15" i="1"/>
  <c r="O15" i="1" s="1"/>
  <c r="N16" i="1"/>
  <c r="O16" i="1" s="1"/>
  <c r="N8" i="1"/>
  <c r="O8" i="1" s="1"/>
  <c r="F38" i="1"/>
  <c r="F30" i="1"/>
  <c r="F39" i="1"/>
  <c r="F40" i="1"/>
  <c r="C40" i="1"/>
  <c r="H40" i="1" s="1"/>
  <c r="F31" i="1"/>
  <c r="C28" i="1"/>
  <c r="H28" i="1" s="1"/>
  <c r="F28" i="1"/>
  <c r="F35" i="1"/>
  <c r="F27" i="1"/>
  <c r="F32" i="1"/>
  <c r="F37" i="1"/>
  <c r="C37" i="1"/>
  <c r="H37" i="1" s="1"/>
  <c r="F29" i="1"/>
  <c r="F36" i="1"/>
  <c r="F34" i="1"/>
  <c r="C26" i="1"/>
  <c r="F26" i="1"/>
  <c r="D25" i="1"/>
  <c r="F33" i="1"/>
  <c r="S22" i="1"/>
  <c r="R22" i="1"/>
  <c r="S21" i="1"/>
  <c r="C38" i="1" s="1"/>
  <c r="H38" i="1" s="1"/>
  <c r="S23" i="1"/>
  <c r="R23" i="1"/>
  <c r="H26" i="1"/>
  <c r="C27" i="1" l="1"/>
  <c r="H27" i="1" s="1"/>
  <c r="C39" i="1"/>
  <c r="H39" i="1" s="1"/>
  <c r="C36" i="1"/>
  <c r="H36" i="1" s="1"/>
  <c r="C29" i="1"/>
  <c r="H29" i="1" s="1"/>
  <c r="C35" i="1"/>
  <c r="H35" i="1" s="1"/>
  <c r="C25" i="1"/>
  <c r="C32" i="1"/>
  <c r="H32" i="1" s="1"/>
  <c r="C33" i="1"/>
  <c r="H33" i="1" s="1"/>
  <c r="C30" i="1"/>
  <c r="H30" i="1" s="1"/>
  <c r="C34" i="1"/>
  <c r="H34" i="1" s="1"/>
  <c r="C31" i="1"/>
  <c r="H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<sst xmlns="http://schemas.openxmlformats.org/spreadsheetml/2006/main" count="60" uniqueCount="41">
  <si>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m</t>
  </si>
  <si>
    <t>F</t>
  </si>
  <si>
    <r>
      <t>L</t>
    </r>
    <r>
      <rPr>
        <sz val="11"/>
        <color theme="1"/>
        <rFont val="Calibri"/>
        <family val="2"/>
      </rPr>
      <t>₀</t>
    </r>
  </si>
  <si>
    <t>a</t>
  </si>
  <si>
    <t>b</t>
  </si>
  <si>
    <t>S</t>
  </si>
  <si>
    <t>L</t>
  </si>
  <si>
    <t>Lc</t>
  </si>
  <si>
    <t>∆Lc</t>
  </si>
  <si>
    <t>Ld</t>
  </si>
  <si>
    <t>∆Ld</t>
  </si>
  <si>
    <t>λc</t>
  </si>
  <si>
    <t>λd</t>
  </si>
  <si>
    <t>τ</t>
  </si>
  <si>
    <t>Creep</t>
  </si>
  <si>
    <t>∆L</t>
  </si>
  <si>
    <t>∆t</t>
  </si>
  <si>
    <t>Relaxação</t>
  </si>
  <si>
    <t>L (com prato)</t>
  </si>
  <si>
    <t>(mm)</t>
  </si>
  <si>
    <t>(g)</t>
  </si>
  <si>
    <t>(kg)</t>
  </si>
  <si>
    <t>(N)</t>
  </si>
  <si>
    <r>
      <t>L</t>
    </r>
    <r>
      <rPr>
        <sz val="11"/>
        <color theme="1"/>
        <rFont val="Calibri"/>
        <family val="2"/>
      </rPr>
      <t>₀</t>
    </r>
    <r>
      <rPr>
        <sz val="11"/>
        <color theme="1"/>
        <rFont val="Calibri"/>
        <family val="2"/>
        <scheme val="minor"/>
      </rPr>
      <t xml:space="preserve"> (mm)</t>
    </r>
  </si>
  <si>
    <t>L_prato</t>
  </si>
  <si>
    <t>(m)</t>
  </si>
  <si>
    <r>
      <t>(m</t>
    </r>
    <r>
      <rPr>
        <sz val="11"/>
        <color theme="1"/>
        <rFont val="Calibri"/>
        <family val="2"/>
      </rPr>
      <t>²)</t>
    </r>
  </si>
  <si>
    <t xml:space="preserve">Outros dados </t>
  </si>
  <si>
    <t>Ajuste linear S</t>
  </si>
  <si>
    <t>Ec</t>
  </si>
  <si>
    <t>descarga</t>
  </si>
  <si>
    <t>carga</t>
  </si>
  <si>
    <t>Ajuste c</t>
  </si>
  <si>
    <t>Resíduos c</t>
  </si>
  <si>
    <t>Ajuste d</t>
  </si>
  <si>
    <t>Resíduos d</t>
  </si>
  <si>
    <t>Ajuste carga 1</t>
  </si>
  <si>
    <t>Ajuste descarga 1</t>
  </si>
  <si>
    <t>(Pa)</t>
  </si>
  <si>
    <t>t</t>
  </si>
  <si>
    <t>ln((λ-λ0)/λ0)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</si>
</sst>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F(∆L)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134640543513909"/>
          <c:y val="0.14006177022511015"/>
          <c:w val="0.83847727691895879"/>
          <c:h val="0.772335359930350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'carga e descarga'!$R$8</c:f>
              <c:strCache>
                <c:ptCount val="1"/>
                <c:pt idx="0">
                  <c:v>carga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0336029038696014"/>
                  <c:y val="2.7327128269789114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descarga'!$E$4:$E$19</c:f>
              <c:numCache>
                <c:formatCode>0.000</c:formatCode>
                <c:ptCount val="16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3.2000000000000001E-2</c:v>
                </c:pt>
                <c:pt idx="7">
                  <c:v>4.1000000000000002E-2</c:v>
                </c:pt>
                <c:pt idx="8">
                  <c:v>5.1000000000000004E-2</c:v>
                </c:pt>
                <c:pt idx="9">
                  <c:v>6.3E-2</c:v>
                </c:pt>
                <c:pt idx="10">
                  <c:v>7.3999999999999996E-2</c:v>
                </c:pt>
                <c:pt idx="11">
                  <c:v>8.5000000000000006E-2</c:v>
                </c:pt>
                <c:pt idx="12">
                  <c:v>9.8000000000000004E-2</c:v>
                </c:pt>
                <c:pt idx="13">
                  <c:v>0.112</c:v>
                </c:pt>
                <c:pt idx="14">
                  <c:v>0.123</c:v>
                </c:pt>
                <c:pt idx="15">
                  <c:v>0.13500000000000001</c:v>
                </c:pt>
              </c:numCache>
            </c:numRef>
          </c:xVal>
          <c:yVal>
            <c:numRef>
              <c:f>'carga e descarga'!$C$4:$C$19</c:f>
              <c:numCache>
                <c:formatCode>0.00000</c:formatCode>
                <c:ptCount val="16"/>
                <c:pt idx="0">
                  <c:v>0.10065060000000001</c:v>
                </c:pt>
                <c:pt idx="1">
                  <c:v>0.19914300000000004</c:v>
                </c:pt>
                <c:pt idx="2">
                  <c:v>0.2981259</c:v>
                </c:pt>
                <c:pt idx="3">
                  <c:v>0.39808979999999999</c:v>
                </c:pt>
                <c:pt idx="4">
                  <c:v>0.49677840000000006</c:v>
                </c:pt>
                <c:pt idx="5">
                  <c:v>0.59527079999999999</c:v>
                </c:pt>
                <c:pt idx="6">
                  <c:v>0.6939594</c:v>
                </c:pt>
                <c:pt idx="7">
                  <c:v>0.79254990000000014</c:v>
                </c:pt>
                <c:pt idx="8">
                  <c:v>0.89133660000000003</c:v>
                </c:pt>
                <c:pt idx="9">
                  <c:v>0.99100620000000006</c:v>
                </c:pt>
                <c:pt idx="10">
                  <c:v>1.0892043</c:v>
                </c:pt>
                <c:pt idx="11">
                  <c:v>1.1890701000000001</c:v>
                </c:pt>
                <c:pt idx="12">
                  <c:v>1.2874644000000004</c:v>
                </c:pt>
                <c:pt idx="13">
                  <c:v>1.3862511000000002</c:v>
                </c:pt>
                <c:pt idx="14">
                  <c:v>1.4854302000000001</c:v>
                </c:pt>
                <c:pt idx="15">
                  <c:v>1.5843150000000001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3-43E1-85FB-ACAACAC858AE}"/>
            </c:ext>
          </c:extLst>
        </c:ser>
        <c:ser>
          <c:idx val="1"/>
          <c:order val="1"/>
          <c:tx>
            <c:strRef>
              <c:f>'carga e descarga'!$R$9</c:f>
              <c:strCache>
                <c:ptCount val="1"/>
                <c:pt idx="0">
                  <c:v>descarga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533892472717017"/>
                  <c:y val="0.605637819053738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descarga'!$G$4:$G$19</c:f>
              <c:numCache>
                <c:formatCode>0.000</c:formatCode>
                <c:ptCount val="16"/>
                <c:pt idx="0">
                  <c:v>7.0000000000000001E-3</c:v>
                </c:pt>
                <c:pt idx="1">
                  <c:v>1.4999999999999999E-2</c:v>
                </c:pt>
                <c:pt idx="2">
                  <c:v>2.1999999999999999E-2</c:v>
                </c:pt>
                <c:pt idx="3">
                  <c:v>0.03</c:v>
                </c:pt>
                <c:pt idx="4">
                  <c:v>3.9E-2</c:v>
                </c:pt>
                <c:pt idx="5">
                  <c:v>4.8000000000000001E-2</c:v>
                </c:pt>
                <c:pt idx="6">
                  <c:v>5.8000000000000003E-2</c:v>
                </c:pt>
                <c:pt idx="7">
                  <c:v>6.8000000000000005E-2</c:v>
                </c:pt>
                <c:pt idx="8">
                  <c:v>7.8E-2</c:v>
                </c:pt>
                <c:pt idx="9">
                  <c:v>8.8999999999999996E-2</c:v>
                </c:pt>
                <c:pt idx="10">
                  <c:v>9.9000000000000005E-2</c:v>
                </c:pt>
                <c:pt idx="11">
                  <c:v>0.108</c:v>
                </c:pt>
                <c:pt idx="12">
                  <c:v>0.11700000000000001</c:v>
                </c:pt>
                <c:pt idx="13">
                  <c:v>0.125</c:v>
                </c:pt>
                <c:pt idx="14">
                  <c:v>0.13100000000000001</c:v>
                </c:pt>
                <c:pt idx="15">
                  <c:v>0.13500000000000001</c:v>
                </c:pt>
              </c:numCache>
            </c:numRef>
          </c:xVal>
          <c:yVal>
            <c:numRef>
              <c:f>'carga e descarga'!$C$4:$C$19</c:f>
              <c:numCache>
                <c:formatCode>0.00000</c:formatCode>
                <c:ptCount val="16"/>
                <c:pt idx="0">
                  <c:v>0.10065060000000001</c:v>
                </c:pt>
                <c:pt idx="1">
                  <c:v>0.19914300000000004</c:v>
                </c:pt>
                <c:pt idx="2">
                  <c:v>0.2981259</c:v>
                </c:pt>
                <c:pt idx="3">
                  <c:v>0.39808979999999999</c:v>
                </c:pt>
                <c:pt idx="4">
                  <c:v>0.49677840000000006</c:v>
                </c:pt>
                <c:pt idx="5">
                  <c:v>0.59527079999999999</c:v>
                </c:pt>
                <c:pt idx="6">
                  <c:v>0.6939594</c:v>
                </c:pt>
                <c:pt idx="7">
                  <c:v>0.79254990000000014</c:v>
                </c:pt>
                <c:pt idx="8">
                  <c:v>0.89133660000000003</c:v>
                </c:pt>
                <c:pt idx="9">
                  <c:v>0.99100620000000006</c:v>
                </c:pt>
                <c:pt idx="10">
                  <c:v>1.0892043</c:v>
                </c:pt>
                <c:pt idx="11">
                  <c:v>1.1890701000000001</c:v>
                </c:pt>
                <c:pt idx="12">
                  <c:v>1.2874644000000004</c:v>
                </c:pt>
                <c:pt idx="13">
                  <c:v>1.3862511000000002</c:v>
                </c:pt>
                <c:pt idx="14">
                  <c:v>1.4854302000000001</c:v>
                </c:pt>
                <c:pt idx="15">
                  <c:v>1.5843150000000001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33-43E1-85FB-ACAACAC85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102607"/>
        <c:axId val="754107183"/>
      </c:scatterChart>
      <c:valAx>
        <c:axId val="75410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4107183"/>
        <c:crosses val="autoZero"/>
        <c:crossBetween val="midCat"/>
      </c:valAx>
      <c:valAx>
        <c:axId val="7541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4102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14718135047434"/>
          <c:y val="0.62950620987901373"/>
          <c:w val="0.2646618000920018"/>
          <c:h val="0.25489985605581028"/>
        </c:manualLayout>
      </c:layout>
      <c:overlay val="0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</a:t>
            </a:r>
            <a:r>
              <a:rPr lang="pt-PT"/>
              <a:t>(</a:t>
            </a:r>
            <a:r>
              <a:rPr lang="el-GR"/>
              <a:t>λ</a:t>
            </a:r>
            <a:r>
              <a:rPr lang="pt-PT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'carga e descarga'!$R$8</c:f>
              <c:strCache>
                <c:ptCount val="1"/>
                <c:pt idx="0">
                  <c:v>carga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descarga'!$F$25:$F$40</c:f>
              <c:numCache>
                <c:formatCode>0.000</c:formatCode>
                <c:ptCount val="16"/>
                <c:pt idx="0">
                  <c:v>0</c:v>
                </c:pt>
                <c:pt idx="1">
                  <c:v>1.2195121951219511E-2</c:v>
                </c:pt>
                <c:pt idx="2">
                  <c:v>2.4390243902439022E-2</c:v>
                </c:pt>
                <c:pt idx="3">
                  <c:v>3.6585365853658534E-2</c:v>
                </c:pt>
                <c:pt idx="4">
                  <c:v>4.8780487804878044E-2</c:v>
                </c:pt>
                <c:pt idx="5">
                  <c:v>6.3414634146341464E-2</c:v>
                </c:pt>
                <c:pt idx="6">
                  <c:v>7.8048780487804878E-2</c:v>
                </c:pt>
                <c:pt idx="7">
                  <c:v>9.9999999999999992E-2</c:v>
                </c:pt>
                <c:pt idx="8">
                  <c:v>0.12439024390243902</c:v>
                </c:pt>
                <c:pt idx="9">
                  <c:v>0.15365853658536585</c:v>
                </c:pt>
                <c:pt idx="10">
                  <c:v>0.18048780487804875</c:v>
                </c:pt>
                <c:pt idx="11">
                  <c:v>0.2073170731707317</c:v>
                </c:pt>
                <c:pt idx="12">
                  <c:v>0.23902439024390243</c:v>
                </c:pt>
                <c:pt idx="13">
                  <c:v>0.27317073170731704</c:v>
                </c:pt>
                <c:pt idx="14">
                  <c:v>0.3</c:v>
                </c:pt>
                <c:pt idx="15">
                  <c:v>0.32926829268292684</c:v>
                </c:pt>
              </c:numCache>
            </c:numRef>
          </c:xVal>
          <c:yVal>
            <c:numRef>
              <c:f>'carga e descarga'!$H$25:$H$40</c:f>
              <c:numCache>
                <c:formatCode>General</c:formatCode>
                <c:ptCount val="16"/>
                <c:pt idx="0" formatCode="0.000E+00">
                  <c:v>3961.3899613899625</c:v>
                </c:pt>
                <c:pt idx="1">
                  <c:v>7894.23413671241</c:v>
                </c:pt>
                <c:pt idx="2">
                  <c:v>11903.670039994324</c:v>
                </c:pt>
                <c:pt idx="3">
                  <c:v>16011.102958481582</c:v>
                </c:pt>
                <c:pt idx="4">
                  <c:v>20127.279573441436</c:v>
                </c:pt>
                <c:pt idx="5">
                  <c:v>24332.492568659589</c:v>
                </c:pt>
                <c:pt idx="6">
                  <c:v>28621.35280962256</c:v>
                </c:pt>
                <c:pt idx="7">
                  <c:v>33134.066539199885</c:v>
                </c:pt>
                <c:pt idx="8">
                  <c:v>37838.307796166366</c:v>
                </c:pt>
                <c:pt idx="9">
                  <c:v>42862.055720806427</c:v>
                </c:pt>
                <c:pt idx="10">
                  <c:v>47937.170569919734</c:v>
                </c:pt>
                <c:pt idx="11">
                  <c:v>53268.577391018298</c:v>
                </c:pt>
                <c:pt idx="12">
                  <c:v>58922.23077561285</c:v>
                </c:pt>
                <c:pt idx="13">
                  <c:v>64954.152558865702</c:v>
                </c:pt>
                <c:pt idx="14">
                  <c:v>70928.428436654591</c:v>
                </c:pt>
                <c:pt idx="15">
                  <c:v>77257.16299914397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0-44A2-9D06-89FA429ECBF1}"/>
            </c:ext>
          </c:extLst>
        </c:ser>
        <c:ser>
          <c:idx val="1"/>
          <c:order val="1"/>
          <c:tx>
            <c:strRef>
              <c:f>'carga e descarga'!$R$9</c:f>
              <c:strCache>
                <c:ptCount val="1"/>
                <c:pt idx="0">
                  <c:v>descarga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descarga'!$G$25:$G$40</c:f>
              <c:numCache>
                <c:formatCode>0.000</c:formatCode>
                <c:ptCount val="16"/>
                <c:pt idx="0">
                  <c:v>1.7073170731707315E-2</c:v>
                </c:pt>
                <c:pt idx="1">
                  <c:v>3.6585365853658534E-2</c:v>
                </c:pt>
                <c:pt idx="2">
                  <c:v>5.3658536585365846E-2</c:v>
                </c:pt>
                <c:pt idx="3">
                  <c:v>7.3170731707317069E-2</c:v>
                </c:pt>
                <c:pt idx="4">
                  <c:v>9.5121951219512182E-2</c:v>
                </c:pt>
                <c:pt idx="5">
                  <c:v>0.11707317073170731</c:v>
                </c:pt>
                <c:pt idx="6">
                  <c:v>0.14146341463414633</c:v>
                </c:pt>
                <c:pt idx="7">
                  <c:v>0.16585365853658537</c:v>
                </c:pt>
                <c:pt idx="8">
                  <c:v>0.19024390243902436</c:v>
                </c:pt>
                <c:pt idx="9">
                  <c:v>0.21707317073170729</c:v>
                </c:pt>
                <c:pt idx="10">
                  <c:v>0.24146341463414633</c:v>
                </c:pt>
                <c:pt idx="11">
                  <c:v>0.26341463414634142</c:v>
                </c:pt>
                <c:pt idx="12">
                  <c:v>0.28536585365853656</c:v>
                </c:pt>
                <c:pt idx="13">
                  <c:v>0.3048780487804878</c:v>
                </c:pt>
                <c:pt idx="14">
                  <c:v>0.31951219512195123</c:v>
                </c:pt>
                <c:pt idx="15">
                  <c:v>0.32926829268292684</c:v>
                </c:pt>
              </c:numCache>
            </c:numRef>
          </c:xVal>
          <c:yVal>
            <c:numRef>
              <c:f>'carga e descarga'!$H$25:$H$40</c:f>
              <c:numCache>
                <c:formatCode>General</c:formatCode>
                <c:ptCount val="16"/>
                <c:pt idx="0" formatCode="0.000E+00">
                  <c:v>3961.3899613899625</c:v>
                </c:pt>
                <c:pt idx="1">
                  <c:v>7894.23413671241</c:v>
                </c:pt>
                <c:pt idx="2">
                  <c:v>11903.670039994324</c:v>
                </c:pt>
                <c:pt idx="3">
                  <c:v>16011.102958481582</c:v>
                </c:pt>
                <c:pt idx="4">
                  <c:v>20127.279573441436</c:v>
                </c:pt>
                <c:pt idx="5">
                  <c:v>24332.492568659589</c:v>
                </c:pt>
                <c:pt idx="6">
                  <c:v>28621.35280962256</c:v>
                </c:pt>
                <c:pt idx="7">
                  <c:v>33134.066539199885</c:v>
                </c:pt>
                <c:pt idx="8">
                  <c:v>37838.307796166366</c:v>
                </c:pt>
                <c:pt idx="9">
                  <c:v>42862.055720806427</c:v>
                </c:pt>
                <c:pt idx="10">
                  <c:v>47937.170569919734</c:v>
                </c:pt>
                <c:pt idx="11">
                  <c:v>53268.577391018298</c:v>
                </c:pt>
                <c:pt idx="12">
                  <c:v>58922.23077561285</c:v>
                </c:pt>
                <c:pt idx="13">
                  <c:v>64954.152558865702</c:v>
                </c:pt>
                <c:pt idx="14">
                  <c:v>70928.428436654591</c:v>
                </c:pt>
                <c:pt idx="15">
                  <c:v>77257.16299914397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50-44A2-9D06-89FA429EC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102607"/>
        <c:axId val="754106767"/>
      </c:scatterChart>
      <c:valAx>
        <c:axId val="75410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4106767"/>
        <c:crosses val="autoZero"/>
        <c:crossBetween val="midCat"/>
      </c:valAx>
      <c:valAx>
        <c:axId val="7541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4102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descarga'!$E$4:$E$19</c:f>
              <c:numCache>
                <c:formatCode>0.000</c:formatCode>
                <c:ptCount val="16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3.2000000000000001E-2</c:v>
                </c:pt>
                <c:pt idx="7">
                  <c:v>4.1000000000000002E-2</c:v>
                </c:pt>
                <c:pt idx="8">
                  <c:v>5.1000000000000004E-2</c:v>
                </c:pt>
                <c:pt idx="9">
                  <c:v>6.3E-2</c:v>
                </c:pt>
                <c:pt idx="10">
                  <c:v>7.3999999999999996E-2</c:v>
                </c:pt>
                <c:pt idx="11">
                  <c:v>8.5000000000000006E-2</c:v>
                </c:pt>
                <c:pt idx="12">
                  <c:v>9.8000000000000004E-2</c:v>
                </c:pt>
                <c:pt idx="13">
                  <c:v>0.112</c:v>
                </c:pt>
                <c:pt idx="14">
                  <c:v>0.123</c:v>
                </c:pt>
                <c:pt idx="15">
                  <c:v>0.13500000000000001</c:v>
                </c:pt>
              </c:numCache>
            </c:numRef>
          </c:xVal>
          <c:yVal>
            <c:numRef>
              <c:f>'carga e descarga'!$M$4:$M$19</c:f>
              <c:numCache>
                <c:formatCode>0.00000</c:formatCode>
                <c:ptCount val="16"/>
                <c:pt idx="0">
                  <c:v>4.0684235112695977E-3</c:v>
                </c:pt>
                <c:pt idx="1">
                  <c:v>-7.5074255227916276E-3</c:v>
                </c:pt>
                <c:pt idx="2">
                  <c:v>-1.0480740315843395E-2</c:v>
                </c:pt>
                <c:pt idx="3">
                  <c:v>-4.8304961371590238E-3</c:v>
                </c:pt>
                <c:pt idx="4">
                  <c:v>6.7175317439879811E-3</c:v>
                </c:pt>
                <c:pt idx="5">
                  <c:v>9.4486945094779395E-3</c:v>
                </c:pt>
                <c:pt idx="6">
                  <c:v>2.1218000153455652E-2</c:v>
                </c:pt>
                <c:pt idx="7">
                  <c:v>4.2335849987334973E-3</c:v>
                </c:pt>
                <c:pt idx="8">
                  <c:v>-7.5343343817710906E-3</c:v>
                </c:pt>
                <c:pt idx="9">
                  <c:v>-2.0834478115642541E-2</c:v>
                </c:pt>
                <c:pt idx="10">
                  <c:v>-1.2543034026623712E-2</c:v>
                </c:pt>
                <c:pt idx="11">
                  <c:v>5.3211636035679355E-3</c:v>
                </c:pt>
                <c:pt idx="12">
                  <c:v>1.0160558340304826E-2</c:v>
                </c:pt>
                <c:pt idx="13">
                  <c:v>3.270450765104016E-3</c:v>
                </c:pt>
                <c:pt idx="14">
                  <c:v>9.2931453128555219E-3</c:v>
                </c:pt>
                <c:pt idx="15">
                  <c:v>-1.0001044438928908E-2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F-4DF5-8672-CF30B8DC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203935"/>
        <c:axId val="1813190623"/>
      </c:scatterChart>
      <c:valAx>
        <c:axId val="181320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3190623"/>
        <c:crosses val="autoZero"/>
        <c:crossBetween val="midCat"/>
      </c:valAx>
      <c:valAx>
        <c:axId val="18131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320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descarga</a:t>
            </a:r>
          </a:p>
        </c:rich>
      </c:tx>
      <c:layout>
        <c:manualLayout>
          <c:xMode val="edge"/>
          <c:yMode val="edge"/>
          <c:x val="0.3604512248468941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descarga'!$G$4:$G$19</c:f>
              <c:numCache>
                <c:formatCode>0.000</c:formatCode>
                <c:ptCount val="16"/>
                <c:pt idx="0">
                  <c:v>7.0000000000000001E-3</c:v>
                </c:pt>
                <c:pt idx="1">
                  <c:v>1.4999999999999999E-2</c:v>
                </c:pt>
                <c:pt idx="2">
                  <c:v>2.1999999999999999E-2</c:v>
                </c:pt>
                <c:pt idx="3">
                  <c:v>0.03</c:v>
                </c:pt>
                <c:pt idx="4">
                  <c:v>3.9E-2</c:v>
                </c:pt>
                <c:pt idx="5">
                  <c:v>4.8000000000000001E-2</c:v>
                </c:pt>
                <c:pt idx="6">
                  <c:v>5.8000000000000003E-2</c:v>
                </c:pt>
                <c:pt idx="7">
                  <c:v>6.8000000000000005E-2</c:v>
                </c:pt>
                <c:pt idx="8">
                  <c:v>7.8E-2</c:v>
                </c:pt>
                <c:pt idx="9">
                  <c:v>8.8999999999999996E-2</c:v>
                </c:pt>
                <c:pt idx="10">
                  <c:v>9.9000000000000005E-2</c:v>
                </c:pt>
                <c:pt idx="11">
                  <c:v>0.108</c:v>
                </c:pt>
                <c:pt idx="12">
                  <c:v>0.11700000000000001</c:v>
                </c:pt>
                <c:pt idx="13">
                  <c:v>0.125</c:v>
                </c:pt>
                <c:pt idx="14">
                  <c:v>0.13100000000000001</c:v>
                </c:pt>
                <c:pt idx="15">
                  <c:v>0.13500000000000001</c:v>
                </c:pt>
              </c:numCache>
            </c:numRef>
          </c:xVal>
          <c:yVal>
            <c:numRef>
              <c:f>'carga e descarga'!$O$4:$O$19</c:f>
              <c:numCache>
                <c:formatCode>0.00000</c:formatCode>
                <c:ptCount val="16"/>
                <c:pt idx="0">
                  <c:v>1.2068777619351101E-2</c:v>
                </c:pt>
                <c:pt idx="1">
                  <c:v>-8.3124493673504829E-3</c:v>
                </c:pt>
                <c:pt idx="2">
                  <c:v>-3.9962291695844199E-3</c:v>
                </c:pt>
                <c:pt idx="3">
                  <c:v>-3.025934323649504E-3</c:v>
                </c:pt>
                <c:pt idx="4">
                  <c:v>-5.956468754116484E-3</c:v>
                </c:pt>
                <c:pt idx="5">
                  <c:v>-1.0292268955204298E-3</c:v>
                </c:pt>
                <c:pt idx="6">
                  <c:v>2.7930763917616286E-4</c:v>
                </c:pt>
                <c:pt idx="7">
                  <c:v>5.2940651738390132E-3</c:v>
                </c:pt>
                <c:pt idx="8">
                  <c:v>1.1078368022248708E-2</c:v>
                </c:pt>
                <c:pt idx="9">
                  <c:v>5.2513731243752915E-3</c:v>
                </c:pt>
                <c:pt idx="10">
                  <c:v>1.1342687630113701E-3</c:v>
                </c:pt>
                <c:pt idx="11">
                  <c:v>9.3497158777222644E-4</c:v>
                </c:pt>
                <c:pt idx="12">
                  <c:v>-1.0739783586681151E-2</c:v>
                </c:pt>
                <c:pt idx="13">
                  <c:v>-2.0094751084662965E-2</c:v>
                </c:pt>
                <c:pt idx="14">
                  <c:v>-9.4255898819692874E-3</c:v>
                </c:pt>
                <c:pt idx="15">
                  <c:v>2.6539301133756243E-2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20-4890-82C2-831EB0AD1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476879"/>
        <c:axId val="1601479791"/>
      </c:scatterChart>
      <c:valAx>
        <c:axId val="160147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1479791"/>
        <c:crosses val="autoZero"/>
        <c:crossBetween val="midCat"/>
      </c:valAx>
      <c:valAx>
        <c:axId val="160147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147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descarga'!$D$25:$D$40</c:f>
              <c:numCache>
                <c:formatCode>General</c:formatCode>
                <c:ptCount val="16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3.2000000000000001E-2</c:v>
                </c:pt>
                <c:pt idx="7">
                  <c:v>4.1000000000000002E-2</c:v>
                </c:pt>
                <c:pt idx="8">
                  <c:v>5.1000000000000004E-2</c:v>
                </c:pt>
                <c:pt idx="9">
                  <c:v>6.3E-2</c:v>
                </c:pt>
                <c:pt idx="10">
                  <c:v>7.3999999999999996E-2</c:v>
                </c:pt>
                <c:pt idx="11">
                  <c:v>8.5000000000000006E-2</c:v>
                </c:pt>
                <c:pt idx="12">
                  <c:v>9.8000000000000004E-2</c:v>
                </c:pt>
                <c:pt idx="13">
                  <c:v>0.112</c:v>
                </c:pt>
                <c:pt idx="14">
                  <c:v>0.123</c:v>
                </c:pt>
                <c:pt idx="15">
                  <c:v>0.13500000000000001</c:v>
                </c:pt>
              </c:numCache>
            </c:numRef>
          </c:xVal>
          <c:yVal>
            <c:numRef>
              <c:f>'carga e descarga'!$I$25:$I$40</c:f>
              <c:numCache>
                <c:formatCode>0.000E+00</c:formatCode>
                <c:ptCount val="16"/>
                <c:pt idx="0">
                  <c:v>3618155.2697688132</c:v>
                </c:pt>
                <c:pt idx="1">
                  <c:v>3378027.1173130483</c:v>
                </c:pt>
                <c:pt idx="2">
                  <c:v>3149497.4348959317</c:v>
                </c:pt>
                <c:pt idx="3">
                  <c:v>2932820.244634795</c:v>
                </c:pt>
                <c:pt idx="4">
                  <c:v>2728257.0411012988</c:v>
                </c:pt>
                <c:pt idx="5">
                  <c:v>2499151.3172009955</c:v>
                </c:pt>
                <c:pt idx="6">
                  <c:v>2288358.4596998207</c:v>
                </c:pt>
                <c:pt idx="7">
                  <c:v>2007600.1684671405</c:v>
                </c:pt>
                <c:pt idx="8">
                  <c:v>1747433.5561419157</c:v>
                </c:pt>
                <c:pt idx="9">
                  <c:v>1510692.7843877489</c:v>
                </c:pt>
                <c:pt idx="10">
                  <c:v>1369808.2495128105</c:v>
                </c:pt>
                <c:pt idx="11">
                  <c:v>1305768.0789226294</c:v>
                </c:pt>
                <c:pt idx="12">
                  <c:v>1334917.3767707115</c:v>
                </c:pt>
                <c:pt idx="13">
                  <c:v>1501527.937782567</c:v>
                </c:pt>
                <c:pt idx="14">
                  <c:v>1737289.7745102067</c:v>
                </c:pt>
                <c:pt idx="15">
                  <c:v>2106612.1634709025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3-42E4-BF1C-2993BF3B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729903"/>
        <c:axId val="1898732399"/>
      </c:scatterChart>
      <c:valAx>
        <c:axId val="189872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8732399"/>
        <c:crosses val="autoZero"/>
        <c:crossBetween val="midCat"/>
      </c:valAx>
      <c:valAx>
        <c:axId val="18987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872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∆L(t)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'creep e relaxação'!$C$4</c:f>
              <c:strCache>
                <c:ptCount val="1"/>
                <c:pt idx="0">
                  <c:v>∆L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relaxação'!$D$6:$D$25</c:f>
              <c:numCache>
                <c:formatCode>General</c:formatCode>
                <c:ptCount val="2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140</c:v>
                </c:pt>
                <c:pt idx="5">
                  <c:v>160</c:v>
                </c:pt>
                <c:pt idx="6">
                  <c:v>185</c:v>
                </c:pt>
                <c:pt idx="7">
                  <c:v>200</c:v>
                </c:pt>
                <c:pt idx="8">
                  <c:v>220</c:v>
                </c:pt>
                <c:pt idx="9">
                  <c:v>240</c:v>
                </c:pt>
                <c:pt idx="10">
                  <c:v>260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  <c:pt idx="16">
                  <c:v>380</c:v>
                </c:pt>
                <c:pt idx="17">
                  <c:v>400</c:v>
                </c:pt>
                <c:pt idx="18">
                  <c:v>420</c:v>
                </c:pt>
                <c:pt idx="19">
                  <c:v>440</c:v>
                </c:pt>
              </c:numCache>
            </c:numRef>
          </c:xVal>
          <c:yVal>
            <c:numRef>
              <c:f>'creep e relaxação'!$C$6:$C$25</c:f>
              <c:numCache>
                <c:formatCode>General</c:formatCode>
                <c:ptCount val="2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4.5000000000000005E-3</c:v>
                </c:pt>
                <c:pt idx="9">
                  <c:v>4.5000000000000005E-3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5.4999999999999997E-3</c:v>
                </c:pt>
                <c:pt idx="18">
                  <c:v>5.4999999999999997E-3</c:v>
                </c:pt>
                <c:pt idx="19">
                  <c:v>5.4999999999999997E-3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8-437C-AB4A-7CBB94A95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69807"/>
        <c:axId val="559167311"/>
      </c:scatterChart>
      <c:valAx>
        <c:axId val="55916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9167311"/>
        <c:crosses val="autoZero"/>
        <c:crossBetween val="midCat"/>
      </c:valAx>
      <c:valAx>
        <c:axId val="5591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916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'creep e relaxação'!$C$29</c:f>
              <c:strCache>
                <c:ptCount val="1"/>
                <c:pt idx="0">
                  <c:v>∆L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'creep e relaxação'!$E$30:$E$77</c:f>
              <c:numCache>
                <c:formatCode>General</c:formatCode>
                <c:ptCount val="48"/>
                <c:pt idx="0">
                  <c:v>0</c:v>
                </c:pt>
                <c:pt idx="1">
                  <c:v>16.899999999999999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200</c:v>
                </c:pt>
                <c:pt idx="9">
                  <c:v>230</c:v>
                </c:pt>
                <c:pt idx="10">
                  <c:v>250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  <c:pt idx="16">
                  <c:v>380</c:v>
                </c:pt>
                <c:pt idx="17">
                  <c:v>400</c:v>
                </c:pt>
                <c:pt idx="18">
                  <c:v>420</c:v>
                </c:pt>
                <c:pt idx="19">
                  <c:v>440</c:v>
                </c:pt>
                <c:pt idx="20">
                  <c:v>460</c:v>
                </c:pt>
                <c:pt idx="21">
                  <c:v>480</c:v>
                </c:pt>
                <c:pt idx="22">
                  <c:v>500</c:v>
                </c:pt>
                <c:pt idx="23">
                  <c:v>520</c:v>
                </c:pt>
                <c:pt idx="24">
                  <c:v>540</c:v>
                </c:pt>
                <c:pt idx="25">
                  <c:v>560</c:v>
                </c:pt>
                <c:pt idx="26">
                  <c:v>580</c:v>
                </c:pt>
                <c:pt idx="27">
                  <c:v>600</c:v>
                </c:pt>
                <c:pt idx="28">
                  <c:v>620</c:v>
                </c:pt>
                <c:pt idx="29">
                  <c:v>640</c:v>
                </c:pt>
                <c:pt idx="30">
                  <c:v>660</c:v>
                </c:pt>
                <c:pt idx="31">
                  <c:v>680</c:v>
                </c:pt>
                <c:pt idx="32">
                  <c:v>700</c:v>
                </c:pt>
                <c:pt idx="33">
                  <c:v>720</c:v>
                </c:pt>
                <c:pt idx="34">
                  <c:v>740</c:v>
                </c:pt>
                <c:pt idx="35">
                  <c:v>760</c:v>
                </c:pt>
                <c:pt idx="36">
                  <c:v>780</c:v>
                </c:pt>
                <c:pt idx="37">
                  <c:v>800</c:v>
                </c:pt>
                <c:pt idx="38">
                  <c:v>820</c:v>
                </c:pt>
                <c:pt idx="39">
                  <c:v>840</c:v>
                </c:pt>
                <c:pt idx="40">
                  <c:v>860</c:v>
                </c:pt>
                <c:pt idx="41">
                  <c:v>880</c:v>
                </c:pt>
                <c:pt idx="42">
                  <c:v>900</c:v>
                </c:pt>
                <c:pt idx="43">
                  <c:v>920</c:v>
                </c:pt>
                <c:pt idx="44">
                  <c:v>940</c:v>
                </c:pt>
                <c:pt idx="45">
                  <c:v>960</c:v>
                </c:pt>
                <c:pt idx="46">
                  <c:v>980</c:v>
                </c:pt>
                <c:pt idx="47">
                  <c:v>1000</c:v>
                </c:pt>
              </c:numCache>
            </c:numRef>
          </c:xVal>
          <c:yVal>
            <c:numRef>
              <c:f>'creep e relaxação'!$C$30:$C$77</c:f>
              <c:numCache>
                <c:formatCode>General</c:formatCode>
                <c:ptCount val="48"/>
                <c:pt idx="0">
                  <c:v>0</c:v>
                </c:pt>
                <c:pt idx="1">
                  <c:v>-5.0000000000000001E-4</c:v>
                </c:pt>
                <c:pt idx="2">
                  <c:v>-5.0000000000000001E-4</c:v>
                </c:pt>
                <c:pt idx="3">
                  <c:v>-5.0000000000000001E-4</c:v>
                </c:pt>
                <c:pt idx="4">
                  <c:v>-5.0000000000000001E-4</c:v>
                </c:pt>
                <c:pt idx="5">
                  <c:v>-5.0000000000000001E-4</c:v>
                </c:pt>
                <c:pt idx="6">
                  <c:v>-1E-3</c:v>
                </c:pt>
                <c:pt idx="7">
                  <c:v>-1E-3</c:v>
                </c:pt>
                <c:pt idx="8">
                  <c:v>-1E-3</c:v>
                </c:pt>
                <c:pt idx="9">
                  <c:v>-1E-3</c:v>
                </c:pt>
                <c:pt idx="10">
                  <c:v>-1E-3</c:v>
                </c:pt>
                <c:pt idx="11">
                  <c:v>-1E-3</c:v>
                </c:pt>
                <c:pt idx="12">
                  <c:v>-1E-3</c:v>
                </c:pt>
                <c:pt idx="13">
                  <c:v>-1E-3</c:v>
                </c:pt>
                <c:pt idx="14">
                  <c:v>-1E-3</c:v>
                </c:pt>
                <c:pt idx="15">
                  <c:v>-1E-3</c:v>
                </c:pt>
                <c:pt idx="16">
                  <c:v>-1E-3</c:v>
                </c:pt>
                <c:pt idx="17">
                  <c:v>-1E-3</c:v>
                </c:pt>
                <c:pt idx="18">
                  <c:v>-1E-3</c:v>
                </c:pt>
                <c:pt idx="19">
                  <c:v>-1E-3</c:v>
                </c:pt>
                <c:pt idx="20">
                  <c:v>-1E-3</c:v>
                </c:pt>
                <c:pt idx="21">
                  <c:v>-1E-3</c:v>
                </c:pt>
                <c:pt idx="22">
                  <c:v>-1E-3</c:v>
                </c:pt>
                <c:pt idx="23">
                  <c:v>-1E-3</c:v>
                </c:pt>
                <c:pt idx="24">
                  <c:v>-1E-3</c:v>
                </c:pt>
                <c:pt idx="25">
                  <c:v>-1E-3</c:v>
                </c:pt>
                <c:pt idx="26">
                  <c:v>-1E-3</c:v>
                </c:pt>
                <c:pt idx="27">
                  <c:v>-1E-3</c:v>
                </c:pt>
                <c:pt idx="28">
                  <c:v>-1E-3</c:v>
                </c:pt>
                <c:pt idx="29">
                  <c:v>-1E-3</c:v>
                </c:pt>
                <c:pt idx="30">
                  <c:v>-1E-3</c:v>
                </c:pt>
                <c:pt idx="31">
                  <c:v>-1E-3</c:v>
                </c:pt>
                <c:pt idx="32">
                  <c:v>-1E-3</c:v>
                </c:pt>
                <c:pt idx="33">
                  <c:v>-1E-3</c:v>
                </c:pt>
                <c:pt idx="34">
                  <c:v>-1E-3</c:v>
                </c:pt>
                <c:pt idx="35">
                  <c:v>-1E-3</c:v>
                </c:pt>
                <c:pt idx="36">
                  <c:v>-1E-3</c:v>
                </c:pt>
                <c:pt idx="37">
                  <c:v>-1E-3</c:v>
                </c:pt>
                <c:pt idx="38">
                  <c:v>-1E-3</c:v>
                </c:pt>
                <c:pt idx="39">
                  <c:v>-1E-3</c:v>
                </c:pt>
                <c:pt idx="40">
                  <c:v>-1E-3</c:v>
                </c:pt>
                <c:pt idx="41">
                  <c:v>-1E-3</c:v>
                </c:pt>
                <c:pt idx="42">
                  <c:v>-1E-3</c:v>
                </c:pt>
                <c:pt idx="43">
                  <c:v>-1E-3</c:v>
                </c:pt>
                <c:pt idx="44">
                  <c:v>-1E-3</c:v>
                </c:pt>
                <c:pt idx="45">
                  <c:v>-1E-3</c:v>
                </c:pt>
                <c:pt idx="46">
                  <c:v>-1E-3</c:v>
                </c:pt>
                <c:pt idx="47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26-4715-8ECA-33CF3779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364959"/>
        <c:axId val="892361215"/>
      </c:scatterChart>
      <c:valAx>
        <c:axId val="89236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2361215"/>
        <c:crosses val="autoZero"/>
        <c:crossBetween val="midCat"/>
      </c:valAx>
      <c:valAx>
        <c:axId val="8923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236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349421</xdr:colOff>
      <xdr:row>2</xdr:row>
      <xdr:rowOff>15769</xdr:rowOff>
    </xdr:from>
    <xdr:to>
      <xdr:col>31</xdr:col>
      <xdr:colOff>436825</xdr:colOff>
      <xdr:row>20</xdr:row>
      <xdr:rowOff>151584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16E39E-C91D-7F15-9074-0086C45CC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337851</xdr:colOff>
      <xdr:row>21</xdr:row>
      <xdr:rowOff>64423</xdr:rowOff>
    </xdr:from>
    <xdr:to>
      <xdr:col>31</xdr:col>
      <xdr:colOff>443344</xdr:colOff>
      <xdr:row>39</xdr:row>
      <xdr:rowOff>166254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1D85818-4A54-15A6-DFFB-EACCE6223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519545</xdr:colOff>
      <xdr:row>2</xdr:row>
      <xdr:rowOff>20782</xdr:rowOff>
    </xdr:from>
    <xdr:to>
      <xdr:col>39</xdr:col>
      <xdr:colOff>214745</xdr:colOff>
      <xdr:row>17</xdr:row>
      <xdr:rowOff>62345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46C472E-57B2-E15B-F2A9-C02D45101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547255</xdr:colOff>
      <xdr:row>17</xdr:row>
      <xdr:rowOff>117764</xdr:rowOff>
    </xdr:from>
    <xdr:to>
      <xdr:col>39</xdr:col>
      <xdr:colOff>242455</xdr:colOff>
      <xdr:row>32</xdr:row>
      <xdr:rowOff>159328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0830D9-83BC-A3BE-673D-58F21BD40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239486</xdr:colOff>
      <xdr:row>30</xdr:row>
      <xdr:rowOff>92529</xdr:rowOff>
    </xdr:from>
    <xdr:to>
      <xdr:col>17</xdr:col>
      <xdr:colOff>348343</xdr:colOff>
      <xdr:row>45</xdr:row>
      <xdr:rowOff>59872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B382EA9-9896-FC3C-3468-523184834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83820</xdr:rowOff>
    </xdr:from>
    <xdr:to>
      <xdr:col>16</xdr:col>
      <xdr:colOff>228600</xdr:colOff>
      <xdr:row>21</xdr:row>
      <xdr:rowOff>83820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8B284EB-1D35-8CC9-6D17-E1D30E6DB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480060</xdr:colOff>
      <xdr:row>57</xdr:row>
      <xdr:rowOff>106680</xdr:rowOff>
    </xdr:from>
    <xdr:to>
      <xdr:col>16</xdr:col>
      <xdr:colOff>175260</xdr:colOff>
      <xdr:row>72</xdr:row>
      <xdr:rowOff>106680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6B826E7-D0D1-9E4D-04A0-07E23436D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F904-8E88-42A7-A5CB-FED4B19A08FC}">
  <dimension ref="A2:U58"/>
  <sheetViews>
    <sheetView topLeftCell="A13" zoomScale="70" zoomScaleNormal="70" workbookViewId="0">
      <selection activeCell="F26" sqref="F26"/>
    </sheetView>
  </sheetViews>
  <sheetFormatPr defaultRowHeight="14.4" x14ac:dyDescent="0.3"/>
  <cols>
    <col min="3" max="3" width="11.33203125" bestFit="1" customWidth="1"/>
    <col min="4" max="4" width="10.5546875" bestFit="1" customWidth="1"/>
    <col min="5" max="5" width="10.109375" bestFit="1" customWidth="1"/>
    <col min="6" max="6" width="11.21875" bestFit="1" customWidth="1"/>
    <col min="8" max="8" width="10.109375" bestFit="1" customWidth="1"/>
    <col min="9" max="9" width="9.77734375" bestFit="1" customWidth="1"/>
    <col min="10" max="10" width="9.44140625" bestFit="1" customWidth="1"/>
    <col min="11" max="11" width="11.88671875" bestFit="1" customWidth="1"/>
    <col min="13" max="13" width="13" bestFit="1" customWidth="1"/>
    <col min="14" max="14" width="11.33203125" bestFit="1" customWidth="1"/>
    <col min="15" max="15" width="11.77734375" bestFit="1" customWidth="1"/>
    <col min="16" max="16" width="11.33203125" bestFit="1" customWidth="1"/>
  </cols>
  <sheetData>
    <row r="2" spans="1:21" x14ac:dyDescent="0.3">
      <c r="A2" s="8" t="s">
        <v>0</v>
      </c>
      <c r="B2" s="8"/>
      <c r="C2" t="s">
        <v>1</v>
      </c>
      <c r="D2" t="s">
        <v>7</v>
      </c>
      <c r="E2" s="1" t="s">
        <v>8</v>
      </c>
      <c r="F2" s="1" t="s">
        <v>9</v>
      </c>
      <c r="G2" s="1" t="s">
        <v>10</v>
      </c>
      <c r="H2" s="1" t="s">
        <v>3</v>
      </c>
      <c r="I2" s="1" t="s">
        <v>4</v>
      </c>
      <c r="J2" s="1" t="s">
        <v>5</v>
      </c>
      <c r="K2" s="1" t="s">
        <v>18</v>
      </c>
      <c r="L2" s="1" t="s">
        <v>32</v>
      </c>
      <c r="M2" s="1" t="s">
        <v>33</v>
      </c>
      <c r="N2" s="1" t="s">
        <v>34</v>
      </c>
      <c r="O2" s="1" t="s">
        <v>35</v>
      </c>
      <c r="R2" t="s">
        <v>23</v>
      </c>
      <c r="S2">
        <f>D4</f>
        <v>410</v>
      </c>
    </row>
    <row r="3" spans="1:21" x14ac:dyDescent="0.3">
      <c r="A3" t="s">
        <v>20</v>
      </c>
      <c r="B3" t="s">
        <v>21</v>
      </c>
      <c r="C3" t="s">
        <v>22</v>
      </c>
      <c r="D3" t="s">
        <v>19</v>
      </c>
      <c r="E3" t="s">
        <v>25</v>
      </c>
      <c r="F3" t="s">
        <v>19</v>
      </c>
      <c r="G3" t="s">
        <v>25</v>
      </c>
      <c r="H3" t="s">
        <v>19</v>
      </c>
      <c r="I3" t="s">
        <v>19</v>
      </c>
      <c r="J3" t="s">
        <v>26</v>
      </c>
      <c r="K3" t="s">
        <v>19</v>
      </c>
    </row>
    <row r="4" spans="1:21" x14ac:dyDescent="0.3">
      <c r="A4" s="2">
        <v>10.26</v>
      </c>
      <c r="B4" s="4">
        <f>A4*10^(-3)</f>
        <v>1.026E-2</v>
      </c>
      <c r="C4" s="4">
        <f>B4*9.81</f>
        <v>0.10065060000000001</v>
      </c>
      <c r="D4">
        <v>410</v>
      </c>
      <c r="E4" s="5">
        <f>(D4-S$2)*10^(-3)</f>
        <v>0</v>
      </c>
      <c r="F4">
        <v>417</v>
      </c>
      <c r="G4" s="5">
        <f t="shared" ref="G4:G19" si="0">(F4-S$2)*10^(-3)</f>
        <v>7.0000000000000001E-3</v>
      </c>
      <c r="H4">
        <f>1+0.378</f>
        <v>1.3780000000000001</v>
      </c>
      <c r="I4">
        <f>1.5+0.295</f>
        <v>1.7949999999999999</v>
      </c>
      <c r="J4" s="7">
        <f>(H4*I4)*10^(-6)</f>
        <v>2.47351E-6</v>
      </c>
      <c r="K4" s="3">
        <f>(197-S5)*10^(-3)</f>
        <v>0.02</v>
      </c>
      <c r="L4" s="4">
        <f>C$45*E4^3+D$45*E4^2+E$45*E4+F$45</f>
        <v>9.6582176488730409E-2</v>
      </c>
      <c r="M4" s="4">
        <f>C4-L4</f>
        <v>4.0684235112695977E-3</v>
      </c>
      <c r="N4">
        <f t="shared" ref="N4:N18" si="1">C$54*G4^3+D$54*G4^2+E$54*G4+F$54</f>
        <v>8.8581822380648906E-2</v>
      </c>
      <c r="O4" s="4">
        <f>C4-N4</f>
        <v>1.2068777619351101E-2</v>
      </c>
    </row>
    <row r="5" spans="1:21" x14ac:dyDescent="0.3">
      <c r="A5" s="2">
        <v>20.3</v>
      </c>
      <c r="B5" s="4">
        <f t="shared" ref="B5:B19" si="2">A5*10^(-3)</f>
        <v>2.0300000000000002E-2</v>
      </c>
      <c r="C5" s="4">
        <f t="shared" ref="C5:C19" si="3">B5*9.81</f>
        <v>0.19914300000000004</v>
      </c>
      <c r="D5">
        <v>415</v>
      </c>
      <c r="E5" s="5">
        <f t="shared" ref="E4:E19" si="4">(D5-S$2)*10^(-3)</f>
        <v>5.0000000000000001E-3</v>
      </c>
      <c r="F5">
        <v>425</v>
      </c>
      <c r="G5" s="5">
        <f t="shared" si="0"/>
        <v>1.4999999999999999E-2</v>
      </c>
      <c r="L5" s="4">
        <f t="shared" ref="L5:L19" si="5">C$45*E5^3+D$45*E5^2+E$45*E5+F$45</f>
        <v>0.20665042552279167</v>
      </c>
      <c r="M5" s="4">
        <f t="shared" ref="M5:M19" si="6">C5-L5</f>
        <v>-7.5074255227916276E-3</v>
      </c>
      <c r="N5">
        <f t="shared" si="1"/>
        <v>0.20745544936735053</v>
      </c>
      <c r="O5" s="4">
        <f t="shared" ref="O5:O19" si="7">C5-N5</f>
        <v>-8.3124493673504829E-3</v>
      </c>
      <c r="R5" t="s">
        <v>24</v>
      </c>
      <c r="S5">
        <f>523-346</f>
        <v>177</v>
      </c>
    </row>
    <row r="6" spans="1:21" x14ac:dyDescent="0.3">
      <c r="A6" s="2">
        <v>30.39</v>
      </c>
      <c r="B6" s="4">
        <f t="shared" si="2"/>
        <v>3.039E-2</v>
      </c>
      <c r="C6" s="4">
        <f t="shared" si="3"/>
        <v>0.2981259</v>
      </c>
      <c r="D6">
        <v>420</v>
      </c>
      <c r="E6" s="5">
        <f t="shared" si="4"/>
        <v>0.01</v>
      </c>
      <c r="F6">
        <v>432</v>
      </c>
      <c r="G6" s="5">
        <f t="shared" si="0"/>
        <v>2.1999999999999999E-2</v>
      </c>
      <c r="L6" s="4">
        <f t="shared" si="5"/>
        <v>0.30860664031584339</v>
      </c>
      <c r="M6" s="4">
        <f t="shared" si="6"/>
        <v>-1.0480740315843395E-2</v>
      </c>
      <c r="N6">
        <f t="shared" si="1"/>
        <v>0.30212212916958442</v>
      </c>
      <c r="O6" s="4">
        <f t="shared" si="7"/>
        <v>-3.9962291695844199E-3</v>
      </c>
      <c r="R6" t="s">
        <v>19</v>
      </c>
    </row>
    <row r="7" spans="1:21" x14ac:dyDescent="0.3">
      <c r="A7" s="2">
        <v>40.58</v>
      </c>
      <c r="B7" s="4">
        <f t="shared" si="2"/>
        <v>4.0579999999999998E-2</v>
      </c>
      <c r="C7" s="4">
        <f t="shared" si="3"/>
        <v>0.39808979999999999</v>
      </c>
      <c r="D7">
        <v>425</v>
      </c>
      <c r="E7" s="5">
        <f t="shared" si="4"/>
        <v>1.4999999999999999E-2</v>
      </c>
      <c r="F7">
        <v>440</v>
      </c>
      <c r="G7" s="5">
        <f t="shared" si="0"/>
        <v>0.03</v>
      </c>
      <c r="L7" s="4">
        <f t="shared" si="5"/>
        <v>0.40292029613715902</v>
      </c>
      <c r="M7" s="4">
        <f t="shared" si="6"/>
        <v>-4.8304961371590238E-3</v>
      </c>
      <c r="N7">
        <f t="shared" si="1"/>
        <v>0.4011157343236495</v>
      </c>
      <c r="O7" s="4">
        <f t="shared" si="7"/>
        <v>-3.025934323649504E-3</v>
      </c>
    </row>
    <row r="8" spans="1:21" x14ac:dyDescent="0.3">
      <c r="A8" s="2">
        <v>50.64</v>
      </c>
      <c r="B8" s="4">
        <f t="shared" si="2"/>
        <v>5.0640000000000004E-2</v>
      </c>
      <c r="C8" s="4">
        <f t="shared" si="3"/>
        <v>0.49677840000000006</v>
      </c>
      <c r="D8">
        <v>430</v>
      </c>
      <c r="E8" s="5">
        <f t="shared" si="4"/>
        <v>0.02</v>
      </c>
      <c r="F8">
        <v>449</v>
      </c>
      <c r="G8" s="5">
        <f t="shared" si="0"/>
        <v>3.9E-2</v>
      </c>
      <c r="L8" s="4">
        <f t="shared" si="5"/>
        <v>0.49006086825601208</v>
      </c>
      <c r="M8" s="4">
        <f t="shared" si="6"/>
        <v>6.7175317439879811E-3</v>
      </c>
      <c r="N8">
        <f t="shared" si="1"/>
        <v>0.50273486875411655</v>
      </c>
      <c r="O8" s="4">
        <f t="shared" si="7"/>
        <v>-5.956468754116484E-3</v>
      </c>
      <c r="R8" t="s">
        <v>31</v>
      </c>
    </row>
    <row r="9" spans="1:21" x14ac:dyDescent="0.3">
      <c r="A9" s="2">
        <v>60.68</v>
      </c>
      <c r="B9" s="4">
        <f t="shared" si="2"/>
        <v>6.0679999999999998E-2</v>
      </c>
      <c r="C9" s="4">
        <f t="shared" si="3"/>
        <v>0.59527079999999999</v>
      </c>
      <c r="D9">
        <v>436</v>
      </c>
      <c r="E9" s="5">
        <f t="shared" si="4"/>
        <v>2.6000000000000002E-2</v>
      </c>
      <c r="F9">
        <v>458</v>
      </c>
      <c r="G9" s="5">
        <f t="shared" si="0"/>
        <v>4.8000000000000001E-2</v>
      </c>
      <c r="L9" s="4">
        <f t="shared" si="5"/>
        <v>0.58582210549052205</v>
      </c>
      <c r="M9" s="4">
        <f t="shared" si="6"/>
        <v>9.4486945094779395E-3</v>
      </c>
      <c r="N9">
        <f t="shared" si="1"/>
        <v>0.59630002689552042</v>
      </c>
      <c r="O9" s="4">
        <f t="shared" si="7"/>
        <v>-1.0292268955204298E-3</v>
      </c>
      <c r="R9" t="s">
        <v>30</v>
      </c>
    </row>
    <row r="10" spans="1:21" x14ac:dyDescent="0.3">
      <c r="A10" s="2">
        <v>70.739999999999995</v>
      </c>
      <c r="B10" s="4">
        <f t="shared" si="2"/>
        <v>7.0739999999999997E-2</v>
      </c>
      <c r="C10" s="4">
        <f t="shared" si="3"/>
        <v>0.6939594</v>
      </c>
      <c r="D10">
        <v>442</v>
      </c>
      <c r="E10" s="5">
        <f t="shared" si="4"/>
        <v>3.2000000000000001E-2</v>
      </c>
      <c r="F10">
        <v>468</v>
      </c>
      <c r="G10" s="5">
        <f>(F10-S$2)*10^(-3)</f>
        <v>5.8000000000000003E-2</v>
      </c>
      <c r="L10" s="4">
        <f t="shared" si="5"/>
        <v>0.67274139984654435</v>
      </c>
      <c r="M10" s="4">
        <f t="shared" si="6"/>
        <v>2.1218000153455652E-2</v>
      </c>
      <c r="N10">
        <f t="shared" si="1"/>
        <v>0.69368009236082384</v>
      </c>
      <c r="O10" s="4">
        <f t="shared" si="7"/>
        <v>2.7930763917616286E-4</v>
      </c>
    </row>
    <row r="11" spans="1:21" x14ac:dyDescent="0.3">
      <c r="A11" s="2">
        <v>80.790000000000006</v>
      </c>
      <c r="B11" s="4">
        <f t="shared" si="2"/>
        <v>8.0790000000000015E-2</v>
      </c>
      <c r="C11" s="4">
        <f t="shared" si="3"/>
        <v>0.79254990000000014</v>
      </c>
      <c r="D11">
        <v>451</v>
      </c>
      <c r="E11" s="5">
        <f t="shared" si="4"/>
        <v>4.1000000000000002E-2</v>
      </c>
      <c r="F11">
        <v>478</v>
      </c>
      <c r="G11" s="5">
        <f t="shared" si="0"/>
        <v>6.8000000000000005E-2</v>
      </c>
      <c r="L11" s="4">
        <f t="shared" si="5"/>
        <v>0.78831631500126664</v>
      </c>
      <c r="M11" s="4">
        <f t="shared" si="6"/>
        <v>4.2335849987334973E-3</v>
      </c>
      <c r="N11">
        <f t="shared" si="1"/>
        <v>0.78725583482616113</v>
      </c>
      <c r="O11" s="4">
        <f t="shared" si="7"/>
        <v>5.2940651738390132E-3</v>
      </c>
    </row>
    <row r="12" spans="1:21" x14ac:dyDescent="0.3">
      <c r="A12" s="2">
        <v>90.86</v>
      </c>
      <c r="B12" s="4">
        <f t="shared" si="2"/>
        <v>9.0859999999999996E-2</v>
      </c>
      <c r="C12" s="4">
        <f t="shared" si="3"/>
        <v>0.89133660000000003</v>
      </c>
      <c r="D12">
        <v>461</v>
      </c>
      <c r="E12" s="5">
        <f t="shared" si="4"/>
        <v>5.1000000000000004E-2</v>
      </c>
      <c r="F12">
        <v>488</v>
      </c>
      <c r="G12" s="5">
        <f t="shared" si="0"/>
        <v>7.8E-2</v>
      </c>
      <c r="L12" s="4">
        <f t="shared" si="5"/>
        <v>0.89887093438177113</v>
      </c>
      <c r="M12" s="4">
        <f t="shared" si="6"/>
        <v>-7.5343343817710906E-3</v>
      </c>
      <c r="N12">
        <f t="shared" si="1"/>
        <v>0.88025823197775133</v>
      </c>
      <c r="O12" s="4">
        <f t="shared" si="7"/>
        <v>1.1078368022248708E-2</v>
      </c>
    </row>
    <row r="13" spans="1:21" x14ac:dyDescent="0.3">
      <c r="A13" s="2">
        <v>101.02</v>
      </c>
      <c r="B13" s="4">
        <f t="shared" si="2"/>
        <v>0.10102</v>
      </c>
      <c r="C13" s="4">
        <f t="shared" si="3"/>
        <v>0.99100620000000006</v>
      </c>
      <c r="D13">
        <v>473</v>
      </c>
      <c r="E13" s="5">
        <f t="shared" si="4"/>
        <v>6.3E-2</v>
      </c>
      <c r="F13">
        <v>499</v>
      </c>
      <c r="G13" s="5">
        <f t="shared" si="0"/>
        <v>8.8999999999999996E-2</v>
      </c>
      <c r="L13" s="4">
        <f t="shared" si="5"/>
        <v>1.0118406781156426</v>
      </c>
      <c r="M13" s="4">
        <f t="shared" si="6"/>
        <v>-2.0834478115642541E-2</v>
      </c>
      <c r="N13">
        <f t="shared" si="1"/>
        <v>0.98575482687562477</v>
      </c>
      <c r="O13" s="4">
        <f t="shared" si="7"/>
        <v>5.2513731243752915E-3</v>
      </c>
    </row>
    <row r="14" spans="1:21" x14ac:dyDescent="0.3">
      <c r="A14" s="2">
        <v>111.03</v>
      </c>
      <c r="B14" s="4">
        <f t="shared" si="2"/>
        <v>0.11103</v>
      </c>
      <c r="C14" s="4">
        <f t="shared" si="3"/>
        <v>1.0892043</v>
      </c>
      <c r="D14">
        <v>484</v>
      </c>
      <c r="E14" s="5">
        <f t="shared" si="4"/>
        <v>7.3999999999999996E-2</v>
      </c>
      <c r="F14">
        <v>509</v>
      </c>
      <c r="G14" s="5">
        <f t="shared" si="0"/>
        <v>9.9000000000000005E-2</v>
      </c>
      <c r="L14" s="4">
        <f t="shared" si="5"/>
        <v>1.1017473340266237</v>
      </c>
      <c r="M14" s="4">
        <f t="shared" si="6"/>
        <v>-1.2543034026623712E-2</v>
      </c>
      <c r="N14">
        <f t="shared" si="1"/>
        <v>1.0880700312369886</v>
      </c>
      <c r="O14" s="4">
        <f t="shared" si="7"/>
        <v>1.1342687630113701E-3</v>
      </c>
    </row>
    <row r="15" spans="1:21" x14ac:dyDescent="0.3">
      <c r="A15" s="2">
        <v>121.21</v>
      </c>
      <c r="B15" s="4">
        <f t="shared" si="2"/>
        <v>0.12121</v>
      </c>
      <c r="C15" s="4">
        <f t="shared" si="3"/>
        <v>1.1890701000000001</v>
      </c>
      <c r="D15">
        <v>495</v>
      </c>
      <c r="E15" s="5">
        <f t="shared" si="4"/>
        <v>8.5000000000000006E-2</v>
      </c>
      <c r="F15">
        <v>518</v>
      </c>
      <c r="G15" s="5">
        <f t="shared" si="0"/>
        <v>0.108</v>
      </c>
      <c r="L15" s="4">
        <f t="shared" si="5"/>
        <v>1.1837489363964322</v>
      </c>
      <c r="M15" s="4">
        <f t="shared" si="6"/>
        <v>5.3211636035679355E-3</v>
      </c>
      <c r="N15">
        <f t="shared" si="1"/>
        <v>1.1881351284122279</v>
      </c>
      <c r="O15" s="4">
        <f t="shared" si="7"/>
        <v>9.3497158777222644E-4</v>
      </c>
      <c r="R15" t="s">
        <v>27</v>
      </c>
    </row>
    <row r="16" spans="1:21" x14ac:dyDescent="0.3">
      <c r="A16" s="2">
        <v>131.24</v>
      </c>
      <c r="B16" s="4">
        <f t="shared" si="2"/>
        <v>0.13124000000000002</v>
      </c>
      <c r="C16" s="4">
        <f t="shared" si="3"/>
        <v>1.2874644000000004</v>
      </c>
      <c r="D16">
        <v>508</v>
      </c>
      <c r="E16" s="5">
        <f t="shared" si="4"/>
        <v>9.8000000000000004E-2</v>
      </c>
      <c r="F16">
        <v>527</v>
      </c>
      <c r="G16" s="5">
        <f t="shared" si="0"/>
        <v>0.11700000000000001</v>
      </c>
      <c r="L16" s="4">
        <f t="shared" si="5"/>
        <v>1.2773038416596956</v>
      </c>
      <c r="M16" s="4">
        <f t="shared" si="6"/>
        <v>1.0160558340304826E-2</v>
      </c>
      <c r="N16">
        <f t="shared" si="1"/>
        <v>1.2982041835866815</v>
      </c>
      <c r="O16" s="4">
        <f t="shared" si="7"/>
        <v>-1.0739783586681151E-2</v>
      </c>
      <c r="R16" s="1" t="s">
        <v>8</v>
      </c>
      <c r="S16" t="s">
        <v>3</v>
      </c>
      <c r="T16" t="s">
        <v>4</v>
      </c>
      <c r="U16" t="s">
        <v>5</v>
      </c>
    </row>
    <row r="17" spans="1:21" x14ac:dyDescent="0.3">
      <c r="A17" s="2">
        <v>141.31</v>
      </c>
      <c r="B17" s="4">
        <f t="shared" si="2"/>
        <v>0.14131000000000002</v>
      </c>
      <c r="C17" s="4">
        <f t="shared" si="3"/>
        <v>1.3862511000000002</v>
      </c>
      <c r="D17">
        <v>522</v>
      </c>
      <c r="E17" s="5">
        <f t="shared" si="4"/>
        <v>0.112</v>
      </c>
      <c r="F17">
        <v>535</v>
      </c>
      <c r="G17" s="5">
        <f t="shared" si="0"/>
        <v>0.125</v>
      </c>
      <c r="L17" s="4">
        <f t="shared" si="5"/>
        <v>1.3829806492348962</v>
      </c>
      <c r="M17" s="4">
        <f t="shared" si="6"/>
        <v>3.270450765104016E-3</v>
      </c>
      <c r="N17">
        <f t="shared" si="1"/>
        <v>1.4063458510846631</v>
      </c>
      <c r="O17" s="4">
        <f t="shared" si="7"/>
        <v>-2.0094751084662965E-2</v>
      </c>
      <c r="R17">
        <v>0</v>
      </c>
      <c r="S17">
        <v>1.4</v>
      </c>
      <c r="T17">
        <v>1.85</v>
      </c>
      <c r="U17" s="6">
        <f>S17*T17*10^(-6)</f>
        <v>2.5899999999999998E-6</v>
      </c>
    </row>
    <row r="18" spans="1:21" x14ac:dyDescent="0.3">
      <c r="A18" s="2">
        <v>151.41999999999999</v>
      </c>
      <c r="B18" s="4">
        <f t="shared" si="2"/>
        <v>0.15142</v>
      </c>
      <c r="C18" s="4">
        <f t="shared" si="3"/>
        <v>1.4854302000000001</v>
      </c>
      <c r="D18">
        <v>533</v>
      </c>
      <c r="E18" s="5">
        <f t="shared" si="4"/>
        <v>0.123</v>
      </c>
      <c r="F18">
        <v>541</v>
      </c>
      <c r="G18" s="5">
        <f t="shared" si="0"/>
        <v>0.13100000000000001</v>
      </c>
      <c r="L18" s="4">
        <f t="shared" si="5"/>
        <v>1.4761370546871446</v>
      </c>
      <c r="M18" s="4">
        <f t="shared" si="6"/>
        <v>9.2931453128555219E-3</v>
      </c>
      <c r="N18">
        <f t="shared" si="1"/>
        <v>1.4948557898819694</v>
      </c>
      <c r="O18" s="4">
        <f t="shared" si="7"/>
        <v>-9.4255898819692874E-3</v>
      </c>
      <c r="R18">
        <v>0.17100000000000001</v>
      </c>
      <c r="S18">
        <v>1.165</v>
      </c>
      <c r="T18">
        <v>1.68</v>
      </c>
      <c r="U18" s="6">
        <f>S18*T18*10^(-6)</f>
        <v>1.9572000000000001E-6</v>
      </c>
    </row>
    <row r="19" spans="1:21" x14ac:dyDescent="0.3">
      <c r="A19" s="2">
        <v>161.5</v>
      </c>
      <c r="B19" s="4">
        <f t="shared" si="2"/>
        <v>0.1615</v>
      </c>
      <c r="C19" s="4">
        <f t="shared" si="3"/>
        <v>1.5843150000000001</v>
      </c>
      <c r="D19">
        <v>545</v>
      </c>
      <c r="E19" s="5">
        <f t="shared" si="4"/>
        <v>0.13500000000000001</v>
      </c>
      <c r="F19">
        <f>D19</f>
        <v>545</v>
      </c>
      <c r="G19" s="5">
        <f t="shared" si="0"/>
        <v>0.13500000000000001</v>
      </c>
      <c r="L19" s="4">
        <f t="shared" si="5"/>
        <v>1.594316044438929</v>
      </c>
      <c r="M19" s="4">
        <f t="shared" si="6"/>
        <v>-1.0001044438928908E-2</v>
      </c>
      <c r="N19">
        <f>C$54*G19^3+D$54*G19^2+E$54*G19+F$54</f>
        <v>1.5577756988662439</v>
      </c>
      <c r="O19" s="4">
        <f t="shared" si="7"/>
        <v>2.6539301133756243E-2</v>
      </c>
    </row>
    <row r="20" spans="1:21" x14ac:dyDescent="0.3">
      <c r="R20" t="s">
        <v>28</v>
      </c>
    </row>
    <row r="21" spans="1:21" x14ac:dyDescent="0.3">
      <c r="R21">
        <f t="array" ref="R21:S23">LINEST(U17:U18,R17:R18,TRUE,TRUE)</f>
        <v>-3.7005847953216339E-6</v>
      </c>
      <c r="S21">
        <v>2.5899999999999993E-6</v>
      </c>
    </row>
    <row r="22" spans="1:21" x14ac:dyDescent="0.3">
      <c r="R22">
        <v>0</v>
      </c>
      <c r="S22">
        <v>0</v>
      </c>
    </row>
    <row r="23" spans="1:21" x14ac:dyDescent="0.3">
      <c r="A23" t="s">
        <v>0</v>
      </c>
      <c r="B23" t="s">
        <v>1</v>
      </c>
      <c r="C23" t="s">
        <v>5</v>
      </c>
      <c r="D23" s="1" t="s">
        <v>8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29</v>
      </c>
      <c r="R23">
        <v>1</v>
      </c>
      <c r="S23">
        <v>0</v>
      </c>
    </row>
    <row r="24" spans="1:21" x14ac:dyDescent="0.3">
      <c r="I24" t="s">
        <v>38</v>
      </c>
    </row>
    <row r="25" spans="1:21" x14ac:dyDescent="0.3">
      <c r="A25" s="2">
        <f>A4</f>
        <v>10.26</v>
      </c>
      <c r="B25" s="4">
        <f>B4</f>
        <v>1.026E-2</v>
      </c>
      <c r="C25" s="7">
        <f t="shared" ref="C25:C40" si="8">D25*R$21+S$21</f>
        <v>2.5899999999999993E-6</v>
      </c>
      <c r="D25">
        <f>E4</f>
        <v>0</v>
      </c>
      <c r="E25">
        <f>G4</f>
        <v>7.0000000000000001E-3</v>
      </c>
      <c r="F25" s="5">
        <f>D25/(S$2*10^(-3))</f>
        <v>0</v>
      </c>
      <c r="G25" s="5">
        <f t="shared" ref="G25:G40" si="9">E25/(S$2*10^(-3))</f>
        <v>1.7073170731707315E-2</v>
      </c>
      <c r="H25" s="7">
        <f>B25/C25</f>
        <v>3961.3899613899625</v>
      </c>
      <c r="I25" s="7">
        <f>(C$45*3*D25^2+D$45*2*D25+E$45)*((S$2*10^(-3))/C25)</f>
        <v>3618155.2697688132</v>
      </c>
    </row>
    <row r="26" spans="1:21" x14ac:dyDescent="0.3">
      <c r="A26" s="2">
        <f t="shared" ref="A26:B40" si="10">A5</f>
        <v>20.3</v>
      </c>
      <c r="B26" s="4">
        <f t="shared" si="10"/>
        <v>2.0300000000000002E-2</v>
      </c>
      <c r="C26" s="7">
        <f t="shared" si="8"/>
        <v>2.5714970760233911E-6</v>
      </c>
      <c r="D26">
        <f t="shared" ref="D26:D40" si="11">E5</f>
        <v>5.0000000000000001E-3</v>
      </c>
      <c r="E26">
        <f t="shared" ref="E26:E40" si="12">G5</f>
        <v>1.4999999999999999E-2</v>
      </c>
      <c r="F26" s="5">
        <f t="shared" ref="F25:F40" si="13">D26/(S$2*10^(-3))</f>
        <v>1.2195121951219511E-2</v>
      </c>
      <c r="G26" s="5">
        <f t="shared" si="9"/>
        <v>3.6585365853658534E-2</v>
      </c>
      <c r="H26">
        <f t="shared" ref="H26:H40" si="14">B26/C26</f>
        <v>7894.23413671241</v>
      </c>
      <c r="I26" s="7">
        <f t="shared" ref="I26:I40" si="15">(C$45*3*D26^2+D$45*2*D26+E$45)*((S$2*10^(-3))/C26)</f>
        <v>3378027.1173130483</v>
      </c>
    </row>
    <row r="27" spans="1:21" x14ac:dyDescent="0.3">
      <c r="A27" s="2">
        <f t="shared" si="10"/>
        <v>30.39</v>
      </c>
      <c r="B27" s="4">
        <f t="shared" si="10"/>
        <v>3.039E-2</v>
      </c>
      <c r="C27" s="7">
        <f t="shared" si="8"/>
        <v>2.5529941520467828E-6</v>
      </c>
      <c r="D27">
        <f t="shared" si="11"/>
        <v>0.01</v>
      </c>
      <c r="E27">
        <f t="shared" si="12"/>
        <v>2.1999999999999999E-2</v>
      </c>
      <c r="F27" s="5">
        <f t="shared" si="13"/>
        <v>2.4390243902439022E-2</v>
      </c>
      <c r="G27" s="5">
        <f t="shared" si="9"/>
        <v>5.3658536585365846E-2</v>
      </c>
      <c r="H27">
        <f t="shared" si="14"/>
        <v>11903.670039994324</v>
      </c>
      <c r="I27" s="7">
        <f t="shared" si="15"/>
        <v>3149497.4348959317</v>
      </c>
    </row>
    <row r="28" spans="1:21" x14ac:dyDescent="0.3">
      <c r="A28" s="2">
        <f t="shared" si="10"/>
        <v>40.58</v>
      </c>
      <c r="B28" s="4">
        <f t="shared" si="10"/>
        <v>4.0579999999999998E-2</v>
      </c>
      <c r="C28" s="7">
        <f t="shared" si="8"/>
        <v>2.534491228070175E-6</v>
      </c>
      <c r="D28">
        <f t="shared" si="11"/>
        <v>1.4999999999999999E-2</v>
      </c>
      <c r="E28">
        <f t="shared" si="12"/>
        <v>0.03</v>
      </c>
      <c r="F28" s="5">
        <f t="shared" si="13"/>
        <v>3.6585365853658534E-2</v>
      </c>
      <c r="G28" s="5">
        <f t="shared" si="9"/>
        <v>7.3170731707317069E-2</v>
      </c>
      <c r="H28">
        <f t="shared" si="14"/>
        <v>16011.102958481582</v>
      </c>
      <c r="I28" s="7">
        <f t="shared" si="15"/>
        <v>2932820.244634795</v>
      </c>
    </row>
    <row r="29" spans="1:21" x14ac:dyDescent="0.3">
      <c r="A29" s="2">
        <f t="shared" si="10"/>
        <v>50.64</v>
      </c>
      <c r="B29" s="4">
        <f t="shared" si="10"/>
        <v>5.0640000000000004E-2</v>
      </c>
      <c r="C29" s="7">
        <f t="shared" si="8"/>
        <v>2.5159883040935667E-6</v>
      </c>
      <c r="D29">
        <f t="shared" si="11"/>
        <v>0.02</v>
      </c>
      <c r="E29">
        <f t="shared" si="12"/>
        <v>3.9E-2</v>
      </c>
      <c r="F29" s="5">
        <f t="shared" si="13"/>
        <v>4.8780487804878044E-2</v>
      </c>
      <c r="G29" s="5">
        <f t="shared" si="9"/>
        <v>9.5121951219512182E-2</v>
      </c>
      <c r="H29">
        <f t="shared" si="14"/>
        <v>20127.279573441436</v>
      </c>
      <c r="I29" s="7">
        <f t="shared" si="15"/>
        <v>2728257.0411012988</v>
      </c>
    </row>
    <row r="30" spans="1:21" x14ac:dyDescent="0.3">
      <c r="A30" s="2">
        <f t="shared" si="10"/>
        <v>60.68</v>
      </c>
      <c r="B30" s="4">
        <f t="shared" si="10"/>
        <v>6.0679999999999998E-2</v>
      </c>
      <c r="C30" s="7">
        <f t="shared" si="8"/>
        <v>2.4937847953216368E-6</v>
      </c>
      <c r="D30">
        <f t="shared" si="11"/>
        <v>2.6000000000000002E-2</v>
      </c>
      <c r="E30">
        <f t="shared" si="12"/>
        <v>4.8000000000000001E-2</v>
      </c>
      <c r="F30" s="5">
        <f t="shared" si="13"/>
        <v>6.3414634146341464E-2</v>
      </c>
      <c r="G30" s="5">
        <f t="shared" si="9"/>
        <v>0.11707317073170731</v>
      </c>
      <c r="H30">
        <f t="shared" si="14"/>
        <v>24332.492568659589</v>
      </c>
      <c r="I30" s="7">
        <f t="shared" si="15"/>
        <v>2499151.3172009955</v>
      </c>
    </row>
    <row r="31" spans="1:21" x14ac:dyDescent="0.3">
      <c r="A31" s="2">
        <f t="shared" si="10"/>
        <v>70.739999999999995</v>
      </c>
      <c r="B31" s="4">
        <f t="shared" si="10"/>
        <v>7.0739999999999997E-2</v>
      </c>
      <c r="C31" s="7">
        <f t="shared" si="8"/>
        <v>2.4715812865497069E-6</v>
      </c>
      <c r="D31">
        <f t="shared" si="11"/>
        <v>3.2000000000000001E-2</v>
      </c>
      <c r="E31">
        <f t="shared" si="12"/>
        <v>5.8000000000000003E-2</v>
      </c>
      <c r="F31" s="5">
        <f t="shared" si="13"/>
        <v>7.8048780487804878E-2</v>
      </c>
      <c r="G31" s="5">
        <f t="shared" si="9"/>
        <v>0.14146341463414633</v>
      </c>
      <c r="H31">
        <f t="shared" si="14"/>
        <v>28621.35280962256</v>
      </c>
      <c r="I31" s="7">
        <f t="shared" si="15"/>
        <v>2288358.4596998207</v>
      </c>
    </row>
    <row r="32" spans="1:21" x14ac:dyDescent="0.3">
      <c r="A32" s="2">
        <f t="shared" si="10"/>
        <v>80.790000000000006</v>
      </c>
      <c r="B32" s="4">
        <f t="shared" si="10"/>
        <v>8.0790000000000015E-2</v>
      </c>
      <c r="C32" s="7">
        <f t="shared" si="8"/>
        <v>2.4382760233918124E-6</v>
      </c>
      <c r="D32">
        <f t="shared" si="11"/>
        <v>4.1000000000000002E-2</v>
      </c>
      <c r="E32">
        <f t="shared" si="12"/>
        <v>6.8000000000000005E-2</v>
      </c>
      <c r="F32" s="5">
        <f t="shared" si="13"/>
        <v>9.9999999999999992E-2</v>
      </c>
      <c r="G32" s="5">
        <f t="shared" si="9"/>
        <v>0.16585365853658537</v>
      </c>
      <c r="H32">
        <f t="shared" si="14"/>
        <v>33134.066539199885</v>
      </c>
      <c r="I32" s="7">
        <f t="shared" si="15"/>
        <v>2007600.1684671405</v>
      </c>
    </row>
    <row r="33" spans="1:9" x14ac:dyDescent="0.3">
      <c r="A33" s="2">
        <f t="shared" si="10"/>
        <v>90.86</v>
      </c>
      <c r="B33" s="4">
        <f t="shared" si="10"/>
        <v>9.0859999999999996E-2</v>
      </c>
      <c r="C33" s="7">
        <f t="shared" si="8"/>
        <v>2.4012701754385959E-6</v>
      </c>
      <c r="D33">
        <f t="shared" si="11"/>
        <v>5.1000000000000004E-2</v>
      </c>
      <c r="E33">
        <f t="shared" si="12"/>
        <v>7.8E-2</v>
      </c>
      <c r="F33" s="5">
        <f t="shared" si="13"/>
        <v>0.12439024390243902</v>
      </c>
      <c r="G33" s="5">
        <f t="shared" si="9"/>
        <v>0.19024390243902436</v>
      </c>
      <c r="H33">
        <f t="shared" si="14"/>
        <v>37838.307796166366</v>
      </c>
      <c r="I33" s="7">
        <f t="shared" si="15"/>
        <v>1747433.5561419157</v>
      </c>
    </row>
    <row r="34" spans="1:9" x14ac:dyDescent="0.3">
      <c r="A34" s="2">
        <f t="shared" si="10"/>
        <v>101.02</v>
      </c>
      <c r="B34" s="4">
        <f t="shared" si="10"/>
        <v>0.10102</v>
      </c>
      <c r="C34" s="7">
        <f t="shared" si="8"/>
        <v>2.3568631578947365E-6</v>
      </c>
      <c r="D34">
        <f t="shared" si="11"/>
        <v>6.3E-2</v>
      </c>
      <c r="E34">
        <f t="shared" si="12"/>
        <v>8.8999999999999996E-2</v>
      </c>
      <c r="F34" s="5">
        <f t="shared" si="13"/>
        <v>0.15365853658536585</v>
      </c>
      <c r="G34" s="5">
        <f t="shared" si="9"/>
        <v>0.21707317073170729</v>
      </c>
      <c r="H34">
        <f t="shared" si="14"/>
        <v>42862.055720806427</v>
      </c>
      <c r="I34" s="7">
        <f t="shared" si="15"/>
        <v>1510692.7843877489</v>
      </c>
    </row>
    <row r="35" spans="1:9" x14ac:dyDescent="0.3">
      <c r="A35" s="2">
        <f t="shared" si="10"/>
        <v>111.03</v>
      </c>
      <c r="B35" s="4">
        <f t="shared" si="10"/>
        <v>0.11103</v>
      </c>
      <c r="C35" s="7">
        <f t="shared" si="8"/>
        <v>2.3161567251461983E-6</v>
      </c>
      <c r="D35">
        <f t="shared" si="11"/>
        <v>7.3999999999999996E-2</v>
      </c>
      <c r="E35">
        <f t="shared" si="12"/>
        <v>9.9000000000000005E-2</v>
      </c>
      <c r="F35" s="5">
        <f t="shared" si="13"/>
        <v>0.18048780487804875</v>
      </c>
      <c r="G35" s="5">
        <f t="shared" si="9"/>
        <v>0.24146341463414633</v>
      </c>
      <c r="H35">
        <f t="shared" si="14"/>
        <v>47937.170569919734</v>
      </c>
      <c r="I35" s="7">
        <f t="shared" si="15"/>
        <v>1369808.2495128105</v>
      </c>
    </row>
    <row r="36" spans="1:9" x14ac:dyDescent="0.3">
      <c r="A36" s="2">
        <f t="shared" si="10"/>
        <v>121.21</v>
      </c>
      <c r="B36" s="4">
        <f t="shared" si="10"/>
        <v>0.12121</v>
      </c>
      <c r="C36" s="7">
        <f t="shared" si="8"/>
        <v>2.2754502923976605E-6</v>
      </c>
      <c r="D36">
        <f t="shared" si="11"/>
        <v>8.5000000000000006E-2</v>
      </c>
      <c r="E36">
        <f t="shared" si="12"/>
        <v>0.108</v>
      </c>
      <c r="F36" s="5">
        <f t="shared" si="13"/>
        <v>0.2073170731707317</v>
      </c>
      <c r="G36" s="5">
        <f t="shared" si="9"/>
        <v>0.26341463414634142</v>
      </c>
      <c r="H36">
        <f t="shared" si="14"/>
        <v>53268.577391018298</v>
      </c>
      <c r="I36" s="7">
        <f t="shared" si="15"/>
        <v>1305768.0789226294</v>
      </c>
    </row>
    <row r="37" spans="1:9" x14ac:dyDescent="0.3">
      <c r="A37" s="2">
        <f t="shared" si="10"/>
        <v>131.24</v>
      </c>
      <c r="B37" s="4">
        <f t="shared" si="10"/>
        <v>0.13124000000000002</v>
      </c>
      <c r="C37" s="7">
        <f t="shared" si="8"/>
        <v>2.2273426900584791E-6</v>
      </c>
      <c r="D37">
        <f t="shared" si="11"/>
        <v>9.8000000000000004E-2</v>
      </c>
      <c r="E37">
        <f t="shared" si="12"/>
        <v>0.11700000000000001</v>
      </c>
      <c r="F37" s="5">
        <f t="shared" si="13"/>
        <v>0.23902439024390243</v>
      </c>
      <c r="G37" s="5">
        <f t="shared" si="9"/>
        <v>0.28536585365853656</v>
      </c>
      <c r="H37">
        <f t="shared" si="14"/>
        <v>58922.23077561285</v>
      </c>
      <c r="I37" s="7">
        <f t="shared" si="15"/>
        <v>1334917.3767707115</v>
      </c>
    </row>
    <row r="38" spans="1:9" x14ac:dyDescent="0.3">
      <c r="A38" s="2">
        <f t="shared" si="10"/>
        <v>141.31</v>
      </c>
      <c r="B38" s="4">
        <f t="shared" si="10"/>
        <v>0.14131000000000002</v>
      </c>
      <c r="C38" s="7">
        <f t="shared" si="8"/>
        <v>2.1755345029239763E-6</v>
      </c>
      <c r="D38">
        <f t="shared" si="11"/>
        <v>0.112</v>
      </c>
      <c r="E38">
        <f t="shared" si="12"/>
        <v>0.125</v>
      </c>
      <c r="F38" s="5">
        <f t="shared" si="13"/>
        <v>0.27317073170731704</v>
      </c>
      <c r="G38" s="5">
        <f t="shared" si="9"/>
        <v>0.3048780487804878</v>
      </c>
      <c r="H38">
        <f t="shared" si="14"/>
        <v>64954.152558865702</v>
      </c>
      <c r="I38" s="7">
        <f t="shared" si="15"/>
        <v>1501527.937782567</v>
      </c>
    </row>
    <row r="39" spans="1:9" x14ac:dyDescent="0.3">
      <c r="A39" s="2">
        <f t="shared" si="10"/>
        <v>151.41999999999999</v>
      </c>
      <c r="B39" s="4">
        <f t="shared" si="10"/>
        <v>0.15142</v>
      </c>
      <c r="C39" s="7">
        <f t="shared" si="8"/>
        <v>2.1348280701754382E-6</v>
      </c>
      <c r="D39">
        <f t="shared" si="11"/>
        <v>0.123</v>
      </c>
      <c r="E39">
        <f t="shared" si="12"/>
        <v>0.13100000000000001</v>
      </c>
      <c r="F39" s="5">
        <f t="shared" si="13"/>
        <v>0.3</v>
      </c>
      <c r="G39" s="5">
        <f t="shared" si="9"/>
        <v>0.31951219512195123</v>
      </c>
      <c r="H39">
        <f t="shared" si="14"/>
        <v>70928.428436654591</v>
      </c>
      <c r="I39" s="7">
        <f t="shared" si="15"/>
        <v>1737289.7745102067</v>
      </c>
    </row>
    <row r="40" spans="1:9" x14ac:dyDescent="0.3">
      <c r="A40" s="2">
        <f t="shared" si="10"/>
        <v>161.5</v>
      </c>
      <c r="B40" s="4">
        <f t="shared" si="10"/>
        <v>0.1615</v>
      </c>
      <c r="C40" s="7">
        <f t="shared" si="8"/>
        <v>2.0904210526315787E-6</v>
      </c>
      <c r="D40">
        <f t="shared" si="11"/>
        <v>0.13500000000000001</v>
      </c>
      <c r="E40">
        <f t="shared" si="12"/>
        <v>0.13500000000000001</v>
      </c>
      <c r="F40" s="5">
        <f t="shared" si="13"/>
        <v>0.32926829268292684</v>
      </c>
      <c r="G40" s="5">
        <f t="shared" si="9"/>
        <v>0.32926829268292684</v>
      </c>
      <c r="H40">
        <f t="shared" si="14"/>
        <v>77257.16299914397</v>
      </c>
      <c r="I40" s="7">
        <f t="shared" si="15"/>
        <v>2106612.1634709025</v>
      </c>
    </row>
    <row r="44" spans="1:9" x14ac:dyDescent="0.3">
      <c r="C44" t="s">
        <v>36</v>
      </c>
    </row>
    <row r="45" spans="1:9" x14ac:dyDescent="0.3">
      <c r="C45" cm="1">
        <f t="array" ref="C45:F49">LINEST(C4:C19,E4:E19^{1,2,3},TRUE,TRUE)</f>
        <v>625.96702569795832</v>
      </c>
      <c r="D45">
        <v>-171.63019020566034</v>
      </c>
      <c r="E45">
        <v>22.856151582198105</v>
      </c>
      <c r="F45">
        <v>9.6582176488730409E-2</v>
      </c>
    </row>
    <row r="46" spans="1:9" x14ac:dyDescent="0.3">
      <c r="C46">
        <v>56.493739181321885</v>
      </c>
      <c r="D46">
        <v>11.409728426489295</v>
      </c>
      <c r="E46">
        <v>0.6269346040503907</v>
      </c>
      <c r="F46">
        <v>8.446366997871959E-3</v>
      </c>
    </row>
    <row r="47" spans="1:9" x14ac:dyDescent="0.3">
      <c r="C47">
        <v>0.99946319484747959</v>
      </c>
      <c r="D47">
        <v>1.2197757111967177E-2</v>
      </c>
      <c r="E47" t="e">
        <v>#N/A</v>
      </c>
      <c r="F47" t="e">
        <v>#N/A</v>
      </c>
    </row>
    <row r="48" spans="1:9" x14ac:dyDescent="0.3">
      <c r="C48">
        <v>7447.4933048224475</v>
      </c>
      <c r="D48">
        <v>12</v>
      </c>
      <c r="E48" t="e">
        <v>#N/A</v>
      </c>
      <c r="F48" t="e">
        <v>#N/A</v>
      </c>
    </row>
    <row r="49" spans="3:6" x14ac:dyDescent="0.3">
      <c r="C49">
        <v>3.3242320978521094</v>
      </c>
      <c r="D49">
        <v>1.7854233427505501E-3</v>
      </c>
      <c r="E49" t="e">
        <v>#N/A</v>
      </c>
      <c r="F49" t="e">
        <v>#N/A</v>
      </c>
    </row>
    <row r="53" spans="3:6" x14ac:dyDescent="0.3">
      <c r="C53" t="s">
        <v>37</v>
      </c>
    </row>
    <row r="54" spans="3:6" x14ac:dyDescent="0.3">
      <c r="C54" cm="1">
        <f t="array" ref="C54:F58">LINEST(C4:C19,G4:G19^{1,2,3},TRUE,TRUE)</f>
        <v>538.49628103647603</v>
      </c>
      <c r="D54">
        <v>-112.71996790017668</v>
      </c>
      <c r="E54">
        <v>17.134952576628766</v>
      </c>
      <c r="F54">
        <v>-2.6024271453039316E-2</v>
      </c>
    </row>
    <row r="55" spans="3:6" x14ac:dyDescent="0.3">
      <c r="C55">
        <v>64.900801961427035</v>
      </c>
      <c r="D55">
        <v>14.107723650323997</v>
      </c>
      <c r="E55">
        <v>0.87228642761869202</v>
      </c>
      <c r="F55">
        <v>1.428589929843372E-2</v>
      </c>
    </row>
    <row r="56" spans="3:6" x14ac:dyDescent="0.3">
      <c r="C56">
        <v>0.99946803995873601</v>
      </c>
      <c r="D56">
        <v>1.2142584904031681E-2</v>
      </c>
      <c r="E56" t="e">
        <v>#N/A</v>
      </c>
      <c r="F56" t="e">
        <v>#N/A</v>
      </c>
    </row>
    <row r="57" spans="3:6" x14ac:dyDescent="0.3">
      <c r="C57">
        <v>7515.3617747978797</v>
      </c>
      <c r="D57">
        <v>12</v>
      </c>
      <c r="E57" t="e">
        <v>#N/A</v>
      </c>
      <c r="F57" t="e">
        <v>#N/A</v>
      </c>
    </row>
    <row r="58" spans="3:6" x14ac:dyDescent="0.3">
      <c r="C58">
        <v>3.3242482127770403</v>
      </c>
      <c r="D58">
        <v>1.7693084178194169E-3</v>
      </c>
      <c r="E58" t="e">
        <v>#N/A</v>
      </c>
      <c r="F58" t="e">
        <v>#N/A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4FA6-0DD4-44BC-B806-D33398F64F0B}">
  <dimension ref="A1:G77"/>
  <sheetViews>
    <sheetView tabSelected="1" topLeftCell="A16" zoomScale="145" zoomScaleNormal="145" workbookViewId="0">
      <selection activeCell="G25" sqref="G25"/>
    </sheetView>
  </sheetViews>
  <sheetFormatPr defaultRowHeight="14.4" x14ac:dyDescent="0.3"/>
  <sheetData>
    <row r="1" spans="1:7" x14ac:dyDescent="0.3">
      <c r="F1" t="s">
        <v>2</v>
      </c>
      <c r="G1">
        <f>B6</f>
        <v>490</v>
      </c>
    </row>
    <row r="2" spans="1:7" x14ac:dyDescent="0.3">
      <c r="A2" t="s">
        <v>14</v>
      </c>
      <c r="G2">
        <f>B30</f>
        <v>421</v>
      </c>
    </row>
    <row r="4" spans="1:7" x14ac:dyDescent="0.3">
      <c r="A4" t="s">
        <v>0</v>
      </c>
      <c r="B4" t="s">
        <v>6</v>
      </c>
      <c r="C4" s="1" t="s">
        <v>15</v>
      </c>
      <c r="D4" s="1" t="s">
        <v>39</v>
      </c>
      <c r="G4" s="1"/>
    </row>
    <row r="6" spans="1:7" x14ac:dyDescent="0.3">
      <c r="A6">
        <v>101.06</v>
      </c>
      <c r="B6">
        <v>490</v>
      </c>
      <c r="C6">
        <f>(B6-G$1)*10^(-3)</f>
        <v>0</v>
      </c>
      <c r="D6">
        <v>25</v>
      </c>
    </row>
    <row r="7" spans="1:7" x14ac:dyDescent="0.3">
      <c r="B7">
        <v>491</v>
      </c>
      <c r="C7">
        <f t="shared" ref="C7:C25" si="0">(B7-G$1)*10^(-3)</f>
        <v>1E-3</v>
      </c>
      <c r="D7">
        <v>50</v>
      </c>
    </row>
    <row r="8" spans="1:7" x14ac:dyDescent="0.3">
      <c r="B8">
        <v>492</v>
      </c>
      <c r="C8">
        <f t="shared" si="0"/>
        <v>2E-3</v>
      </c>
      <c r="D8">
        <v>75</v>
      </c>
    </row>
    <row r="9" spans="1:7" x14ac:dyDescent="0.3">
      <c r="B9">
        <v>493</v>
      </c>
      <c r="C9">
        <f t="shared" si="0"/>
        <v>3.0000000000000001E-3</v>
      </c>
      <c r="D9">
        <v>100</v>
      </c>
    </row>
    <row r="10" spans="1:7" x14ac:dyDescent="0.3">
      <c r="B10">
        <v>493</v>
      </c>
      <c r="C10">
        <f t="shared" si="0"/>
        <v>3.0000000000000001E-3</v>
      </c>
      <c r="D10">
        <v>140</v>
      </c>
    </row>
    <row r="11" spans="1:7" x14ac:dyDescent="0.3">
      <c r="B11">
        <v>494</v>
      </c>
      <c r="C11">
        <f t="shared" si="0"/>
        <v>4.0000000000000001E-3</v>
      </c>
      <c r="D11">
        <v>160</v>
      </c>
    </row>
    <row r="12" spans="1:7" x14ac:dyDescent="0.3">
      <c r="B12">
        <v>494</v>
      </c>
      <c r="C12">
        <f t="shared" si="0"/>
        <v>4.0000000000000001E-3</v>
      </c>
      <c r="D12">
        <v>185</v>
      </c>
    </row>
    <row r="13" spans="1:7" x14ac:dyDescent="0.3">
      <c r="B13">
        <v>494</v>
      </c>
      <c r="C13">
        <f t="shared" si="0"/>
        <v>4.0000000000000001E-3</v>
      </c>
      <c r="D13">
        <v>200</v>
      </c>
    </row>
    <row r="14" spans="1:7" x14ac:dyDescent="0.3">
      <c r="B14">
        <v>494.5</v>
      </c>
      <c r="C14">
        <f t="shared" si="0"/>
        <v>4.5000000000000005E-3</v>
      </c>
      <c r="D14">
        <v>220</v>
      </c>
    </row>
    <row r="15" spans="1:7" x14ac:dyDescent="0.3">
      <c r="B15">
        <v>494.5</v>
      </c>
      <c r="C15">
        <f t="shared" si="0"/>
        <v>4.5000000000000005E-3</v>
      </c>
      <c r="D15">
        <v>240</v>
      </c>
    </row>
    <row r="16" spans="1:7" x14ac:dyDescent="0.3">
      <c r="B16">
        <v>495</v>
      </c>
      <c r="C16">
        <f t="shared" si="0"/>
        <v>5.0000000000000001E-3</v>
      </c>
      <c r="D16">
        <v>260</v>
      </c>
    </row>
    <row r="17" spans="1:7" x14ac:dyDescent="0.3">
      <c r="B17">
        <v>495</v>
      </c>
      <c r="C17">
        <f t="shared" si="0"/>
        <v>5.0000000000000001E-3</v>
      </c>
      <c r="D17">
        <v>280</v>
      </c>
    </row>
    <row r="18" spans="1:7" x14ac:dyDescent="0.3">
      <c r="B18">
        <v>495</v>
      </c>
      <c r="C18">
        <f t="shared" si="0"/>
        <v>5.0000000000000001E-3</v>
      </c>
      <c r="D18">
        <v>300</v>
      </c>
    </row>
    <row r="19" spans="1:7" x14ac:dyDescent="0.3">
      <c r="B19">
        <v>495</v>
      </c>
      <c r="C19">
        <f t="shared" si="0"/>
        <v>5.0000000000000001E-3</v>
      </c>
      <c r="D19">
        <v>320</v>
      </c>
    </row>
    <row r="20" spans="1:7" x14ac:dyDescent="0.3">
      <c r="B20">
        <v>495</v>
      </c>
      <c r="C20">
        <f t="shared" si="0"/>
        <v>5.0000000000000001E-3</v>
      </c>
      <c r="D20">
        <v>340</v>
      </c>
    </row>
    <row r="21" spans="1:7" x14ac:dyDescent="0.3">
      <c r="B21">
        <v>495</v>
      </c>
      <c r="C21">
        <f t="shared" si="0"/>
        <v>5.0000000000000001E-3</v>
      </c>
      <c r="D21">
        <v>360</v>
      </c>
    </row>
    <row r="22" spans="1:7" x14ac:dyDescent="0.3">
      <c r="B22">
        <v>495</v>
      </c>
      <c r="C22">
        <f t="shared" si="0"/>
        <v>5.0000000000000001E-3</v>
      </c>
      <c r="D22">
        <v>380</v>
      </c>
    </row>
    <row r="23" spans="1:7" x14ac:dyDescent="0.3">
      <c r="B23">
        <v>495.5</v>
      </c>
      <c r="C23">
        <f t="shared" si="0"/>
        <v>5.4999999999999997E-3</v>
      </c>
      <c r="D23">
        <v>400</v>
      </c>
    </row>
    <row r="24" spans="1:7" x14ac:dyDescent="0.3">
      <c r="B24">
        <v>495.5</v>
      </c>
      <c r="C24">
        <f t="shared" si="0"/>
        <v>5.4999999999999997E-3</v>
      </c>
      <c r="D24">
        <v>420</v>
      </c>
    </row>
    <row r="25" spans="1:7" x14ac:dyDescent="0.3">
      <c r="B25">
        <v>495.5</v>
      </c>
      <c r="C25">
        <f t="shared" si="0"/>
        <v>5.4999999999999997E-3</v>
      </c>
      <c r="D25">
        <v>440</v>
      </c>
      <c r="G25" s="9"/>
    </row>
    <row r="27" spans="1:7" x14ac:dyDescent="0.3">
      <c r="A27" t="s">
        <v>17</v>
      </c>
    </row>
    <row r="29" spans="1:7" x14ac:dyDescent="0.3">
      <c r="A29" t="s">
        <v>0</v>
      </c>
      <c r="B29" t="s">
        <v>6</v>
      </c>
      <c r="C29" s="1" t="s">
        <v>15</v>
      </c>
      <c r="D29" s="1" t="s">
        <v>40</v>
      </c>
      <c r="E29" s="1" t="s">
        <v>16</v>
      </c>
    </row>
    <row r="30" spans="1:7" x14ac:dyDescent="0.3">
      <c r="B30">
        <v>421</v>
      </c>
      <c r="C30">
        <f>(B30-G$2)*10^(-3)</f>
        <v>0</v>
      </c>
      <c r="E30">
        <v>0</v>
      </c>
    </row>
    <row r="31" spans="1:7" x14ac:dyDescent="0.3">
      <c r="B31">
        <v>420.5</v>
      </c>
      <c r="C31">
        <f t="shared" ref="C31:C77" si="1">(B31-G$2)*10^(-3)</f>
        <v>-5.0000000000000001E-4</v>
      </c>
      <c r="E31">
        <v>16.899999999999999</v>
      </c>
    </row>
    <row r="32" spans="1:7" x14ac:dyDescent="0.3">
      <c r="B32">
        <v>420.5</v>
      </c>
      <c r="C32">
        <f t="shared" si="1"/>
        <v>-5.0000000000000001E-4</v>
      </c>
      <c r="E32">
        <v>40</v>
      </c>
    </row>
    <row r="33" spans="2:5" x14ac:dyDescent="0.3">
      <c r="B33">
        <v>420.5</v>
      </c>
      <c r="C33">
        <f t="shared" si="1"/>
        <v>-5.0000000000000001E-4</v>
      </c>
      <c r="E33">
        <v>80</v>
      </c>
    </row>
    <row r="34" spans="2:5" x14ac:dyDescent="0.3">
      <c r="B34">
        <v>420.5</v>
      </c>
      <c r="C34">
        <f t="shared" si="1"/>
        <v>-5.0000000000000001E-4</v>
      </c>
      <c r="E34">
        <v>100</v>
      </c>
    </row>
    <row r="35" spans="2:5" x14ac:dyDescent="0.3">
      <c r="B35">
        <v>420.5</v>
      </c>
      <c r="C35">
        <f t="shared" si="1"/>
        <v>-5.0000000000000001E-4</v>
      </c>
      <c r="E35">
        <v>130</v>
      </c>
    </row>
    <row r="36" spans="2:5" x14ac:dyDescent="0.3">
      <c r="B36">
        <v>420</v>
      </c>
      <c r="C36">
        <f t="shared" si="1"/>
        <v>-1E-3</v>
      </c>
      <c r="E36">
        <v>150</v>
      </c>
    </row>
    <row r="37" spans="2:5" x14ac:dyDescent="0.3">
      <c r="B37">
        <v>420</v>
      </c>
      <c r="C37">
        <f t="shared" si="1"/>
        <v>-1E-3</v>
      </c>
      <c r="E37">
        <v>170</v>
      </c>
    </row>
    <row r="38" spans="2:5" x14ac:dyDescent="0.3">
      <c r="B38">
        <v>420</v>
      </c>
      <c r="C38">
        <f t="shared" si="1"/>
        <v>-1E-3</v>
      </c>
      <c r="E38">
        <v>200</v>
      </c>
    </row>
    <row r="39" spans="2:5" x14ac:dyDescent="0.3">
      <c r="B39">
        <v>420</v>
      </c>
      <c r="C39">
        <f t="shared" si="1"/>
        <v>-1E-3</v>
      </c>
      <c r="E39">
        <v>230</v>
      </c>
    </row>
    <row r="40" spans="2:5" x14ac:dyDescent="0.3">
      <c r="B40">
        <v>420</v>
      </c>
      <c r="C40">
        <f t="shared" si="1"/>
        <v>-1E-3</v>
      </c>
      <c r="E40">
        <v>250</v>
      </c>
    </row>
    <row r="41" spans="2:5" x14ac:dyDescent="0.3">
      <c r="B41">
        <v>420</v>
      </c>
      <c r="C41">
        <f t="shared" si="1"/>
        <v>-1E-3</v>
      </c>
      <c r="E41">
        <v>280</v>
      </c>
    </row>
    <row r="42" spans="2:5" x14ac:dyDescent="0.3">
      <c r="B42">
        <v>420</v>
      </c>
      <c r="C42">
        <f t="shared" si="1"/>
        <v>-1E-3</v>
      </c>
      <c r="E42">
        <v>300</v>
      </c>
    </row>
    <row r="43" spans="2:5" x14ac:dyDescent="0.3">
      <c r="B43">
        <v>420</v>
      </c>
      <c r="C43">
        <f t="shared" si="1"/>
        <v>-1E-3</v>
      </c>
      <c r="E43">
        <v>320</v>
      </c>
    </row>
    <row r="44" spans="2:5" x14ac:dyDescent="0.3">
      <c r="B44">
        <v>420</v>
      </c>
      <c r="C44">
        <f t="shared" si="1"/>
        <v>-1E-3</v>
      </c>
      <c r="E44">
        <v>340</v>
      </c>
    </row>
    <row r="45" spans="2:5" x14ac:dyDescent="0.3">
      <c r="B45">
        <v>420</v>
      </c>
      <c r="C45">
        <f t="shared" si="1"/>
        <v>-1E-3</v>
      </c>
      <c r="E45">
        <v>360</v>
      </c>
    </row>
    <row r="46" spans="2:5" x14ac:dyDescent="0.3">
      <c r="B46">
        <v>420</v>
      </c>
      <c r="C46">
        <f t="shared" si="1"/>
        <v>-1E-3</v>
      </c>
      <c r="E46">
        <v>380</v>
      </c>
    </row>
    <row r="47" spans="2:5" x14ac:dyDescent="0.3">
      <c r="B47">
        <v>420</v>
      </c>
      <c r="C47">
        <f t="shared" si="1"/>
        <v>-1E-3</v>
      </c>
      <c r="E47">
        <v>400</v>
      </c>
    </row>
    <row r="48" spans="2:5" x14ac:dyDescent="0.3">
      <c r="B48">
        <v>420</v>
      </c>
      <c r="C48">
        <f t="shared" si="1"/>
        <v>-1E-3</v>
      </c>
      <c r="E48">
        <v>420</v>
      </c>
    </row>
    <row r="49" spans="2:5" x14ac:dyDescent="0.3">
      <c r="B49">
        <v>420</v>
      </c>
      <c r="C49">
        <f t="shared" si="1"/>
        <v>-1E-3</v>
      </c>
      <c r="E49">
        <v>440</v>
      </c>
    </row>
    <row r="50" spans="2:5" x14ac:dyDescent="0.3">
      <c r="B50">
        <v>420</v>
      </c>
      <c r="C50">
        <f t="shared" si="1"/>
        <v>-1E-3</v>
      </c>
      <c r="E50">
        <v>460</v>
      </c>
    </row>
    <row r="51" spans="2:5" x14ac:dyDescent="0.3">
      <c r="B51">
        <v>420</v>
      </c>
      <c r="C51">
        <f t="shared" si="1"/>
        <v>-1E-3</v>
      </c>
      <c r="E51">
        <v>480</v>
      </c>
    </row>
    <row r="52" spans="2:5" x14ac:dyDescent="0.3">
      <c r="B52">
        <v>420</v>
      </c>
      <c r="C52">
        <f t="shared" si="1"/>
        <v>-1E-3</v>
      </c>
      <c r="E52">
        <v>500</v>
      </c>
    </row>
    <row r="53" spans="2:5" x14ac:dyDescent="0.3">
      <c r="B53">
        <v>420</v>
      </c>
      <c r="C53">
        <f t="shared" si="1"/>
        <v>-1E-3</v>
      </c>
      <c r="E53">
        <v>520</v>
      </c>
    </row>
    <row r="54" spans="2:5" x14ac:dyDescent="0.3">
      <c r="B54">
        <v>420</v>
      </c>
      <c r="C54">
        <f t="shared" si="1"/>
        <v>-1E-3</v>
      </c>
      <c r="E54">
        <v>540</v>
      </c>
    </row>
    <row r="55" spans="2:5" x14ac:dyDescent="0.3">
      <c r="B55">
        <v>420</v>
      </c>
      <c r="C55">
        <f t="shared" si="1"/>
        <v>-1E-3</v>
      </c>
      <c r="E55">
        <v>560</v>
      </c>
    </row>
    <row r="56" spans="2:5" x14ac:dyDescent="0.3">
      <c r="B56">
        <v>420</v>
      </c>
      <c r="C56">
        <f t="shared" si="1"/>
        <v>-1E-3</v>
      </c>
      <c r="E56">
        <v>580</v>
      </c>
    </row>
    <row r="57" spans="2:5" x14ac:dyDescent="0.3">
      <c r="B57">
        <v>420</v>
      </c>
      <c r="C57">
        <f t="shared" si="1"/>
        <v>-1E-3</v>
      </c>
      <c r="E57">
        <v>600</v>
      </c>
    </row>
    <row r="58" spans="2:5" x14ac:dyDescent="0.3">
      <c r="B58">
        <v>420</v>
      </c>
      <c r="C58">
        <f t="shared" si="1"/>
        <v>-1E-3</v>
      </c>
      <c r="E58">
        <v>620</v>
      </c>
    </row>
    <row r="59" spans="2:5" x14ac:dyDescent="0.3">
      <c r="B59">
        <v>420</v>
      </c>
      <c r="C59">
        <f t="shared" si="1"/>
        <v>-1E-3</v>
      </c>
      <c r="E59">
        <v>640</v>
      </c>
    </row>
    <row r="60" spans="2:5" x14ac:dyDescent="0.3">
      <c r="B60">
        <v>420</v>
      </c>
      <c r="C60">
        <f t="shared" si="1"/>
        <v>-1E-3</v>
      </c>
      <c r="E60">
        <v>660</v>
      </c>
    </row>
    <row r="61" spans="2:5" x14ac:dyDescent="0.3">
      <c r="B61">
        <v>420</v>
      </c>
      <c r="C61">
        <f t="shared" si="1"/>
        <v>-1E-3</v>
      </c>
      <c r="E61">
        <v>680</v>
      </c>
    </row>
    <row r="62" spans="2:5" x14ac:dyDescent="0.3">
      <c r="B62">
        <v>420</v>
      </c>
      <c r="C62">
        <f t="shared" si="1"/>
        <v>-1E-3</v>
      </c>
      <c r="E62">
        <v>700</v>
      </c>
    </row>
    <row r="63" spans="2:5" x14ac:dyDescent="0.3">
      <c r="B63">
        <v>420</v>
      </c>
      <c r="C63">
        <f t="shared" si="1"/>
        <v>-1E-3</v>
      </c>
      <c r="E63">
        <v>720</v>
      </c>
    </row>
    <row r="64" spans="2:5" x14ac:dyDescent="0.3">
      <c r="B64">
        <v>420</v>
      </c>
      <c r="C64">
        <f t="shared" si="1"/>
        <v>-1E-3</v>
      </c>
      <c r="E64">
        <v>740</v>
      </c>
    </row>
    <row r="65" spans="2:5" x14ac:dyDescent="0.3">
      <c r="B65">
        <v>420</v>
      </c>
      <c r="C65">
        <f t="shared" si="1"/>
        <v>-1E-3</v>
      </c>
      <c r="E65">
        <v>760</v>
      </c>
    </row>
    <row r="66" spans="2:5" x14ac:dyDescent="0.3">
      <c r="B66">
        <v>420</v>
      </c>
      <c r="C66">
        <f t="shared" si="1"/>
        <v>-1E-3</v>
      </c>
      <c r="E66">
        <v>780</v>
      </c>
    </row>
    <row r="67" spans="2:5" x14ac:dyDescent="0.3">
      <c r="B67">
        <v>420</v>
      </c>
      <c r="C67">
        <f t="shared" si="1"/>
        <v>-1E-3</v>
      </c>
      <c r="E67">
        <v>800</v>
      </c>
    </row>
    <row r="68" spans="2:5" x14ac:dyDescent="0.3">
      <c r="B68">
        <v>420</v>
      </c>
      <c r="C68">
        <f t="shared" si="1"/>
        <v>-1E-3</v>
      </c>
      <c r="E68">
        <v>820</v>
      </c>
    </row>
    <row r="69" spans="2:5" x14ac:dyDescent="0.3">
      <c r="B69">
        <v>420</v>
      </c>
      <c r="C69">
        <f t="shared" si="1"/>
        <v>-1E-3</v>
      </c>
      <c r="E69">
        <v>840</v>
      </c>
    </row>
    <row r="70" spans="2:5" x14ac:dyDescent="0.3">
      <c r="B70">
        <v>420</v>
      </c>
      <c r="C70">
        <f t="shared" si="1"/>
        <v>-1E-3</v>
      </c>
      <c r="E70">
        <v>860</v>
      </c>
    </row>
    <row r="71" spans="2:5" x14ac:dyDescent="0.3">
      <c r="B71">
        <v>420</v>
      </c>
      <c r="C71">
        <f t="shared" si="1"/>
        <v>-1E-3</v>
      </c>
      <c r="E71">
        <v>880</v>
      </c>
    </row>
    <row r="72" spans="2:5" x14ac:dyDescent="0.3">
      <c r="B72">
        <v>420</v>
      </c>
      <c r="C72">
        <f t="shared" si="1"/>
        <v>-1E-3</v>
      </c>
      <c r="E72">
        <v>900</v>
      </c>
    </row>
    <row r="73" spans="2:5" x14ac:dyDescent="0.3">
      <c r="B73">
        <v>420</v>
      </c>
      <c r="C73">
        <f t="shared" si="1"/>
        <v>-1E-3</v>
      </c>
      <c r="E73">
        <v>920</v>
      </c>
    </row>
    <row r="74" spans="2:5" x14ac:dyDescent="0.3">
      <c r="B74">
        <v>420</v>
      </c>
      <c r="C74">
        <f t="shared" si="1"/>
        <v>-1E-3</v>
      </c>
      <c r="E74">
        <v>940</v>
      </c>
    </row>
    <row r="75" spans="2:5" x14ac:dyDescent="0.3">
      <c r="B75">
        <v>420</v>
      </c>
      <c r="C75">
        <f t="shared" si="1"/>
        <v>-1E-3</v>
      </c>
      <c r="E75">
        <v>960</v>
      </c>
    </row>
    <row r="76" spans="2:5" x14ac:dyDescent="0.3">
      <c r="B76">
        <v>420</v>
      </c>
      <c r="C76">
        <f t="shared" si="1"/>
        <v>-1E-3</v>
      </c>
      <c r="E76">
        <v>980</v>
      </c>
    </row>
    <row r="77" spans="2:5" x14ac:dyDescent="0.3">
      <c r="B77">
        <v>420</v>
      </c>
      <c r="C77">
        <f t="shared" si="1"/>
        <v>-1E-3</v>
      </c>
      <c r="E77">
        <v>1000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carga e descarga</vt:lpstr>
      <vt:lpstr>creep e relaxação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Silva</dc:creator>
  <cp:lastModifiedBy>Helena Silva</cp:lastModifiedBy>
  <dcterms:created xsi:type="dcterms:W3CDTF">2022-05-08T23:18:42Z</dcterms:created>
  <dcterms:modified xsi:type="dcterms:W3CDTF">2022-05-18T15:01:40Z</dcterms:modified>
</cp:coreProperties>
</file>