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machado/Desktop/fcup/2ª semestre/laboratorios de física I/T6A-movimento harmónico simples/"/>
    </mc:Choice>
  </mc:AlternateContent>
  <xr:revisionPtr revIDLastSave="0" documentId="8_{F207E8E8-10D7-A24E-AD7C-539EAA1706F7}" xr6:coauthVersionLast="47" xr6:coauthVersionMax="47" xr10:uidLastSave="{00000000-0000-0000-0000-000000000000}"/>
  <bookViews>
    <workbookView xWindow="0" yWindow="0" windowWidth="28800" windowHeight="18000" activeTab="1" xr2:uid="{6F1DEAEF-1523-7D46-A099-8AC5C37088B0}"/>
  </bookViews>
  <sheets>
    <sheet name="Sheet2" sheetId="2" r:id="rId1"/>
    <sheet name="DINÂMICO" sheetId="1" r:id="rId2"/>
    <sheet name="ESTÁTICO" sheetId="3" r:id="rId3"/>
    <sheet name="Sheet4" sheetId="4" r:id="rId4"/>
    <sheet name="Sheet5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B4" i="1"/>
  <c r="A4" i="1"/>
  <c r="E4" i="1"/>
  <c r="F4" i="1"/>
  <c r="G4" i="1"/>
  <c r="B5" i="1"/>
  <c r="A5" i="1"/>
  <c r="E5" i="1"/>
  <c r="F5" i="1"/>
  <c r="G5" i="1"/>
  <c r="B6" i="1"/>
  <c r="A6" i="1"/>
  <c r="E6" i="1"/>
  <c r="F6" i="1"/>
  <c r="G6" i="1"/>
  <c r="B7" i="1"/>
  <c r="A7" i="1"/>
  <c r="E7" i="1"/>
  <c r="F7" i="1"/>
  <c r="G7" i="1"/>
  <c r="B8" i="1"/>
  <c r="A8" i="1"/>
  <c r="E8" i="1"/>
  <c r="F8" i="1"/>
  <c r="G8" i="1"/>
  <c r="B9" i="1"/>
  <c r="A9" i="1"/>
  <c r="E9" i="1"/>
  <c r="F9" i="1"/>
  <c r="G9" i="1"/>
  <c r="B10" i="1"/>
  <c r="A10" i="1"/>
  <c r="E10" i="1"/>
  <c r="F10" i="1"/>
  <c r="G10" i="1"/>
  <c r="B11" i="1"/>
  <c r="A11" i="1"/>
  <c r="E11" i="1"/>
  <c r="F11" i="1"/>
  <c r="G11" i="1"/>
  <c r="B12" i="1"/>
  <c r="A12" i="1"/>
  <c r="E12" i="1"/>
  <c r="F12" i="1"/>
  <c r="G12" i="1"/>
  <c r="C26" i="1"/>
  <c r="C25" i="1"/>
  <c r="F19" i="1" a="1"/>
  <c r="F19" i="1"/>
  <c r="G4" i="3"/>
  <c r="I4" i="3"/>
  <c r="C5" i="3"/>
  <c r="G5" i="3"/>
  <c r="I5" i="3"/>
  <c r="C6" i="3"/>
  <c r="G6" i="3"/>
  <c r="I6" i="3"/>
  <c r="C7" i="3"/>
  <c r="G7" i="3"/>
  <c r="I7" i="3"/>
  <c r="C8" i="3"/>
  <c r="G8" i="3"/>
  <c r="I8" i="3"/>
  <c r="C9" i="3"/>
  <c r="G9" i="3"/>
  <c r="I9" i="3"/>
  <c r="C10" i="3"/>
  <c r="G10" i="3"/>
  <c r="I10" i="3"/>
  <c r="C11" i="3"/>
  <c r="G11" i="3"/>
  <c r="I11" i="3"/>
  <c r="C12" i="3"/>
  <c r="G12" i="3"/>
  <c r="I12" i="3"/>
  <c r="C13" i="3"/>
  <c r="G13" i="3"/>
  <c r="I13" i="3"/>
  <c r="D28" i="3"/>
  <c r="H4" i="3"/>
  <c r="J4" i="3"/>
  <c r="H5" i="3"/>
  <c r="J5" i="3"/>
  <c r="H6" i="3"/>
  <c r="J6" i="3"/>
  <c r="H7" i="3"/>
  <c r="J7" i="3"/>
  <c r="H8" i="3"/>
  <c r="J8" i="3"/>
  <c r="H9" i="3"/>
  <c r="J9" i="3"/>
  <c r="H10" i="3"/>
  <c r="J10" i="3"/>
  <c r="H11" i="3"/>
  <c r="J11" i="3"/>
  <c r="H12" i="3"/>
  <c r="J12" i="3"/>
  <c r="H13" i="3"/>
  <c r="J13" i="3"/>
  <c r="D29" i="3"/>
  <c r="D30" i="3"/>
  <c r="F20" i="1"/>
  <c r="G21" i="1"/>
  <c r="G19" i="1"/>
  <c r="F21" i="1"/>
  <c r="G20" i="1"/>
  <c r="J3" i="3"/>
  <c r="G26" i="3" a="1"/>
  <c r="I3" i="3"/>
  <c r="B13" i="3"/>
  <c r="B12" i="3"/>
  <c r="B11" i="3"/>
  <c r="B10" i="3"/>
  <c r="B9" i="3"/>
  <c r="B8" i="3"/>
  <c r="B7" i="3"/>
  <c r="B6" i="3"/>
  <c r="B5" i="3"/>
  <c r="G20" i="3" a="1"/>
  <c r="G26" i="3"/>
  <c r="H28" i="3"/>
  <c r="G27" i="3"/>
  <c r="H26" i="3"/>
  <c r="G28" i="3"/>
  <c r="H27" i="3"/>
  <c r="D26" i="3"/>
  <c r="G20" i="3"/>
  <c r="G22" i="3"/>
  <c r="G21" i="3"/>
  <c r="H22" i="3"/>
  <c r="H21" i="3"/>
  <c r="H20" i="3"/>
  <c r="D25" i="3"/>
  <c r="D27" i="3"/>
</calcChain>
</file>

<file path=xl/sharedStrings.xml><?xml version="1.0" encoding="utf-8"?>
<sst xmlns="http://schemas.openxmlformats.org/spreadsheetml/2006/main" count="138" uniqueCount="67">
  <si>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</si>
  <si>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</si>
  <si>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</si>
  <si>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</si>
  <si>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</si>
  <si>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</si>
  <si>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</si>
  <si>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</si>
  <si>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</si>
  <si>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</si>
  <si>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</si>
  <si>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</si>
  <si>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</si>
  <si>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</si>
  <si>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</si>
  <si>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</si>
  <si>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</si>
  <si>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</si>
  <si>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</si>
  <si>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</si>
  <si>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</si>
  <si>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</si>
  <si>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</si>
  <si>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</si>
  <si>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</si>
  <si>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RESIDUAL OUTPUT</t>
  </si>
  <si>
    <t>Observation</t>
  </si>
  <si>
    <t>Predicted Y</t>
  </si>
  <si>
    <t>Residuals</t>
  </si>
  <si>
    <t>m</t>
  </si>
  <si>
    <t>CARGA</t>
  </si>
  <si>
    <t>DESCARGA</t>
  </si>
  <si>
    <t>b</t>
  </si>
  <si>
    <r>
      <t xml:space="preserve">m </t>
    </r>
    <r>
      <rPr>
        <b/>
        <vertAlign val="subscript"/>
        <sz val="14"/>
        <color rgb="FF000000"/>
        <rFont val="Calibri"/>
        <family val="2"/>
        <scheme val="minor"/>
      </rPr>
      <t>mola</t>
    </r>
    <r>
      <rPr>
        <b/>
        <sz val="14"/>
        <color rgb="FF000000"/>
        <rFont val="Calibri"/>
        <family val="2"/>
        <scheme val="minor"/>
      </rPr>
      <t xml:space="preserve"> (±0,00001) kg</t>
    </r>
  </si>
  <si>
    <r>
      <t xml:space="preserve">m </t>
    </r>
    <r>
      <rPr>
        <b/>
        <vertAlign val="subscript"/>
        <sz val="14"/>
        <color rgb="FF000000"/>
        <rFont val="Calibri"/>
        <family val="2"/>
        <scheme val="minor"/>
      </rPr>
      <t>prato</t>
    </r>
    <r>
      <rPr>
        <b/>
        <sz val="14"/>
        <color rgb="FF000000"/>
        <rFont val="Calibri"/>
        <family val="2"/>
        <scheme val="minor"/>
      </rPr>
      <t xml:space="preserve"> (±0,00001) kg</t>
    </r>
  </si>
  <si>
    <r>
      <t>s</t>
    </r>
    <r>
      <rPr>
        <b/>
        <vertAlign val="subscript"/>
        <sz val="14"/>
        <color theme="1"/>
        <rFont val="Calibri (Body)"/>
      </rPr>
      <t>m</t>
    </r>
  </si>
  <si>
    <r>
      <t>r</t>
    </r>
    <r>
      <rPr>
        <b/>
        <vertAlign val="superscript"/>
        <sz val="14"/>
        <color theme="1"/>
        <rFont val="Calibri (Body)"/>
      </rPr>
      <t>2</t>
    </r>
  </si>
  <si>
    <r>
      <rPr>
        <b/>
        <sz val="14"/>
        <color theme="1"/>
        <rFont val="Calibri (Body)"/>
      </rPr>
      <t>S</t>
    </r>
    <r>
      <rPr>
        <b/>
        <vertAlign val="subscript"/>
        <sz val="14"/>
        <color theme="1"/>
        <rFont val="Calibri (Body)"/>
      </rPr>
      <t>b</t>
    </r>
  </si>
  <si>
    <r>
      <t>S</t>
    </r>
    <r>
      <rPr>
        <b/>
        <vertAlign val="subscript"/>
        <sz val="14"/>
        <color theme="1"/>
        <rFont val="Calibri (Body)"/>
      </rPr>
      <t>y</t>
    </r>
  </si>
  <si>
    <r>
      <t xml:space="preserve">M </t>
    </r>
    <r>
      <rPr>
        <b/>
        <sz val="11"/>
        <color theme="1"/>
        <rFont val="Calibri (Body)"/>
      </rPr>
      <t>(±0,00001) kg</t>
    </r>
  </si>
  <si>
    <r>
      <t xml:space="preserve">Soma das massas </t>
    </r>
    <r>
      <rPr>
        <b/>
        <sz val="11"/>
        <rFont val="Calibri (Body)"/>
      </rPr>
      <t>(±0,00001) kg</t>
    </r>
  </si>
  <si>
    <r>
      <t>m</t>
    </r>
    <r>
      <rPr>
        <b/>
        <vertAlign val="subscript"/>
        <sz val="14"/>
        <color theme="1"/>
        <rFont val="Calibri (Body)"/>
      </rPr>
      <t>i</t>
    </r>
    <r>
      <rPr>
        <b/>
        <sz val="14"/>
        <color theme="1"/>
        <rFont val="Calibri (Body)"/>
      </rPr>
      <t xml:space="preserve"> </t>
    </r>
    <r>
      <rPr>
        <b/>
        <sz val="11"/>
        <color theme="1"/>
        <rFont val="Calibri (Body)"/>
      </rPr>
      <t>(±0,00001) kg</t>
    </r>
  </si>
  <si>
    <r>
      <t xml:space="preserve">Li Carga </t>
    </r>
    <r>
      <rPr>
        <b/>
        <sz val="11"/>
        <color theme="1"/>
        <rFont val="Calibri (Body)"/>
      </rPr>
      <t>(±0,0005) m</t>
    </r>
  </si>
  <si>
    <r>
      <t xml:space="preserve">Li Descarga </t>
    </r>
    <r>
      <rPr>
        <b/>
        <sz val="11"/>
        <color theme="1"/>
        <rFont val="Calibri (Body)"/>
      </rPr>
      <t>(±0,0005) m</t>
    </r>
  </si>
  <si>
    <r>
      <t>𝚫L Carga</t>
    </r>
    <r>
      <rPr>
        <b/>
        <sz val="11"/>
        <rFont val="Calibri (Body)"/>
      </rPr>
      <t xml:space="preserve"> (±0,0005)m</t>
    </r>
  </si>
  <si>
    <r>
      <t xml:space="preserve">𝚫L Descarga </t>
    </r>
    <r>
      <rPr>
        <b/>
        <sz val="11"/>
        <color theme="1"/>
        <rFont val="Calibri (Body)"/>
      </rPr>
      <t>(±0,0005)m</t>
    </r>
  </si>
  <si>
    <r>
      <rPr>
        <b/>
        <sz val="14"/>
        <color theme="1"/>
        <rFont val="Calibri (Body)"/>
      </rPr>
      <t>S</t>
    </r>
    <r>
      <rPr>
        <b/>
        <vertAlign val="subscript"/>
        <sz val="14"/>
        <color theme="1"/>
        <rFont val="Calibri (Body)"/>
      </rPr>
      <t>m</t>
    </r>
  </si>
  <si>
    <r>
      <t>S</t>
    </r>
    <r>
      <rPr>
        <b/>
        <vertAlign val="subscript"/>
        <sz val="14"/>
        <color theme="1"/>
        <rFont val="Calibri (Body)"/>
      </rPr>
      <t>m</t>
    </r>
  </si>
  <si>
    <r>
      <t>S</t>
    </r>
    <r>
      <rPr>
        <b/>
        <vertAlign val="subscript"/>
        <sz val="14"/>
        <color theme="1"/>
        <rFont val="Calibri (Body)"/>
      </rPr>
      <t>b</t>
    </r>
  </si>
  <si>
    <r>
      <t xml:space="preserve">K´(Carga) </t>
    </r>
    <r>
      <rPr>
        <b/>
        <sz val="11"/>
        <color theme="1"/>
        <rFont val="Calibri (Body)"/>
      </rPr>
      <t>(N/M)</t>
    </r>
  </si>
  <si>
    <r>
      <t xml:space="preserve">K´(Descarga) </t>
    </r>
    <r>
      <rPr>
        <b/>
        <sz val="10"/>
        <color theme="1"/>
        <rFont val="Calibri (Body)"/>
      </rPr>
      <t>(N/M)</t>
    </r>
  </si>
  <si>
    <r>
      <t>K´</t>
    </r>
    <r>
      <rPr>
        <b/>
        <sz val="10"/>
        <color theme="1"/>
        <rFont val="Calibri (Body)"/>
      </rPr>
      <t xml:space="preserve"> (N/M)</t>
    </r>
  </si>
  <si>
    <r>
      <t xml:space="preserve">u (K´ carga) </t>
    </r>
    <r>
      <rPr>
        <b/>
        <sz val="10"/>
        <color theme="1"/>
        <rFont val="Calibri (Body)"/>
      </rPr>
      <t>(N/M)</t>
    </r>
  </si>
  <si>
    <r>
      <t xml:space="preserve">u (K´ descarga) </t>
    </r>
    <r>
      <rPr>
        <b/>
        <sz val="10"/>
        <color theme="1"/>
        <rFont val="Calibri (Body)"/>
      </rPr>
      <t>(N/M)</t>
    </r>
  </si>
  <si>
    <r>
      <t xml:space="preserve">u (K´) </t>
    </r>
    <r>
      <rPr>
        <b/>
        <sz val="10"/>
        <color theme="1"/>
        <rFont val="Calibri (Body)"/>
      </rPr>
      <t>(N/M)</t>
    </r>
  </si>
  <si>
    <r>
      <t xml:space="preserve">m </t>
    </r>
    <r>
      <rPr>
        <b/>
        <vertAlign val="subscript"/>
        <sz val="14"/>
        <color rgb="FF000000"/>
        <rFont val="Calibri"/>
        <family val="2"/>
        <scheme val="minor"/>
      </rPr>
      <t>mola</t>
    </r>
    <r>
      <rPr>
        <b/>
        <sz val="14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 (Body)"/>
      </rPr>
      <t>(±0,00001) kg</t>
    </r>
  </si>
  <si>
    <r>
      <t xml:space="preserve">m </t>
    </r>
    <r>
      <rPr>
        <b/>
        <vertAlign val="subscript"/>
        <sz val="14"/>
        <color rgb="FF000000"/>
        <rFont val="Calibri"/>
        <family val="2"/>
        <scheme val="minor"/>
      </rPr>
      <t>prato</t>
    </r>
    <r>
      <rPr>
        <b/>
        <sz val="14"/>
        <color rgb="FF000000"/>
        <rFont val="Calibri (Body)"/>
      </rPr>
      <t xml:space="preserve"> </t>
    </r>
    <r>
      <rPr>
        <b/>
        <sz val="11"/>
        <color rgb="FF000000"/>
        <rFont val="Calibri (Body)"/>
      </rPr>
      <t>(±0,00001) kg</t>
    </r>
  </si>
  <si>
    <r>
      <t xml:space="preserve">K Carga </t>
    </r>
    <r>
      <rPr>
        <b/>
        <sz val="10"/>
        <color theme="1"/>
        <rFont val="Calibri (Body)"/>
      </rPr>
      <t>(N/M)</t>
    </r>
  </si>
  <si>
    <r>
      <t xml:space="preserve">K Descarga </t>
    </r>
    <r>
      <rPr>
        <b/>
        <sz val="10"/>
        <color theme="1"/>
        <rFont val="Calibri (Body)"/>
      </rPr>
      <t>(N/M)</t>
    </r>
  </si>
  <si>
    <r>
      <t xml:space="preserve">K´ </t>
    </r>
    <r>
      <rPr>
        <b/>
        <sz val="10"/>
        <color theme="1"/>
        <rFont val="Calibri (Body)"/>
      </rPr>
      <t>(N/M)</t>
    </r>
  </si>
  <si>
    <r>
      <t xml:space="preserve">K </t>
    </r>
    <r>
      <rPr>
        <b/>
        <sz val="10"/>
        <color theme="1"/>
        <rFont val="Calibri (Body)"/>
      </rPr>
      <t>(N/M)</t>
    </r>
  </si>
  <si>
    <r>
      <t>T</t>
    </r>
    <r>
      <rPr>
        <b/>
        <vertAlign val="superscript"/>
        <sz val="14"/>
        <color theme="1"/>
        <rFont val="Calibri (Body)"/>
      </rPr>
      <t xml:space="preserve">2 </t>
    </r>
    <r>
      <rPr>
        <b/>
        <sz val="10"/>
        <color theme="1"/>
        <rFont val="Calibri (Body)"/>
      </rPr>
      <t>(±0,01)s</t>
    </r>
  </si>
  <si>
    <r>
      <t>T</t>
    </r>
    <r>
      <rPr>
        <b/>
        <sz val="11"/>
        <color theme="1"/>
        <rFont val="Calibri (Body)"/>
      </rPr>
      <t xml:space="preserve"> (±0,01)s</t>
    </r>
  </si>
  <si>
    <r>
      <t xml:space="preserve">20T </t>
    </r>
    <r>
      <rPr>
        <b/>
        <sz val="11"/>
        <color theme="1"/>
        <rFont val="Calibri (Body)"/>
      </rPr>
      <t>(±0,01)s</t>
    </r>
  </si>
  <si>
    <r>
      <t>m</t>
    </r>
    <r>
      <rPr>
        <b/>
        <vertAlign val="subscript"/>
        <sz val="14"/>
        <color theme="1"/>
        <rFont val="Calibri (Body)"/>
      </rPr>
      <t>i</t>
    </r>
    <r>
      <rPr>
        <b/>
        <sz val="14"/>
        <color theme="1"/>
        <rFont val="Calibri (Body)"/>
      </rPr>
      <t xml:space="preserve"> </t>
    </r>
    <r>
      <rPr>
        <b/>
        <sz val="11"/>
        <color theme="1"/>
        <rFont val="Calibri (Body)"/>
      </rPr>
      <t>(±0,00001)kg</t>
    </r>
  </si>
  <si>
    <r>
      <t xml:space="preserve">Soma das massas </t>
    </r>
    <r>
      <rPr>
        <b/>
        <sz val="11"/>
        <color theme="1"/>
        <rFont val="Calibri (Body)"/>
      </rPr>
      <t>(±0,00001)kg</t>
    </r>
  </si>
  <si>
    <r>
      <t xml:space="preserve">M </t>
    </r>
    <r>
      <rPr>
        <b/>
        <sz val="11"/>
        <color theme="1"/>
        <rFont val="Calibri (Body)"/>
      </rPr>
      <t>(±0,00001)kg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</si>
</sst>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"/>
  </numFmts>
  <fonts count="1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vertAlign val="subscript"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 (Body)"/>
    </font>
    <font>
      <b/>
      <vertAlign val="superscript"/>
      <sz val="14"/>
      <color theme="1"/>
      <name val="Calibri (Body)"/>
    </font>
    <font>
      <b/>
      <sz val="14"/>
      <color theme="1"/>
      <name val="Calibri (Body)"/>
    </font>
    <font>
      <b/>
      <sz val="11"/>
      <color theme="1"/>
      <name val="Calibri (Body)"/>
    </font>
    <font>
      <b/>
      <sz val="14"/>
      <name val="Calibri"/>
      <family val="2"/>
      <scheme val="minor"/>
    </font>
    <font>
      <b/>
      <sz val="11"/>
      <name val="Calibri (Body)"/>
    </font>
    <font>
      <b/>
      <sz val="11"/>
      <color rgb="FF000000"/>
      <name val="Calibri (Body)"/>
    </font>
    <font>
      <b/>
      <sz val="14"/>
      <color rgb="FF000000"/>
      <name val="Calibri (Body)"/>
    </font>
    <font>
      <b/>
      <sz val="10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/>
    <xf numFmtId="0" fontId="0" fillId="0" borderId="0" xfId="0" applyFill="1" applyBorder="1" applyAlignment="1"/>
    <xf numFmtId="0" fontId="0" fillId="0" borderId="6" xfId="0" applyFill="1" applyBorder="1" applyAlignment="1"/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Continuous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165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DINÂMICO!$A$3:$A$12</c:f>
              <c:numCache>
                <c:formatCode>General</c:formatCode>
                <c:ptCount val="10"/>
                <c:pt idx="0">
                  <c:v>0.18842999999999999</c:v>
                </c:pt>
                <c:pt idx="1">
                  <c:v>0.23675000000000002</c:v>
                </c:pt>
                <c:pt idx="2">
                  <c:v>0.28556000000000004</c:v>
                </c:pt>
                <c:pt idx="3">
                  <c:v>0.33513999999999999</c:v>
                </c:pt>
                <c:pt idx="4">
                  <c:v>0.38521000000000005</c:v>
                </c:pt>
                <c:pt idx="5">
                  <c:v>0.43551000000000006</c:v>
                </c:pt>
                <c:pt idx="6">
                  <c:v>0.48599000000000003</c:v>
                </c:pt>
                <c:pt idx="7">
                  <c:v>0.53649000000000002</c:v>
                </c:pt>
                <c:pt idx="8">
                  <c:v>0.58796000000000004</c:v>
                </c:pt>
                <c:pt idx="9" formatCode="0.00000">
                  <c:v>0.64119999999999999</c:v>
                </c:pt>
              </c:numCache>
            </c:numRef>
          </c:xVal>
          <c:yVal>
            <c:numRef>
              <c:f>Sheet2!$C$25:$C$34</c:f>
              <c:numCache>
                <c:formatCode>General</c:formatCode>
                <c:ptCount val="10"/>
                <c:pt idx="0">
                  <c:v>-3.2842320129354563E-3</c:v>
                </c:pt>
                <c:pt idx="1">
                  <c:v>1.3813952772559479E-3</c:v>
                </c:pt>
                <c:pt idx="2">
                  <c:v>-9.0679290597836526E-3</c:v>
                </c:pt>
                <c:pt idx="3">
                  <c:v>7.0653226175280692E-3</c:v>
                </c:pt>
                <c:pt idx="4">
                  <c:v>-2.6811273323914531E-3</c:v>
                </c:pt>
                <c:pt idx="5">
                  <c:v>4.3170525661314629E-3</c:v>
                </c:pt>
                <c:pt idx="6">
                  <c:v>5.5227145199575611E-3</c:v>
                </c:pt>
                <c:pt idx="7">
                  <c:v>7.9324855910392067E-3</c:v>
                </c:pt>
                <c:pt idx="8">
                  <c:v>1.9041738490308546E-3</c:v>
                </c:pt>
                <c:pt idx="9">
                  <c:v>-1.3089856015832457E-2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7F-4349-B8AD-0F286CD69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855488"/>
        <c:axId val="269294576"/>
      </c:scatterChart>
      <c:valAx>
        <c:axId val="28485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9294576"/>
        <c:crosses val="autoZero"/>
        <c:crossBetween val="midCat"/>
      </c:valAx>
      <c:valAx>
        <c:axId val="269294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48554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>
                <a:effectLst/>
              </a:rPr>
              <a:t>Gráfico</a:t>
            </a:r>
            <a:r>
              <a:rPr lang="en-GB" sz="1400" b="1" baseline="0">
                <a:effectLst/>
              </a:rPr>
              <a:t> 5 - </a:t>
            </a:r>
            <a:r>
              <a:rPr lang="en-GB" sz="1400" b="1">
                <a:effectLst/>
              </a:rPr>
              <a:t>T^2(mi) </a:t>
            </a:r>
            <a:endParaRPr lang="en-GB" sz="1100" b="1">
              <a:effectLst/>
            </a:endParaRPr>
          </a:p>
        </c:rich>
      </c:tx>
      <c:layout>
        <c:manualLayout>
          <c:xMode val="edge"/>
          <c:yMode val="edge"/>
          <c:x val="0.33654765627527311"/>
          <c:y val="1.811873980597968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4164767029341041"/>
          <c:y val="0.13256033843523282"/>
          <c:w val="0.79314328720952754"/>
          <c:h val="0.7070061636524855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DINÂMICO!$A$3:$A$12</c:f>
              <c:numCache>
                <c:formatCode>General</c:formatCode>
                <c:ptCount val="10"/>
                <c:pt idx="0">
                  <c:v>0.18842999999999999</c:v>
                </c:pt>
                <c:pt idx="1">
                  <c:v>0.23675000000000002</c:v>
                </c:pt>
                <c:pt idx="2">
                  <c:v>0.28556000000000004</c:v>
                </c:pt>
                <c:pt idx="3">
                  <c:v>0.33513999999999999</c:v>
                </c:pt>
                <c:pt idx="4">
                  <c:v>0.38521000000000005</c:v>
                </c:pt>
                <c:pt idx="5">
                  <c:v>0.43551000000000006</c:v>
                </c:pt>
                <c:pt idx="6">
                  <c:v>0.48599000000000003</c:v>
                </c:pt>
                <c:pt idx="7">
                  <c:v>0.53649000000000002</c:v>
                </c:pt>
                <c:pt idx="8">
                  <c:v>0.58796000000000004</c:v>
                </c:pt>
                <c:pt idx="9" formatCode="0.00000">
                  <c:v>0.64119999999999999</c:v>
                </c:pt>
              </c:numCache>
            </c:numRef>
          </c:xVal>
          <c:yVal>
            <c:numRef>
              <c:f>DINÂMICO!$F$3:$F$12</c:f>
              <c:numCache>
                <c:formatCode>0.00</c:formatCode>
                <c:ptCount val="10"/>
                <c:pt idx="0">
                  <c:v>0.24850225000000006</c:v>
                </c:pt>
                <c:pt idx="1">
                  <c:v>0.31753225000000002</c:v>
                </c:pt>
                <c:pt idx="2">
                  <c:v>0.37209999999999999</c:v>
                </c:pt>
                <c:pt idx="3">
                  <c:v>0.45427600000000007</c:v>
                </c:pt>
                <c:pt idx="4">
                  <c:v>0.51122500000000015</c:v>
                </c:pt>
                <c:pt idx="5">
                  <c:v>0.585225</c:v>
                </c:pt>
                <c:pt idx="6">
                  <c:v>0.65367225000000018</c:v>
                </c:pt>
                <c:pt idx="7">
                  <c:v>0.72335025000000008</c:v>
                </c:pt>
                <c:pt idx="8">
                  <c:v>0.78588225000000012</c:v>
                </c:pt>
                <c:pt idx="9">
                  <c:v>0.8418062500000002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E-8A45-8C12-0BDACEA1D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593200"/>
        <c:axId val="719760384"/>
      </c:scatterChart>
      <c:valAx>
        <c:axId val="648593200"/>
        <c:scaling>
          <c:orientation val="minMax"/>
          <c:max val="0.65000000000000013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719760384"/>
        <c:crosses val="autoZero"/>
        <c:crossBetween val="midCat"/>
      </c:valAx>
      <c:valAx>
        <c:axId val="719760384"/>
        <c:scaling>
          <c:orientation val="minMax"/>
          <c:max val="0.9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4859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614630622081804"/>
          <c:y val="0.67037518274782104"/>
          <c:w val="0.20662303757918349"/>
          <c:h val="0.13934808468902415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Gráfico 6 -  Resíduos de</a:t>
            </a:r>
            <a:r>
              <a:rPr lang="en-GB" sz="1400" baseline="0"/>
              <a:t> M</a:t>
            </a:r>
            <a:endParaRPr lang="en-GB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309506990910466"/>
          <c:y val="0.13556429925131971"/>
          <c:w val="0.83543523894022054"/>
          <c:h val="0.6748010152844665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DINÂMICO!$A$3:$A$12</c:f>
              <c:numCache>
                <c:formatCode>General</c:formatCode>
                <c:ptCount val="10"/>
                <c:pt idx="0">
                  <c:v>0.18842999999999999</c:v>
                </c:pt>
                <c:pt idx="1">
                  <c:v>0.23675000000000002</c:v>
                </c:pt>
                <c:pt idx="2">
                  <c:v>0.28556000000000004</c:v>
                </c:pt>
                <c:pt idx="3">
                  <c:v>0.33513999999999999</c:v>
                </c:pt>
                <c:pt idx="4">
                  <c:v>0.38521000000000005</c:v>
                </c:pt>
                <c:pt idx="5">
                  <c:v>0.43551000000000006</c:v>
                </c:pt>
                <c:pt idx="6">
                  <c:v>0.48599000000000003</c:v>
                </c:pt>
                <c:pt idx="7">
                  <c:v>0.53649000000000002</c:v>
                </c:pt>
                <c:pt idx="8">
                  <c:v>0.58796000000000004</c:v>
                </c:pt>
                <c:pt idx="9" formatCode="0.00000">
                  <c:v>0.64119999999999999</c:v>
                </c:pt>
              </c:numCache>
            </c:numRef>
          </c:xVal>
          <c:yVal>
            <c:numRef>
              <c:f>Sheet2!$C$25:$C$34</c:f>
              <c:numCache>
                <c:formatCode>General</c:formatCode>
                <c:ptCount val="10"/>
                <c:pt idx="0">
                  <c:v>-3.2842320129354563E-3</c:v>
                </c:pt>
                <c:pt idx="1">
                  <c:v>1.3813952772559479E-3</c:v>
                </c:pt>
                <c:pt idx="2">
                  <c:v>-9.0679290597836526E-3</c:v>
                </c:pt>
                <c:pt idx="3">
                  <c:v>7.0653226175280692E-3</c:v>
                </c:pt>
                <c:pt idx="4">
                  <c:v>-2.6811273323914531E-3</c:v>
                </c:pt>
                <c:pt idx="5">
                  <c:v>4.3170525661314629E-3</c:v>
                </c:pt>
                <c:pt idx="6">
                  <c:v>5.5227145199575611E-3</c:v>
                </c:pt>
                <c:pt idx="7">
                  <c:v>7.9324855910392067E-3</c:v>
                </c:pt>
                <c:pt idx="8">
                  <c:v>1.9041738490308546E-3</c:v>
                </c:pt>
                <c:pt idx="9">
                  <c:v>-1.3089856015832457E-2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C3-7A4E-84D1-B5CD8D0E5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855488"/>
        <c:axId val="269294576"/>
      </c:scatterChart>
      <c:valAx>
        <c:axId val="284855488"/>
        <c:scaling>
          <c:orientation val="minMax"/>
          <c:max val="0.65000000000000013"/>
          <c:min val="0.1500000000000000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9294576"/>
        <c:crossesAt val="-1.5000000000000003E-2"/>
        <c:crossBetween val="midCat"/>
      </c:valAx>
      <c:valAx>
        <c:axId val="269294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48554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Gráfico 1 -  𝚫L Carga (Soma das massas)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4438670166229223"/>
          <c:y val="0.1388888888888889"/>
          <c:w val="0.79292519685039375"/>
          <c:h val="0.6555402449693787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ESTÁTICO!$C$3:$C$13</c:f>
              <c:numCache>
                <c:formatCode>General</c:formatCode>
                <c:ptCount val="11"/>
                <c:pt idx="0">
                  <c:v>0</c:v>
                </c:pt>
                <c:pt idx="1">
                  <c:v>4.802E-2</c:v>
                </c:pt>
                <c:pt idx="2">
                  <c:v>9.6340000000000009E-2</c:v>
                </c:pt>
                <c:pt idx="3">
                  <c:v>0.14515</c:v>
                </c:pt>
                <c:pt idx="4">
                  <c:v>0.19473000000000001</c:v>
                </c:pt>
                <c:pt idx="5">
                  <c:v>0.24480000000000002</c:v>
                </c:pt>
                <c:pt idx="6">
                  <c:v>0.29510000000000003</c:v>
                </c:pt>
                <c:pt idx="7">
                  <c:v>0.34558</c:v>
                </c:pt>
                <c:pt idx="8">
                  <c:v>0.39607999999999999</c:v>
                </c:pt>
                <c:pt idx="9">
                  <c:v>0.44755</c:v>
                </c:pt>
                <c:pt idx="10">
                  <c:v>0.50078999999999996</c:v>
                </c:pt>
              </c:numCache>
            </c:numRef>
          </c:xVal>
          <c:yVal>
            <c:numRef>
              <c:f>ESTÁTICO!$G$3:$G$13</c:f>
              <c:numCache>
                <c:formatCode>0.000</c:formatCode>
                <c:ptCount val="11"/>
                <c:pt idx="0" formatCode="General">
                  <c:v>0</c:v>
                </c:pt>
                <c:pt idx="1">
                  <c:v>1.7000000000000015E-2</c:v>
                </c:pt>
                <c:pt idx="2">
                  <c:v>3.3000000000000029E-2</c:v>
                </c:pt>
                <c:pt idx="3">
                  <c:v>4.9000000000000044E-2</c:v>
                </c:pt>
                <c:pt idx="4">
                  <c:v>6.6000000000000059E-2</c:v>
                </c:pt>
                <c:pt idx="5">
                  <c:v>8.2000000000000073E-2</c:v>
                </c:pt>
                <c:pt idx="6">
                  <c:v>9.8000000000000087E-2</c:v>
                </c:pt>
                <c:pt idx="7">
                  <c:v>0.1140000000000001</c:v>
                </c:pt>
                <c:pt idx="8">
                  <c:v>0.13</c:v>
                </c:pt>
                <c:pt idx="9">
                  <c:v>0.14700000000000002</c:v>
                </c:pt>
                <c:pt idx="10">
                  <c:v>0.16500000000000004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3-6843-BB3A-00EAD590E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209120"/>
        <c:axId val="603149984"/>
      </c:scatterChart>
      <c:valAx>
        <c:axId val="344209120"/>
        <c:scaling>
          <c:orientation val="minMax"/>
          <c:max val="0.550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𝚫L Carga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03149984"/>
        <c:crosses val="autoZero"/>
        <c:crossBetween val="midCat"/>
      </c:valAx>
      <c:valAx>
        <c:axId val="6031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Soma das massas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4420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58744531933508"/>
          <c:y val="0.6116892680081657"/>
          <c:w val="0.24132701502376247"/>
          <c:h val="0.1480814388474291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Gráfico 2 - dos Resíduos de Carga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24862840062053"/>
          <c:y val="0.16830584146504479"/>
          <c:w val="0.76724701761593062"/>
          <c:h val="0.69448683331105465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ESTÁTICO!$G$3:$G$13</c:f>
              <c:numCache>
                <c:formatCode>0.000</c:formatCode>
                <c:ptCount val="11"/>
                <c:pt idx="0" formatCode="General">
                  <c:v>0</c:v>
                </c:pt>
                <c:pt idx="1">
                  <c:v>1.7000000000000015E-2</c:v>
                </c:pt>
                <c:pt idx="2">
                  <c:v>3.3000000000000029E-2</c:v>
                </c:pt>
                <c:pt idx="3">
                  <c:v>4.9000000000000044E-2</c:v>
                </c:pt>
                <c:pt idx="4">
                  <c:v>6.6000000000000059E-2</c:v>
                </c:pt>
                <c:pt idx="5">
                  <c:v>8.2000000000000073E-2</c:v>
                </c:pt>
                <c:pt idx="6">
                  <c:v>9.8000000000000087E-2</c:v>
                </c:pt>
                <c:pt idx="7">
                  <c:v>0.1140000000000001</c:v>
                </c:pt>
                <c:pt idx="8">
                  <c:v>0.13</c:v>
                </c:pt>
                <c:pt idx="9">
                  <c:v>0.14700000000000002</c:v>
                </c:pt>
                <c:pt idx="10">
                  <c:v>0.16500000000000004</c:v>
                </c:pt>
              </c:numCache>
            </c:numRef>
          </c:xVal>
          <c:yVal>
            <c:numRef>
              <c:f>Sheet4!$C$25:$C$35</c:f>
              <c:numCache>
                <c:formatCode>General</c:formatCode>
                <c:ptCount val="11"/>
                <c:pt idx="0">
                  <c:v>3.9162203314344335E-3</c:v>
                </c:pt>
                <c:pt idx="1">
                  <c:v>-8.6768793957636703E-5</c:v>
                </c:pt>
                <c:pt idx="2">
                  <c:v>-7.2958208844427219E-4</c:v>
                </c:pt>
                <c:pt idx="3">
                  <c:v>-8.8239538293094499E-4</c:v>
                </c:pt>
                <c:pt idx="4">
                  <c:v>-3.3253845083229816E-3</c:v>
                </c:pt>
                <c:pt idx="5">
                  <c:v>-2.2181978028096572E-3</c:v>
                </c:pt>
                <c:pt idx="6">
                  <c:v>-8.8101109729632476E-4</c:v>
                </c:pt>
                <c:pt idx="7">
                  <c:v>6.3617560821704888E-4</c:v>
                </c:pt>
                <c:pt idx="8">
                  <c:v>2.1733623137306646E-3</c:v>
                </c:pt>
                <c:pt idx="9">
                  <c:v>1.6203731883386308E-3</c:v>
                </c:pt>
                <c:pt idx="10">
                  <c:v>-2.2279176795880762E-4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AD-A049-95DB-07C2FA59D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05280"/>
        <c:axId val="185092208"/>
      </c:scatterChart>
      <c:valAx>
        <c:axId val="1848052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𝚫L Carga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092208"/>
        <c:crossesAt val="-4.000000000000001E-3"/>
        <c:crossBetween val="midCat"/>
      </c:valAx>
      <c:valAx>
        <c:axId val="185092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8052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effectLst/>
              </a:rPr>
              <a:t>Gráfico 3 - 𝚫L Descarga (Soma das massas)</a:t>
            </a:r>
            <a:endParaRPr lang="en-PT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4084561839208656"/>
          <c:y val="0.15055155537610229"/>
          <c:w val="0.7907834501048836"/>
          <c:h val="0.7298966435373113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FE8-A647-947E-18F7F8845511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ESTÁTICO!$C$3:$C$13</c:f>
              <c:numCache>
                <c:formatCode>General</c:formatCode>
                <c:ptCount val="11"/>
                <c:pt idx="0">
                  <c:v>0</c:v>
                </c:pt>
                <c:pt idx="1">
                  <c:v>4.802E-2</c:v>
                </c:pt>
                <c:pt idx="2">
                  <c:v>9.6340000000000009E-2</c:v>
                </c:pt>
                <c:pt idx="3">
                  <c:v>0.14515</c:v>
                </c:pt>
                <c:pt idx="4">
                  <c:v>0.19473000000000001</c:v>
                </c:pt>
                <c:pt idx="5">
                  <c:v>0.24480000000000002</c:v>
                </c:pt>
                <c:pt idx="6">
                  <c:v>0.29510000000000003</c:v>
                </c:pt>
                <c:pt idx="7">
                  <c:v>0.34558</c:v>
                </c:pt>
                <c:pt idx="8">
                  <c:v>0.39607999999999999</c:v>
                </c:pt>
                <c:pt idx="9">
                  <c:v>0.44755</c:v>
                </c:pt>
                <c:pt idx="10">
                  <c:v>0.50078999999999996</c:v>
                </c:pt>
              </c:numCache>
            </c:numRef>
          </c:xVal>
          <c:yVal>
            <c:numRef>
              <c:f>ESTÁTICO!$H$3:$H$13</c:f>
              <c:numCache>
                <c:formatCode>0.000</c:formatCode>
                <c:ptCount val="11"/>
                <c:pt idx="0" formatCode="General">
                  <c:v>0</c:v>
                </c:pt>
                <c:pt idx="1">
                  <c:v>1.6000000000000014E-2</c:v>
                </c:pt>
                <c:pt idx="2">
                  <c:v>2.1000000000000019E-2</c:v>
                </c:pt>
                <c:pt idx="3">
                  <c:v>4.8000000000000043E-2</c:v>
                </c:pt>
                <c:pt idx="4">
                  <c:v>6.4000000000000057E-2</c:v>
                </c:pt>
                <c:pt idx="5">
                  <c:v>8.0000000000000071E-2</c:v>
                </c:pt>
                <c:pt idx="6">
                  <c:v>9.6000000000000085E-2</c:v>
                </c:pt>
                <c:pt idx="7">
                  <c:v>0.1130000000000001</c:v>
                </c:pt>
                <c:pt idx="8">
                  <c:v>0.13</c:v>
                </c:pt>
                <c:pt idx="9">
                  <c:v>0.14600000000000002</c:v>
                </c:pt>
                <c:pt idx="10">
                  <c:v>0.16400000000000003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BB-1B40-9CEE-1AE9703C2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297568"/>
        <c:axId val="344306928"/>
      </c:scatterChart>
      <c:valAx>
        <c:axId val="344297568"/>
        <c:scaling>
          <c:orientation val="minMax"/>
          <c:max val="0.550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𝚫L Descarga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44306928"/>
        <c:crosses val="autoZero"/>
        <c:crossBetween val="midCat"/>
      </c:valAx>
      <c:valAx>
        <c:axId val="344306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Soma das massas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4429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 b="1" i="0" baseline="0">
                <a:effectLst/>
              </a:rPr>
              <a:t>Gráfico 4 - dos Resíduos de Descarga </a:t>
            </a:r>
            <a:endParaRPr lang="en-PT" sz="1400">
              <a:effectLst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2"/>
            <c:marker>
              <c:spPr>
                <a:solidFill>
                  <a:schemeClr val="accent2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49E-9248-ABD9-4659E82D7B66}"/>
              </c:ext>
            </c:extLst>
          </c:dPt>
          <c:trendline>
            <c:trendlineType val="linear"/>
            <c:dispRSqr val="0"/>
            <c:dispEq val="0"/>
          </c:trendline>
          <c:xVal>
            <c:numRef>
              <c:f>ESTÁTICO!$H$3:$H$13</c:f>
              <c:numCache>
                <c:formatCode>0.000</c:formatCode>
                <c:ptCount val="11"/>
                <c:pt idx="0" formatCode="General">
                  <c:v>0</c:v>
                </c:pt>
                <c:pt idx="1">
                  <c:v>1.6000000000000014E-2</c:v>
                </c:pt>
                <c:pt idx="2">
                  <c:v>2.1000000000000019E-2</c:v>
                </c:pt>
                <c:pt idx="3">
                  <c:v>4.8000000000000043E-2</c:v>
                </c:pt>
                <c:pt idx="4">
                  <c:v>6.4000000000000057E-2</c:v>
                </c:pt>
                <c:pt idx="5">
                  <c:v>8.0000000000000071E-2</c:v>
                </c:pt>
                <c:pt idx="6">
                  <c:v>9.6000000000000085E-2</c:v>
                </c:pt>
                <c:pt idx="7">
                  <c:v>0.1130000000000001</c:v>
                </c:pt>
                <c:pt idx="8">
                  <c:v>0.13</c:v>
                </c:pt>
                <c:pt idx="9">
                  <c:v>0.14600000000000002</c:v>
                </c:pt>
                <c:pt idx="10">
                  <c:v>0.16400000000000003</c:v>
                </c:pt>
              </c:numCache>
            </c:numRef>
          </c:xVal>
          <c:yVal>
            <c:numRef>
              <c:f>Sheet5!$C$25:$C$35</c:f>
              <c:numCache>
                <c:formatCode>General</c:formatCode>
                <c:ptCount val="11"/>
                <c:pt idx="0">
                  <c:v>-7.3661502159987069E-3</c:v>
                </c:pt>
                <c:pt idx="1">
                  <c:v>-7.3299743184864485E-3</c:v>
                </c:pt>
                <c:pt idx="2">
                  <c:v>2.5995080649486135E-2</c:v>
                </c:pt>
                <c:pt idx="3">
                  <c:v>-6.1676225234619519E-3</c:v>
                </c:pt>
                <c:pt idx="4">
                  <c:v>-4.57144662594966E-3</c:v>
                </c:pt>
                <c:pt idx="5">
                  <c:v>-2.4852707284374054E-3</c:v>
                </c:pt>
                <c:pt idx="6">
                  <c:v>-1.6909483092519828E-4</c:v>
                </c:pt>
                <c:pt idx="7">
                  <c:v>-6.719079398184169E-4</c:v>
                </c:pt>
                <c:pt idx="8">
                  <c:v>-1.1547210487112824E-3</c:v>
                </c:pt>
                <c:pt idx="9">
                  <c:v>2.331454848800929E-3</c:v>
                </c:pt>
                <c:pt idx="10">
                  <c:v>1.5896527335022004E-3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DA-1140-AD0F-62D627B1C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740480"/>
        <c:axId val="283787776"/>
      </c:scatterChart>
      <c:valAx>
        <c:axId val="6857404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 sz="1000" b="1" i="0" baseline="0">
                    <a:effectLst/>
                  </a:rPr>
                  <a:t>𝚫L Descarga</a:t>
                </a:r>
                <a:endParaRPr lang="en-PT" sz="4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3787776"/>
        <c:crossesAt val="-1.0000000000000002E-2"/>
        <c:crossBetween val="midCat"/>
      </c:valAx>
      <c:valAx>
        <c:axId val="283787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574048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ESTÁTICO!$G$3:$G$13</c:f>
              <c:numCache>
                <c:formatCode>0.000</c:formatCode>
                <c:ptCount val="11"/>
                <c:pt idx="0" formatCode="General">
                  <c:v>0</c:v>
                </c:pt>
                <c:pt idx="1">
                  <c:v>1.7000000000000015E-2</c:v>
                </c:pt>
                <c:pt idx="2">
                  <c:v>3.3000000000000029E-2</c:v>
                </c:pt>
                <c:pt idx="3">
                  <c:v>4.9000000000000044E-2</c:v>
                </c:pt>
                <c:pt idx="4">
                  <c:v>6.6000000000000059E-2</c:v>
                </c:pt>
                <c:pt idx="5">
                  <c:v>8.2000000000000073E-2</c:v>
                </c:pt>
                <c:pt idx="6">
                  <c:v>9.8000000000000087E-2</c:v>
                </c:pt>
                <c:pt idx="7">
                  <c:v>0.1140000000000001</c:v>
                </c:pt>
                <c:pt idx="8">
                  <c:v>0.13</c:v>
                </c:pt>
                <c:pt idx="9">
                  <c:v>0.14700000000000002</c:v>
                </c:pt>
                <c:pt idx="10">
                  <c:v>0.16500000000000004</c:v>
                </c:pt>
              </c:numCache>
            </c:numRef>
          </c:xVal>
          <c:yVal>
            <c:numRef>
              <c:f>Sheet4!$C$25:$C$35</c:f>
              <c:numCache>
                <c:formatCode>General</c:formatCode>
                <c:ptCount val="11"/>
                <c:pt idx="0">
                  <c:v>3.9162203314344335E-3</c:v>
                </c:pt>
                <c:pt idx="1">
                  <c:v>-8.6768793957636703E-5</c:v>
                </c:pt>
                <c:pt idx="2">
                  <c:v>-7.2958208844427219E-4</c:v>
                </c:pt>
                <c:pt idx="3">
                  <c:v>-8.8239538293094499E-4</c:v>
                </c:pt>
                <c:pt idx="4">
                  <c:v>-3.3253845083229816E-3</c:v>
                </c:pt>
                <c:pt idx="5">
                  <c:v>-2.2181978028096572E-3</c:v>
                </c:pt>
                <c:pt idx="6">
                  <c:v>-8.8101109729632476E-4</c:v>
                </c:pt>
                <c:pt idx="7">
                  <c:v>6.3617560821704888E-4</c:v>
                </c:pt>
                <c:pt idx="8">
                  <c:v>2.1733623137306646E-3</c:v>
                </c:pt>
                <c:pt idx="9">
                  <c:v>1.6203731883386308E-3</c:v>
                </c:pt>
                <c:pt idx="10">
                  <c:v>-2.2279176795880762E-4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29-424E-A20C-ADB001F7E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05280"/>
        <c:axId val="185092208"/>
      </c:scatterChart>
      <c:valAx>
        <c:axId val="18480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092208"/>
        <c:crosses val="autoZero"/>
        <c:crossBetween val="midCat"/>
      </c:valAx>
      <c:valAx>
        <c:axId val="185092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8052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ESTÁTICO!$H$3:$H$13</c:f>
              <c:numCache>
                <c:formatCode>0.000</c:formatCode>
                <c:ptCount val="11"/>
                <c:pt idx="0" formatCode="General">
                  <c:v>0</c:v>
                </c:pt>
                <c:pt idx="1">
                  <c:v>1.6000000000000014E-2</c:v>
                </c:pt>
                <c:pt idx="2">
                  <c:v>2.1000000000000019E-2</c:v>
                </c:pt>
                <c:pt idx="3">
                  <c:v>4.8000000000000043E-2</c:v>
                </c:pt>
                <c:pt idx="4">
                  <c:v>6.4000000000000057E-2</c:v>
                </c:pt>
                <c:pt idx="5">
                  <c:v>8.0000000000000071E-2</c:v>
                </c:pt>
                <c:pt idx="6">
                  <c:v>9.6000000000000085E-2</c:v>
                </c:pt>
                <c:pt idx="7">
                  <c:v>0.1130000000000001</c:v>
                </c:pt>
                <c:pt idx="8">
                  <c:v>0.13</c:v>
                </c:pt>
                <c:pt idx="9">
                  <c:v>0.14600000000000002</c:v>
                </c:pt>
                <c:pt idx="10">
                  <c:v>0.16400000000000003</c:v>
                </c:pt>
              </c:numCache>
            </c:numRef>
          </c:xVal>
          <c:yVal>
            <c:numRef>
              <c:f>Sheet5!$C$25:$C$35</c:f>
              <c:numCache>
                <c:formatCode>General</c:formatCode>
                <c:ptCount val="11"/>
                <c:pt idx="0">
                  <c:v>-7.3661502159987069E-3</c:v>
                </c:pt>
                <c:pt idx="1">
                  <c:v>-7.3299743184864485E-3</c:v>
                </c:pt>
                <c:pt idx="2">
                  <c:v>2.5995080649486135E-2</c:v>
                </c:pt>
                <c:pt idx="3">
                  <c:v>-6.1676225234619519E-3</c:v>
                </c:pt>
                <c:pt idx="4">
                  <c:v>-4.57144662594966E-3</c:v>
                </c:pt>
                <c:pt idx="5">
                  <c:v>-2.4852707284374054E-3</c:v>
                </c:pt>
                <c:pt idx="6">
                  <c:v>-1.6909483092519828E-4</c:v>
                </c:pt>
                <c:pt idx="7">
                  <c:v>-6.719079398184169E-4</c:v>
                </c:pt>
                <c:pt idx="8">
                  <c:v>-1.1547210487112824E-3</c:v>
                </c:pt>
                <c:pt idx="9">
                  <c:v>2.331454848800929E-3</c:v>
                </c:pt>
                <c:pt idx="10">
                  <c:v>1.5896527335022004E-3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19-7446-B9F8-E9BC28399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740480"/>
        <c:axId val="283787776"/>
      </c:scatterChart>
      <c:valAx>
        <c:axId val="685740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3787776"/>
        <c:crosses val="autoZero"/>
        <c:crossBetween val="midCat"/>
      </c:valAx>
      <c:valAx>
        <c:axId val="283787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57404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B519C5-DBDD-4842-A967-F6B4764EE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23915</xdr:colOff>
      <xdr:row>1</xdr:row>
      <xdr:rowOff>194744</xdr:rowOff>
    </xdr:from>
    <xdr:to>
      <xdr:col>17</xdr:col>
      <xdr:colOff>26210</xdr:colOff>
      <xdr:row>16</xdr:row>
      <xdr:rowOff>177211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973AE5-28A6-084C-8DF5-E74C3B6DC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5239</xdr:colOff>
      <xdr:row>1</xdr:row>
      <xdr:rowOff>5985</xdr:rowOff>
    </xdr:from>
    <xdr:to>
      <xdr:col>26</xdr:col>
      <xdr:colOff>0</xdr:colOff>
      <xdr:row>16</xdr:row>
      <xdr:rowOff>11441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407F9D-3710-A247-A58C-1F1A2018A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14545</xdr:colOff>
      <xdr:row>1</xdr:row>
      <xdr:rowOff>6346</xdr:rowOff>
    </xdr:from>
    <xdr:to>
      <xdr:col>20</xdr:col>
      <xdr:colOff>11043</xdr:colOff>
      <xdr:row>15</xdr:row>
      <xdr:rowOff>11044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2B874C-2720-0B42-B628-545E21F09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11703</xdr:colOff>
      <xdr:row>17</xdr:row>
      <xdr:rowOff>4943</xdr:rowOff>
    </xdr:from>
    <xdr:to>
      <xdr:col>20</xdr:col>
      <xdr:colOff>11044</xdr:colOff>
      <xdr:row>31</xdr:row>
      <xdr:rowOff>22087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82FCDE-8F28-A549-A615-B6B28229D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2844</xdr:colOff>
      <xdr:row>1</xdr:row>
      <xdr:rowOff>12131</xdr:rowOff>
    </xdr:from>
    <xdr:to>
      <xdr:col>27</xdr:col>
      <xdr:colOff>815075</xdr:colOff>
      <xdr:row>15</xdr:row>
      <xdr:rowOff>9477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AD6063-DFCC-E54C-81A4-75BDA7612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828260</xdr:colOff>
      <xdr:row>17</xdr:row>
      <xdr:rowOff>0</xdr:rowOff>
    </xdr:from>
    <xdr:to>
      <xdr:col>28</xdr:col>
      <xdr:colOff>22087</xdr:colOff>
      <xdr:row>31</xdr:row>
      <xdr:rowOff>22087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F65F54-E3AA-5049-B2DE-7AC36A801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8A84CF-95D5-2A45-99AA-2CE6808FB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B43DD-B619-3840-8199-8AEEB8DDB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3555-FDFD-094B-9770-BE4F7FECFFA4}">
  <dimension ref="A1:I34"/>
  <sheetViews>
    <sheetView workbookViewId="0">
      <selection sqref="A1:I34"/>
    </sheetView>
  </sheetViews>
  <sheetFormatPr baseColWidth="10" defaultRowHeight="16" x14ac:dyDescent="0.2"/>
  <sheetData>
    <row r="1" spans="1:9" x14ac:dyDescent="0.2">
      <c r="A1" t="s">
        <v>0</v>
      </c>
    </row>
    <row r="2" spans="1:9" ht="17" thickBot="1" x14ac:dyDescent="0.25"/>
    <row r="3" spans="1:9" x14ac:dyDescent="0.2">
      <c r="A3" s="16" t="s">
        <v>1</v>
      </c>
      <c r="B3" s="16"/>
    </row>
    <row r="4" spans="1:9" x14ac:dyDescent="0.2">
      <c r="A4" s="13" t="s">
        <v>2</v>
      </c>
      <c r="B4" s="13">
        <v>0.99940663215582237</v>
      </c>
    </row>
    <row r="5" spans="1:9" x14ac:dyDescent="0.2">
      <c r="A5" s="13" t="s">
        <v>3</v>
      </c>
      <c r="B5" s="13">
        <v>0.99881361639704325</v>
      </c>
    </row>
    <row r="6" spans="1:9" x14ac:dyDescent="0.2">
      <c r="A6" s="13" t="s">
        <v>4</v>
      </c>
      <c r="B6" s="13">
        <v>0.99866531844667361</v>
      </c>
    </row>
    <row r="7" spans="1:9" x14ac:dyDescent="0.2">
      <c r="A7" s="13" t="s">
        <v>5</v>
      </c>
      <c r="B7" s="13">
        <v>7.4082795950260114E-3</v>
      </c>
    </row>
    <row r="8" spans="1:9" ht="17" thickBot="1" x14ac:dyDescent="0.25">
      <c r="A8" s="14" t="s">
        <v>6</v>
      </c>
      <c r="B8" s="14">
        <v>10</v>
      </c>
    </row>
    <row r="10" spans="1:9" ht="17" thickBot="1" x14ac:dyDescent="0.25">
      <c r="A10" t="s">
        <v>7</v>
      </c>
    </row>
    <row r="11" spans="1:9" x14ac:dyDescent="0.2">
      <c r="A11" s="15"/>
      <c r="B11" s="15" t="s">
        <v>12</v>
      </c>
      <c r="C11" s="15" t="s">
        <v>13</v>
      </c>
      <c r="D11" s="15" t="s">
        <v>14</v>
      </c>
      <c r="E11" s="15" t="s">
        <v>15</v>
      </c>
      <c r="F11" s="15" t="s">
        <v>16</v>
      </c>
    </row>
    <row r="12" spans="1:9" x14ac:dyDescent="0.2">
      <c r="A12" s="13" t="s">
        <v>8</v>
      </c>
      <c r="B12" s="13">
        <v>1</v>
      </c>
      <c r="C12" s="13">
        <v>0.36964431805668546</v>
      </c>
      <c r="D12" s="13">
        <v>0.36964431805668546</v>
      </c>
      <c r="E12" s="13">
        <v>6735.1815308829109</v>
      </c>
      <c r="F12" s="13">
        <v>5.4195698404787765E-13</v>
      </c>
    </row>
    <row r="13" spans="1:9" x14ac:dyDescent="0.2">
      <c r="A13" s="13" t="s">
        <v>9</v>
      </c>
      <c r="B13" s="13">
        <v>8</v>
      </c>
      <c r="C13" s="13">
        <v>4.3906085246463015E-4</v>
      </c>
      <c r="D13" s="13">
        <v>5.4882606558078769E-5</v>
      </c>
      <c r="E13" s="13"/>
      <c r="F13" s="13"/>
    </row>
    <row r="14" spans="1:9" ht="17" thickBot="1" x14ac:dyDescent="0.25">
      <c r="A14" s="14" t="s">
        <v>10</v>
      </c>
      <c r="B14" s="14">
        <v>9</v>
      </c>
      <c r="C14" s="14">
        <v>0.37008337890915011</v>
      </c>
      <c r="D14" s="14"/>
      <c r="E14" s="14"/>
      <c r="F14" s="14"/>
    </row>
    <row r="15" spans="1:9" ht="17" thickBot="1" x14ac:dyDescent="0.25"/>
    <row r="16" spans="1:9" x14ac:dyDescent="0.2">
      <c r="A16" s="15"/>
      <c r="B16" s="15" t="s">
        <v>17</v>
      </c>
      <c r="C16" s="15" t="s">
        <v>5</v>
      </c>
      <c r="D16" s="15" t="s">
        <v>18</v>
      </c>
      <c r="E16" s="15" t="s">
        <v>19</v>
      </c>
      <c r="F16" s="15" t="s">
        <v>20</v>
      </c>
      <c r="G16" s="15" t="s">
        <v>21</v>
      </c>
      <c r="H16" s="15" t="s">
        <v>22</v>
      </c>
      <c r="I16" s="15" t="s">
        <v>23</v>
      </c>
    </row>
    <row r="17" spans="1:9" x14ac:dyDescent="0.2">
      <c r="A17" s="13" t="s">
        <v>11</v>
      </c>
      <c r="B17" s="13">
        <v>7.8940523915216332E-4</v>
      </c>
      <c r="C17" s="13">
        <v>7.0829415972219756E-3</v>
      </c>
      <c r="D17" s="13">
        <v>0.11145160923842413</v>
      </c>
      <c r="E17" s="13">
        <v>0.91400378417640993</v>
      </c>
      <c r="F17" s="13">
        <v>-1.5543887373451321E-2</v>
      </c>
      <c r="G17" s="13">
        <v>1.7122697851755648E-2</v>
      </c>
      <c r="H17" s="13">
        <v>-1.5543887373451321E-2</v>
      </c>
      <c r="I17" s="13">
        <v>1.7122697851755648E-2</v>
      </c>
    </row>
    <row r="18" spans="1:9" ht="17" thickBot="1" x14ac:dyDescent="0.25">
      <c r="A18" s="14" t="s">
        <v>24</v>
      </c>
      <c r="B18" s="14">
        <v>1.3320441372063014</v>
      </c>
      <c r="C18" s="14">
        <v>1.6230950848521417E-2</v>
      </c>
      <c r="D18" s="14">
        <v>82.068151745259328</v>
      </c>
      <c r="E18" s="14">
        <v>5.4195698404787765E-13</v>
      </c>
      <c r="F18" s="14">
        <v>1.2946154974313155</v>
      </c>
      <c r="G18" s="14">
        <v>1.3694727769812873</v>
      </c>
      <c r="H18" s="14">
        <v>1.2946154974313155</v>
      </c>
      <c r="I18" s="14">
        <v>1.3694727769812873</v>
      </c>
    </row>
    <row r="22" spans="1:9" x14ac:dyDescent="0.2">
      <c r="A22" t="s">
        <v>25</v>
      </c>
    </row>
    <row r="23" spans="1:9" ht="17" thickBot="1" x14ac:dyDescent="0.25"/>
    <row r="24" spans="1:9" x14ac:dyDescent="0.2">
      <c r="A24" s="15" t="s">
        <v>26</v>
      </c>
      <c r="B24" s="15" t="s">
        <v>27</v>
      </c>
      <c r="C24" s="15" t="s">
        <v>28</v>
      </c>
    </row>
    <row r="25" spans="1:9" x14ac:dyDescent="0.2">
      <c r="A25" s="13">
        <v>1</v>
      </c>
      <c r="B25" s="13">
        <v>0.25178648201293552</v>
      </c>
      <c r="C25" s="13">
        <v>-3.2842320129354563E-3</v>
      </c>
    </row>
    <row r="26" spans="1:9" x14ac:dyDescent="0.2">
      <c r="A26" s="13">
        <v>2</v>
      </c>
      <c r="B26" s="13">
        <v>0.31615085472274407</v>
      </c>
      <c r="C26" s="13">
        <v>1.3813952772559479E-3</v>
      </c>
    </row>
    <row r="27" spans="1:9" x14ac:dyDescent="0.2">
      <c r="A27" s="13">
        <v>3</v>
      </c>
      <c r="B27" s="13">
        <v>0.38116792905978364</v>
      </c>
      <c r="C27" s="13">
        <v>-9.0679290597836526E-3</v>
      </c>
    </row>
    <row r="28" spans="1:9" x14ac:dyDescent="0.2">
      <c r="A28" s="13">
        <v>4</v>
      </c>
      <c r="B28" s="13">
        <v>0.447210677382472</v>
      </c>
      <c r="C28" s="13">
        <v>7.0653226175280692E-3</v>
      </c>
    </row>
    <row r="29" spans="1:9" x14ac:dyDescent="0.2">
      <c r="A29" s="13">
        <v>5</v>
      </c>
      <c r="B29" s="13">
        <v>0.5139061273323916</v>
      </c>
      <c r="C29" s="13">
        <v>-2.6811273323914531E-3</v>
      </c>
    </row>
    <row r="30" spans="1:9" x14ac:dyDescent="0.2">
      <c r="A30" s="13">
        <v>6</v>
      </c>
      <c r="B30" s="13">
        <v>0.58090794743386853</v>
      </c>
      <c r="C30" s="13">
        <v>4.3170525661314629E-3</v>
      </c>
    </row>
    <row r="31" spans="1:9" x14ac:dyDescent="0.2">
      <c r="A31" s="13">
        <v>7</v>
      </c>
      <c r="B31" s="13">
        <v>0.64814953548004262</v>
      </c>
      <c r="C31" s="13">
        <v>5.5227145199575611E-3</v>
      </c>
    </row>
    <row r="32" spans="1:9" x14ac:dyDescent="0.2">
      <c r="A32" s="13">
        <v>8</v>
      </c>
      <c r="B32" s="13">
        <v>0.71541776440896088</v>
      </c>
      <c r="C32" s="13">
        <v>7.9324855910392067E-3</v>
      </c>
    </row>
    <row r="33" spans="1:3" x14ac:dyDescent="0.2">
      <c r="A33" s="13">
        <v>9</v>
      </c>
      <c r="B33" s="13">
        <v>0.78397807615096926</v>
      </c>
      <c r="C33" s="13">
        <v>1.9041738490308546E-3</v>
      </c>
    </row>
    <row r="34" spans="1:3" ht="17" thickBot="1" x14ac:dyDescent="0.25">
      <c r="A34" s="14">
        <v>10</v>
      </c>
      <c r="B34" s="14">
        <v>0.85489610601583266</v>
      </c>
      <c r="C34" s="14">
        <v>-1.3089856015832457E-2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392C-0104-B542-8963-4E81C9C63268}">
  <dimension ref="A2:J26"/>
  <sheetViews>
    <sheetView tabSelected="1" zoomScale="50" workbookViewId="0">
      <selection activeCell="P26" sqref="P26"/>
    </sheetView>
  </sheetViews>
  <sheetFormatPr baseColWidth="10" defaultRowHeight="16" x14ac:dyDescent="0.2"/>
  <cols>
    <col min="1" max="1" width="16.5" bestFit="1" customWidth="1"/>
    <col min="2" max="2" width="31.5" bestFit="1" customWidth="1"/>
    <col min="3" max="3" width="20.6640625" bestFit="1" customWidth="1"/>
    <col min="4" max="4" width="12.83203125" bestFit="1" customWidth="1"/>
    <col min="5" max="5" width="10.5" bestFit="1" customWidth="1"/>
    <col min="6" max="6" width="11.1640625" bestFit="1" customWidth="1"/>
    <col min="7" max="7" width="8.83203125" bestFit="1" customWidth="1"/>
  </cols>
  <sheetData>
    <row r="2" spans="1:7" ht="22" x14ac:dyDescent="0.2">
      <c r="A2" s="33" t="s">
        <v>66</v>
      </c>
      <c r="B2" s="33" t="s">
        <v>65</v>
      </c>
      <c r="C2" s="33" t="s">
        <v>64</v>
      </c>
      <c r="D2" s="33" t="s">
        <v>63</v>
      </c>
      <c r="E2" s="33" t="s">
        <v>62</v>
      </c>
      <c r="F2" s="33" t="s">
        <v>61</v>
      </c>
      <c r="G2" s="33" t="s">
        <v>60</v>
      </c>
    </row>
    <row r="3" spans="1:7" x14ac:dyDescent="0.2">
      <c r="A3" s="1">
        <v>0.18842999999999999</v>
      </c>
      <c r="B3" s="1">
        <v>4.802E-2</v>
      </c>
      <c r="C3" s="1">
        <v>4.802E-2</v>
      </c>
      <c r="D3" s="1">
        <v>9.9700000000000006</v>
      </c>
      <c r="E3" s="6">
        <f>D3/20</f>
        <v>0.49850000000000005</v>
      </c>
      <c r="F3" s="6">
        <f>E3*E3</f>
        <v>0.24850225000000006</v>
      </c>
      <c r="G3" s="6">
        <f>(4*PI()^2*A3)/F3</f>
        <v>29.935013583132822</v>
      </c>
    </row>
    <row r="4" spans="1:7" x14ac:dyDescent="0.2">
      <c r="A4" s="1">
        <f>$C$21+($B$21/3)+B4</f>
        <v>0.23675000000000002</v>
      </c>
      <c r="B4" s="1">
        <f>SUM(C3:C4)</f>
        <v>9.6340000000000009E-2</v>
      </c>
      <c r="C4" s="1">
        <v>4.8320000000000002E-2</v>
      </c>
      <c r="D4" s="1">
        <v>11.27</v>
      </c>
      <c r="E4" s="6">
        <f t="shared" ref="E4:E12" si="0">D4/20</f>
        <v>0.5635</v>
      </c>
      <c r="F4" s="6">
        <f t="shared" ref="F4:F12" si="1">E4*E4</f>
        <v>0.31753225000000002</v>
      </c>
      <c r="G4" s="6">
        <f t="shared" ref="G4:G11" si="2">(4*PI()^2*A4)/F4</f>
        <v>29.434853838725427</v>
      </c>
    </row>
    <row r="5" spans="1:7" x14ac:dyDescent="0.2">
      <c r="A5" s="1">
        <f t="shared" ref="A5:A12" si="3">$C$21+($B$21/3)+B5</f>
        <v>0.28556000000000004</v>
      </c>
      <c r="B5" s="1">
        <f>C3+C4+C5</f>
        <v>0.14515</v>
      </c>
      <c r="C5" s="1">
        <v>4.8809999999999999E-2</v>
      </c>
      <c r="D5" s="6">
        <v>12.2</v>
      </c>
      <c r="E5" s="6">
        <f t="shared" si="0"/>
        <v>0.61</v>
      </c>
      <c r="F5" s="6">
        <f t="shared" si="1"/>
        <v>0.37209999999999999</v>
      </c>
      <c r="G5" s="6">
        <f t="shared" si="2"/>
        <v>30.296847436442651</v>
      </c>
    </row>
    <row r="6" spans="1:7" x14ac:dyDescent="0.2">
      <c r="A6" s="1">
        <f t="shared" si="3"/>
        <v>0.33513999999999999</v>
      </c>
      <c r="B6" s="1">
        <f>C3+C4+C5+C6</f>
        <v>0.19473000000000001</v>
      </c>
      <c r="C6" s="1">
        <v>4.9579999999999999E-2</v>
      </c>
      <c r="D6" s="1">
        <v>13.48</v>
      </c>
      <c r="E6" s="6">
        <f t="shared" si="0"/>
        <v>0.67400000000000004</v>
      </c>
      <c r="F6" s="6">
        <f t="shared" si="1"/>
        <v>0.45427600000000007</v>
      </c>
      <c r="G6" s="6">
        <f t="shared" si="2"/>
        <v>29.12501843796359</v>
      </c>
    </row>
    <row r="7" spans="1:7" x14ac:dyDescent="0.2">
      <c r="A7" s="1">
        <f t="shared" si="3"/>
        <v>0.38521000000000005</v>
      </c>
      <c r="B7" s="1">
        <f>SUM(C3:C7)</f>
        <v>0.24480000000000002</v>
      </c>
      <c r="C7" s="1">
        <v>5.0070000000000003E-2</v>
      </c>
      <c r="D7" s="6">
        <v>14.3</v>
      </c>
      <c r="E7" s="6">
        <f t="shared" si="0"/>
        <v>0.71500000000000008</v>
      </c>
      <c r="F7" s="6">
        <f t="shared" si="1"/>
        <v>0.51122500000000015</v>
      </c>
      <c r="G7" s="6">
        <f t="shared" si="2"/>
        <v>29.747139215364125</v>
      </c>
    </row>
    <row r="8" spans="1:7" x14ac:dyDescent="0.2">
      <c r="A8" s="1">
        <f t="shared" si="3"/>
        <v>0.43551000000000006</v>
      </c>
      <c r="B8" s="1">
        <f>SUM(C3:C8)</f>
        <v>0.29510000000000003</v>
      </c>
      <c r="C8" s="1">
        <v>5.0299999999999997E-2</v>
      </c>
      <c r="D8" s="6">
        <v>15.3</v>
      </c>
      <c r="E8" s="6">
        <f t="shared" si="0"/>
        <v>0.76500000000000001</v>
      </c>
      <c r="F8" s="6">
        <f t="shared" si="1"/>
        <v>0.585225</v>
      </c>
      <c r="G8" s="6">
        <f t="shared" si="2"/>
        <v>29.37886394271213</v>
      </c>
    </row>
    <row r="9" spans="1:7" x14ac:dyDescent="0.2">
      <c r="A9" s="1">
        <f t="shared" si="3"/>
        <v>0.48599000000000003</v>
      </c>
      <c r="B9" s="1">
        <f>SUM(C3:C9)</f>
        <v>0.34558</v>
      </c>
      <c r="C9" s="1">
        <v>5.0479999999999997E-2</v>
      </c>
      <c r="D9" s="1">
        <v>16.170000000000002</v>
      </c>
      <c r="E9" s="6">
        <f t="shared" si="0"/>
        <v>0.80850000000000011</v>
      </c>
      <c r="F9" s="6">
        <f t="shared" si="1"/>
        <v>0.65367225000000018</v>
      </c>
      <c r="G9" s="6">
        <f t="shared" si="2"/>
        <v>29.351278368542744</v>
      </c>
    </row>
    <row r="10" spans="1:7" x14ac:dyDescent="0.2">
      <c r="A10" s="1">
        <f t="shared" si="3"/>
        <v>0.53649000000000002</v>
      </c>
      <c r="B10" s="1">
        <f>SUM(C3:C10)</f>
        <v>0.39607999999999999</v>
      </c>
      <c r="C10" s="1">
        <v>5.0500000000000003E-2</v>
      </c>
      <c r="D10" s="1">
        <v>17.010000000000002</v>
      </c>
      <c r="E10" s="6">
        <f t="shared" si="0"/>
        <v>0.85050000000000003</v>
      </c>
      <c r="F10" s="6">
        <f t="shared" si="1"/>
        <v>0.72335025000000008</v>
      </c>
      <c r="G10" s="6">
        <f t="shared" si="2"/>
        <v>29.280111896777139</v>
      </c>
    </row>
    <row r="11" spans="1:7" x14ac:dyDescent="0.2">
      <c r="A11" s="1">
        <f t="shared" si="3"/>
        <v>0.58796000000000004</v>
      </c>
      <c r="B11" s="1">
        <f>SUM(C3:C11)</f>
        <v>0.44755</v>
      </c>
      <c r="C11" s="1">
        <v>5.1470000000000002E-2</v>
      </c>
      <c r="D11" s="1">
        <v>17.73</v>
      </c>
      <c r="E11" s="6">
        <f t="shared" si="0"/>
        <v>0.88650000000000007</v>
      </c>
      <c r="F11" s="6">
        <f t="shared" si="1"/>
        <v>0.78588225000000012</v>
      </c>
      <c r="G11" s="6">
        <f t="shared" si="2"/>
        <v>29.535888378517257</v>
      </c>
    </row>
    <row r="12" spans="1:7" x14ac:dyDescent="0.2">
      <c r="A12" s="17">
        <f t="shared" si="3"/>
        <v>0.64119999999999999</v>
      </c>
      <c r="B12" s="1">
        <f>SUM(C3:C12)</f>
        <v>0.50078999999999996</v>
      </c>
      <c r="C12" s="1">
        <v>5.3240000000000003E-2</v>
      </c>
      <c r="D12" s="1">
        <v>18.350000000000001</v>
      </c>
      <c r="E12" s="6">
        <f t="shared" si="0"/>
        <v>0.91750000000000009</v>
      </c>
      <c r="F12" s="6">
        <f t="shared" si="1"/>
        <v>0.8418062500000002</v>
      </c>
      <c r="G12" s="6">
        <f>(4*PI()^2)*A12/F12</f>
        <v>30.070531512345006</v>
      </c>
    </row>
    <row r="13" spans="1:7" x14ac:dyDescent="0.2">
      <c r="D13" s="5"/>
    </row>
    <row r="18" spans="2:10" x14ac:dyDescent="0.2">
      <c r="C18" s="2"/>
      <c r="D18" s="2"/>
      <c r="E18" s="2"/>
      <c r="F18" s="2"/>
      <c r="G18" s="2"/>
      <c r="H18" s="2"/>
      <c r="I18" s="2"/>
      <c r="J18" s="2"/>
    </row>
    <row r="19" spans="2:10" ht="19" x14ac:dyDescent="0.2">
      <c r="B19" s="31" t="s">
        <v>33</v>
      </c>
      <c r="C19" s="31" t="s">
        <v>34</v>
      </c>
      <c r="E19" s="33" t="s">
        <v>29</v>
      </c>
      <c r="F19" s="12">
        <f t="array" ref="F19:G21">LINEST(F3:F12,A3:A12,1,1)</f>
        <v>1.3320441372063014</v>
      </c>
      <c r="G19" s="11">
        <v>7.8940523915216332E-4</v>
      </c>
      <c r="H19" s="33" t="s">
        <v>32</v>
      </c>
    </row>
    <row r="20" spans="2:10" ht="19" x14ac:dyDescent="0.2">
      <c r="B20" s="32"/>
      <c r="C20" s="32"/>
      <c r="E20" s="33" t="s">
        <v>35</v>
      </c>
      <c r="F20" s="11">
        <v>1.6230950848521417E-2</v>
      </c>
      <c r="G20" s="10">
        <v>7.0829415972219756E-3</v>
      </c>
      <c r="H20" s="34" t="s">
        <v>37</v>
      </c>
    </row>
    <row r="21" spans="2:10" ht="22" x14ac:dyDescent="0.2">
      <c r="B21" s="7">
        <v>0.14138999999999999</v>
      </c>
      <c r="C21" s="8">
        <v>9.3280000000000002E-2</v>
      </c>
      <c r="E21" s="33" t="s">
        <v>36</v>
      </c>
      <c r="F21" s="12">
        <v>0.99881361639704325</v>
      </c>
      <c r="G21" s="10">
        <v>7.4082795950260114E-3</v>
      </c>
      <c r="H21" s="33" t="s">
        <v>38</v>
      </c>
    </row>
    <row r="24" spans="2:10" x14ac:dyDescent="0.2">
      <c r="B24" s="9"/>
      <c r="C24" s="9"/>
    </row>
    <row r="25" spans="2:10" ht="19" x14ac:dyDescent="0.2">
      <c r="B25" s="33" t="s">
        <v>59</v>
      </c>
      <c r="C25" s="20">
        <f>AVERAGE(G3:G12)</f>
        <v>29.61555466105229</v>
      </c>
    </row>
    <row r="26" spans="2:10" ht="19" x14ac:dyDescent="0.2">
      <c r="B26" s="33" t="s">
        <v>54</v>
      </c>
      <c r="C26" s="18">
        <f>_xlfn.STDEV.P(G3:G12)/3.16227766</f>
        <v>0.11439160248642355</v>
      </c>
    </row>
  </sheetData>
  <mergeCells count="2">
    <mergeCell ref="B19:B20"/>
    <mergeCell ref="C19:C20"/>
  </mergeCells>
  <pageMargins left="0.7" right="0.7" top="0.75" bottom="0.75" header="0.3" footer="0.3"/>
  <ignoredErrors>
    <ignoredError sqref="B7:B11 B4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2E60-88AC-1341-87CE-1AA065DBB4D3}">
  <dimension ref="A2:N30"/>
  <sheetViews>
    <sheetView topLeftCell="E2" workbookViewId="0">
      <selection activeCell="F33" sqref="F33"/>
    </sheetView>
  </sheetViews>
  <sheetFormatPr baseColWidth="10" defaultRowHeight="16" x14ac:dyDescent="0.2"/>
  <cols>
    <col min="1" max="1" width="10.6640625" customWidth="1"/>
    <col min="2" max="2" width="13.83203125" bestFit="1" customWidth="1"/>
    <col min="3" max="3" width="29.6640625" bestFit="1" customWidth="1"/>
    <col min="4" max="4" width="17.83203125" bestFit="1" customWidth="1"/>
    <col min="5" max="5" width="20.83203125" bestFit="1" customWidth="1"/>
    <col min="6" max="6" width="22.33203125" bestFit="1" customWidth="1"/>
    <col min="7" max="7" width="18.6640625" bestFit="1" customWidth="1"/>
    <col min="8" max="8" width="22.33203125" bestFit="1" customWidth="1"/>
    <col min="9" max="9" width="13.33203125" bestFit="1" customWidth="1"/>
    <col min="10" max="10" width="17" bestFit="1" customWidth="1"/>
    <col min="12" max="12" width="15" bestFit="1" customWidth="1"/>
  </cols>
  <sheetData>
    <row r="2" spans="1:14" ht="19" x14ac:dyDescent="0.25">
      <c r="A2" s="3"/>
      <c r="B2" s="33" t="s">
        <v>39</v>
      </c>
      <c r="C2" s="35" t="s">
        <v>40</v>
      </c>
      <c r="D2" s="33" t="s">
        <v>41</v>
      </c>
      <c r="E2" s="33" t="s">
        <v>42</v>
      </c>
      <c r="F2" s="33" t="s">
        <v>43</v>
      </c>
      <c r="G2" s="35" t="s">
        <v>44</v>
      </c>
      <c r="H2" s="33" t="s">
        <v>45</v>
      </c>
      <c r="I2" s="33" t="s">
        <v>57</v>
      </c>
      <c r="J2" s="33" t="s">
        <v>58</v>
      </c>
      <c r="K2" s="27"/>
      <c r="L2" s="28"/>
      <c r="M2" s="27"/>
      <c r="N2">
        <v>1</v>
      </c>
    </row>
    <row r="3" spans="1:14" x14ac:dyDescent="0.2">
      <c r="A3" s="3"/>
      <c r="B3" s="21">
        <v>0.14041000000000001</v>
      </c>
      <c r="C3" s="22">
        <v>0</v>
      </c>
      <c r="D3" s="21">
        <v>0</v>
      </c>
      <c r="E3" s="30">
        <v>0.56799999999999995</v>
      </c>
      <c r="F3" s="21">
        <v>0.56899999999999995</v>
      </c>
      <c r="G3" s="22">
        <v>0</v>
      </c>
      <c r="H3" s="21">
        <v>0</v>
      </c>
      <c r="I3" s="21" t="e">
        <f>(B3*9.81)/G3</f>
        <v>#DIV/0!</v>
      </c>
      <c r="J3" s="1" t="e">
        <f>(C3*9.81)/H3</f>
        <v>#DIV/0!</v>
      </c>
      <c r="K3" s="5"/>
      <c r="L3" s="5"/>
      <c r="M3" s="5"/>
    </row>
    <row r="4" spans="1:14" x14ac:dyDescent="0.2">
      <c r="B4" s="1">
        <v>0.18842999999999999</v>
      </c>
      <c r="C4" s="24">
        <v>4.802E-2</v>
      </c>
      <c r="D4" s="1">
        <v>4.802E-2</v>
      </c>
      <c r="E4" s="18">
        <v>0.58499999999999996</v>
      </c>
      <c r="F4" s="1">
        <v>0.58499999999999996</v>
      </c>
      <c r="G4" s="23">
        <f>E4-E3</f>
        <v>1.7000000000000015E-2</v>
      </c>
      <c r="H4" s="18">
        <f>F4-F3</f>
        <v>1.6000000000000014E-2</v>
      </c>
      <c r="I4" s="20">
        <f t="shared" ref="I4:I13" si="0">(C4*9.81)/G4</f>
        <v>27.710364705882327</v>
      </c>
      <c r="J4" s="20">
        <f t="shared" ref="J4:J13" si="1">(C4*9.81)/H4</f>
        <v>29.442262499999973</v>
      </c>
      <c r="K4" s="25"/>
      <c r="L4" s="26"/>
      <c r="M4" s="25"/>
    </row>
    <row r="5" spans="1:14" x14ac:dyDescent="0.2">
      <c r="B5" s="1">
        <f>$D$22+($C$22/3)+C5</f>
        <v>0.23675000000000002</v>
      </c>
      <c r="C5" s="24">
        <f>SUM(D4:D5)</f>
        <v>9.6340000000000009E-2</v>
      </c>
      <c r="D5" s="1">
        <v>4.8320000000000002E-2</v>
      </c>
      <c r="E5" s="18">
        <v>0.60099999999999998</v>
      </c>
      <c r="F5" s="18">
        <v>0.59</v>
      </c>
      <c r="G5" s="23">
        <f>E5-E3</f>
        <v>3.3000000000000029E-2</v>
      </c>
      <c r="H5" s="18">
        <f>F5-F3</f>
        <v>2.1000000000000019E-2</v>
      </c>
      <c r="I5" s="20">
        <f t="shared" si="0"/>
        <v>28.639254545454524</v>
      </c>
      <c r="J5" s="20">
        <f t="shared" si="1"/>
        <v>45.004542857142823</v>
      </c>
      <c r="K5" s="25"/>
      <c r="L5" s="26"/>
      <c r="M5" s="25"/>
    </row>
    <row r="6" spans="1:14" x14ac:dyDescent="0.2">
      <c r="B6" s="1">
        <f t="shared" ref="B6:B13" si="2">$D$22+($C$22/3)+C6</f>
        <v>0.28556000000000004</v>
      </c>
      <c r="C6" s="24">
        <f>D4+D5+D6</f>
        <v>0.14515</v>
      </c>
      <c r="D6" s="1">
        <v>4.8809999999999999E-2</v>
      </c>
      <c r="E6" s="18">
        <v>0.61699999999999999</v>
      </c>
      <c r="F6" s="1">
        <v>0.61699999999999999</v>
      </c>
      <c r="G6" s="23">
        <f>E6-E3</f>
        <v>4.9000000000000044E-2</v>
      </c>
      <c r="H6" s="18">
        <f>F6-F3</f>
        <v>4.8000000000000043E-2</v>
      </c>
      <c r="I6" s="20">
        <f t="shared" si="0"/>
        <v>29.059622448979567</v>
      </c>
      <c r="J6" s="20">
        <f t="shared" si="1"/>
        <v>29.665031249999974</v>
      </c>
      <c r="K6" s="25"/>
      <c r="L6" s="26"/>
      <c r="M6" s="25"/>
    </row>
    <row r="7" spans="1:14" x14ac:dyDescent="0.2">
      <c r="B7" s="1">
        <f t="shared" si="2"/>
        <v>0.33513999999999999</v>
      </c>
      <c r="C7" s="24">
        <f>D4+D5+D6+D7</f>
        <v>0.19473000000000001</v>
      </c>
      <c r="D7" s="1">
        <v>4.9579999999999999E-2</v>
      </c>
      <c r="E7" s="18">
        <v>0.63400000000000001</v>
      </c>
      <c r="F7" s="1">
        <v>0.63300000000000001</v>
      </c>
      <c r="G7" s="23">
        <f>E7-E3</f>
        <v>6.6000000000000059E-2</v>
      </c>
      <c r="H7" s="18">
        <f>F7-F3</f>
        <v>6.4000000000000057E-2</v>
      </c>
      <c r="I7" s="20">
        <f t="shared" si="0"/>
        <v>28.943959090909068</v>
      </c>
      <c r="J7" s="20">
        <f t="shared" si="1"/>
        <v>29.848457812499976</v>
      </c>
      <c r="K7" s="25"/>
      <c r="L7" s="26"/>
      <c r="M7" s="25"/>
    </row>
    <row r="8" spans="1:14" x14ac:dyDescent="0.2">
      <c r="B8" s="1">
        <f t="shared" si="2"/>
        <v>0.38521000000000005</v>
      </c>
      <c r="C8" s="24">
        <f>SUM(D4:D8)</f>
        <v>0.24480000000000002</v>
      </c>
      <c r="D8" s="1">
        <v>5.0070000000000003E-2</v>
      </c>
      <c r="E8" s="18">
        <v>0.65</v>
      </c>
      <c r="F8" s="1">
        <v>0.64900000000000002</v>
      </c>
      <c r="G8" s="23">
        <f>E8-E3</f>
        <v>8.2000000000000073E-2</v>
      </c>
      <c r="H8" s="18">
        <f>F8-F3</f>
        <v>8.0000000000000071E-2</v>
      </c>
      <c r="I8" s="20">
        <f t="shared" si="0"/>
        <v>29.286439024390223</v>
      </c>
      <c r="J8" s="20">
        <f t="shared" si="1"/>
        <v>30.018599999999978</v>
      </c>
      <c r="K8" s="25"/>
      <c r="L8" s="26"/>
      <c r="M8" s="25"/>
    </row>
    <row r="9" spans="1:14" x14ac:dyDescent="0.2">
      <c r="B9" s="1">
        <f t="shared" si="2"/>
        <v>0.43551000000000006</v>
      </c>
      <c r="C9" s="24">
        <f>SUM(D4:D9)</f>
        <v>0.29510000000000003</v>
      </c>
      <c r="D9" s="1">
        <v>5.0299999999999997E-2</v>
      </c>
      <c r="E9" s="18">
        <v>0.66600000000000004</v>
      </c>
      <c r="F9" s="1">
        <v>0.66500000000000004</v>
      </c>
      <c r="G9" s="23">
        <f>E9-E3</f>
        <v>9.8000000000000087E-2</v>
      </c>
      <c r="H9" s="18">
        <f>F9-F3</f>
        <v>9.6000000000000085E-2</v>
      </c>
      <c r="I9" s="20">
        <f t="shared" si="0"/>
        <v>29.540112244897937</v>
      </c>
      <c r="J9" s="20">
        <f t="shared" si="1"/>
        <v>30.155531249999978</v>
      </c>
      <c r="K9" s="25"/>
      <c r="L9" s="26"/>
      <c r="M9" s="25"/>
    </row>
    <row r="10" spans="1:14" x14ac:dyDescent="0.2">
      <c r="B10" s="1">
        <f t="shared" si="2"/>
        <v>0.48599000000000003</v>
      </c>
      <c r="C10" s="24">
        <f>SUM(D4:D10)</f>
        <v>0.34558</v>
      </c>
      <c r="D10" s="1">
        <v>5.0479999999999997E-2</v>
      </c>
      <c r="E10" s="18">
        <v>0.68200000000000005</v>
      </c>
      <c r="F10" s="1">
        <v>0.68200000000000005</v>
      </c>
      <c r="G10" s="23">
        <f>E10-E3</f>
        <v>0.1140000000000001</v>
      </c>
      <c r="H10" s="18">
        <f>F10-F3</f>
        <v>0.1130000000000001</v>
      </c>
      <c r="I10" s="20">
        <f t="shared" si="0"/>
        <v>29.738068421052606</v>
      </c>
      <c r="J10" s="20">
        <f t="shared" si="1"/>
        <v>30.001237168141568</v>
      </c>
      <c r="K10" s="25"/>
      <c r="L10" s="26"/>
      <c r="M10" s="25"/>
    </row>
    <row r="11" spans="1:14" x14ac:dyDescent="0.2">
      <c r="B11" s="1">
        <f t="shared" si="2"/>
        <v>0.53649000000000002</v>
      </c>
      <c r="C11" s="24">
        <f>SUM(D4:D11)</f>
        <v>0.39607999999999999</v>
      </c>
      <c r="D11" s="1">
        <v>5.0500000000000003E-2</v>
      </c>
      <c r="E11" s="18">
        <v>0.69799999999999995</v>
      </c>
      <c r="F11" s="1">
        <v>0.69899999999999995</v>
      </c>
      <c r="G11" s="23">
        <f>E11-E3</f>
        <v>0.13</v>
      </c>
      <c r="H11" s="18">
        <f>F11-F3</f>
        <v>0.13</v>
      </c>
      <c r="I11" s="20">
        <f t="shared" si="0"/>
        <v>29.888806153846151</v>
      </c>
      <c r="J11" s="20">
        <f t="shared" si="1"/>
        <v>29.888806153846151</v>
      </c>
      <c r="K11" s="25"/>
      <c r="L11" s="26"/>
      <c r="M11" s="25"/>
    </row>
    <row r="12" spans="1:14" x14ac:dyDescent="0.2">
      <c r="B12" s="1">
        <f t="shared" si="2"/>
        <v>0.58796000000000004</v>
      </c>
      <c r="C12" s="24">
        <f>SUM(D4:D12)</f>
        <v>0.44755</v>
      </c>
      <c r="D12" s="1">
        <v>5.1470000000000002E-2</v>
      </c>
      <c r="E12" s="18">
        <v>0.71499999999999997</v>
      </c>
      <c r="F12" s="1">
        <v>0.71499999999999997</v>
      </c>
      <c r="G12" s="23">
        <f>E12-E3</f>
        <v>0.14700000000000002</v>
      </c>
      <c r="H12" s="18">
        <f>F12-F3</f>
        <v>0.14600000000000002</v>
      </c>
      <c r="I12" s="20">
        <f t="shared" si="0"/>
        <v>29.867112244897957</v>
      </c>
      <c r="J12" s="20">
        <f t="shared" si="1"/>
        <v>30.071681506849313</v>
      </c>
      <c r="K12" s="25"/>
      <c r="L12" s="26"/>
      <c r="M12" s="25"/>
    </row>
    <row r="13" spans="1:14" x14ac:dyDescent="0.2">
      <c r="B13" s="17">
        <f t="shared" si="2"/>
        <v>0.64119999999999999</v>
      </c>
      <c r="C13" s="24">
        <f>SUM(D4:D13)</f>
        <v>0.50078999999999996</v>
      </c>
      <c r="D13" s="1">
        <v>5.3240000000000003E-2</v>
      </c>
      <c r="E13" s="18">
        <v>0.73299999999999998</v>
      </c>
      <c r="F13" s="1">
        <v>0.73299999999999998</v>
      </c>
      <c r="G13" s="23">
        <f>E13-E3</f>
        <v>0.16500000000000004</v>
      </c>
      <c r="H13" s="18">
        <f>F13-F3</f>
        <v>0.16400000000000003</v>
      </c>
      <c r="I13" s="20">
        <f t="shared" si="0"/>
        <v>29.77424181818181</v>
      </c>
      <c r="J13" s="20">
        <f t="shared" si="1"/>
        <v>29.955792073170723</v>
      </c>
      <c r="K13" s="25"/>
      <c r="L13" s="26"/>
      <c r="M13" s="25"/>
    </row>
    <row r="14" spans="1:14" x14ac:dyDescent="0.2">
      <c r="E14" s="19"/>
    </row>
    <row r="18" spans="3:14" x14ac:dyDescent="0.2">
      <c r="N18">
        <v>2</v>
      </c>
    </row>
    <row r="19" spans="3:14" ht="19" x14ac:dyDescent="0.25">
      <c r="F19" s="39" t="s">
        <v>30</v>
      </c>
      <c r="G19" s="39"/>
      <c r="H19" s="39"/>
      <c r="I19" s="39"/>
    </row>
    <row r="20" spans="3:14" ht="19" x14ac:dyDescent="0.25">
      <c r="C20" s="36" t="s">
        <v>55</v>
      </c>
      <c r="D20" s="36" t="s">
        <v>56</v>
      </c>
      <c r="F20" s="40" t="s">
        <v>29</v>
      </c>
      <c r="G20" s="4">
        <f t="array" ref="G20:H22">LINEST(C3:C13,G3:G13,1,1)</f>
        <v>3.060175830905413</v>
      </c>
      <c r="H20" s="41">
        <v>-3.9162203314344335E-3</v>
      </c>
      <c r="I20" s="40" t="s">
        <v>32</v>
      </c>
    </row>
    <row r="21" spans="3:14" ht="19" x14ac:dyDescent="0.25">
      <c r="C21" s="37"/>
      <c r="D21" s="37"/>
      <c r="F21" s="42" t="s">
        <v>46</v>
      </c>
      <c r="G21" s="41">
        <v>1.2481792858469143E-2</v>
      </c>
      <c r="H21" s="29">
        <v>1.2089427845541122E-3</v>
      </c>
      <c r="I21" s="43" t="s">
        <v>48</v>
      </c>
    </row>
    <row r="22" spans="3:14" ht="22" x14ac:dyDescent="0.25">
      <c r="C22" s="7">
        <v>0.14138999999999999</v>
      </c>
      <c r="D22" s="8">
        <v>9.3280000000000002E-2</v>
      </c>
      <c r="F22" s="40" t="s">
        <v>36</v>
      </c>
      <c r="G22" s="4">
        <v>0.99985029418547766</v>
      </c>
      <c r="H22" s="29">
        <v>2.1399235425146488E-3</v>
      </c>
      <c r="I22" s="43" t="s">
        <v>38</v>
      </c>
    </row>
    <row r="23" spans="3:14" x14ac:dyDescent="0.2">
      <c r="F23" s="44"/>
      <c r="G23" s="44"/>
      <c r="H23" s="44"/>
      <c r="I23" s="44"/>
    </row>
    <row r="24" spans="3:14" x14ac:dyDescent="0.2">
      <c r="F24" s="44"/>
      <c r="G24" s="44"/>
      <c r="H24" s="44"/>
      <c r="I24" s="44"/>
    </row>
    <row r="25" spans="3:14" ht="19" x14ac:dyDescent="0.25">
      <c r="C25" s="38" t="s">
        <v>49</v>
      </c>
      <c r="D25" s="20">
        <f>AVERAGE(I4:I13)</f>
        <v>29.244798069849217</v>
      </c>
      <c r="F25" s="39" t="s">
        <v>31</v>
      </c>
      <c r="G25" s="39"/>
      <c r="H25" s="39"/>
      <c r="I25" s="39"/>
    </row>
    <row r="26" spans="3:14" ht="19" x14ac:dyDescent="0.25">
      <c r="C26" s="38" t="s">
        <v>50</v>
      </c>
      <c r="D26" s="20">
        <f>AVERAGE(J4:J13)</f>
        <v>31.405194257165039</v>
      </c>
      <c r="F26" s="40" t="s">
        <v>29</v>
      </c>
      <c r="G26" s="4">
        <f t="array" ref="G26:H28">LINEST(C3:C13,H3:H13,1,1)</f>
        <v>2.9989890064054814</v>
      </c>
      <c r="H26" s="41">
        <v>7.3661502159987069E-3</v>
      </c>
      <c r="I26" s="40" t="s">
        <v>32</v>
      </c>
    </row>
    <row r="27" spans="3:14" ht="19" x14ac:dyDescent="0.25">
      <c r="C27" s="38" t="s">
        <v>51</v>
      </c>
      <c r="D27" s="20">
        <f>AVERAGE(D25:D26)</f>
        <v>30.32499616350713</v>
      </c>
      <c r="F27" s="43" t="s">
        <v>47</v>
      </c>
      <c r="G27" s="41">
        <v>5.5915613325560068E-2</v>
      </c>
      <c r="H27" s="29">
        <v>5.3471551953149319E-3</v>
      </c>
      <c r="I27" s="42" t="s">
        <v>37</v>
      </c>
    </row>
    <row r="28" spans="3:14" ht="22" x14ac:dyDescent="0.25">
      <c r="C28" s="38" t="s">
        <v>52</v>
      </c>
      <c r="D28" s="18">
        <f>_xlfn.STDEV.P(I4:I13)/3.16227766</f>
        <v>0.20641111666970821</v>
      </c>
      <c r="F28" s="40" t="s">
        <v>36</v>
      </c>
      <c r="G28" s="4">
        <v>0.99688109384537316</v>
      </c>
      <c r="H28" s="29">
        <v>9.7674247970484327E-3</v>
      </c>
      <c r="I28" s="40" t="s">
        <v>38</v>
      </c>
    </row>
    <row r="29" spans="3:14" ht="19" x14ac:dyDescent="0.2">
      <c r="C29" s="38" t="s">
        <v>53</v>
      </c>
      <c r="D29" s="18">
        <f>_xlfn.STDEV.P(J4:J13)/3.16227766</f>
        <v>1.4348548069334359</v>
      </c>
    </row>
    <row r="30" spans="3:14" ht="19" x14ac:dyDescent="0.2">
      <c r="C30" s="38" t="s">
        <v>54</v>
      </c>
      <c r="D30" s="18">
        <f>_xlfn.STDEV.P(D28:D29)/1.4142135</f>
        <v>0.43432045100111383</v>
      </c>
    </row>
  </sheetData>
  <mergeCells count="4">
    <mergeCell ref="C20:C21"/>
    <mergeCell ref="D20:D21"/>
    <mergeCell ref="F19:I19"/>
    <mergeCell ref="F25:I25"/>
  </mergeCells>
  <pageMargins left="0.7" right="0.7" top="0.75" bottom="0.75" header="0.3" footer="0.3"/>
  <ignoredErrors>
    <ignoredError sqref="C8:C13 C5" formulaRange="1"/>
    <ignoredError sqref="I3:J3" evalError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4C2E-0EC1-5D4E-B3D2-BE27EE9E9D3F}">
  <dimension ref="A1:I35"/>
  <sheetViews>
    <sheetView workbookViewId="0">
      <selection activeCell="K32" sqref="K32"/>
    </sheetView>
  </sheetViews>
  <sheetFormatPr baseColWidth="10" defaultRowHeight="16" x14ac:dyDescent="0.2"/>
  <sheetData>
    <row r="1" spans="1:9" x14ac:dyDescent="0.2">
      <c r="A1" t="s">
        <v>0</v>
      </c>
    </row>
    <row r="2" spans="1:9" ht="17" thickBot="1" x14ac:dyDescent="0.25"/>
    <row r="3" spans="1:9" x14ac:dyDescent="0.2">
      <c r="A3" s="16" t="s">
        <v>1</v>
      </c>
      <c r="B3" s="16"/>
    </row>
    <row r="4" spans="1:9" x14ac:dyDescent="0.2">
      <c r="A4" s="13" t="s">
        <v>2</v>
      </c>
      <c r="B4" s="13">
        <v>0.99992514429105028</v>
      </c>
    </row>
    <row r="5" spans="1:9" x14ac:dyDescent="0.2">
      <c r="A5" s="13" t="s">
        <v>3</v>
      </c>
      <c r="B5" s="13">
        <v>0.99985029418547766</v>
      </c>
    </row>
    <row r="6" spans="1:9" x14ac:dyDescent="0.2">
      <c r="A6" s="13" t="s">
        <v>4</v>
      </c>
      <c r="B6" s="13">
        <v>0.99983366020608644</v>
      </c>
    </row>
    <row r="7" spans="1:9" x14ac:dyDescent="0.2">
      <c r="A7" s="13" t="s">
        <v>5</v>
      </c>
      <c r="B7" s="13">
        <v>2.1399235425146488E-3</v>
      </c>
    </row>
    <row r="8" spans="1:9" ht="17" thickBot="1" x14ac:dyDescent="0.25">
      <c r="A8" s="14" t="s">
        <v>6</v>
      </c>
      <c r="B8" s="14">
        <v>11</v>
      </c>
    </row>
    <row r="10" spans="1:9" ht="17" thickBot="1" x14ac:dyDescent="0.25">
      <c r="A10" t="s">
        <v>7</v>
      </c>
    </row>
    <row r="11" spans="1:9" x14ac:dyDescent="0.2">
      <c r="A11" s="15"/>
      <c r="B11" s="15" t="s">
        <v>12</v>
      </c>
      <c r="C11" s="15" t="s">
        <v>13</v>
      </c>
      <c r="D11" s="15" t="s">
        <v>14</v>
      </c>
      <c r="E11" s="15" t="s">
        <v>15</v>
      </c>
      <c r="F11" s="15" t="s">
        <v>16</v>
      </c>
    </row>
    <row r="12" spans="1:9" x14ac:dyDescent="0.2">
      <c r="A12" s="13" t="s">
        <v>8</v>
      </c>
      <c r="B12" s="13">
        <v>1</v>
      </c>
      <c r="C12" s="13">
        <v>0.27525507374508978</v>
      </c>
      <c r="D12" s="13">
        <v>0.27525507374508978</v>
      </c>
      <c r="E12" s="13">
        <v>60108.90543146697</v>
      </c>
      <c r="F12" s="13">
        <v>1.5899378435377302E-18</v>
      </c>
    </row>
    <row r="13" spans="1:9" x14ac:dyDescent="0.2">
      <c r="A13" s="13" t="s">
        <v>9</v>
      </c>
      <c r="B13" s="13">
        <v>9</v>
      </c>
      <c r="C13" s="13">
        <v>4.1213454910276E-5</v>
      </c>
      <c r="D13" s="13">
        <v>4.5792727678084442E-6</v>
      </c>
      <c r="E13" s="13"/>
      <c r="F13" s="13"/>
    </row>
    <row r="14" spans="1:9" ht="17" thickBot="1" x14ac:dyDescent="0.25">
      <c r="A14" s="14" t="s">
        <v>10</v>
      </c>
      <c r="B14" s="14">
        <v>10</v>
      </c>
      <c r="C14" s="14">
        <v>0.27529628720000004</v>
      </c>
      <c r="D14" s="14"/>
      <c r="E14" s="14"/>
      <c r="F14" s="14"/>
    </row>
    <row r="15" spans="1:9" ht="17" thickBot="1" x14ac:dyDescent="0.25"/>
    <row r="16" spans="1:9" x14ac:dyDescent="0.2">
      <c r="A16" s="15"/>
      <c r="B16" s="15" t="s">
        <v>17</v>
      </c>
      <c r="C16" s="15" t="s">
        <v>5</v>
      </c>
      <c r="D16" s="15" t="s">
        <v>18</v>
      </c>
      <c r="E16" s="15" t="s">
        <v>19</v>
      </c>
      <c r="F16" s="15" t="s">
        <v>20</v>
      </c>
      <c r="G16" s="15" t="s">
        <v>21</v>
      </c>
      <c r="H16" s="15" t="s">
        <v>22</v>
      </c>
      <c r="I16" s="15" t="s">
        <v>23</v>
      </c>
    </row>
    <row r="17" spans="1:9" x14ac:dyDescent="0.2">
      <c r="A17" s="13" t="s">
        <v>11</v>
      </c>
      <c r="B17" s="13">
        <v>-3.9162203314344335E-3</v>
      </c>
      <c r="C17" s="13">
        <v>1.2089427845541122E-3</v>
      </c>
      <c r="D17" s="13">
        <v>-3.2393760742604805</v>
      </c>
      <c r="E17" s="13">
        <v>1.0168810286647127E-2</v>
      </c>
      <c r="F17" s="13">
        <v>-6.6510389109267262E-3</v>
      </c>
      <c r="G17" s="13">
        <v>-1.1814017519421413E-3</v>
      </c>
      <c r="H17" s="13">
        <v>-6.6510389109267262E-3</v>
      </c>
      <c r="I17" s="13">
        <v>-1.1814017519421413E-3</v>
      </c>
    </row>
    <row r="18" spans="1:9" ht="17" thickBot="1" x14ac:dyDescent="0.25">
      <c r="A18" s="14" t="s">
        <v>24</v>
      </c>
      <c r="B18" s="14">
        <v>3.060175830905413</v>
      </c>
      <c r="C18" s="14">
        <v>1.2481792858469143E-2</v>
      </c>
      <c r="D18" s="14">
        <v>245.17117577616449</v>
      </c>
      <c r="E18" s="14">
        <v>1.5899378435377302E-18</v>
      </c>
      <c r="F18" s="14">
        <v>3.0319400537860637</v>
      </c>
      <c r="G18" s="14">
        <v>3.0884116080247623</v>
      </c>
      <c r="H18" s="14">
        <v>3.0319400537860637</v>
      </c>
      <c r="I18" s="14">
        <v>3.0884116080247623</v>
      </c>
    </row>
    <row r="22" spans="1:9" x14ac:dyDescent="0.2">
      <c r="A22" t="s">
        <v>25</v>
      </c>
    </row>
    <row r="23" spans="1:9" ht="17" thickBot="1" x14ac:dyDescent="0.25"/>
    <row r="24" spans="1:9" x14ac:dyDescent="0.2">
      <c r="A24" s="15" t="s">
        <v>26</v>
      </c>
      <c r="B24" s="15" t="s">
        <v>27</v>
      </c>
      <c r="C24" s="15" t="s">
        <v>28</v>
      </c>
    </row>
    <row r="25" spans="1:9" x14ac:dyDescent="0.2">
      <c r="A25" s="13">
        <v>1</v>
      </c>
      <c r="B25" s="13">
        <v>-3.9162203314344335E-3</v>
      </c>
      <c r="C25" s="13">
        <v>3.9162203314344335E-3</v>
      </c>
    </row>
    <row r="26" spans="1:9" x14ac:dyDescent="0.2">
      <c r="A26" s="13">
        <v>2</v>
      </c>
      <c r="B26" s="13">
        <v>4.8106768793957637E-2</v>
      </c>
      <c r="C26" s="13">
        <v>-8.6768793957636703E-5</v>
      </c>
    </row>
    <row r="27" spans="1:9" x14ac:dyDescent="0.2">
      <c r="A27" s="13">
        <v>3</v>
      </c>
      <c r="B27" s="13">
        <v>9.7069582088444281E-2</v>
      </c>
      <c r="C27" s="13">
        <v>-7.2958208844427219E-4</v>
      </c>
    </row>
    <row r="28" spans="1:9" x14ac:dyDescent="0.2">
      <c r="A28" s="13">
        <v>4</v>
      </c>
      <c r="B28" s="13">
        <v>0.14603239538293095</v>
      </c>
      <c r="C28" s="13">
        <v>-8.8239538293094499E-4</v>
      </c>
    </row>
    <row r="29" spans="1:9" x14ac:dyDescent="0.2">
      <c r="A29" s="13">
        <v>5</v>
      </c>
      <c r="B29" s="13">
        <v>0.198055384508323</v>
      </c>
      <c r="C29" s="13">
        <v>-3.3253845083229816E-3</v>
      </c>
    </row>
    <row r="30" spans="1:9" x14ac:dyDescent="0.2">
      <c r="A30" s="13">
        <v>6</v>
      </c>
      <c r="B30" s="13">
        <v>0.24701819780280967</v>
      </c>
      <c r="C30" s="13">
        <v>-2.2181978028096572E-3</v>
      </c>
    </row>
    <row r="31" spans="1:9" x14ac:dyDescent="0.2">
      <c r="A31" s="13">
        <v>7</v>
      </c>
      <c r="B31" s="13">
        <v>0.29598101109729635</v>
      </c>
      <c r="C31" s="13">
        <v>-8.8101109729632476E-4</v>
      </c>
    </row>
    <row r="32" spans="1:9" x14ac:dyDescent="0.2">
      <c r="A32" s="13">
        <v>8</v>
      </c>
      <c r="B32" s="13">
        <v>0.34494382439178295</v>
      </c>
      <c r="C32" s="13">
        <v>6.3617560821704888E-4</v>
      </c>
    </row>
    <row r="33" spans="1:3" x14ac:dyDescent="0.2">
      <c r="A33" s="13">
        <v>9</v>
      </c>
      <c r="B33" s="13">
        <v>0.39390663768626932</v>
      </c>
      <c r="C33" s="13">
        <v>2.1733623137306646E-3</v>
      </c>
    </row>
    <row r="34" spans="1:3" x14ac:dyDescent="0.2">
      <c r="A34" s="13">
        <v>10</v>
      </c>
      <c r="B34" s="13">
        <v>0.44592962681166137</v>
      </c>
      <c r="C34" s="13">
        <v>1.6203731883386308E-3</v>
      </c>
    </row>
    <row r="35" spans="1:3" ht="17" thickBot="1" x14ac:dyDescent="0.25">
      <c r="A35" s="14">
        <v>11</v>
      </c>
      <c r="B35" s="14">
        <v>0.50101279176795877</v>
      </c>
      <c r="C35" s="14">
        <v>-2.2279176795880762E-4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C4D4-3721-194F-BF32-3F965FFC895B}">
  <dimension ref="A1:I35"/>
  <sheetViews>
    <sheetView workbookViewId="0">
      <selection sqref="A1:I35"/>
    </sheetView>
  </sheetViews>
  <sheetFormatPr baseColWidth="10" defaultRowHeight="16" x14ac:dyDescent="0.2"/>
  <sheetData>
    <row r="1" spans="1:9" x14ac:dyDescent="0.2">
      <c r="A1" t="s">
        <v>0</v>
      </c>
    </row>
    <row r="2" spans="1:9" ht="17" thickBot="1" x14ac:dyDescent="0.25"/>
    <row r="3" spans="1:9" x14ac:dyDescent="0.2">
      <c r="A3" s="16" t="s">
        <v>1</v>
      </c>
      <c r="B3" s="16"/>
    </row>
    <row r="4" spans="1:9" x14ac:dyDescent="0.2">
      <c r="A4" s="13" t="s">
        <v>2</v>
      </c>
      <c r="B4" s="13">
        <v>0.99843932907581978</v>
      </c>
    </row>
    <row r="5" spans="1:9" x14ac:dyDescent="0.2">
      <c r="A5" s="13" t="s">
        <v>3</v>
      </c>
      <c r="B5" s="13">
        <v>0.99688109384537316</v>
      </c>
    </row>
    <row r="6" spans="1:9" x14ac:dyDescent="0.2">
      <c r="A6" s="13" t="s">
        <v>4</v>
      </c>
      <c r="B6" s="13">
        <v>0.99653454871708136</v>
      </c>
    </row>
    <row r="7" spans="1:9" x14ac:dyDescent="0.2">
      <c r="A7" s="13" t="s">
        <v>5</v>
      </c>
      <c r="B7" s="13">
        <v>9.7674247970484327E-3</v>
      </c>
    </row>
    <row r="8" spans="1:9" ht="17" thickBot="1" x14ac:dyDescent="0.25">
      <c r="A8" s="14" t="s">
        <v>6</v>
      </c>
      <c r="B8" s="14">
        <v>11</v>
      </c>
    </row>
    <row r="10" spans="1:9" ht="17" thickBot="1" x14ac:dyDescent="0.25">
      <c r="A10" t="s">
        <v>7</v>
      </c>
    </row>
    <row r="11" spans="1:9" x14ac:dyDescent="0.2">
      <c r="A11" s="15"/>
      <c r="B11" s="15" t="s">
        <v>12</v>
      </c>
      <c r="C11" s="15" t="s">
        <v>13</v>
      </c>
      <c r="D11" s="15" t="s">
        <v>14</v>
      </c>
      <c r="E11" s="15" t="s">
        <v>15</v>
      </c>
      <c r="F11" s="15" t="s">
        <v>16</v>
      </c>
    </row>
    <row r="12" spans="1:9" x14ac:dyDescent="0.2">
      <c r="A12" s="13" t="s">
        <v>8</v>
      </c>
      <c r="B12" s="13">
        <v>1</v>
      </c>
      <c r="C12" s="13">
        <v>0.27443766391550606</v>
      </c>
      <c r="D12" s="13">
        <v>0.27443766391550606</v>
      </c>
      <c r="E12" s="13">
        <v>2876.6270608363661</v>
      </c>
      <c r="F12" s="13">
        <v>1.3688151081623806E-12</v>
      </c>
    </row>
    <row r="13" spans="1:9" x14ac:dyDescent="0.2">
      <c r="A13" s="13" t="s">
        <v>9</v>
      </c>
      <c r="B13" s="13">
        <v>9</v>
      </c>
      <c r="C13" s="13">
        <v>8.586232844939696E-4</v>
      </c>
      <c r="D13" s="13">
        <v>9.5402587165996616E-5</v>
      </c>
      <c r="E13" s="13"/>
      <c r="F13" s="13"/>
    </row>
    <row r="14" spans="1:9" ht="17" thickBot="1" x14ac:dyDescent="0.25">
      <c r="A14" s="14" t="s">
        <v>10</v>
      </c>
      <c r="B14" s="14">
        <v>10</v>
      </c>
      <c r="C14" s="14">
        <v>0.27529628720000004</v>
      </c>
      <c r="D14" s="14"/>
      <c r="E14" s="14"/>
      <c r="F14" s="14"/>
    </row>
    <row r="15" spans="1:9" ht="17" thickBot="1" x14ac:dyDescent="0.25"/>
    <row r="16" spans="1:9" x14ac:dyDescent="0.2">
      <c r="A16" s="15"/>
      <c r="B16" s="15" t="s">
        <v>17</v>
      </c>
      <c r="C16" s="15" t="s">
        <v>5</v>
      </c>
      <c r="D16" s="15" t="s">
        <v>18</v>
      </c>
      <c r="E16" s="15" t="s">
        <v>19</v>
      </c>
      <c r="F16" s="15" t="s">
        <v>20</v>
      </c>
      <c r="G16" s="15" t="s">
        <v>21</v>
      </c>
      <c r="H16" s="15" t="s">
        <v>22</v>
      </c>
      <c r="I16" s="15" t="s">
        <v>23</v>
      </c>
    </row>
    <row r="17" spans="1:9" x14ac:dyDescent="0.2">
      <c r="A17" s="13" t="s">
        <v>11</v>
      </c>
      <c r="B17" s="13">
        <v>7.3661502159987069E-3</v>
      </c>
      <c r="C17" s="13">
        <v>5.3471551953149319E-3</v>
      </c>
      <c r="D17" s="13">
        <v>1.3775830225486587</v>
      </c>
      <c r="E17" s="13">
        <v>0.20161804969740657</v>
      </c>
      <c r="F17" s="13">
        <v>-4.7299552096766034E-3</v>
      </c>
      <c r="G17" s="13">
        <v>1.9462255641674017E-2</v>
      </c>
      <c r="H17" s="13">
        <v>-4.7299552096766034E-3</v>
      </c>
      <c r="I17" s="13">
        <v>1.9462255641674017E-2</v>
      </c>
    </row>
    <row r="18" spans="1:9" ht="17" thickBot="1" x14ac:dyDescent="0.25">
      <c r="A18" s="14" t="s">
        <v>24</v>
      </c>
      <c r="B18" s="14">
        <v>2.9989890064054814</v>
      </c>
      <c r="C18" s="14">
        <v>5.5915613325560068E-2</v>
      </c>
      <c r="D18" s="14">
        <v>53.634196748309435</v>
      </c>
      <c r="E18" s="14">
        <v>1.3688151081623806E-12</v>
      </c>
      <c r="F18" s="14">
        <v>2.872499101208811</v>
      </c>
      <c r="G18" s="14">
        <v>3.1254789116021517</v>
      </c>
      <c r="H18" s="14">
        <v>2.872499101208811</v>
      </c>
      <c r="I18" s="14">
        <v>3.1254789116021517</v>
      </c>
    </row>
    <row r="22" spans="1:9" x14ac:dyDescent="0.2">
      <c r="A22" t="s">
        <v>25</v>
      </c>
    </row>
    <row r="23" spans="1:9" ht="17" thickBot="1" x14ac:dyDescent="0.25"/>
    <row r="24" spans="1:9" x14ac:dyDescent="0.2">
      <c r="A24" s="15" t="s">
        <v>26</v>
      </c>
      <c r="B24" s="15" t="s">
        <v>27</v>
      </c>
      <c r="C24" s="15" t="s">
        <v>28</v>
      </c>
    </row>
    <row r="25" spans="1:9" x14ac:dyDescent="0.2">
      <c r="A25" s="13">
        <v>1</v>
      </c>
      <c r="B25" s="13">
        <v>7.3661502159987069E-3</v>
      </c>
      <c r="C25" s="13">
        <v>-7.3661502159987069E-3</v>
      </c>
    </row>
    <row r="26" spans="1:9" x14ac:dyDescent="0.2">
      <c r="A26" s="13">
        <v>2</v>
      </c>
      <c r="B26" s="13">
        <v>5.5349974318486449E-2</v>
      </c>
      <c r="C26" s="13">
        <v>-7.3299743184864485E-3</v>
      </c>
    </row>
    <row r="27" spans="1:9" x14ac:dyDescent="0.2">
      <c r="A27" s="13">
        <v>3</v>
      </c>
      <c r="B27" s="13">
        <v>7.0344919350513874E-2</v>
      </c>
      <c r="C27" s="13">
        <v>2.5995080649486135E-2</v>
      </c>
    </row>
    <row r="28" spans="1:9" x14ac:dyDescent="0.2">
      <c r="A28" s="13">
        <v>4</v>
      </c>
      <c r="B28" s="13">
        <v>0.15131762252346195</v>
      </c>
      <c r="C28" s="13">
        <v>-6.1676225234619519E-3</v>
      </c>
    </row>
    <row r="29" spans="1:9" x14ac:dyDescent="0.2">
      <c r="A29" s="13">
        <v>5</v>
      </c>
      <c r="B29" s="13">
        <v>0.19930144662594967</v>
      </c>
      <c r="C29" s="13">
        <v>-4.57144662594966E-3</v>
      </c>
    </row>
    <row r="30" spans="1:9" x14ac:dyDescent="0.2">
      <c r="A30" s="13">
        <v>6</v>
      </c>
      <c r="B30" s="13">
        <v>0.24728527072843742</v>
      </c>
      <c r="C30" s="13">
        <v>-2.4852707284374054E-3</v>
      </c>
    </row>
    <row r="31" spans="1:9" x14ac:dyDescent="0.2">
      <c r="A31" s="13">
        <v>7</v>
      </c>
      <c r="B31" s="13">
        <v>0.29526909483092523</v>
      </c>
      <c r="C31" s="13">
        <v>-1.6909483092519828E-4</v>
      </c>
    </row>
    <row r="32" spans="1:9" x14ac:dyDescent="0.2">
      <c r="A32" s="13">
        <v>8</v>
      </c>
      <c r="B32" s="13">
        <v>0.34625190793981842</v>
      </c>
      <c r="C32" s="13">
        <v>-6.719079398184169E-4</v>
      </c>
    </row>
    <row r="33" spans="1:3" x14ac:dyDescent="0.2">
      <c r="A33" s="13">
        <v>9</v>
      </c>
      <c r="B33" s="13">
        <v>0.39723472104871127</v>
      </c>
      <c r="C33" s="13">
        <v>-1.1547210487112824E-3</v>
      </c>
    </row>
    <row r="34" spans="1:3" x14ac:dyDescent="0.2">
      <c r="A34" s="13">
        <v>10</v>
      </c>
      <c r="B34" s="13">
        <v>0.44521854515119907</v>
      </c>
      <c r="C34" s="13">
        <v>2.331454848800929E-3</v>
      </c>
    </row>
    <row r="35" spans="1:3" ht="17" thickBot="1" x14ac:dyDescent="0.25">
      <c r="A35" s="14">
        <v>11</v>
      </c>
      <c r="B35" s="14">
        <v>0.49920034726649776</v>
      </c>
      <c r="C35" s="14">
        <v>1.5896527335022004E-3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DINÂMICO</vt:lpstr>
      <vt:lpstr>ESTÁTICO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2022-03-22T16:41:44Z</dcterms:created>
  <dcterms:modified xsi:type="dcterms:W3CDTF">2022-03-22T22:35:31Z</dcterms:modified>
</cp:coreProperties>
</file>