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71107c381e32d/Ambiente de Trabalho/FCUP/1.º ano/2.º semestre/Laboratório de Física I/2.ª série/Lab. -1.22 (Ariel)/"/>
    </mc:Choice>
  </mc:AlternateContent>
  <xr:revisionPtr revIDLastSave="20" documentId="13_ncr:1_{E4780EC0-927A-4D8E-8067-A3B4110A454F}" xr6:coauthVersionLast="47" xr6:coauthVersionMax="47" xr10:uidLastSave="{B20A31F1-21F4-49D2-A4E0-04DE6406EBCD}"/>
  <bookViews>
    <workbookView xWindow="-108" yWindow="-108" windowWidth="23256" windowHeight="12456" activeTab="1" xr2:uid="{8DEDCA59-724A-48EF-B97E-E793B0E8405F}"/>
  </bookViews>
  <sheets>
    <sheet name="Método estático" sheetId="1" r:id="rId1"/>
    <sheet name="Método dinâmi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3" l="1"/>
  <c r="H12" i="3"/>
  <c r="H13" i="3"/>
  <c r="H14" i="3"/>
  <c r="H15" i="3"/>
  <c r="H16" i="3"/>
  <c r="V38" i="1"/>
  <c r="V37" i="1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K35" i="3"/>
  <c r="J35" i="3"/>
  <c r="G36" i="3"/>
  <c r="G37" i="3"/>
  <c r="G38" i="3"/>
  <c r="G39" i="3"/>
  <c r="G40" i="3"/>
  <c r="G41" i="3"/>
  <c r="G42" i="3"/>
  <c r="G43" i="3"/>
  <c r="G44" i="3"/>
  <c r="G35" i="3"/>
  <c r="H29" i="3"/>
  <c r="H22" i="3"/>
  <c r="H23" i="3"/>
  <c r="H24" i="3"/>
  <c r="H25" i="3"/>
  <c r="H26" i="3"/>
  <c r="H27" i="3"/>
  <c r="H28" i="3"/>
  <c r="H21" i="3"/>
  <c r="H20" i="3"/>
  <c r="H9" i="3"/>
  <c r="H10" i="3"/>
  <c r="H8" i="3"/>
  <c r="H7" i="3"/>
  <c r="J20" i="1"/>
  <c r="V29" i="1"/>
  <c r="V36" i="1"/>
  <c r="V26" i="1"/>
  <c r="V12" i="1"/>
  <c r="K46" i="1"/>
  <c r="K38" i="1"/>
  <c r="K39" i="1"/>
  <c r="K40" i="1"/>
  <c r="K41" i="1"/>
  <c r="K42" i="1"/>
  <c r="K43" i="1"/>
  <c r="K44" i="1"/>
  <c r="K45" i="1"/>
  <c r="K37" i="1"/>
  <c r="K36" i="1"/>
  <c r="J38" i="1"/>
  <c r="J39" i="1"/>
  <c r="J40" i="1"/>
  <c r="J41" i="1"/>
  <c r="J42" i="1"/>
  <c r="J43" i="1"/>
  <c r="J44" i="1"/>
  <c r="J45" i="1"/>
  <c r="J46" i="1"/>
  <c r="J37" i="1"/>
  <c r="J36" i="1"/>
  <c r="I38" i="1"/>
  <c r="I39" i="1"/>
  <c r="I40" i="1"/>
  <c r="I41" i="1"/>
  <c r="I42" i="1"/>
  <c r="I43" i="1"/>
  <c r="I44" i="1"/>
  <c r="I45" i="1"/>
  <c r="I46" i="1"/>
  <c r="I37" i="1"/>
  <c r="I36" i="1"/>
  <c r="H38" i="1"/>
  <c r="H39" i="1"/>
  <c r="H40" i="1"/>
  <c r="H41" i="1"/>
  <c r="H42" i="1"/>
  <c r="H43" i="1"/>
  <c r="H44" i="1"/>
  <c r="H45" i="1"/>
  <c r="H46" i="1"/>
  <c r="H37" i="1"/>
  <c r="H36" i="1"/>
  <c r="G46" i="1"/>
  <c r="G38" i="1"/>
  <c r="G39" i="1"/>
  <c r="G40" i="1"/>
  <c r="G41" i="1"/>
  <c r="G42" i="1"/>
  <c r="G43" i="1"/>
  <c r="G44" i="1"/>
  <c r="G45" i="1"/>
  <c r="G37" i="1"/>
  <c r="G7" i="1"/>
  <c r="G36" i="1"/>
  <c r="H30" i="1"/>
  <c r="H29" i="1"/>
  <c r="H28" i="1"/>
  <c r="H27" i="1"/>
  <c r="H26" i="1"/>
  <c r="H25" i="1"/>
  <c r="H24" i="1"/>
  <c r="H23" i="1"/>
  <c r="H22" i="1"/>
  <c r="H21" i="1"/>
  <c r="H20" i="1"/>
  <c r="H16" i="1"/>
  <c r="H14" i="1"/>
  <c r="H15" i="1"/>
  <c r="H8" i="1"/>
  <c r="H9" i="1"/>
  <c r="H10" i="1"/>
  <c r="H11" i="1"/>
  <c r="H12" i="1"/>
  <c r="H13" i="1"/>
  <c r="H7" i="1"/>
  <c r="H6" i="1"/>
  <c r="G20" i="1"/>
  <c r="G6" i="1"/>
  <c r="G20" i="3" l="1"/>
  <c r="J21" i="3"/>
  <c r="K21" i="3" s="1"/>
  <c r="J22" i="3"/>
  <c r="K22" i="3"/>
  <c r="L22" i="3"/>
  <c r="J23" i="3"/>
  <c r="L23" i="3" s="1"/>
  <c r="J24" i="3"/>
  <c r="L24" i="3" s="1"/>
  <c r="J25" i="3"/>
  <c r="K25" i="3" s="1"/>
  <c r="L25" i="3"/>
  <c r="J26" i="3"/>
  <c r="K26" i="3" s="1"/>
  <c r="J27" i="3"/>
  <c r="K27" i="3" s="1"/>
  <c r="J28" i="3"/>
  <c r="K28" i="3" s="1"/>
  <c r="J29" i="3"/>
  <c r="K29" i="3" s="1"/>
  <c r="J20" i="3"/>
  <c r="L20" i="3" s="1"/>
  <c r="J8" i="3"/>
  <c r="L8" i="3" s="1"/>
  <c r="J9" i="3"/>
  <c r="L9" i="3" s="1"/>
  <c r="J10" i="3"/>
  <c r="L10" i="3" s="1"/>
  <c r="J11" i="3"/>
  <c r="K11" i="3" s="1"/>
  <c r="J12" i="3"/>
  <c r="K12" i="3" s="1"/>
  <c r="J13" i="3"/>
  <c r="L13" i="3" s="1"/>
  <c r="J14" i="3"/>
  <c r="K14" i="3" s="1"/>
  <c r="J15" i="3"/>
  <c r="L15" i="3" s="1"/>
  <c r="J16" i="3"/>
  <c r="L16" i="3" s="1"/>
  <c r="J7" i="3"/>
  <c r="K7" i="3" s="1"/>
  <c r="G7" i="3"/>
  <c r="G8" i="3" s="1"/>
  <c r="G9" i="3" s="1"/>
  <c r="G10" i="3" s="1"/>
  <c r="G11" i="3" s="1"/>
  <c r="G12" i="3" s="1"/>
  <c r="G13" i="3" s="1"/>
  <c r="G14" i="3" s="1"/>
  <c r="G15" i="3" s="1"/>
  <c r="G16" i="3" s="1"/>
  <c r="C22" i="1"/>
  <c r="G21" i="1"/>
  <c r="G22" i="1" s="1"/>
  <c r="G23" i="1" s="1"/>
  <c r="G24" i="1" s="1"/>
  <c r="G25" i="1" s="1"/>
  <c r="G26" i="1" s="1"/>
  <c r="G27" i="1" s="1"/>
  <c r="G28" i="1" s="1"/>
  <c r="G29" i="1" s="1"/>
  <c r="G30" i="1" s="1"/>
  <c r="U21" i="1" s="1" a="1"/>
  <c r="J22" i="1"/>
  <c r="J30" i="1"/>
  <c r="G21" i="3"/>
  <c r="G22" i="3" s="1"/>
  <c r="G23" i="3" s="1"/>
  <c r="G24" i="3" s="1"/>
  <c r="G25" i="3" s="1"/>
  <c r="G26" i="3" s="1"/>
  <c r="G27" i="3" s="1"/>
  <c r="G28" i="3" s="1"/>
  <c r="G29" i="3" s="1"/>
  <c r="J29" i="1"/>
  <c r="J28" i="1"/>
  <c r="J27" i="1"/>
  <c r="J26" i="1"/>
  <c r="J25" i="1"/>
  <c r="J24" i="1"/>
  <c r="J23" i="1"/>
  <c r="J21" i="1"/>
  <c r="J7" i="1"/>
  <c r="J8" i="1"/>
  <c r="J9" i="1"/>
  <c r="J10" i="1"/>
  <c r="J11" i="1"/>
  <c r="J12" i="1"/>
  <c r="J13" i="1"/>
  <c r="J14" i="1"/>
  <c r="J15" i="1"/>
  <c r="J16" i="1"/>
  <c r="J6" i="1"/>
  <c r="L21" i="3" l="1"/>
  <c r="L29" i="3"/>
  <c r="K9" i="3"/>
  <c r="L7" i="3"/>
  <c r="K10" i="3"/>
  <c r="K24" i="3"/>
  <c r="X21" i="3" s="1" a="1"/>
  <c r="X21" i="3" s="1"/>
  <c r="AB28" i="3" s="1"/>
  <c r="K23" i="3"/>
  <c r="L11" i="3"/>
  <c r="L28" i="3"/>
  <c r="K20" i="3"/>
  <c r="L12" i="3"/>
  <c r="K16" i="3"/>
  <c r="K8" i="3"/>
  <c r="K15" i="3"/>
  <c r="K13" i="3"/>
  <c r="L14" i="3"/>
  <c r="L27" i="3"/>
  <c r="L26" i="3"/>
  <c r="U21" i="1"/>
  <c r="G8" i="1"/>
  <c r="Y28" i="3" l="1"/>
  <c r="AB27" i="3"/>
  <c r="AB26" i="3"/>
  <c r="AC26" i="3" s="1"/>
  <c r="AB23" i="3"/>
  <c r="AD23" i="3" s="1"/>
  <c r="AB25" i="3"/>
  <c r="AE25" i="3" s="1"/>
  <c r="AB21" i="3"/>
  <c r="AE21" i="3" s="1"/>
  <c r="AB20" i="3"/>
  <c r="AE20" i="3" s="1"/>
  <c r="AB22" i="3"/>
  <c r="AC22" i="3" s="1"/>
  <c r="AB29" i="3"/>
  <c r="AC29" i="3" s="1"/>
  <c r="AB24" i="3"/>
  <c r="AC24" i="3" s="1"/>
  <c r="X8" i="3" a="1"/>
  <c r="X8" i="3" s="1"/>
  <c r="V28" i="1"/>
  <c r="Y28" i="1"/>
  <c r="Y25" i="1"/>
  <c r="Y26" i="1"/>
  <c r="Y21" i="1"/>
  <c r="Y27" i="1"/>
  <c r="Y23" i="1"/>
  <c r="Y30" i="1"/>
  <c r="Y24" i="1"/>
  <c r="Y20" i="1"/>
  <c r="Y22" i="1"/>
  <c r="Y29" i="1"/>
  <c r="G9" i="1"/>
  <c r="AD28" i="3"/>
  <c r="AE28" i="3"/>
  <c r="AC27" i="3"/>
  <c r="AE27" i="3"/>
  <c r="AD27" i="3"/>
  <c r="AC28" i="3"/>
  <c r="AD26" i="3"/>
  <c r="AE26" i="3"/>
  <c r="AE29" i="3"/>
  <c r="AD29" i="3"/>
  <c r="AD24" i="3"/>
  <c r="AE24" i="3"/>
  <c r="Y29" i="3"/>
  <c r="AE22" i="3" l="1"/>
  <c r="AD21" i="3"/>
  <c r="AD22" i="3"/>
  <c r="AC20" i="3"/>
  <c r="AD20" i="3"/>
  <c r="AC21" i="3"/>
  <c r="AE23" i="3"/>
  <c r="AD25" i="3"/>
  <c r="AC25" i="3"/>
  <c r="AC23" i="3"/>
  <c r="Y16" i="3"/>
  <c r="AB9" i="3"/>
  <c r="H37" i="3" s="1"/>
  <c r="AB10" i="3"/>
  <c r="H38" i="3" s="1"/>
  <c r="AB8" i="3"/>
  <c r="H36" i="3" s="1"/>
  <c r="AB15" i="3"/>
  <c r="H43" i="3" s="1"/>
  <c r="AB7" i="3"/>
  <c r="H35" i="3" s="1"/>
  <c r="AB16" i="3"/>
  <c r="H44" i="3" s="1"/>
  <c r="AB11" i="3"/>
  <c r="H39" i="3" s="1"/>
  <c r="AB12" i="3"/>
  <c r="H40" i="3" s="1"/>
  <c r="AB13" i="3"/>
  <c r="H41" i="3" s="1"/>
  <c r="AB14" i="3"/>
  <c r="H42" i="3" s="1"/>
  <c r="Y15" i="3"/>
  <c r="Y35" i="3" s="1"/>
  <c r="AA23" i="1"/>
  <c r="AB23" i="1"/>
  <c r="Z23" i="1"/>
  <c r="AA25" i="1"/>
  <c r="AB25" i="1"/>
  <c r="Z25" i="1"/>
  <c r="Z30" i="1"/>
  <c r="AB30" i="1"/>
  <c r="AA30" i="1"/>
  <c r="AA27" i="1"/>
  <c r="AB27" i="1"/>
  <c r="Z27" i="1"/>
  <c r="AA26" i="1"/>
  <c r="AB26" i="1"/>
  <c r="Z26" i="1"/>
  <c r="AB28" i="1"/>
  <c r="AA28" i="1"/>
  <c r="Z28" i="1"/>
  <c r="Z21" i="1"/>
  <c r="AB21" i="1"/>
  <c r="AA21" i="1"/>
  <c r="AA29" i="1"/>
  <c r="AB29" i="1"/>
  <c r="Z29" i="1"/>
  <c r="AB22" i="1"/>
  <c r="AA22" i="1"/>
  <c r="Z22" i="1"/>
  <c r="AA20" i="1"/>
  <c r="Z20" i="1"/>
  <c r="AB20" i="1"/>
  <c r="AB24" i="1"/>
  <c r="AA24" i="1"/>
  <c r="Z24" i="1"/>
  <c r="G10" i="1"/>
  <c r="Y36" i="3" l="1"/>
  <c r="Y37" i="3" s="1"/>
  <c r="Y40" i="3"/>
  <c r="AD11" i="3"/>
  <c r="AE11" i="3"/>
  <c r="AC11" i="3"/>
  <c r="I39" i="3" s="1"/>
  <c r="AD16" i="3"/>
  <c r="AE16" i="3"/>
  <c r="AC16" i="3"/>
  <c r="I44" i="3" s="1"/>
  <c r="AD15" i="3"/>
  <c r="AE15" i="3"/>
  <c r="AC15" i="3"/>
  <c r="I43" i="3" s="1"/>
  <c r="AD8" i="3"/>
  <c r="AE8" i="3"/>
  <c r="AC8" i="3"/>
  <c r="I36" i="3" s="1"/>
  <c r="AD14" i="3"/>
  <c r="AE14" i="3"/>
  <c r="AC14" i="3"/>
  <c r="I42" i="3" s="1"/>
  <c r="AD10" i="3"/>
  <c r="AE10" i="3"/>
  <c r="AC10" i="3"/>
  <c r="I38" i="3" s="1"/>
  <c r="AE7" i="3"/>
  <c r="AD7" i="3"/>
  <c r="AC7" i="3"/>
  <c r="I35" i="3" s="1"/>
  <c r="AD13" i="3"/>
  <c r="AE13" i="3"/>
  <c r="AC13" i="3"/>
  <c r="I41" i="3" s="1"/>
  <c r="AD9" i="3"/>
  <c r="AE9" i="3"/>
  <c r="AC9" i="3"/>
  <c r="I37" i="3" s="1"/>
  <c r="AE12" i="3"/>
  <c r="AD12" i="3"/>
  <c r="AC12" i="3"/>
  <c r="I40" i="3" s="1"/>
  <c r="G11" i="1"/>
  <c r="G12" i="1" l="1"/>
  <c r="G13" i="1" l="1"/>
  <c r="G14" i="1" l="1"/>
  <c r="G15" i="1" l="1"/>
  <c r="G16" i="1" l="1"/>
  <c r="U7" i="1" l="1" a="1"/>
  <c r="U7" i="1" l="1"/>
  <c r="V15" i="1"/>
  <c r="V14" i="1" l="1"/>
  <c r="Y11" i="1"/>
  <c r="Y12" i="1"/>
  <c r="Y13" i="1"/>
  <c r="Y14" i="1"/>
  <c r="Y7" i="1"/>
  <c r="Y15" i="1"/>
  <c r="Y8" i="1"/>
  <c r="Y16" i="1"/>
  <c r="Y9" i="1"/>
  <c r="Y6" i="1"/>
  <c r="Y10" i="1"/>
  <c r="AA13" i="1" l="1"/>
  <c r="AB13" i="1"/>
  <c r="Z13" i="1"/>
  <c r="AA16" i="1"/>
  <c r="AB16" i="1"/>
  <c r="Z16" i="1"/>
  <c r="AA8" i="1"/>
  <c r="AB8" i="1"/>
  <c r="Z8" i="1"/>
  <c r="AA15" i="1"/>
  <c r="AB15" i="1"/>
  <c r="Z15" i="1"/>
  <c r="AB7" i="1"/>
  <c r="AA7" i="1"/>
  <c r="Z7" i="1"/>
  <c r="AA14" i="1"/>
  <c r="AB14" i="1"/>
  <c r="Z14" i="1"/>
  <c r="AA10" i="1"/>
  <c r="AB10" i="1"/>
  <c r="Z10" i="1"/>
  <c r="Z6" i="1"/>
  <c r="AB6" i="1"/>
  <c r="AA6" i="1"/>
  <c r="AA12" i="1"/>
  <c r="AB12" i="1"/>
  <c r="Z12" i="1"/>
  <c r="AA9" i="1"/>
  <c r="AB9" i="1"/>
  <c r="Z9" i="1"/>
  <c r="AB11" i="1"/>
  <c r="AA11" i="1"/>
  <c r="Z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<sst xmlns="http://schemas.openxmlformats.org/spreadsheetml/2006/main" count="189" uniqueCount="67">
  <si>
    <r>
      <t>m</t>
    </r>
    <r>
      <rPr>
        <vertAlign val="subscript"/>
        <sz val="11"/>
        <color theme="1"/>
        <rFont val="Calibri"/>
        <family val="2"/>
        <scheme val="minor"/>
      </rPr>
      <t>m</t>
    </r>
  </si>
  <si>
    <r>
      <t>m</t>
    </r>
    <r>
      <rPr>
        <vertAlign val="subscript"/>
        <sz val="11"/>
        <color theme="1"/>
        <rFont val="Calibri"/>
        <family val="2"/>
        <scheme val="minor"/>
      </rPr>
      <t>p</t>
    </r>
  </si>
  <si>
    <r>
      <t>m</t>
    </r>
    <r>
      <rPr>
        <vertAlign val="subscript"/>
        <sz val="11"/>
        <color theme="1"/>
        <rFont val="Calibri"/>
        <family val="2"/>
        <scheme val="minor"/>
      </rPr>
      <t>10</t>
    </r>
  </si>
  <si>
    <r>
      <t>m</t>
    </r>
    <r>
      <rPr>
        <vertAlign val="subscript"/>
        <sz val="11"/>
        <color theme="1"/>
        <rFont val="Calibri"/>
        <family val="2"/>
        <scheme val="minor"/>
      </rPr>
      <t>1</t>
    </r>
  </si>
  <si>
    <r>
      <t>m</t>
    </r>
    <r>
      <rPr>
        <vertAlign val="subscript"/>
        <sz val="11"/>
        <color theme="1"/>
        <rFont val="Calibri"/>
        <family val="2"/>
        <scheme val="minor"/>
      </rPr>
      <t>2</t>
    </r>
  </si>
  <si>
    <r>
      <t>m</t>
    </r>
    <r>
      <rPr>
        <vertAlign val="subscript"/>
        <sz val="11"/>
        <color theme="1"/>
        <rFont val="Calibri"/>
        <family val="2"/>
        <scheme val="minor"/>
      </rPr>
      <t>3</t>
    </r>
  </si>
  <si>
    <r>
      <t>m</t>
    </r>
    <r>
      <rPr>
        <vertAlign val="subscript"/>
        <sz val="11"/>
        <color theme="1"/>
        <rFont val="Calibri"/>
        <family val="2"/>
        <scheme val="minor"/>
      </rPr>
      <t>4</t>
    </r>
  </si>
  <si>
    <r>
      <t>m</t>
    </r>
    <r>
      <rPr>
        <vertAlign val="subscript"/>
        <sz val="11"/>
        <color theme="1"/>
        <rFont val="Calibri"/>
        <family val="2"/>
        <scheme val="minor"/>
      </rPr>
      <t>5</t>
    </r>
  </si>
  <si>
    <r>
      <t>m</t>
    </r>
    <r>
      <rPr>
        <vertAlign val="subscript"/>
        <sz val="11"/>
        <color theme="1"/>
        <rFont val="Calibri"/>
        <family val="2"/>
        <scheme val="minor"/>
      </rPr>
      <t>6</t>
    </r>
  </si>
  <si>
    <r>
      <t>m</t>
    </r>
    <r>
      <rPr>
        <vertAlign val="subscript"/>
        <sz val="11"/>
        <color theme="1"/>
        <rFont val="Calibri"/>
        <family val="2"/>
        <scheme val="minor"/>
      </rPr>
      <t>7</t>
    </r>
  </si>
  <si>
    <r>
      <t>m</t>
    </r>
    <r>
      <rPr>
        <vertAlign val="subscript"/>
        <sz val="11"/>
        <color theme="1"/>
        <rFont val="Calibri"/>
        <family val="2"/>
        <scheme val="minor"/>
      </rPr>
      <t>8</t>
    </r>
  </si>
  <si>
    <r>
      <t>m</t>
    </r>
    <r>
      <rPr>
        <vertAlign val="subscript"/>
        <sz val="11"/>
        <color theme="1"/>
        <rFont val="Calibri"/>
        <family val="2"/>
        <scheme val="minor"/>
      </rPr>
      <t>9</t>
    </r>
  </si>
  <si>
    <t>u(m)</t>
  </si>
  <si>
    <t>1+2</t>
  </si>
  <si>
    <t>1+2+3</t>
  </si>
  <si>
    <t>1+2+3+4</t>
  </si>
  <si>
    <t>1+2+3+4+5</t>
  </si>
  <si>
    <t>1+2+3+4+5+6</t>
  </si>
  <si>
    <t>1+2+3+4+5+6+7</t>
  </si>
  <si>
    <t>1+2+3+4+5+6+7+8</t>
  </si>
  <si>
    <t>1+2+3+4+5+6+7+8+9</t>
  </si>
  <si>
    <t>1+2+3+4+5+6+7+8+9+10</t>
  </si>
  <si>
    <t>M /kg</t>
  </si>
  <si>
    <t>u(M) /kg</t>
  </si>
  <si>
    <t>a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</si>
  <si>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</si>
  <si>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s</t>
    </r>
    <r>
      <rPr>
        <vertAlign val="subscript"/>
        <sz val="11"/>
        <color theme="1"/>
        <rFont val="Calibri"/>
        <family val="2"/>
        <scheme val="minor"/>
      </rPr>
      <t>a</t>
    </r>
  </si>
  <si>
    <t>b</t>
  </si>
  <si>
    <r>
      <t>s</t>
    </r>
    <r>
      <rPr>
        <vertAlign val="subscript"/>
        <sz val="11"/>
        <color theme="1"/>
        <rFont val="Calibri"/>
        <family val="2"/>
        <scheme val="minor"/>
      </rPr>
      <t>b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</si>
  <si>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</si>
  <si>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t>Ajuste de M /kg</t>
  </si>
  <si>
    <t>Resíduos de M /kg</t>
  </si>
  <si>
    <t>Ajuste de M + sy /kg</t>
  </si>
  <si>
    <t>Ajuste de M - sy /kg</t>
  </si>
  <si>
    <r>
      <t>u(T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</si>
  <si>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u(x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 /m</t>
    </r>
  </si>
  <si>
    <t>u(m) /kg</t>
  </si>
  <si>
    <t>/kg</t>
  </si>
  <si>
    <t>g /m/s</t>
  </si>
  <si>
    <r>
      <t>Ajuste de T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</si>
  <si>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Resíduos de T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</si>
  <si>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Ajuste de T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sy 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</si>
  <si>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Ajuste de T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sy /s</t>
    </r>
    <r>
      <rPr>
        <vertAlign val="superscript"/>
        <sz val="11"/>
        <color theme="1"/>
        <rFont val="Calibri"/>
        <family val="2"/>
        <scheme val="minor"/>
      </rPr>
      <t>2</t>
    </r>
  </si>
  <si>
    <t>K /N/m</t>
  </si>
  <si>
    <t>u(K) /N/m</t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</si>
  <si>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/m </t>
    </r>
    <r>
      <rPr>
        <sz val="11"/>
        <color theme="1"/>
        <rFont val="Calibri"/>
        <family val="2"/>
      </rPr>
      <t>± 0.0005m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</si>
  <si>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/m </t>
    </r>
    <r>
      <rPr>
        <sz val="11"/>
        <color theme="1"/>
        <rFont val="Calibri"/>
        <family val="2"/>
      </rPr>
      <t>± 0.0007m</t>
    </r>
  </si>
  <si>
    <t>Descarga</t>
  </si>
  <si>
    <t>Carga</t>
  </si>
  <si>
    <r>
      <t>L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/m </t>
    </r>
    <r>
      <rPr>
        <sz val="11"/>
        <color theme="1"/>
        <rFont val="Calibri"/>
        <family val="2"/>
      </rPr>
      <t>± 0.0005m</t>
    </r>
  </si>
  <si>
    <t>Matriz de ajuste (carga)</t>
  </si>
  <si>
    <t>Matriz de ajuste (descarga)</t>
  </si>
  <si>
    <t>Massas usadas</t>
  </si>
  <si>
    <t>Er (b)</t>
  </si>
  <si>
    <r>
      <t>20T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/s </t>
    </r>
    <r>
      <rPr>
        <sz val="11"/>
        <color theme="1"/>
        <rFont val="Calibri"/>
        <family val="2"/>
      </rPr>
      <t>± 0.01s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</si>
  <si>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/s </t>
    </r>
    <r>
      <rPr>
        <sz val="11"/>
        <color theme="1"/>
        <rFont val="Calibri"/>
        <family val="2"/>
      </rPr>
      <t>± 0.0005s</t>
    </r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</si>
  <si>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</si>
  <si>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u(T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</si>
  <si>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/s ± 0.0005s</t>
    </r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</si>
  <si>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</si>
  <si>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u(K)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 xml:space="preserve"> </t>
    </r>
  </si>
  <si>
    <r>
      <t>u(K)</t>
    </r>
    <r>
      <rPr>
        <vertAlign val="subscript"/>
        <sz val="11"/>
        <color theme="1"/>
        <rFont val="Calibri"/>
        <family val="2"/>
        <scheme val="minor"/>
      </rPr>
      <t>%</t>
    </r>
  </si>
  <si>
    <t>Dif relativa</t>
  </si>
  <si>
    <r>
      <t>s</t>
    </r>
    <r>
      <rPr>
        <vertAlign val="subscript"/>
        <sz val="12"/>
        <color theme="1"/>
        <rFont val="Calibri"/>
        <family val="2"/>
        <scheme val="minor"/>
      </rPr>
      <t>a</t>
    </r>
  </si>
  <si>
    <r>
      <t>s</t>
    </r>
    <r>
      <rPr>
        <vertAlign val="subscript"/>
        <sz val="12"/>
        <color theme="1"/>
        <rFont val="Calibri"/>
        <family val="2"/>
        <scheme val="minor"/>
      </rPr>
      <t>b</t>
    </r>
  </si>
  <si>
    <r>
      <t>r</t>
    </r>
    <r>
      <rPr>
        <vertAlign val="superscript"/>
        <sz val="12"/>
        <color theme="1"/>
        <rFont val="Calibri"/>
        <family val="2"/>
        <scheme val="minor"/>
      </rPr>
      <t>2</t>
    </r>
  </si>
  <si>
    <r>
      <t>s</t>
    </r>
    <r>
      <rPr>
        <vertAlign val="subscript"/>
        <sz val="12"/>
        <color theme="1"/>
        <rFont val="Calibri"/>
        <family val="2"/>
        <scheme val="minor"/>
      </rPr>
      <t>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</si>
</sst>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000"/>
    <numFmt numFmtId="168" formatCode="0.0"/>
  </numFmts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A8CDC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rgb="FFE4D3F1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164" fontId="0" fillId="0" borderId="0" xfId="0" applyNumberFormat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8" xfId="0" applyBorder="1"/>
    <xf numFmtId="164" fontId="0" fillId="0" borderId="9" xfId="0" applyNumberFormat="1" applyBorder="1"/>
    <xf numFmtId="164" fontId="0" fillId="0" borderId="3" xfId="0" applyNumberForma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/>
    <xf numFmtId="0" fontId="0" fillId="0" borderId="15" xfId="0" applyBorder="1"/>
    <xf numFmtId="0" fontId="0" fillId="0" borderId="26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166" fontId="0" fillId="0" borderId="3" xfId="0" applyNumberFormat="1" applyBorder="1"/>
    <xf numFmtId="0" fontId="0" fillId="0" borderId="50" xfId="0" applyBorder="1"/>
    <xf numFmtId="2" fontId="0" fillId="0" borderId="12" xfId="0" applyNumberFormat="1" applyBorder="1"/>
    <xf numFmtId="2" fontId="0" fillId="0" borderId="17" xfId="0" applyNumberFormat="1" applyBorder="1"/>
    <xf numFmtId="0" fontId="1" fillId="0" borderId="0" xfId="0" applyFont="1"/>
    <xf numFmtId="0" fontId="0" fillId="5" borderId="18" xfId="0" applyFill="1" applyBorder="1" applyAlignment="1">
      <alignment horizontal="center" vertical="center"/>
    </xf>
    <xf numFmtId="165" fontId="0" fillId="5" borderId="20" xfId="0" applyNumberForma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66" fontId="0" fillId="5" borderId="16" xfId="0" applyNumberFormat="1" applyFill="1" applyBorder="1" applyAlignment="1">
      <alignment horizontal="center" vertical="center"/>
    </xf>
    <xf numFmtId="165" fontId="0" fillId="5" borderId="16" xfId="0" applyNumberForma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164" fontId="0" fillId="5" borderId="21" xfId="0" applyNumberFormat="1" applyFill="1" applyBorder="1" applyAlignment="1">
      <alignment horizontal="center" vertical="center"/>
    </xf>
    <xf numFmtId="166" fontId="0" fillId="5" borderId="32" xfId="0" applyNumberFormat="1" applyFill="1" applyBorder="1" applyAlignment="1">
      <alignment horizontal="center" vertical="center"/>
    </xf>
    <xf numFmtId="164" fontId="0" fillId="5" borderId="23" xfId="0" applyNumberFormat="1" applyFill="1" applyBorder="1" applyAlignment="1">
      <alignment horizontal="center" vertical="center"/>
    </xf>
    <xf numFmtId="166" fontId="0" fillId="5" borderId="33" xfId="0" applyNumberFormat="1" applyFill="1" applyBorder="1" applyAlignment="1">
      <alignment horizontal="center" vertical="center"/>
    </xf>
    <xf numFmtId="164" fontId="0" fillId="5" borderId="24" xfId="0" applyNumberFormat="1" applyFill="1" applyBorder="1" applyAlignment="1">
      <alignment horizontal="center" vertical="center"/>
    </xf>
    <xf numFmtId="166" fontId="0" fillId="5" borderId="34" xfId="0" applyNumberFormat="1" applyFill="1" applyBorder="1" applyAlignment="1">
      <alignment horizontal="center" vertical="center"/>
    </xf>
    <xf numFmtId="164" fontId="0" fillId="5" borderId="28" xfId="0" applyNumberFormat="1" applyFill="1" applyBorder="1" applyAlignment="1">
      <alignment horizontal="center" vertical="center"/>
    </xf>
    <xf numFmtId="166" fontId="0" fillId="5" borderId="31" xfId="0" applyNumberFormat="1" applyFill="1" applyBorder="1" applyAlignment="1">
      <alignment horizontal="center" vertical="center"/>
    </xf>
    <xf numFmtId="164" fontId="0" fillId="5" borderId="29" xfId="0" applyNumberFormat="1" applyFill="1" applyBorder="1" applyAlignment="1">
      <alignment horizontal="center" vertical="center"/>
    </xf>
    <xf numFmtId="166" fontId="0" fillId="5" borderId="23" xfId="0" applyNumberFormat="1" applyFill="1" applyBorder="1" applyAlignment="1">
      <alignment horizontal="center" vertical="center"/>
    </xf>
    <xf numFmtId="164" fontId="0" fillId="5" borderId="25" xfId="0" applyNumberFormat="1" applyFill="1" applyBorder="1" applyAlignment="1">
      <alignment horizontal="center" vertical="center"/>
    </xf>
    <xf numFmtId="166" fontId="0" fillId="5" borderId="36" xfId="0" applyNumberFormat="1" applyFill="1" applyBorder="1" applyAlignment="1">
      <alignment horizontal="center" vertical="center"/>
    </xf>
    <xf numFmtId="164" fontId="0" fillId="5" borderId="16" xfId="0" applyNumberFormat="1" applyFill="1" applyBorder="1" applyAlignment="1">
      <alignment horizontal="center" vertical="center"/>
    </xf>
    <xf numFmtId="164" fontId="0" fillId="5" borderId="30" xfId="0" applyNumberFormat="1" applyFill="1" applyBorder="1" applyAlignment="1">
      <alignment horizontal="center" vertical="center"/>
    </xf>
    <xf numFmtId="164" fontId="0" fillId="5" borderId="31" xfId="0" applyNumberFormat="1" applyFill="1" applyBorder="1" applyAlignment="1">
      <alignment horizontal="center" vertical="center"/>
    </xf>
    <xf numFmtId="0" fontId="0" fillId="5" borderId="11" xfId="0" applyFill="1" applyBorder="1"/>
    <xf numFmtId="2" fontId="0" fillId="5" borderId="12" xfId="0" applyNumberFormat="1" applyFill="1" applyBorder="1"/>
    <xf numFmtId="0" fontId="0" fillId="5" borderId="15" xfId="0" applyFill="1" applyBorder="1"/>
    <xf numFmtId="2" fontId="0" fillId="5" borderId="17" xfId="0" applyNumberFormat="1" applyFill="1" applyBorder="1"/>
    <xf numFmtId="0" fontId="0" fillId="2" borderId="10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166" fontId="0" fillId="5" borderId="28" xfId="0" applyNumberFormat="1" applyFill="1" applyBorder="1" applyAlignment="1">
      <alignment horizontal="center" vertical="center"/>
    </xf>
    <xf numFmtId="166" fontId="0" fillId="5" borderId="29" xfId="0" applyNumberFormat="1" applyFill="1" applyBorder="1" applyAlignment="1">
      <alignment horizontal="center" vertical="center"/>
    </xf>
    <xf numFmtId="166" fontId="0" fillId="5" borderId="30" xfId="0" applyNumberFormat="1" applyFill="1" applyBorder="1" applyAlignment="1">
      <alignment horizontal="center" vertical="center"/>
    </xf>
    <xf numFmtId="166" fontId="0" fillId="5" borderId="25" xfId="0" applyNumberFormat="1" applyFill="1" applyBorder="1" applyAlignment="1">
      <alignment horizontal="center" vertical="center"/>
    </xf>
    <xf numFmtId="1" fontId="1" fillId="0" borderId="0" xfId="0" applyNumberFormat="1" applyFont="1"/>
    <xf numFmtId="164" fontId="0" fillId="5" borderId="52" xfId="0" applyNumberFormat="1" applyFill="1" applyBorder="1" applyAlignment="1">
      <alignment horizontal="center" vertical="center"/>
    </xf>
    <xf numFmtId="164" fontId="0" fillId="5" borderId="37" xfId="0" applyNumberFormat="1" applyFill="1" applyBorder="1" applyAlignment="1">
      <alignment horizontal="center" vertical="center"/>
    </xf>
    <xf numFmtId="164" fontId="0" fillId="5" borderId="40" xfId="0" applyNumberFormat="1" applyFill="1" applyBorder="1" applyAlignment="1">
      <alignment horizontal="center" vertical="center"/>
    </xf>
    <xf numFmtId="164" fontId="0" fillId="5" borderId="41" xfId="0" applyNumberFormat="1" applyFill="1" applyBorder="1" applyAlignment="1">
      <alignment horizontal="center" vertical="center"/>
    </xf>
    <xf numFmtId="0" fontId="0" fillId="0" borderId="54" xfId="0" applyBorder="1"/>
    <xf numFmtId="0" fontId="0" fillId="0" borderId="55" xfId="0" applyBorder="1"/>
    <xf numFmtId="2" fontId="0" fillId="5" borderId="56" xfId="0" applyNumberFormat="1" applyFill="1" applyBorder="1"/>
    <xf numFmtId="0" fontId="0" fillId="5" borderId="57" xfId="0" applyFill="1" applyBorder="1"/>
    <xf numFmtId="0" fontId="0" fillId="5" borderId="13" xfId="0" applyFill="1" applyBorder="1"/>
    <xf numFmtId="2" fontId="0" fillId="5" borderId="58" xfId="0" applyNumberFormat="1" applyFill="1" applyBorder="1"/>
    <xf numFmtId="2" fontId="0" fillId="5" borderId="14" xfId="0" applyNumberFormat="1" applyFill="1" applyBorder="1"/>
    <xf numFmtId="0" fontId="0" fillId="5" borderId="54" xfId="0" applyFill="1" applyBorder="1"/>
    <xf numFmtId="164" fontId="0" fillId="5" borderId="29" xfId="0" applyNumberFormat="1" applyFill="1" applyBorder="1" applyAlignment="1">
      <alignment horizontal="center"/>
    </xf>
    <xf numFmtId="164" fontId="0" fillId="5" borderId="40" xfId="0" applyNumberFormat="1" applyFill="1" applyBorder="1" applyAlignment="1">
      <alignment horizontal="center"/>
    </xf>
    <xf numFmtId="2" fontId="0" fillId="5" borderId="44" xfId="0" applyNumberFormat="1" applyFill="1" applyBorder="1" applyAlignment="1">
      <alignment horizontal="center"/>
    </xf>
    <xf numFmtId="166" fontId="0" fillId="5" borderId="44" xfId="0" applyNumberFormat="1" applyFill="1" applyBorder="1" applyAlignment="1">
      <alignment horizontal="center" vertical="center"/>
    </xf>
    <xf numFmtId="2" fontId="0" fillId="5" borderId="29" xfId="0" applyNumberFormat="1" applyFill="1" applyBorder="1" applyAlignment="1">
      <alignment horizontal="center"/>
    </xf>
    <xf numFmtId="164" fontId="0" fillId="5" borderId="30" xfId="0" applyNumberFormat="1" applyFill="1" applyBorder="1" applyAlignment="1">
      <alignment horizontal="center"/>
    </xf>
    <xf numFmtId="2" fontId="0" fillId="5" borderId="30" xfId="0" applyNumberFormat="1" applyFill="1" applyBorder="1" applyAlignment="1">
      <alignment horizontal="center"/>
    </xf>
    <xf numFmtId="166" fontId="0" fillId="5" borderId="51" xfId="0" applyNumberFormat="1" applyFill="1" applyBorder="1" applyAlignment="1">
      <alignment horizontal="center" vertical="center"/>
    </xf>
    <xf numFmtId="2" fontId="0" fillId="5" borderId="19" xfId="0" applyNumberFormat="1" applyFill="1" applyBorder="1" applyAlignment="1">
      <alignment horizontal="center"/>
    </xf>
    <xf numFmtId="2" fontId="0" fillId="5" borderId="26" xfId="0" applyNumberFormat="1" applyFill="1" applyBorder="1" applyAlignment="1">
      <alignment horizontal="center"/>
    </xf>
    <xf numFmtId="2" fontId="0" fillId="5" borderId="27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8" fillId="2" borderId="42" xfId="0" applyFont="1" applyFill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2" borderId="43" xfId="0" applyFont="1" applyFill="1" applyBorder="1" applyAlignment="1">
      <alignment horizontal="center"/>
    </xf>
    <xf numFmtId="0" fontId="7" fillId="2" borderId="39" xfId="0" applyFont="1" applyFill="1" applyBorder="1" applyAlignment="1">
      <alignment horizontal="center"/>
    </xf>
    <xf numFmtId="0" fontId="6" fillId="2" borderId="43" xfId="0" applyFont="1" applyFill="1" applyBorder="1" applyAlignment="1">
      <alignment horizontal="center"/>
    </xf>
    <xf numFmtId="0" fontId="6" fillId="2" borderId="39" xfId="0" applyFont="1" applyFill="1" applyBorder="1" applyAlignment="1">
      <alignment horizontal="center"/>
    </xf>
    <xf numFmtId="164" fontId="0" fillId="5" borderId="51" xfId="0" applyNumberFormat="1" applyFill="1" applyBorder="1" applyAlignment="1">
      <alignment horizontal="center" vertical="center"/>
    </xf>
    <xf numFmtId="168" fontId="0" fillId="5" borderId="31" xfId="0" applyNumberFormat="1" applyFill="1" applyBorder="1" applyAlignment="1">
      <alignment horizontal="center" vertical="center"/>
    </xf>
    <xf numFmtId="168" fontId="0" fillId="5" borderId="53" xfId="0" applyNumberForma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/>
    </xf>
    <xf numFmtId="0" fontId="9" fillId="5" borderId="18" xfId="0" applyFont="1" applyFill="1" applyBorder="1" applyAlignment="1">
      <alignment horizontal="center" vertical="center"/>
    </xf>
    <xf numFmtId="165" fontId="9" fillId="5" borderId="20" xfId="0" applyNumberFormat="1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165" fontId="9" fillId="5" borderId="1" xfId="0" applyNumberFormat="1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166" fontId="9" fillId="5" borderId="16" xfId="0" applyNumberFormat="1" applyFont="1" applyFill="1" applyBorder="1" applyAlignment="1">
      <alignment horizontal="center" vertical="center"/>
    </xf>
    <xf numFmtId="165" fontId="9" fillId="5" borderId="16" xfId="0" applyNumberFormat="1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8CDC"/>
      <color rgb="FFE4D3F1"/>
      <color rgb="FFDCC5ED"/>
      <color rgb="FFC198E0"/>
      <color rgb="FFA86FD3"/>
      <color rgb="FFC39BE1"/>
      <color rgb="FFCBA9E5"/>
      <color rgb="FFFFD8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rgbClr val="BA8CDC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7130817435361066E-2"/>
                  <c:y val="1.24475422970248E-2"/>
                </c:manualLayout>
              </c:layout>
              <c:numFmt formatCode="General" sourceLinked="0"/>
              <c:spPr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'Método estático'!$C$22</c:f>
                <c:numCache>
                  <c:formatCode>General</c:formatCode>
                  <c:ptCount val="1"/>
                  <c:pt idx="0">
                    <c:v>7.0710678118654751E-4</c:v>
                  </c:pt>
                </c:numCache>
              </c:numRef>
            </c:plus>
            <c:minus>
              <c:numRef>
                <c:f>'Método estático'!$C$22</c:f>
                <c:numCache>
                  <c:formatCode>General</c:formatCode>
                  <c:ptCount val="1"/>
                  <c:pt idx="0">
                    <c:v>7.0710678118654751E-4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'Método estático'!$H$6:$H$16</c:f>
                <c:numCache>
                  <c:formatCode>General</c:formatCode>
                  <c:ptCount val="11"/>
                  <c:pt idx="0">
                    <c:v>1.0000000000000001E-5</c:v>
                  </c:pt>
                  <c:pt idx="1">
                    <c:v>1.4142135623730951E-5</c:v>
                  </c:pt>
                  <c:pt idx="2">
                    <c:v>1.7320508075688774E-5</c:v>
                  </c:pt>
                  <c:pt idx="3">
                    <c:v>2.0000000000000002E-5</c:v>
                  </c:pt>
                  <c:pt idx="4">
                    <c:v>2.2360679774997901E-5</c:v>
                  </c:pt>
                  <c:pt idx="5">
                    <c:v>2.4494897427831785E-5</c:v>
                  </c:pt>
                  <c:pt idx="6">
                    <c:v>2.6457513110645906E-5</c:v>
                  </c:pt>
                  <c:pt idx="7">
                    <c:v>2.8284271247461902E-5</c:v>
                  </c:pt>
                  <c:pt idx="8">
                    <c:v>3.0000000000000004E-5</c:v>
                  </c:pt>
                  <c:pt idx="9">
                    <c:v>3.1622776601683795E-5</c:v>
                  </c:pt>
                  <c:pt idx="10">
                    <c:v>3.3166247903554002E-5</c:v>
                  </c:pt>
                </c:numCache>
              </c:numRef>
            </c:plus>
            <c:minus>
              <c:numRef>
                <c:f>'Método estático'!$H$6:$H$16</c:f>
                <c:numCache>
                  <c:formatCode>General</c:formatCode>
                  <c:ptCount val="11"/>
                  <c:pt idx="0">
                    <c:v>1.0000000000000001E-5</c:v>
                  </c:pt>
                  <c:pt idx="1">
                    <c:v>1.4142135623730951E-5</c:v>
                  </c:pt>
                  <c:pt idx="2">
                    <c:v>1.7320508075688774E-5</c:v>
                  </c:pt>
                  <c:pt idx="3">
                    <c:v>2.0000000000000002E-5</c:v>
                  </c:pt>
                  <c:pt idx="4">
                    <c:v>2.2360679774997901E-5</c:v>
                  </c:pt>
                  <c:pt idx="5">
                    <c:v>2.4494897427831785E-5</c:v>
                  </c:pt>
                  <c:pt idx="6">
                    <c:v>2.6457513110645906E-5</c:v>
                  </c:pt>
                  <c:pt idx="7">
                    <c:v>2.8284271247461902E-5</c:v>
                  </c:pt>
                  <c:pt idx="8">
                    <c:v>3.0000000000000004E-5</c:v>
                  </c:pt>
                  <c:pt idx="9">
                    <c:v>3.1622776601683795E-5</c:v>
                  </c:pt>
                  <c:pt idx="10">
                    <c:v>3.3166247903554002E-5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'Método estático'!$J$6:$J$16</c:f>
              <c:numCache>
                <c:formatCode>0.0000</c:formatCode>
                <c:ptCount val="11"/>
                <c:pt idx="0">
                  <c:v>0</c:v>
                </c:pt>
                <c:pt idx="1">
                  <c:v>1.3000000000000012E-2</c:v>
                </c:pt>
                <c:pt idx="2">
                  <c:v>3.1000000000000028E-2</c:v>
                </c:pt>
                <c:pt idx="3">
                  <c:v>4.7000000000000042E-2</c:v>
                </c:pt>
                <c:pt idx="4">
                  <c:v>6.4000000000000057E-2</c:v>
                </c:pt>
                <c:pt idx="5">
                  <c:v>7.900000000000007E-2</c:v>
                </c:pt>
                <c:pt idx="6">
                  <c:v>9.5000000000000084E-2</c:v>
                </c:pt>
                <c:pt idx="7">
                  <c:v>0.1110000000000001</c:v>
                </c:pt>
                <c:pt idx="8">
                  <c:v>0.127</c:v>
                </c:pt>
                <c:pt idx="9">
                  <c:v>0.14500000000000002</c:v>
                </c:pt>
                <c:pt idx="10">
                  <c:v>0.16150000000000009</c:v>
                </c:pt>
              </c:numCache>
            </c:numRef>
          </c:xVal>
          <c:yVal>
            <c:numRef>
              <c:f>'Método estático'!$G$6:$G$16</c:f>
              <c:numCache>
                <c:formatCode>0.00000</c:formatCode>
                <c:ptCount val="11"/>
                <c:pt idx="0">
                  <c:v>9.3009999999999995E-2</c:v>
                </c:pt>
                <c:pt idx="1">
                  <c:v>0.14092099999999999</c:v>
                </c:pt>
                <c:pt idx="2">
                  <c:v>0.18907099999999999</c:v>
                </c:pt>
                <c:pt idx="3">
                  <c:v>0.23775099999999999</c:v>
                </c:pt>
                <c:pt idx="4">
                  <c:v>0.28717100000000001</c:v>
                </c:pt>
                <c:pt idx="5">
                  <c:v>0.33708100000000002</c:v>
                </c:pt>
                <c:pt idx="6">
                  <c:v>0.38723099999999999</c:v>
                </c:pt>
                <c:pt idx="7">
                  <c:v>0.437531</c:v>
                </c:pt>
                <c:pt idx="8">
                  <c:v>0.48786099999999999</c:v>
                </c:pt>
                <c:pt idx="9">
                  <c:v>0.53917099999999996</c:v>
                </c:pt>
                <c:pt idx="10">
                  <c:v>0.59224099999999991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5C-4848-BA32-C71405E50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621856"/>
        <c:axId val="1824622272"/>
      </c:scatterChart>
      <c:valAx>
        <c:axId val="1824621856"/>
        <c:scaling>
          <c:orientation val="minMax"/>
          <c:max val="0.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r"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x</a:t>
                </a:r>
                <a:r>
                  <a:rPr lang="pt-PT" sz="1400" baseline="-25000"/>
                  <a:t>i</a:t>
                </a:r>
                <a:r>
                  <a:rPr lang="pt-PT" sz="1400"/>
                  <a:t> /m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r"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24622272"/>
        <c:crosses val="autoZero"/>
        <c:crossBetween val="midCat"/>
        <c:majorUnit val="4.0000000000000008E-2"/>
      </c:valAx>
      <c:valAx>
        <c:axId val="1824622272"/>
        <c:scaling>
          <c:orientation val="minMax"/>
          <c:max val="0.65000000000000013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aseline="0"/>
                  <a:t>M /kg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2462185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Descarga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rgbClr val="BA8CDC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89525304329734"/>
                  <c:y val="-5.6813792543423279E-3"/>
                </c:manualLayout>
              </c:layout>
              <c:numFmt formatCode="General" sourceLinked="0"/>
              <c:spPr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'Método estático'!$C$22</c:f>
                <c:numCache>
                  <c:formatCode>General</c:formatCode>
                  <c:ptCount val="1"/>
                  <c:pt idx="0">
                    <c:v>7.0710678118654751E-4</c:v>
                  </c:pt>
                </c:numCache>
              </c:numRef>
            </c:plus>
            <c:minus>
              <c:numRef>
                <c:f>'Método estático'!$C$22</c:f>
                <c:numCache>
                  <c:formatCode>General</c:formatCode>
                  <c:ptCount val="1"/>
                  <c:pt idx="0">
                    <c:v>7.0710678118654751E-4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'Método estático'!$H$20:$H$30</c:f>
                <c:numCache>
                  <c:formatCode>General</c:formatCode>
                  <c:ptCount val="11"/>
                  <c:pt idx="0">
                    <c:v>1.0000000000000001E-5</c:v>
                  </c:pt>
                  <c:pt idx="1">
                    <c:v>1.4142135623730951E-5</c:v>
                  </c:pt>
                  <c:pt idx="2">
                    <c:v>1.7320508075688774E-5</c:v>
                  </c:pt>
                  <c:pt idx="3">
                    <c:v>2.0000000000000002E-5</c:v>
                  </c:pt>
                  <c:pt idx="4">
                    <c:v>2.2360679774997901E-5</c:v>
                  </c:pt>
                  <c:pt idx="5">
                    <c:v>2.4494897427831785E-5</c:v>
                  </c:pt>
                  <c:pt idx="6">
                    <c:v>2.6457513110645906E-5</c:v>
                  </c:pt>
                  <c:pt idx="7">
                    <c:v>2.8284271247461902E-5</c:v>
                  </c:pt>
                  <c:pt idx="8">
                    <c:v>3.0000000000000004E-5</c:v>
                  </c:pt>
                  <c:pt idx="9">
                    <c:v>3.1622776601683795E-5</c:v>
                  </c:pt>
                  <c:pt idx="10">
                    <c:v>3.3166247903554002E-5</c:v>
                  </c:pt>
                </c:numCache>
              </c:numRef>
            </c:plus>
            <c:minus>
              <c:numRef>
                <c:f>'Método estático'!$H$20:$H$30</c:f>
                <c:numCache>
                  <c:formatCode>General</c:formatCode>
                  <c:ptCount val="11"/>
                  <c:pt idx="0">
                    <c:v>1.0000000000000001E-5</c:v>
                  </c:pt>
                  <c:pt idx="1">
                    <c:v>1.4142135623730951E-5</c:v>
                  </c:pt>
                  <c:pt idx="2">
                    <c:v>1.7320508075688774E-5</c:v>
                  </c:pt>
                  <c:pt idx="3">
                    <c:v>2.0000000000000002E-5</c:v>
                  </c:pt>
                  <c:pt idx="4">
                    <c:v>2.2360679774997901E-5</c:v>
                  </c:pt>
                  <c:pt idx="5">
                    <c:v>2.4494897427831785E-5</c:v>
                  </c:pt>
                  <c:pt idx="6">
                    <c:v>2.6457513110645906E-5</c:v>
                  </c:pt>
                  <c:pt idx="7">
                    <c:v>2.8284271247461902E-5</c:v>
                  </c:pt>
                  <c:pt idx="8">
                    <c:v>3.0000000000000004E-5</c:v>
                  </c:pt>
                  <c:pt idx="9">
                    <c:v>3.1622776601683795E-5</c:v>
                  </c:pt>
                  <c:pt idx="10">
                    <c:v>3.3166247903554002E-5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'Método estático'!$J$20:$J$30</c:f>
              <c:numCache>
                <c:formatCode>0.0000</c:formatCode>
                <c:ptCount val="11"/>
                <c:pt idx="0">
                  <c:v>0</c:v>
                </c:pt>
                <c:pt idx="1">
                  <c:v>1.5000000000000013E-2</c:v>
                </c:pt>
                <c:pt idx="2">
                  <c:v>3.0500000000000083E-2</c:v>
                </c:pt>
                <c:pt idx="3">
                  <c:v>4.7000000000000042E-2</c:v>
                </c:pt>
                <c:pt idx="4">
                  <c:v>6.3500000000000001E-2</c:v>
                </c:pt>
                <c:pt idx="5">
                  <c:v>7.900000000000007E-2</c:v>
                </c:pt>
                <c:pt idx="6">
                  <c:v>9.6000000000000085E-2</c:v>
                </c:pt>
                <c:pt idx="7">
                  <c:v>0.1120000000000001</c:v>
                </c:pt>
                <c:pt idx="8">
                  <c:v>0.12750000000000006</c:v>
                </c:pt>
                <c:pt idx="9">
                  <c:v>0.14400000000000002</c:v>
                </c:pt>
                <c:pt idx="10">
                  <c:v>0.16150000000000009</c:v>
                </c:pt>
              </c:numCache>
            </c:numRef>
          </c:xVal>
          <c:yVal>
            <c:numRef>
              <c:f>'Método estático'!$G$20:$G$30</c:f>
              <c:numCache>
                <c:formatCode>0.00000</c:formatCode>
                <c:ptCount val="11"/>
                <c:pt idx="0">
                  <c:v>9.3009999999999995E-2</c:v>
                </c:pt>
                <c:pt idx="1">
                  <c:v>0.14092099999999999</c:v>
                </c:pt>
                <c:pt idx="2">
                  <c:v>0.18907099999999999</c:v>
                </c:pt>
                <c:pt idx="3">
                  <c:v>0.23775099999999999</c:v>
                </c:pt>
                <c:pt idx="4">
                  <c:v>0.28717100000000001</c:v>
                </c:pt>
                <c:pt idx="5">
                  <c:v>0.33708100000000002</c:v>
                </c:pt>
                <c:pt idx="6">
                  <c:v>0.38723099999999999</c:v>
                </c:pt>
                <c:pt idx="7">
                  <c:v>0.437531</c:v>
                </c:pt>
                <c:pt idx="8">
                  <c:v>0.48786099999999999</c:v>
                </c:pt>
                <c:pt idx="9">
                  <c:v>0.53917099999999996</c:v>
                </c:pt>
                <c:pt idx="10">
                  <c:v>0.59224099999999991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5B-43E1-B3E2-1B3B20044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677776"/>
        <c:axId val="1904676528"/>
      </c:scatterChart>
      <c:valAx>
        <c:axId val="1904677776"/>
        <c:scaling>
          <c:orientation val="minMax"/>
          <c:max val="0.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x</a:t>
                </a:r>
                <a:r>
                  <a:rPr lang="pt-PT" sz="1400" baseline="-25000"/>
                  <a:t>i</a:t>
                </a:r>
                <a:r>
                  <a:rPr lang="pt-PT" sz="1400" baseline="0"/>
                  <a:t> /m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4676528"/>
        <c:crosses val="autoZero"/>
        <c:crossBetween val="midCat"/>
        <c:majorUnit val="4.0000000000000008E-2"/>
      </c:valAx>
      <c:valAx>
        <c:axId val="1904676528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M /kg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467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 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BA8CDC"/>
                </a:solidFill>
              </a:ln>
              <a:effectLst/>
            </c:spPr>
          </c:marker>
          <c:xVal>
            <c:numRef>
              <c:f>'Método estático'!$J$6:$J$16</c:f>
              <c:numCache>
                <c:formatCode>0.0000</c:formatCode>
                <c:ptCount val="11"/>
                <c:pt idx="0">
                  <c:v>0</c:v>
                </c:pt>
                <c:pt idx="1">
                  <c:v>1.3000000000000012E-2</c:v>
                </c:pt>
                <c:pt idx="2">
                  <c:v>3.1000000000000028E-2</c:v>
                </c:pt>
                <c:pt idx="3">
                  <c:v>4.7000000000000042E-2</c:v>
                </c:pt>
                <c:pt idx="4">
                  <c:v>6.4000000000000057E-2</c:v>
                </c:pt>
                <c:pt idx="5">
                  <c:v>7.900000000000007E-2</c:v>
                </c:pt>
                <c:pt idx="6">
                  <c:v>9.5000000000000084E-2</c:v>
                </c:pt>
                <c:pt idx="7">
                  <c:v>0.1110000000000001</c:v>
                </c:pt>
                <c:pt idx="8">
                  <c:v>0.127</c:v>
                </c:pt>
                <c:pt idx="9">
                  <c:v>0.14500000000000002</c:v>
                </c:pt>
                <c:pt idx="10">
                  <c:v>0.16150000000000009</c:v>
                </c:pt>
              </c:numCache>
            </c:numRef>
          </c:xVal>
          <c:yVal>
            <c:numRef>
              <c:f>'Método estático'!$Z$6:$Z$16</c:f>
              <c:numCache>
                <c:formatCode>0.00000</c:formatCode>
                <c:ptCount val="11"/>
                <c:pt idx="0">
                  <c:v>-1.6903656345911983E-3</c:v>
                </c:pt>
                <c:pt idx="1">
                  <c:v>6.2259374973452908E-3</c:v>
                </c:pt>
                <c:pt idx="2">
                  <c:v>-1.0013350892041639E-3</c:v>
                </c:pt>
                <c:pt idx="3">
                  <c:v>-1.5455773883592261E-3</c:v>
                </c:pt>
                <c:pt idx="4">
                  <c:v>-4.4263348312115203E-3</c:v>
                </c:pt>
                <c:pt idx="5">
                  <c:v>-6.640619866693509E-4</c:v>
                </c:pt>
                <c:pt idx="6">
                  <c:v>2.6169571417555826E-4</c:v>
                </c:pt>
                <c:pt idx="7">
                  <c:v>1.3374534150204509E-3</c:v>
                </c:pt>
                <c:pt idx="8">
                  <c:v>2.4432111158657621E-3</c:v>
                </c:pt>
                <c:pt idx="9">
                  <c:v>-1.6240614706837242E-3</c:v>
                </c:pt>
                <c:pt idx="10">
                  <c:v>6.8343865831232975E-4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28-4D52-99C5-0C5979491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03280"/>
        <c:axId val="105995792"/>
      </c:scatterChart>
      <c:valAx>
        <c:axId val="106003280"/>
        <c:scaling>
          <c:orientation val="minMax"/>
          <c:max val="0.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x</a:t>
                </a:r>
                <a:r>
                  <a:rPr lang="pt-PT" sz="1400" b="0" i="0" baseline="-25000">
                    <a:effectLst/>
                  </a:rPr>
                  <a:t>i</a:t>
                </a:r>
                <a:r>
                  <a:rPr lang="pt-PT" sz="1400" b="0" i="0" baseline="0">
                    <a:effectLst/>
                  </a:rPr>
                  <a:t> /m</a:t>
                </a:r>
                <a:endParaRPr lang="pt-PT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995792"/>
        <c:crossesAt val="-6.0000000000000019E-3"/>
        <c:crossBetween val="midCat"/>
      </c:valAx>
      <c:valAx>
        <c:axId val="10599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/kg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003280"/>
        <c:crosses val="autoZero"/>
        <c:crossBetween val="midCat"/>
        <c:majorUnit val="2.0000000000000005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 descarga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BA8CDC"/>
                </a:solidFill>
              </a:ln>
              <a:effectLst/>
            </c:spPr>
          </c:marker>
          <c:xVal>
            <c:numRef>
              <c:f>'Método estático'!$J$20:$J$30</c:f>
              <c:numCache>
                <c:formatCode>0.0000</c:formatCode>
                <c:ptCount val="11"/>
                <c:pt idx="0">
                  <c:v>0</c:v>
                </c:pt>
                <c:pt idx="1">
                  <c:v>1.5000000000000013E-2</c:v>
                </c:pt>
                <c:pt idx="2">
                  <c:v>3.0500000000000083E-2</c:v>
                </c:pt>
                <c:pt idx="3">
                  <c:v>4.7000000000000042E-2</c:v>
                </c:pt>
                <c:pt idx="4">
                  <c:v>6.3500000000000001E-2</c:v>
                </c:pt>
                <c:pt idx="5">
                  <c:v>7.900000000000007E-2</c:v>
                </c:pt>
                <c:pt idx="6">
                  <c:v>9.6000000000000085E-2</c:v>
                </c:pt>
                <c:pt idx="7">
                  <c:v>0.1120000000000001</c:v>
                </c:pt>
                <c:pt idx="8">
                  <c:v>0.12750000000000006</c:v>
                </c:pt>
                <c:pt idx="9">
                  <c:v>0.14400000000000002</c:v>
                </c:pt>
                <c:pt idx="10">
                  <c:v>0.16150000000000009</c:v>
                </c:pt>
              </c:numCache>
            </c:numRef>
          </c:xVal>
          <c:yVal>
            <c:numRef>
              <c:f>'Método estático'!$Z$20:$Z$30</c:f>
              <c:numCache>
                <c:formatCode>0.00000</c:formatCode>
                <c:ptCount val="11"/>
                <c:pt idx="0">
                  <c:v>-1.829022722091983E-4</c:v>
                </c:pt>
                <c:pt idx="1">
                  <c:v>1.4281306900219837E-3</c:v>
                </c:pt>
                <c:pt idx="2">
                  <c:v>1.7348314176606761E-3</c:v>
                </c:pt>
                <c:pt idx="3">
                  <c:v>-5.1513232388486485E-4</c:v>
                </c:pt>
                <c:pt idx="4">
                  <c:v>-2.0250960654303873E-3</c:v>
                </c:pt>
                <c:pt idx="5">
                  <c:v>4.1604662208316601E-5</c:v>
                </c:pt>
                <c:pt idx="6">
                  <c:v>-2.2816913139297457E-3</c:v>
                </c:pt>
                <c:pt idx="7">
                  <c:v>-1.3683228208830611E-3</c:v>
                </c:pt>
                <c:pt idx="8">
                  <c:v>1.1183779067559518E-3</c:v>
                </c:pt>
                <c:pt idx="9">
                  <c:v>1.4984141652103489E-3</c:v>
                </c:pt>
                <c:pt idx="10">
                  <c:v>5.5178595447979983E-4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F2-4C0F-926C-943A2156C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40000"/>
        <c:axId val="187549152"/>
      </c:scatterChart>
      <c:valAx>
        <c:axId val="187540000"/>
        <c:scaling>
          <c:orientation val="minMax"/>
          <c:max val="0.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x</a:t>
                </a:r>
                <a:r>
                  <a:rPr lang="pt-PT" sz="1400" b="0" i="0" baseline="-25000">
                    <a:effectLst/>
                  </a:rPr>
                  <a:t>i</a:t>
                </a:r>
                <a:r>
                  <a:rPr lang="pt-PT" sz="1400" b="0" i="0" baseline="0">
                    <a:effectLst/>
                  </a:rPr>
                  <a:t> /m</a:t>
                </a:r>
                <a:endParaRPr lang="pt-PT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7549152"/>
        <c:crossesAt val="-3.0000000000000009E-3"/>
        <c:crossBetween val="midCat"/>
      </c:valAx>
      <c:valAx>
        <c:axId val="18754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/kg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7540000"/>
        <c:crosses val="autoZero"/>
        <c:crossBetween val="midCat"/>
        <c:majorUnit val="1.0000000000000002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rgbClr val="BA8CDC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xVal>
            <c:numRef>
              <c:f>'Método dinâmico'!$G$7:$G$16</c:f>
              <c:numCache>
                <c:formatCode>0.00</c:formatCode>
                <c:ptCount val="10"/>
                <c:pt idx="0">
                  <c:v>0.18789433333333333</c:v>
                </c:pt>
                <c:pt idx="1">
                  <c:v>0.23604433333333333</c:v>
                </c:pt>
                <c:pt idx="2">
                  <c:v>0.28472433333333336</c:v>
                </c:pt>
                <c:pt idx="3">
                  <c:v>0.33414433333333338</c:v>
                </c:pt>
                <c:pt idx="4">
                  <c:v>0.38405433333333339</c:v>
                </c:pt>
                <c:pt idx="5">
                  <c:v>0.43420433333333341</c:v>
                </c:pt>
                <c:pt idx="6">
                  <c:v>0.48450433333333343</c:v>
                </c:pt>
                <c:pt idx="7">
                  <c:v>0.53483433333333341</c:v>
                </c:pt>
                <c:pt idx="8">
                  <c:v>0.58614433333333338</c:v>
                </c:pt>
                <c:pt idx="9">
                  <c:v>0.63921433333333333</c:v>
                </c:pt>
              </c:numCache>
            </c:numRef>
          </c:xVal>
          <c:yVal>
            <c:numRef>
              <c:f>'Método dinâmico'!$K$7:$K$16</c:f>
              <c:numCache>
                <c:formatCode>0.0</c:formatCode>
                <c:ptCount val="10"/>
                <c:pt idx="0">
                  <c:v>0.25050024999999992</c:v>
                </c:pt>
                <c:pt idx="1">
                  <c:v>0.30030400000000007</c:v>
                </c:pt>
                <c:pt idx="2">
                  <c:v>0.37945600000000002</c:v>
                </c:pt>
                <c:pt idx="3">
                  <c:v>0.43559999999999988</c:v>
                </c:pt>
                <c:pt idx="4">
                  <c:v>0.50836899999999996</c:v>
                </c:pt>
                <c:pt idx="5">
                  <c:v>0.56700899999999999</c:v>
                </c:pt>
                <c:pt idx="6">
                  <c:v>0.63123024999999999</c:v>
                </c:pt>
                <c:pt idx="7">
                  <c:v>0.69388899999999998</c:v>
                </c:pt>
                <c:pt idx="8">
                  <c:v>0.76475024999999985</c:v>
                </c:pt>
                <c:pt idx="9">
                  <c:v>0.83265624999999999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D17-40EA-8B28-AEE3E141A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7946960"/>
        <c:axId val="1907947376"/>
      </c:scatterChart>
      <c:valAx>
        <c:axId val="1907946960"/>
        <c:scaling>
          <c:orientation val="minMax"/>
          <c:max val="0.65000000000000013"/>
          <c:min val="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M /kg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7947376"/>
        <c:crosses val="autoZero"/>
        <c:crossBetween val="midCat"/>
        <c:majorUnit val="0.1"/>
      </c:valAx>
      <c:valAx>
        <c:axId val="1907947376"/>
        <c:scaling>
          <c:orientation val="minMax"/>
          <c:max val="0.9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T</a:t>
                </a:r>
                <a:r>
                  <a:rPr lang="pt-PT" sz="1400" b="0" i="0" baseline="-25000">
                    <a:effectLst/>
                  </a:rPr>
                  <a:t>i</a:t>
                </a:r>
                <a:r>
                  <a:rPr lang="pt-PT" sz="1400" b="0" i="0" baseline="30000">
                    <a:effectLst/>
                  </a:rPr>
                  <a:t>2</a:t>
                </a:r>
                <a:r>
                  <a:rPr lang="pt-PT" sz="1400" b="0" i="0" baseline="0">
                    <a:effectLst/>
                  </a:rPr>
                  <a:t> /s</a:t>
                </a:r>
                <a:endParaRPr lang="pt-PT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7946960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Descarga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rgbClr val="BA8CDC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6801157407407403E-2"/>
                  <c:y val="4.3625517878638463E-2"/>
                </c:manualLayout>
              </c:layout>
              <c:numFmt formatCode="General" sourceLinked="0"/>
              <c:spPr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'Método dinâmico'!$G$20:$G$29</c:f>
              <c:numCache>
                <c:formatCode>0.00000</c:formatCode>
                <c:ptCount val="10"/>
                <c:pt idx="0">
                  <c:v>0.18789433333333333</c:v>
                </c:pt>
                <c:pt idx="1">
                  <c:v>0.23604433333333333</c:v>
                </c:pt>
                <c:pt idx="2">
                  <c:v>0.28472433333333336</c:v>
                </c:pt>
                <c:pt idx="3">
                  <c:v>0.33414433333333338</c:v>
                </c:pt>
                <c:pt idx="4">
                  <c:v>0.38405433333333339</c:v>
                </c:pt>
                <c:pt idx="5">
                  <c:v>0.43420433333333341</c:v>
                </c:pt>
                <c:pt idx="6">
                  <c:v>0.48450433333333343</c:v>
                </c:pt>
                <c:pt idx="7">
                  <c:v>0.53483433333333341</c:v>
                </c:pt>
                <c:pt idx="8">
                  <c:v>0.58614433333333338</c:v>
                </c:pt>
                <c:pt idx="9">
                  <c:v>0.63921433333333333</c:v>
                </c:pt>
              </c:numCache>
            </c:numRef>
          </c:xVal>
          <c:yVal>
            <c:numRef>
              <c:f>'Método dinâmico'!$K$20:$K$29</c:f>
              <c:numCache>
                <c:formatCode>0.0000</c:formatCode>
                <c:ptCount val="10"/>
                <c:pt idx="0">
                  <c:v>0.24502499999999999</c:v>
                </c:pt>
                <c:pt idx="1">
                  <c:v>0.30691600000000008</c:v>
                </c:pt>
                <c:pt idx="2">
                  <c:v>0.37271025000000008</c:v>
                </c:pt>
                <c:pt idx="3">
                  <c:v>0.43230624999999995</c:v>
                </c:pt>
                <c:pt idx="4">
                  <c:v>0.49843599999999993</c:v>
                </c:pt>
                <c:pt idx="5">
                  <c:v>0.56475224999999996</c:v>
                </c:pt>
                <c:pt idx="6">
                  <c:v>0.63361600000000007</c:v>
                </c:pt>
                <c:pt idx="7">
                  <c:v>0.68724099999999988</c:v>
                </c:pt>
                <c:pt idx="8">
                  <c:v>0.75777025000000009</c:v>
                </c:pt>
                <c:pt idx="9">
                  <c:v>0.83265624999999999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4E-4E10-BF08-6B90A655B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9826256"/>
        <c:axId val="1819830416"/>
      </c:scatterChart>
      <c:valAx>
        <c:axId val="1819826256"/>
        <c:scaling>
          <c:orientation val="minMax"/>
          <c:max val="0.65000000000000013"/>
          <c:min val="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M /kg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19830416"/>
        <c:crosses val="autoZero"/>
        <c:crossBetween val="midCat"/>
      </c:valAx>
      <c:valAx>
        <c:axId val="1819830416"/>
        <c:scaling>
          <c:orientation val="minMax"/>
          <c:max val="0.9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T</a:t>
                </a:r>
                <a:r>
                  <a:rPr lang="pt-PT" sz="1400" b="0" i="0" baseline="-25000">
                    <a:effectLst/>
                  </a:rPr>
                  <a:t>i</a:t>
                </a:r>
                <a:r>
                  <a:rPr lang="pt-PT" sz="1400" b="0" i="0" baseline="30000">
                    <a:effectLst/>
                  </a:rPr>
                  <a:t>2</a:t>
                </a:r>
                <a:r>
                  <a:rPr lang="pt-PT" sz="1400" b="0" i="0" baseline="0">
                    <a:effectLst/>
                  </a:rPr>
                  <a:t> /s</a:t>
                </a:r>
                <a:endParaRPr lang="pt-PT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1982625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 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BA8CDC"/>
                </a:solidFill>
              </a:ln>
              <a:effectLst/>
            </c:spPr>
          </c:marker>
          <c:xVal>
            <c:numRef>
              <c:f>'Método dinâmico'!$G$7:$G$16</c:f>
              <c:numCache>
                <c:formatCode>0.00</c:formatCode>
                <c:ptCount val="10"/>
                <c:pt idx="0">
                  <c:v>0.18789433333333333</c:v>
                </c:pt>
                <c:pt idx="1">
                  <c:v>0.23604433333333333</c:v>
                </c:pt>
                <c:pt idx="2">
                  <c:v>0.28472433333333336</c:v>
                </c:pt>
                <c:pt idx="3">
                  <c:v>0.33414433333333338</c:v>
                </c:pt>
                <c:pt idx="4">
                  <c:v>0.38405433333333339</c:v>
                </c:pt>
                <c:pt idx="5">
                  <c:v>0.43420433333333341</c:v>
                </c:pt>
                <c:pt idx="6">
                  <c:v>0.48450433333333343</c:v>
                </c:pt>
                <c:pt idx="7">
                  <c:v>0.53483433333333341</c:v>
                </c:pt>
                <c:pt idx="8">
                  <c:v>0.58614433333333338</c:v>
                </c:pt>
                <c:pt idx="9">
                  <c:v>0.63921433333333333</c:v>
                </c:pt>
              </c:numCache>
            </c:numRef>
          </c:xVal>
          <c:yVal>
            <c:numRef>
              <c:f>'Método dinâmico'!$AC$7:$AC$16</c:f>
              <c:numCache>
                <c:formatCode>0.00000</c:formatCode>
                <c:ptCount val="10"/>
                <c:pt idx="0">
                  <c:v>2.6481693220137825E-3</c:v>
                </c:pt>
                <c:pt idx="1">
                  <c:v>-9.935009012359608E-3</c:v>
                </c:pt>
                <c:pt idx="2">
                  <c:v>6.1433529540514398E-3</c:v>
                </c:pt>
                <c:pt idx="3">
                  <c:v>-1.7450873010835255E-3</c:v>
                </c:pt>
                <c:pt idx="4">
                  <c:v>6.3565898916769781E-3</c:v>
                </c:pt>
                <c:pt idx="5">
                  <c:v>1.8304201773844397E-5</c:v>
                </c:pt>
                <c:pt idx="6">
                  <c:v>-9.3308328979391231E-4</c:v>
                </c:pt>
                <c:pt idx="7">
                  <c:v>-3.48584114169459E-3</c:v>
                </c:pt>
                <c:pt idx="8">
                  <c:v>8.9413590219511452E-4</c:v>
                </c:pt>
                <c:pt idx="9">
                  <c:v>3.846847321908875E-5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62-4A89-844F-870743570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933760"/>
        <c:axId val="1898927936"/>
      </c:scatterChart>
      <c:valAx>
        <c:axId val="1898933760"/>
        <c:scaling>
          <c:orientation val="minMax"/>
          <c:max val="0.65000000000000013"/>
          <c:min val="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M /kg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8927936"/>
        <c:crossesAt val="-1.2000000000000002E-2"/>
        <c:crossBetween val="midCat"/>
      </c:valAx>
      <c:valAx>
        <c:axId val="189892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Resíduos /s</a:t>
                </a:r>
                <a:r>
                  <a:rPr lang="pt-PT" sz="1400" b="0" i="0" baseline="30000">
                    <a:effectLst/>
                  </a:rPr>
                  <a:t>2</a:t>
                </a:r>
                <a:endParaRPr lang="pt-PT" sz="1400" baseline="30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8933760"/>
        <c:crosses val="autoZero"/>
        <c:crossBetween val="midCat"/>
        <c:majorUnit val="4.000000000000001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 descarga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BA8CDC"/>
                </a:solidFill>
              </a:ln>
              <a:effectLst/>
            </c:spPr>
          </c:marker>
          <c:xVal>
            <c:numRef>
              <c:f>'Método dinâmico'!$G$20:$G$29</c:f>
              <c:numCache>
                <c:formatCode>0.00000</c:formatCode>
                <c:ptCount val="10"/>
                <c:pt idx="0">
                  <c:v>0.18789433333333333</c:v>
                </c:pt>
                <c:pt idx="1">
                  <c:v>0.23604433333333333</c:v>
                </c:pt>
                <c:pt idx="2">
                  <c:v>0.28472433333333336</c:v>
                </c:pt>
                <c:pt idx="3">
                  <c:v>0.33414433333333338</c:v>
                </c:pt>
                <c:pt idx="4">
                  <c:v>0.38405433333333339</c:v>
                </c:pt>
                <c:pt idx="5">
                  <c:v>0.43420433333333341</c:v>
                </c:pt>
                <c:pt idx="6">
                  <c:v>0.48450433333333343</c:v>
                </c:pt>
                <c:pt idx="7">
                  <c:v>0.53483433333333341</c:v>
                </c:pt>
                <c:pt idx="8">
                  <c:v>0.58614433333333338</c:v>
                </c:pt>
                <c:pt idx="9">
                  <c:v>0.63921433333333333</c:v>
                </c:pt>
              </c:numCache>
            </c:numRef>
          </c:xVal>
          <c:yVal>
            <c:numRef>
              <c:f>'Método dinâmico'!$AC$20:$AC$29</c:f>
              <c:numCache>
                <c:formatCode>0.00000</c:formatCode>
                <c:ptCount val="10"/>
                <c:pt idx="0">
                  <c:v>-1.3051625122303956E-4</c:v>
                </c:pt>
                <c:pt idx="1">
                  <c:v>-5.1034968748459031E-4</c:v>
                </c:pt>
                <c:pt idx="2">
                  <c:v>2.3276350648058219E-3</c:v>
                </c:pt>
                <c:pt idx="3">
                  <c:v>-1.9896481837934354E-3</c:v>
                </c:pt>
                <c:pt idx="4">
                  <c:v>-4.0688254108978139E-4</c:v>
                </c:pt>
                <c:pt idx="5">
                  <c:v>1.0519988851092066E-3</c:v>
                </c:pt>
                <c:pt idx="6">
                  <c:v>4.8643901759928276E-3</c:v>
                </c:pt>
                <c:pt idx="7">
                  <c:v>-6.6007665601869325E-3</c:v>
                </c:pt>
                <c:pt idx="8">
                  <c:v>-2.4290755137605924E-3</c:v>
                </c:pt>
                <c:pt idx="9">
                  <c:v>3.8232146116307097E-3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9B-49FC-AF38-3CB74B9E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09712"/>
        <c:axId val="117598896"/>
      </c:scatterChart>
      <c:valAx>
        <c:axId val="117609712"/>
        <c:scaling>
          <c:orientation val="minMax"/>
          <c:max val="0.65000000000000013"/>
          <c:min val="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M /kg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7598896"/>
        <c:crossesAt val="-8.0000000000000019E-3"/>
        <c:crossBetween val="midCat"/>
      </c:valAx>
      <c:valAx>
        <c:axId val="11759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Resíduos /s</a:t>
                </a:r>
                <a:r>
                  <a:rPr lang="pt-PT" sz="1400" b="0" i="0" baseline="30000">
                    <a:effectLst/>
                  </a:rPr>
                  <a:t>2</a:t>
                </a:r>
                <a:endParaRPr lang="pt-PT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7609712"/>
        <c:crosses val="autoZero"/>
        <c:crossBetween val="midCat"/>
        <c:majorUnit val="4.000000000000001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472514</xdr:colOff>
      <xdr:row>3</xdr:row>
      <xdr:rowOff>37793</xdr:rowOff>
    </xdr:from>
    <xdr:to>
      <xdr:col>17</xdr:col>
      <xdr:colOff>539169</xdr:colOff>
      <xdr:row>16</xdr:row>
      <xdr:rowOff>105429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5D0225-1854-100A-F847-2B9747695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468726</xdr:colOff>
      <xdr:row>17</xdr:row>
      <xdr:rowOff>43863</xdr:rowOff>
    </xdr:from>
    <xdr:to>
      <xdr:col>17</xdr:col>
      <xdr:colOff>535381</xdr:colOff>
      <xdr:row>31</xdr:row>
      <xdr:rowOff>14517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DB25395-136E-937E-46A3-E572CCFD42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285750</xdr:colOff>
      <xdr:row>3</xdr:row>
      <xdr:rowOff>47625</xdr:rowOff>
    </xdr:from>
    <xdr:to>
      <xdr:col>35</xdr:col>
      <xdr:colOff>338550</xdr:colOff>
      <xdr:row>16</xdr:row>
      <xdr:rowOff>118725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B5DEB93-B61D-60B3-5749-7217E02DD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266700</xdr:colOff>
      <xdr:row>17</xdr:row>
      <xdr:rowOff>47625</xdr:rowOff>
    </xdr:from>
    <xdr:to>
      <xdr:col>35</xdr:col>
      <xdr:colOff>319500</xdr:colOff>
      <xdr:row>31</xdr:row>
      <xdr:rowOff>23475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6F74BFF-A5D2-B4C5-7640-B39159A1C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468829</xdr:colOff>
      <xdr:row>3</xdr:row>
      <xdr:rowOff>131616</xdr:rowOff>
    </xdr:from>
    <xdr:to>
      <xdr:col>20</xdr:col>
      <xdr:colOff>521629</xdr:colOff>
      <xdr:row>16</xdr:row>
      <xdr:rowOff>164616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492A477-64D9-EE0B-1B35-444CC0667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469571</xdr:colOff>
      <xdr:row>17</xdr:row>
      <xdr:rowOff>74718</xdr:rowOff>
    </xdr:from>
    <xdr:to>
      <xdr:col>20</xdr:col>
      <xdr:colOff>522371</xdr:colOff>
      <xdr:row>31</xdr:row>
      <xdr:rowOff>50568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34BED-636B-37E8-BD2D-D5AEF24DF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318654</xdr:colOff>
      <xdr:row>3</xdr:row>
      <xdr:rowOff>101310</xdr:rowOff>
    </xdr:from>
    <xdr:to>
      <xdr:col>38</xdr:col>
      <xdr:colOff>371454</xdr:colOff>
      <xdr:row>16</xdr:row>
      <xdr:rowOff>141237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12FFC74-9172-E05D-7273-6DEFC515C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318655</xdr:colOff>
      <xdr:row>17</xdr:row>
      <xdr:rowOff>62345</xdr:rowOff>
    </xdr:from>
    <xdr:to>
      <xdr:col>38</xdr:col>
      <xdr:colOff>371455</xdr:colOff>
      <xdr:row>31</xdr:row>
      <xdr:rowOff>46854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F9D734E-CC8A-1293-29AA-D06C3F26D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4418-8FEE-4B84-8825-C36A7F2F547E}">
  <dimension ref="A2:AB47"/>
  <sheetViews>
    <sheetView zoomScale="68" zoomScaleNormal="70" workbookViewId="0">
      <selection activeCell="U38" sqref="U38"/>
    </sheetView>
  </sheetViews>
  <sheetFormatPr defaultRowHeight="14.4" x14ac:dyDescent="0.3"/>
  <cols>
    <col min="6" max="6" width="30.44140625" bestFit="1" customWidth="1"/>
    <col min="7" max="7" width="11.109375" customWidth="1"/>
    <col min="8" max="8" width="14.5546875" bestFit="1" customWidth="1"/>
    <col min="9" max="9" width="16.88671875" bestFit="1" customWidth="1"/>
    <col min="10" max="10" width="14.88671875" bestFit="1" customWidth="1"/>
    <col min="11" max="11" width="16.88671875" bestFit="1" customWidth="1"/>
    <col min="20" max="20" width="4.109375" customWidth="1"/>
    <col min="21" max="22" width="12" bestFit="1" customWidth="1"/>
    <col min="23" max="23" width="4.109375" customWidth="1"/>
    <col min="25" max="25" width="15.21875" bestFit="1" customWidth="1"/>
    <col min="26" max="26" width="18.44140625" bestFit="1" customWidth="1"/>
    <col min="27" max="27" width="19.5546875" bestFit="1" customWidth="1"/>
    <col min="28" max="28" width="19.33203125" bestFit="1" customWidth="1"/>
  </cols>
  <sheetData>
    <row r="2" spans="1:28" ht="15" thickBot="1" x14ac:dyDescent="0.35"/>
    <row r="3" spans="1:28" ht="16.2" thickBot="1" x14ac:dyDescent="0.4">
      <c r="A3" s="96" t="s">
        <v>37</v>
      </c>
      <c r="B3" s="16" t="s">
        <v>0</v>
      </c>
      <c r="C3" s="3">
        <v>0.14091999999999999</v>
      </c>
    </row>
    <row r="4" spans="1:28" ht="22.2" thickTop="1" thickBot="1" x14ac:dyDescent="0.45">
      <c r="A4" s="97"/>
      <c r="C4" s="1"/>
      <c r="F4" s="99" t="s">
        <v>48</v>
      </c>
      <c r="G4" s="100"/>
      <c r="H4" s="100"/>
      <c r="I4" s="100"/>
      <c r="J4" s="101"/>
    </row>
    <row r="5" spans="1:28" ht="16.8" thickTop="1" thickBot="1" x14ac:dyDescent="0.4">
      <c r="A5" s="97"/>
      <c r="B5" s="16" t="s">
        <v>1</v>
      </c>
      <c r="C5" s="3">
        <v>9.3009999999999995E-2</v>
      </c>
      <c r="F5" s="60" t="s">
        <v>52</v>
      </c>
      <c r="G5" s="60" t="s">
        <v>22</v>
      </c>
      <c r="H5" s="60" t="s">
        <v>23</v>
      </c>
      <c r="I5" s="60" t="s">
        <v>49</v>
      </c>
      <c r="J5" s="61" t="s">
        <v>46</v>
      </c>
      <c r="Y5" s="60" t="s">
        <v>30</v>
      </c>
      <c r="Z5" s="60" t="s">
        <v>31</v>
      </c>
      <c r="AA5" s="60" t="s">
        <v>32</v>
      </c>
      <c r="AB5" s="60" t="s">
        <v>33</v>
      </c>
    </row>
    <row r="6" spans="1:28" ht="15.6" thickTop="1" thickBot="1" x14ac:dyDescent="0.35">
      <c r="A6" s="97"/>
      <c r="C6" s="1"/>
      <c r="E6">
        <v>0</v>
      </c>
      <c r="F6" s="19">
        <v>0</v>
      </c>
      <c r="G6" s="41">
        <f>C5</f>
        <v>9.3009999999999995E-2</v>
      </c>
      <c r="H6" s="41">
        <f>SQRT((1+E6)*C$18^2)</f>
        <v>1.0000000000000001E-5</v>
      </c>
      <c r="I6" s="42">
        <v>0.56899999999999995</v>
      </c>
      <c r="J6" s="67">
        <f>I6-I$6</f>
        <v>0</v>
      </c>
      <c r="T6" s="95" t="s">
        <v>50</v>
      </c>
      <c r="U6" s="95"/>
      <c r="V6" s="95"/>
      <c r="W6" s="95"/>
      <c r="Y6" s="47">
        <f>U$7*J6+V$7</f>
        <v>9.4700365634591194E-2</v>
      </c>
      <c r="Z6" s="47">
        <f>G6-Y6</f>
        <v>-1.6903656345911983E-3</v>
      </c>
      <c r="AA6" s="47">
        <f>Y6+V$9</f>
        <v>9.7605834508302833E-2</v>
      </c>
      <c r="AB6" s="55">
        <f>Y6-V$9</f>
        <v>9.1794896760879555E-2</v>
      </c>
    </row>
    <row r="7" spans="1:28" ht="16.2" thickTop="1" x14ac:dyDescent="0.35">
      <c r="A7" s="97"/>
      <c r="B7" s="17" t="s">
        <v>3</v>
      </c>
      <c r="C7" s="5">
        <v>4.7911000000000002E-2</v>
      </c>
      <c r="E7">
        <v>1</v>
      </c>
      <c r="F7" s="20">
        <v>1</v>
      </c>
      <c r="G7" s="43">
        <f>G6+C7</f>
        <v>0.14092099999999999</v>
      </c>
      <c r="H7" s="43">
        <f>SQRT((1+E7)*C$18^2)</f>
        <v>1.4142135623730951E-5</v>
      </c>
      <c r="I7" s="44">
        <v>0.58199999999999996</v>
      </c>
      <c r="J7" s="68">
        <f t="shared" ref="J7:J16" si="0">I7-I$6</f>
        <v>1.3000000000000012E-2</v>
      </c>
      <c r="T7" s="31" t="s">
        <v>24</v>
      </c>
      <c r="U7" s="32" cm="1">
        <f t="array" ref="U7:V11">LINEST(G6:G16,J6:J16,1,1)</f>
        <v>3.0765151436971894</v>
      </c>
      <c r="V7" s="32">
        <v>9.4700365634591194E-2</v>
      </c>
      <c r="W7" s="33" t="s">
        <v>27</v>
      </c>
      <c r="Y7" s="49">
        <f t="shared" ref="Y7:Y16" si="1">U$7*J7+V$7</f>
        <v>0.1346950625026547</v>
      </c>
      <c r="Z7" s="49">
        <f t="shared" ref="Z7:Z16" si="2">G7-Y7</f>
        <v>6.2259374973452908E-3</v>
      </c>
      <c r="AA7" s="49">
        <f t="shared" ref="AA7:AA16" si="3">Y7+V$9</f>
        <v>0.13760053137636633</v>
      </c>
      <c r="AB7" s="43">
        <f t="shared" ref="AB7:AB16" si="4">Y7-V$9</f>
        <v>0.13178959362894307</v>
      </c>
    </row>
    <row r="8" spans="1:28" ht="15.6" x14ac:dyDescent="0.35">
      <c r="A8" s="97"/>
      <c r="B8" s="15" t="s">
        <v>4</v>
      </c>
      <c r="C8" s="7">
        <v>4.8149999999999998E-2</v>
      </c>
      <c r="E8">
        <v>2</v>
      </c>
      <c r="F8" s="20" t="s">
        <v>13</v>
      </c>
      <c r="G8" s="43">
        <f t="shared" ref="G8:G12" si="5">G7+C8</f>
        <v>0.18907099999999999</v>
      </c>
      <c r="H8" s="43">
        <f t="shared" ref="H8:H15" si="6">SQRT((1+E8)*C$18^2)</f>
        <v>1.7320508075688774E-5</v>
      </c>
      <c r="I8" s="44">
        <v>0.6</v>
      </c>
      <c r="J8" s="68">
        <f t="shared" si="0"/>
        <v>3.1000000000000028E-2</v>
      </c>
      <c r="T8" s="34" t="s">
        <v>26</v>
      </c>
      <c r="U8" s="35">
        <v>1.7092646801360696E-2</v>
      </c>
      <c r="V8" s="35">
        <v>1.6154647591937066E-3</v>
      </c>
      <c r="W8" s="36" t="s">
        <v>28</v>
      </c>
      <c r="Y8" s="49">
        <f t="shared" si="1"/>
        <v>0.19007233508920415</v>
      </c>
      <c r="Z8" s="49">
        <f t="shared" si="2"/>
        <v>-1.0013350892041639E-3</v>
      </c>
      <c r="AA8" s="49">
        <f t="shared" si="3"/>
        <v>0.19297780396291578</v>
      </c>
      <c r="AB8" s="43">
        <f t="shared" si="4"/>
        <v>0.18716686621549253</v>
      </c>
    </row>
    <row r="9" spans="1:28" ht="16.8" thickBot="1" x14ac:dyDescent="0.4">
      <c r="A9" s="97"/>
      <c r="B9" s="15" t="s">
        <v>5</v>
      </c>
      <c r="C9" s="7">
        <v>4.8680000000000001E-2</v>
      </c>
      <c r="E9">
        <v>3</v>
      </c>
      <c r="F9" s="20" t="s">
        <v>14</v>
      </c>
      <c r="G9" s="43">
        <f t="shared" si="5"/>
        <v>0.23775099999999999</v>
      </c>
      <c r="H9" s="43">
        <f t="shared" si="6"/>
        <v>2.0000000000000002E-5</v>
      </c>
      <c r="I9" s="44">
        <v>0.61599999999999999</v>
      </c>
      <c r="J9" s="68">
        <f t="shared" si="0"/>
        <v>4.7000000000000042E-2</v>
      </c>
      <c r="T9" s="37" t="s">
        <v>25</v>
      </c>
      <c r="U9" s="38">
        <v>0.99972227025273963</v>
      </c>
      <c r="V9" s="39">
        <v>2.9054688737116374E-3</v>
      </c>
      <c r="W9" s="40" t="s">
        <v>29</v>
      </c>
      <c r="Y9" s="49">
        <f t="shared" si="1"/>
        <v>0.23929657738835922</v>
      </c>
      <c r="Z9" s="49">
        <f t="shared" si="2"/>
        <v>-1.5455773883592261E-3</v>
      </c>
      <c r="AA9" s="49">
        <f t="shared" si="3"/>
        <v>0.24220204626207084</v>
      </c>
      <c r="AB9" s="43">
        <f t="shared" si="4"/>
        <v>0.23639110851464759</v>
      </c>
    </row>
    <row r="10" spans="1:28" ht="16.2" thickTop="1" x14ac:dyDescent="0.35">
      <c r="A10" s="97"/>
      <c r="B10" s="15" t="s">
        <v>6</v>
      </c>
      <c r="C10" s="7">
        <v>4.9419999999999999E-2</v>
      </c>
      <c r="E10">
        <v>4</v>
      </c>
      <c r="F10" s="20" t="s">
        <v>15</v>
      </c>
      <c r="G10" s="43">
        <f t="shared" si="5"/>
        <v>0.28717100000000001</v>
      </c>
      <c r="H10" s="43">
        <f t="shared" si="6"/>
        <v>2.2360679774997901E-5</v>
      </c>
      <c r="I10" s="44">
        <v>0.63300000000000001</v>
      </c>
      <c r="J10" s="68">
        <f t="shared" si="0"/>
        <v>6.4000000000000057E-2</v>
      </c>
      <c r="U10" s="30">
        <v>32396.603248398602</v>
      </c>
      <c r="V10" s="30">
        <v>9</v>
      </c>
      <c r="Y10" s="49">
        <f t="shared" si="1"/>
        <v>0.29159733483121153</v>
      </c>
      <c r="Z10" s="49">
        <f t="shared" si="2"/>
        <v>-4.4263348312115203E-3</v>
      </c>
      <c r="AA10" s="49">
        <f t="shared" si="3"/>
        <v>0.29450280370492316</v>
      </c>
      <c r="AB10" s="43">
        <f t="shared" si="4"/>
        <v>0.2886918659574999</v>
      </c>
    </row>
    <row r="11" spans="1:28" ht="16.2" thickBot="1" x14ac:dyDescent="0.4">
      <c r="A11" s="97"/>
      <c r="B11" s="15" t="s">
        <v>7</v>
      </c>
      <c r="C11" s="7">
        <v>4.9910000000000003E-2</v>
      </c>
      <c r="E11">
        <v>5</v>
      </c>
      <c r="F11" s="20" t="s">
        <v>16</v>
      </c>
      <c r="G11" s="43">
        <f t="shared" si="5"/>
        <v>0.33708100000000002</v>
      </c>
      <c r="H11" s="43">
        <f t="shared" si="6"/>
        <v>2.4494897427831785E-5</v>
      </c>
      <c r="I11" s="44">
        <v>0.64800000000000002</v>
      </c>
      <c r="J11" s="68">
        <f t="shared" si="0"/>
        <v>7.900000000000007E-2</v>
      </c>
      <c r="U11" s="30">
        <v>0.27348400526016042</v>
      </c>
      <c r="V11" s="30">
        <v>7.5975744384964533E-5</v>
      </c>
      <c r="Y11" s="49">
        <f t="shared" si="1"/>
        <v>0.33774506198666937</v>
      </c>
      <c r="Z11" s="49">
        <f t="shared" si="2"/>
        <v>-6.640619866693509E-4</v>
      </c>
      <c r="AA11" s="49">
        <f t="shared" si="3"/>
        <v>0.340650530860381</v>
      </c>
      <c r="AB11" s="43">
        <f t="shared" si="4"/>
        <v>0.33483959311295775</v>
      </c>
    </row>
    <row r="12" spans="1:28" ht="16.8" thickTop="1" thickBot="1" x14ac:dyDescent="0.4">
      <c r="A12" s="97"/>
      <c r="B12" s="15" t="s">
        <v>8</v>
      </c>
      <c r="C12" s="7">
        <v>5.015E-2</v>
      </c>
      <c r="E12">
        <v>6</v>
      </c>
      <c r="F12" s="20" t="s">
        <v>17</v>
      </c>
      <c r="G12" s="43">
        <f t="shared" si="5"/>
        <v>0.38723099999999999</v>
      </c>
      <c r="H12" s="43">
        <f t="shared" si="6"/>
        <v>2.6457513110645906E-5</v>
      </c>
      <c r="I12" s="44">
        <v>0.66400000000000003</v>
      </c>
      <c r="J12" s="68">
        <f t="shared" si="0"/>
        <v>9.5000000000000084E-2</v>
      </c>
      <c r="U12" s="76" t="s">
        <v>53</v>
      </c>
      <c r="V12" s="77">
        <f>(V7-C$5)/C$5*100</f>
        <v>1.8174020369758075</v>
      </c>
      <c r="Y12" s="49">
        <f t="shared" si="1"/>
        <v>0.38696930428582443</v>
      </c>
      <c r="Z12" s="49">
        <f t="shared" si="2"/>
        <v>2.6169571417555826E-4</v>
      </c>
      <c r="AA12" s="49">
        <f t="shared" si="3"/>
        <v>0.38987477315953606</v>
      </c>
      <c r="AB12" s="43">
        <f t="shared" si="4"/>
        <v>0.38406383541211281</v>
      </c>
    </row>
    <row r="13" spans="1:28" ht="16.8" thickTop="1" thickBot="1" x14ac:dyDescent="0.4">
      <c r="A13" s="97"/>
      <c r="B13" s="15" t="s">
        <v>9</v>
      </c>
      <c r="C13" s="7">
        <v>5.0299999999999997E-2</v>
      </c>
      <c r="E13">
        <v>7</v>
      </c>
      <c r="F13" s="20" t="s">
        <v>18</v>
      </c>
      <c r="G13" s="43">
        <f>G12+C13</f>
        <v>0.437531</v>
      </c>
      <c r="H13" s="43">
        <f t="shared" si="6"/>
        <v>2.8284271247461902E-5</v>
      </c>
      <c r="I13" s="44">
        <v>0.68</v>
      </c>
      <c r="J13" s="68">
        <f t="shared" si="0"/>
        <v>0.1110000000000001</v>
      </c>
      <c r="Y13" s="49">
        <f t="shared" si="1"/>
        <v>0.43619354658497955</v>
      </c>
      <c r="Z13" s="49">
        <f t="shared" si="2"/>
        <v>1.3374534150204509E-3</v>
      </c>
      <c r="AA13" s="49">
        <f t="shared" si="3"/>
        <v>0.43909901545869118</v>
      </c>
      <c r="AB13" s="43">
        <f t="shared" si="4"/>
        <v>0.43328807771126793</v>
      </c>
    </row>
    <row r="14" spans="1:28" ht="16.2" thickTop="1" x14ac:dyDescent="0.35">
      <c r="A14" s="97"/>
      <c r="B14" s="15" t="s">
        <v>10</v>
      </c>
      <c r="C14" s="7">
        <v>5.033E-2</v>
      </c>
      <c r="E14">
        <v>8</v>
      </c>
      <c r="F14" s="20" t="s">
        <v>19</v>
      </c>
      <c r="G14" s="43">
        <f>G13+C14</f>
        <v>0.48786099999999999</v>
      </c>
      <c r="H14" s="43">
        <f>SQRT((1+E14)*C$18^2)</f>
        <v>3.0000000000000004E-5</v>
      </c>
      <c r="I14" s="44">
        <v>0.69599999999999995</v>
      </c>
      <c r="J14" s="68">
        <f t="shared" si="0"/>
        <v>0.127</v>
      </c>
      <c r="U14" s="56" t="s">
        <v>43</v>
      </c>
      <c r="V14" s="57">
        <f>U7*C$20</f>
        <v>30.180613559669428</v>
      </c>
      <c r="Y14" s="49">
        <f t="shared" si="1"/>
        <v>0.48541778888413423</v>
      </c>
      <c r="Z14" s="49">
        <f t="shared" si="2"/>
        <v>2.4432111158657621E-3</v>
      </c>
      <c r="AA14" s="49">
        <f t="shared" si="3"/>
        <v>0.48832325775784585</v>
      </c>
      <c r="AB14" s="43">
        <f t="shared" si="4"/>
        <v>0.4825123200104226</v>
      </c>
    </row>
    <row r="15" spans="1:28" ht="16.2" thickBot="1" x14ac:dyDescent="0.4">
      <c r="A15" s="97"/>
      <c r="B15" s="15" t="s">
        <v>11</v>
      </c>
      <c r="C15" s="7">
        <v>5.1310000000000001E-2</v>
      </c>
      <c r="E15">
        <v>9</v>
      </c>
      <c r="F15" s="20" t="s">
        <v>20</v>
      </c>
      <c r="G15" s="43">
        <f>G14+C15</f>
        <v>0.53917099999999996</v>
      </c>
      <c r="H15" s="43">
        <f t="shared" si="6"/>
        <v>3.1622776601683795E-5</v>
      </c>
      <c r="I15" s="44">
        <v>0.71399999999999997</v>
      </c>
      <c r="J15" s="68">
        <f t="shared" si="0"/>
        <v>0.14500000000000002</v>
      </c>
      <c r="U15" s="58" t="s">
        <v>44</v>
      </c>
      <c r="V15" s="59">
        <f>U8*C$20</f>
        <v>0.16767886512134844</v>
      </c>
      <c r="Y15" s="49">
        <f t="shared" si="1"/>
        <v>0.54079506147068368</v>
      </c>
      <c r="Z15" s="49">
        <f t="shared" si="2"/>
        <v>-1.6240614706837242E-3</v>
      </c>
      <c r="AA15" s="49">
        <f t="shared" si="3"/>
        <v>0.54370053034439536</v>
      </c>
      <c r="AB15" s="43">
        <f t="shared" si="4"/>
        <v>0.537889592596972</v>
      </c>
    </row>
    <row r="16" spans="1:28" ht="16.8" thickTop="1" thickBot="1" x14ac:dyDescent="0.4">
      <c r="A16" s="97"/>
      <c r="B16" s="18" t="s">
        <v>2</v>
      </c>
      <c r="C16" s="9">
        <v>5.3069999999999999E-2</v>
      </c>
      <c r="E16">
        <v>10</v>
      </c>
      <c r="F16" s="22" t="s">
        <v>21</v>
      </c>
      <c r="G16" s="45">
        <f>G15+C16</f>
        <v>0.59224099999999991</v>
      </c>
      <c r="H16" s="45">
        <f>SQRT((1+E16)*C$18^2)</f>
        <v>3.3166247903554002E-5</v>
      </c>
      <c r="I16" s="46">
        <v>0.73050000000000004</v>
      </c>
      <c r="J16" s="69">
        <f t="shared" si="0"/>
        <v>0.16150000000000009</v>
      </c>
      <c r="Y16" s="54">
        <f t="shared" si="1"/>
        <v>0.59155756134168758</v>
      </c>
      <c r="Z16" s="54">
        <f t="shared" si="2"/>
        <v>6.8343865831232975E-4</v>
      </c>
      <c r="AA16" s="54">
        <f t="shared" si="3"/>
        <v>0.59446303021539926</v>
      </c>
      <c r="AB16" s="45">
        <f t="shared" si="4"/>
        <v>0.5886520924679759</v>
      </c>
    </row>
    <row r="17" spans="1:28" ht="15" thickBot="1" x14ac:dyDescent="0.35">
      <c r="A17" s="97"/>
    </row>
    <row r="18" spans="1:28" ht="22.2" thickTop="1" thickBot="1" x14ac:dyDescent="0.45">
      <c r="A18" s="98"/>
      <c r="B18" s="16" t="s">
        <v>36</v>
      </c>
      <c r="C18" s="10">
        <v>1.0000000000000001E-5</v>
      </c>
      <c r="F18" s="102" t="s">
        <v>47</v>
      </c>
      <c r="G18" s="103"/>
      <c r="H18" s="103"/>
      <c r="I18" s="103"/>
      <c r="J18" s="104"/>
    </row>
    <row r="19" spans="1:28" ht="16.8" thickTop="1" thickBot="1" x14ac:dyDescent="0.35">
      <c r="F19" s="60" t="s">
        <v>52</v>
      </c>
      <c r="G19" s="60" t="s">
        <v>22</v>
      </c>
      <c r="H19" s="60" t="s">
        <v>23</v>
      </c>
      <c r="I19" s="60" t="s">
        <v>45</v>
      </c>
      <c r="J19" s="61" t="s">
        <v>46</v>
      </c>
      <c r="Y19" s="60" t="s">
        <v>30</v>
      </c>
      <c r="Z19" s="60" t="s">
        <v>31</v>
      </c>
      <c r="AA19" s="60" t="s">
        <v>32</v>
      </c>
      <c r="AB19" s="60" t="s">
        <v>33</v>
      </c>
    </row>
    <row r="20" spans="1:28" ht="15.6" thickTop="1" thickBot="1" x14ac:dyDescent="0.35">
      <c r="B20" s="2" t="s">
        <v>38</v>
      </c>
      <c r="C20" s="10">
        <v>9.81</v>
      </c>
      <c r="E20">
        <v>0</v>
      </c>
      <c r="F20" s="19">
        <v>0</v>
      </c>
      <c r="G20" s="47">
        <f>C$5</f>
        <v>9.3009999999999995E-2</v>
      </c>
      <c r="H20" s="47">
        <f t="shared" ref="H20:H30" si="7">SQRT((1+E20)*C$18^2)</f>
        <v>1.0000000000000001E-5</v>
      </c>
      <c r="I20" s="48">
        <v>0.56850000000000001</v>
      </c>
      <c r="J20" s="67">
        <f>I20-I$20</f>
        <v>0</v>
      </c>
      <c r="T20" s="95" t="s">
        <v>51</v>
      </c>
      <c r="U20" s="95"/>
      <c r="V20" s="95"/>
      <c r="W20" s="95"/>
      <c r="Y20" s="47">
        <f>U$21*J20+V$21</f>
        <v>9.3192902272209194E-2</v>
      </c>
      <c r="Z20" s="73">
        <f>G20-Y20</f>
        <v>-1.829022722091983E-4</v>
      </c>
      <c r="AA20" s="47">
        <f>Y20+V$23</f>
        <v>9.469584979759281E-2</v>
      </c>
      <c r="AB20" s="55">
        <f>Y20-V$23</f>
        <v>9.1689954746825578E-2</v>
      </c>
    </row>
    <row r="21" spans="1:28" ht="15" thickBot="1" x14ac:dyDescent="0.35">
      <c r="E21">
        <v>1</v>
      </c>
      <c r="F21" s="20">
        <v>1</v>
      </c>
      <c r="G21" s="49">
        <f>G20+C7</f>
        <v>0.14092099999999999</v>
      </c>
      <c r="H21" s="49">
        <f t="shared" si="7"/>
        <v>1.4142135623730951E-5</v>
      </c>
      <c r="I21" s="50">
        <v>0.58399999999999996</v>
      </c>
      <c r="J21" s="68">
        <f t="shared" ref="J21:J30" si="8">I21-I$6</f>
        <v>1.5000000000000013E-2</v>
      </c>
      <c r="T21" s="31" t="s">
        <v>24</v>
      </c>
      <c r="U21" s="32" cm="1">
        <f t="array" ref="U21:V25">LINEST(G20:G30,J20:J30,1,1)</f>
        <v>3.0866644691845857</v>
      </c>
      <c r="V21" s="32">
        <v>9.3192902272209194E-2</v>
      </c>
      <c r="W21" s="33" t="s">
        <v>27</v>
      </c>
      <c r="Y21" s="49">
        <f t="shared" ref="Y21:Y29" si="9">U$21*J21+V$21</f>
        <v>0.13949286930997801</v>
      </c>
      <c r="Z21" s="74">
        <f t="shared" ref="Z21:Z29" si="10">G21-Y21</f>
        <v>1.4281306900219837E-3</v>
      </c>
      <c r="AA21" s="49">
        <f t="shared" ref="AA21:AA29" si="11">Y21+V$23</f>
        <v>0.14099581683536161</v>
      </c>
      <c r="AB21" s="43">
        <f t="shared" ref="AB21:AB29" si="12">Y21-V$23</f>
        <v>0.1379899217845944</v>
      </c>
    </row>
    <row r="22" spans="1:28" ht="16.2" thickBot="1" x14ac:dyDescent="0.4">
      <c r="B22" s="2" t="s">
        <v>35</v>
      </c>
      <c r="C22" s="26">
        <f>SQRT(2*0.0005^2)</f>
        <v>7.0710678118654751E-4</v>
      </c>
      <c r="E22">
        <v>2</v>
      </c>
      <c r="F22" s="20" t="s">
        <v>13</v>
      </c>
      <c r="G22" s="49">
        <f t="shared" ref="G22:G29" si="13">G21+C8</f>
        <v>0.18907099999999999</v>
      </c>
      <c r="H22" s="49">
        <f t="shared" si="7"/>
        <v>1.7320508075688774E-5</v>
      </c>
      <c r="I22" s="50">
        <v>0.59950000000000003</v>
      </c>
      <c r="J22" s="68">
        <f t="shared" si="8"/>
        <v>3.0500000000000083E-2</v>
      </c>
      <c r="T22" s="34" t="s">
        <v>26</v>
      </c>
      <c r="U22" s="35">
        <v>8.8699893003122369E-3</v>
      </c>
      <c r="V22" s="35">
        <v>8.3923412085059755E-4</v>
      </c>
      <c r="W22" s="36" t="s">
        <v>28</v>
      </c>
      <c r="Y22" s="49">
        <f t="shared" si="9"/>
        <v>0.18733616858233931</v>
      </c>
      <c r="Z22" s="74">
        <f t="shared" si="10"/>
        <v>1.7348314176606761E-3</v>
      </c>
      <c r="AA22" s="49">
        <f t="shared" si="11"/>
        <v>0.18883911610772292</v>
      </c>
      <c r="AB22" s="43">
        <f t="shared" si="12"/>
        <v>0.18583322105695571</v>
      </c>
    </row>
    <row r="23" spans="1:28" ht="16.8" thickBot="1" x14ac:dyDescent="0.35">
      <c r="E23">
        <v>3</v>
      </c>
      <c r="F23" s="20" t="s">
        <v>14</v>
      </c>
      <c r="G23" s="49">
        <f t="shared" si="13"/>
        <v>0.23775099999999999</v>
      </c>
      <c r="H23" s="49">
        <f t="shared" si="7"/>
        <v>2.0000000000000002E-5</v>
      </c>
      <c r="I23" s="50">
        <v>0.61599999999999999</v>
      </c>
      <c r="J23" s="68">
        <f t="shared" si="8"/>
        <v>4.7000000000000042E-2</v>
      </c>
      <c r="T23" s="37" t="s">
        <v>25</v>
      </c>
      <c r="U23" s="53">
        <v>0.99992568481215038</v>
      </c>
      <c r="V23" s="39">
        <v>1.5029475253836137E-3</v>
      </c>
      <c r="W23" s="40" t="s">
        <v>29</v>
      </c>
      <c r="Y23" s="49">
        <f t="shared" si="9"/>
        <v>0.23826613232388485</v>
      </c>
      <c r="Z23" s="74">
        <f t="shared" si="10"/>
        <v>-5.1513232388486485E-4</v>
      </c>
      <c r="AA23" s="49">
        <f t="shared" si="11"/>
        <v>0.23976907984926846</v>
      </c>
      <c r="AB23" s="43">
        <f t="shared" si="12"/>
        <v>0.23676318479850125</v>
      </c>
    </row>
    <row r="24" spans="1:28" ht="15" thickTop="1" x14ac:dyDescent="0.3">
      <c r="E24">
        <v>4</v>
      </c>
      <c r="F24" s="20" t="s">
        <v>15</v>
      </c>
      <c r="G24" s="49">
        <f t="shared" si="13"/>
        <v>0.28717100000000001</v>
      </c>
      <c r="H24" s="49">
        <f t="shared" si="7"/>
        <v>2.2360679774997901E-5</v>
      </c>
      <c r="I24" s="50">
        <v>0.63249999999999995</v>
      </c>
      <c r="J24" s="68">
        <f t="shared" si="8"/>
        <v>6.3500000000000001E-2</v>
      </c>
      <c r="U24" s="30">
        <v>121096.79627684387</v>
      </c>
      <c r="V24" s="30">
        <v>9</v>
      </c>
      <c r="Y24" s="49">
        <f t="shared" si="9"/>
        <v>0.2891960960654304</v>
      </c>
      <c r="Z24" s="74">
        <f t="shared" si="10"/>
        <v>-2.0250960654303873E-3</v>
      </c>
      <c r="AA24" s="49">
        <f t="shared" si="11"/>
        <v>0.290699043590814</v>
      </c>
      <c r="AB24" s="43">
        <f t="shared" si="12"/>
        <v>0.28769314854004679</v>
      </c>
    </row>
    <row r="25" spans="1:28" ht="15" thickBot="1" x14ac:dyDescent="0.35">
      <c r="E25">
        <v>5</v>
      </c>
      <c r="F25" s="20" t="s">
        <v>16</v>
      </c>
      <c r="G25" s="49">
        <f t="shared" si="13"/>
        <v>0.33708100000000002</v>
      </c>
      <c r="H25" s="49">
        <f t="shared" si="7"/>
        <v>2.4494897427831785E-5</v>
      </c>
      <c r="I25" s="50">
        <v>0.64800000000000002</v>
      </c>
      <c r="J25" s="68">
        <f t="shared" si="8"/>
        <v>7.900000000000007E-2</v>
      </c>
      <c r="U25" s="30">
        <v>0.27353965134316888</v>
      </c>
      <c r="V25" s="30">
        <v>2.0329661376510556E-5</v>
      </c>
      <c r="Y25" s="49">
        <f t="shared" si="9"/>
        <v>0.3370393953377917</v>
      </c>
      <c r="Z25" s="74">
        <f t="shared" si="10"/>
        <v>4.1604662208316601E-5</v>
      </c>
      <c r="AA25" s="49">
        <f t="shared" si="11"/>
        <v>0.33854234286317531</v>
      </c>
      <c r="AB25" s="43">
        <f t="shared" si="12"/>
        <v>0.3355364478124081</v>
      </c>
    </row>
    <row r="26" spans="1:28" ht="15.6" thickTop="1" thickBot="1" x14ac:dyDescent="0.35">
      <c r="E26">
        <v>6</v>
      </c>
      <c r="F26" s="20" t="s">
        <v>17</v>
      </c>
      <c r="G26" s="49">
        <f t="shared" si="13"/>
        <v>0.38723099999999999</v>
      </c>
      <c r="H26" s="49">
        <f t="shared" si="7"/>
        <v>2.6457513110645906E-5</v>
      </c>
      <c r="I26" s="50">
        <v>0.66500000000000004</v>
      </c>
      <c r="J26" s="68">
        <f t="shared" si="8"/>
        <v>9.6000000000000085E-2</v>
      </c>
      <c r="U26" s="76" t="s">
        <v>53</v>
      </c>
      <c r="V26" s="77">
        <f>(V21-C$5)/C$5*100</f>
        <v>0.19664796495989498</v>
      </c>
      <c r="Y26" s="49">
        <f t="shared" si="9"/>
        <v>0.38951269131392974</v>
      </c>
      <c r="Z26" s="74">
        <f t="shared" si="10"/>
        <v>-2.2816913139297457E-3</v>
      </c>
      <c r="AA26" s="49">
        <f t="shared" si="11"/>
        <v>0.39101563883931334</v>
      </c>
      <c r="AB26" s="43">
        <f t="shared" si="12"/>
        <v>0.38800974378854614</v>
      </c>
    </row>
    <row r="27" spans="1:28" ht="15.6" thickTop="1" thickBot="1" x14ac:dyDescent="0.35">
      <c r="E27">
        <v>7</v>
      </c>
      <c r="F27" s="20" t="s">
        <v>18</v>
      </c>
      <c r="G27" s="49">
        <f t="shared" si="13"/>
        <v>0.437531</v>
      </c>
      <c r="H27" s="49">
        <f t="shared" si="7"/>
        <v>2.8284271247461902E-5</v>
      </c>
      <c r="I27" s="50">
        <v>0.68100000000000005</v>
      </c>
      <c r="J27" s="68">
        <f t="shared" si="8"/>
        <v>0.1120000000000001</v>
      </c>
      <c r="Y27" s="49">
        <f t="shared" si="9"/>
        <v>0.43889932282088306</v>
      </c>
      <c r="Z27" s="74">
        <f t="shared" si="10"/>
        <v>-1.3683228208830611E-3</v>
      </c>
      <c r="AA27" s="49">
        <f t="shared" si="11"/>
        <v>0.44040227034626667</v>
      </c>
      <c r="AB27" s="43">
        <f t="shared" si="12"/>
        <v>0.43739637529549946</v>
      </c>
    </row>
    <row r="28" spans="1:28" ht="15" thickTop="1" x14ac:dyDescent="0.3">
      <c r="E28">
        <v>8</v>
      </c>
      <c r="F28" s="20" t="s">
        <v>19</v>
      </c>
      <c r="G28" s="49">
        <f t="shared" si="13"/>
        <v>0.48786099999999999</v>
      </c>
      <c r="H28" s="49">
        <f t="shared" si="7"/>
        <v>3.0000000000000004E-5</v>
      </c>
      <c r="I28" s="50">
        <v>0.69650000000000001</v>
      </c>
      <c r="J28" s="68">
        <f t="shared" si="8"/>
        <v>0.12750000000000006</v>
      </c>
      <c r="U28" s="56" t="s">
        <v>43</v>
      </c>
      <c r="V28" s="57">
        <f>U21*C$20</f>
        <v>30.280178442700787</v>
      </c>
      <c r="Y28" s="49">
        <f t="shared" si="9"/>
        <v>0.48674262209324404</v>
      </c>
      <c r="Z28" s="74">
        <f t="shared" si="10"/>
        <v>1.1183779067559518E-3</v>
      </c>
      <c r="AA28" s="49">
        <f t="shared" si="11"/>
        <v>0.48824556961862764</v>
      </c>
      <c r="AB28" s="43">
        <f t="shared" si="12"/>
        <v>0.48523967456786044</v>
      </c>
    </row>
    <row r="29" spans="1:28" ht="15" thickBot="1" x14ac:dyDescent="0.35">
      <c r="E29">
        <v>9</v>
      </c>
      <c r="F29" s="20" t="s">
        <v>20</v>
      </c>
      <c r="G29" s="49">
        <f t="shared" si="13"/>
        <v>0.53917099999999996</v>
      </c>
      <c r="H29" s="49">
        <f t="shared" si="7"/>
        <v>3.1622776601683795E-5</v>
      </c>
      <c r="I29" s="50">
        <v>0.71299999999999997</v>
      </c>
      <c r="J29" s="68">
        <f t="shared" si="8"/>
        <v>0.14400000000000002</v>
      </c>
      <c r="U29" s="58" t="s">
        <v>44</v>
      </c>
      <c r="V29" s="59">
        <f>U22*C$20</f>
        <v>8.7014595036063042E-2</v>
      </c>
      <c r="Y29" s="49">
        <f t="shared" si="9"/>
        <v>0.53767258583478961</v>
      </c>
      <c r="Z29" s="74">
        <f t="shared" si="10"/>
        <v>1.4984141652103489E-3</v>
      </c>
      <c r="AA29" s="49">
        <f t="shared" si="11"/>
        <v>0.53917553336017321</v>
      </c>
      <c r="AB29" s="43">
        <f t="shared" si="12"/>
        <v>0.536169638309406</v>
      </c>
    </row>
    <row r="30" spans="1:28" ht="15.6" thickTop="1" thickBot="1" x14ac:dyDescent="0.35">
      <c r="E30">
        <v>10</v>
      </c>
      <c r="F30" s="21" t="s">
        <v>21</v>
      </c>
      <c r="G30" s="51">
        <f t="shared" ref="G30" si="14">G29+C16</f>
        <v>0.59224099999999991</v>
      </c>
      <c r="H30" s="51">
        <f t="shared" si="7"/>
        <v>3.3166247903554002E-5</v>
      </c>
      <c r="I30" s="52">
        <v>0.73050000000000004</v>
      </c>
      <c r="J30" s="70">
        <f t="shared" si="8"/>
        <v>0.16150000000000009</v>
      </c>
      <c r="Y30" s="54">
        <f t="shared" ref="Y30" si="15">U$21*J30+V$21</f>
        <v>0.59168921404552011</v>
      </c>
      <c r="Z30" s="75">
        <f t="shared" ref="Z30" si="16">G30-Y30</f>
        <v>5.5178595447979983E-4</v>
      </c>
      <c r="AA30" s="54">
        <f t="shared" ref="AA30" si="17">Y30+V$23</f>
        <v>0.59319216157090371</v>
      </c>
      <c r="AB30" s="45">
        <f t="shared" ref="AB30" si="18">Y30-V$23</f>
        <v>0.5901862665201365</v>
      </c>
    </row>
    <row r="31" spans="1:28" ht="15" thickTop="1" x14ac:dyDescent="0.3">
      <c r="Y31" s="11"/>
      <c r="Z31" s="11"/>
      <c r="AA31" s="11"/>
    </row>
    <row r="33" spans="6:22" ht="15" thickBot="1" x14ac:dyDescent="0.35"/>
    <row r="34" spans="6:22" ht="22.2" thickTop="1" thickBot="1" x14ac:dyDescent="0.45">
      <c r="H34" s="99" t="s">
        <v>48</v>
      </c>
      <c r="I34" s="101"/>
      <c r="J34" s="99" t="s">
        <v>47</v>
      </c>
      <c r="K34" s="101"/>
    </row>
    <row r="35" spans="6:22" ht="15.6" thickTop="1" thickBot="1" x14ac:dyDescent="0.35">
      <c r="F35" s="60" t="s">
        <v>52</v>
      </c>
      <c r="G35" s="60" t="s">
        <v>22</v>
      </c>
      <c r="H35" s="60" t="s">
        <v>30</v>
      </c>
      <c r="I35" s="60" t="s">
        <v>31</v>
      </c>
      <c r="J35" s="60" t="s">
        <v>30</v>
      </c>
      <c r="K35" s="60" t="s">
        <v>31</v>
      </c>
    </row>
    <row r="36" spans="6:22" ht="15" thickTop="1" x14ac:dyDescent="0.3">
      <c r="F36" s="19">
        <v>0</v>
      </c>
      <c r="G36" s="41">
        <f>C5</f>
        <v>9.3009999999999995E-2</v>
      </c>
      <c r="H36" s="47">
        <f>U$7*J6+V$7</f>
        <v>9.4700365634591194E-2</v>
      </c>
      <c r="I36" s="47">
        <f>G6-Y6</f>
        <v>-1.6903656345911983E-3</v>
      </c>
      <c r="J36" s="47">
        <f>U$21*J20+V$21</f>
        <v>9.3192902272209194E-2</v>
      </c>
      <c r="K36" s="55">
        <f>G20-Y20</f>
        <v>-1.829022722091983E-4</v>
      </c>
      <c r="U36" s="56" t="s">
        <v>43</v>
      </c>
      <c r="V36" s="57">
        <f>(V28+V14)/2</f>
        <v>30.230396001185106</v>
      </c>
    </row>
    <row r="37" spans="6:22" x14ac:dyDescent="0.3">
      <c r="F37" s="20">
        <v>1</v>
      </c>
      <c r="G37" s="43">
        <f>G6+C7</f>
        <v>0.14092099999999999</v>
      </c>
      <c r="H37" s="49">
        <f>U$7*J7+V$7</f>
        <v>0.1346950625026547</v>
      </c>
      <c r="I37" s="49">
        <f>G7-Y7</f>
        <v>6.2259374973452908E-3</v>
      </c>
      <c r="J37" s="49">
        <f>U$21*J21+V$21</f>
        <v>0.13949286930997801</v>
      </c>
      <c r="K37" s="43">
        <f>G21-Y21</f>
        <v>1.4281306900219837E-3</v>
      </c>
      <c r="U37" s="80" t="s">
        <v>44</v>
      </c>
      <c r="V37" s="78">
        <f>SQRT(((V36-V28)^2+(V36-V14)^2)/2)</f>
        <v>4.9782441515679565E-2</v>
      </c>
    </row>
    <row r="38" spans="6:22" ht="16.2" thickBot="1" x14ac:dyDescent="0.4">
      <c r="F38" s="20" t="s">
        <v>13</v>
      </c>
      <c r="G38" s="43">
        <f t="shared" ref="G38:G45" si="19">G7+C8</f>
        <v>0.18907099999999999</v>
      </c>
      <c r="H38" s="49">
        <f t="shared" ref="H38:H46" si="20">U$7*J8+V$7</f>
        <v>0.19007233508920415</v>
      </c>
      <c r="I38" s="49">
        <f t="shared" ref="I38:I46" si="21">G8-Y8</f>
        <v>-1.0013350892041639E-3</v>
      </c>
      <c r="J38" s="49">
        <f t="shared" ref="J38:J46" si="22">U$21*J22+V$21</f>
        <v>0.18733616858233931</v>
      </c>
      <c r="K38" s="43">
        <f t="shared" ref="K38:K45" si="23">G22-Y22</f>
        <v>1.7348314176606761E-3</v>
      </c>
      <c r="U38" s="79" t="s">
        <v>60</v>
      </c>
      <c r="V38" s="59">
        <f>V37/V36*100</f>
        <v>0.16467677602942407</v>
      </c>
    </row>
    <row r="39" spans="6:22" ht="15" thickTop="1" x14ac:dyDescent="0.3">
      <c r="F39" s="20" t="s">
        <v>14</v>
      </c>
      <c r="G39" s="43">
        <f t="shared" si="19"/>
        <v>0.23775099999999999</v>
      </c>
      <c r="H39" s="49">
        <f t="shared" si="20"/>
        <v>0.23929657738835922</v>
      </c>
      <c r="I39" s="49">
        <f t="shared" si="21"/>
        <v>-1.5455773883592261E-3</v>
      </c>
      <c r="J39" s="49">
        <f t="shared" si="22"/>
        <v>0.23826613232388485</v>
      </c>
      <c r="K39" s="43">
        <f t="shared" si="23"/>
        <v>-5.1513232388486485E-4</v>
      </c>
    </row>
    <row r="40" spans="6:22" x14ac:dyDescent="0.3">
      <c r="F40" s="20" t="s">
        <v>15</v>
      </c>
      <c r="G40" s="43">
        <f t="shared" si="19"/>
        <v>0.28717100000000001</v>
      </c>
      <c r="H40" s="49">
        <f t="shared" si="20"/>
        <v>0.29159733483121153</v>
      </c>
      <c r="I40" s="49">
        <f t="shared" si="21"/>
        <v>-4.4263348312115203E-3</v>
      </c>
      <c r="J40" s="49">
        <f t="shared" si="22"/>
        <v>0.2891960960654304</v>
      </c>
      <c r="K40" s="43">
        <f t="shared" si="23"/>
        <v>-2.0250960654303873E-3</v>
      </c>
    </row>
    <row r="41" spans="6:22" x14ac:dyDescent="0.3">
      <c r="F41" s="20" t="s">
        <v>16</v>
      </c>
      <c r="G41" s="43">
        <f t="shared" si="19"/>
        <v>0.33708100000000002</v>
      </c>
      <c r="H41" s="49">
        <f t="shared" si="20"/>
        <v>0.33774506198666937</v>
      </c>
      <c r="I41" s="49">
        <f t="shared" si="21"/>
        <v>-6.640619866693509E-4</v>
      </c>
      <c r="J41" s="49">
        <f t="shared" si="22"/>
        <v>0.3370393953377917</v>
      </c>
      <c r="K41" s="43">
        <f t="shared" si="23"/>
        <v>4.1604662208316601E-5</v>
      </c>
    </row>
    <row r="42" spans="6:22" x14ac:dyDescent="0.3">
      <c r="F42" s="20" t="s">
        <v>17</v>
      </c>
      <c r="G42" s="43">
        <f t="shared" si="19"/>
        <v>0.38723099999999999</v>
      </c>
      <c r="H42" s="49">
        <f t="shared" si="20"/>
        <v>0.38696930428582443</v>
      </c>
      <c r="I42" s="49">
        <f t="shared" si="21"/>
        <v>2.6169571417555826E-4</v>
      </c>
      <c r="J42" s="49">
        <f t="shared" si="22"/>
        <v>0.38951269131392974</v>
      </c>
      <c r="K42" s="43">
        <f t="shared" si="23"/>
        <v>-2.2816913139297457E-3</v>
      </c>
    </row>
    <row r="43" spans="6:22" x14ac:dyDescent="0.3">
      <c r="F43" s="20" t="s">
        <v>18</v>
      </c>
      <c r="G43" s="43">
        <f t="shared" si="19"/>
        <v>0.437531</v>
      </c>
      <c r="H43" s="49">
        <f t="shared" si="20"/>
        <v>0.43619354658497955</v>
      </c>
      <c r="I43" s="49">
        <f t="shared" si="21"/>
        <v>1.3374534150204509E-3</v>
      </c>
      <c r="J43" s="49">
        <f t="shared" si="22"/>
        <v>0.43889932282088306</v>
      </c>
      <c r="K43" s="43">
        <f t="shared" si="23"/>
        <v>-1.3683228208830611E-3</v>
      </c>
    </row>
    <row r="44" spans="6:22" x14ac:dyDescent="0.3">
      <c r="F44" s="20" t="s">
        <v>19</v>
      </c>
      <c r="G44" s="43">
        <f t="shared" si="19"/>
        <v>0.48786099999999999</v>
      </c>
      <c r="H44" s="49">
        <f t="shared" si="20"/>
        <v>0.48541778888413423</v>
      </c>
      <c r="I44" s="49">
        <f t="shared" si="21"/>
        <v>2.4432111158657621E-3</v>
      </c>
      <c r="J44" s="49">
        <f t="shared" si="22"/>
        <v>0.48674262209324404</v>
      </c>
      <c r="K44" s="43">
        <f t="shared" si="23"/>
        <v>1.1183779067559518E-3</v>
      </c>
    </row>
    <row r="45" spans="6:22" x14ac:dyDescent="0.3">
      <c r="F45" s="20" t="s">
        <v>20</v>
      </c>
      <c r="G45" s="43">
        <f t="shared" si="19"/>
        <v>0.53917099999999996</v>
      </c>
      <c r="H45" s="49">
        <f t="shared" si="20"/>
        <v>0.54079506147068368</v>
      </c>
      <c r="I45" s="49">
        <f t="shared" si="21"/>
        <v>-1.6240614706837242E-3</v>
      </c>
      <c r="J45" s="49">
        <f t="shared" si="22"/>
        <v>0.53767258583478961</v>
      </c>
      <c r="K45" s="43">
        <f t="shared" si="23"/>
        <v>1.4984141652103489E-3</v>
      </c>
    </row>
    <row r="46" spans="6:22" ht="15" thickBot="1" x14ac:dyDescent="0.35">
      <c r="F46" s="22" t="s">
        <v>21</v>
      </c>
      <c r="G46" s="45">
        <f>G45+C16</f>
        <v>0.59224099999999991</v>
      </c>
      <c r="H46" s="54">
        <f t="shared" si="20"/>
        <v>0.59155756134168758</v>
      </c>
      <c r="I46" s="54">
        <f t="shared" si="21"/>
        <v>6.8343865831232975E-4</v>
      </c>
      <c r="J46" s="54">
        <f t="shared" si="22"/>
        <v>0.59168921404552011</v>
      </c>
      <c r="K46" s="45">
        <f>G30-Y30</f>
        <v>5.5178595447979983E-4</v>
      </c>
    </row>
    <row r="47" spans="6:22" ht="15" thickTop="1" x14ac:dyDescent="0.3"/>
  </sheetData>
  <mergeCells count="7">
    <mergeCell ref="T6:W6"/>
    <mergeCell ref="T20:W20"/>
    <mergeCell ref="A3:A18"/>
    <mergeCell ref="F4:J4"/>
    <mergeCell ref="H34:I34"/>
    <mergeCell ref="J34:K34"/>
    <mergeCell ref="F18:J18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A80C-17A4-4C54-A620-0559D4C09BC4}">
  <dimension ref="B2:AE45"/>
  <sheetViews>
    <sheetView tabSelected="1" topLeftCell="J1" zoomScale="85" zoomScaleNormal="85" workbookViewId="0">
      <selection activeCell="W20" sqref="W20:Z23"/>
    </sheetView>
  </sheetViews>
  <sheetFormatPr defaultRowHeight="14.4" x14ac:dyDescent="0.3"/>
  <cols>
    <col min="6" max="6" width="29.109375" customWidth="1"/>
    <col min="7" max="7" width="10" customWidth="1"/>
    <col min="8" max="8" width="12.6640625" customWidth="1"/>
    <col min="9" max="9" width="14.77734375" customWidth="1"/>
    <col min="10" max="10" width="14.5546875" customWidth="1"/>
    <col min="11" max="11" width="10.44140625" customWidth="1"/>
    <col min="12" max="12" width="11.6640625" customWidth="1"/>
    <col min="13" max="13" width="18.33203125" bestFit="1" customWidth="1"/>
    <col min="22" max="22" width="8.88671875" customWidth="1"/>
    <col min="23" max="23" width="6" customWidth="1"/>
    <col min="24" max="24" width="10.21875" customWidth="1"/>
    <col min="25" max="25" width="8.88671875" customWidth="1"/>
    <col min="26" max="26" width="6.109375" customWidth="1"/>
    <col min="28" max="28" width="14.6640625" bestFit="1" customWidth="1"/>
    <col min="29" max="29" width="17.109375" bestFit="1" customWidth="1"/>
    <col min="30" max="30" width="18.5546875" bestFit="1" customWidth="1"/>
    <col min="31" max="31" width="18.21875" bestFit="1" customWidth="1"/>
  </cols>
  <sheetData>
    <row r="2" spans="2:31" ht="16.2" thickBot="1" x14ac:dyDescent="0.4">
      <c r="K2" s="12" t="s">
        <v>34</v>
      </c>
    </row>
    <row r="3" spans="2:31" ht="16.2" thickBot="1" x14ac:dyDescent="0.4">
      <c r="B3" s="2" t="s">
        <v>0</v>
      </c>
      <c r="C3" s="3">
        <v>0.14091999999999999</v>
      </c>
      <c r="K3" s="12">
        <v>5.0000000000000001E-4</v>
      </c>
    </row>
    <row r="4" spans="2:31" ht="15" thickBot="1" x14ac:dyDescent="0.35">
      <c r="C4" s="1"/>
    </row>
    <row r="5" spans="2:31" ht="22.2" thickTop="1" thickBot="1" x14ac:dyDescent="0.45">
      <c r="B5" s="2" t="s">
        <v>1</v>
      </c>
      <c r="C5" s="3">
        <v>9.3009999999999995E-2</v>
      </c>
      <c r="F5" s="99" t="s">
        <v>48</v>
      </c>
      <c r="G5" s="100"/>
      <c r="H5" s="100"/>
      <c r="I5" s="100"/>
      <c r="J5" s="100"/>
      <c r="K5" s="100"/>
      <c r="L5" s="101"/>
    </row>
    <row r="6" spans="2:31" ht="17.399999999999999" thickTop="1" thickBot="1" x14ac:dyDescent="0.4">
      <c r="C6" s="1"/>
      <c r="F6" s="62" t="s">
        <v>52</v>
      </c>
      <c r="G6" s="63" t="s">
        <v>22</v>
      </c>
      <c r="H6" s="64" t="s">
        <v>23</v>
      </c>
      <c r="I6" s="63" t="s">
        <v>54</v>
      </c>
      <c r="J6" s="65" t="s">
        <v>55</v>
      </c>
      <c r="K6" s="60" t="s">
        <v>56</v>
      </c>
      <c r="L6" s="60" t="s">
        <v>57</v>
      </c>
      <c r="AB6" s="60" t="s">
        <v>39</v>
      </c>
      <c r="AC6" s="60" t="s">
        <v>40</v>
      </c>
      <c r="AD6" s="60" t="s">
        <v>41</v>
      </c>
      <c r="AE6" s="60" t="s">
        <v>42</v>
      </c>
    </row>
    <row r="7" spans="2:31" ht="17.399999999999999" thickTop="1" thickBot="1" x14ac:dyDescent="0.4">
      <c r="B7" s="4" t="s">
        <v>3</v>
      </c>
      <c r="C7" s="5">
        <v>4.7911000000000002E-2</v>
      </c>
      <c r="E7">
        <v>1</v>
      </c>
      <c r="F7" s="23">
        <v>1</v>
      </c>
      <c r="G7" s="88">
        <f>C3/3+C5+C7</f>
        <v>0.18789433333333333</v>
      </c>
      <c r="H7" s="85">
        <f>SQRT((10/9+E7)*C$18^2)</f>
        <v>1.452966314513558E-5</v>
      </c>
      <c r="I7" s="86">
        <v>10.01</v>
      </c>
      <c r="J7" s="67">
        <f t="shared" ref="J7:J16" si="0">I7/20</f>
        <v>0.50049999999999994</v>
      </c>
      <c r="K7" s="108">
        <f t="shared" ref="K7:K16" si="1">J7^2</f>
        <v>0.25050024999999992</v>
      </c>
      <c r="L7" s="87">
        <f t="shared" ref="L7:L16" si="2">2*J7*K$3</f>
        <v>5.0049999999999997E-4</v>
      </c>
      <c r="W7" s="110" t="s">
        <v>50</v>
      </c>
      <c r="X7" s="110"/>
      <c r="Y7" s="110"/>
      <c r="Z7" s="110"/>
      <c r="AB7" s="47">
        <f>X$8*G7+Y$8</f>
        <v>0.24785208067798614</v>
      </c>
      <c r="AC7" s="47">
        <f t="shared" ref="AC7:AC16" si="3">K7-AB7</f>
        <v>2.6481693220137825E-3</v>
      </c>
      <c r="AD7" s="47">
        <f>AB7+Y$10</f>
        <v>0.25286122958100349</v>
      </c>
      <c r="AE7" s="55">
        <f>AB7-Y$10</f>
        <v>0.24284293177496877</v>
      </c>
    </row>
    <row r="8" spans="2:31" ht="16.2" thickTop="1" x14ac:dyDescent="0.35">
      <c r="B8" s="6" t="s">
        <v>4</v>
      </c>
      <c r="C8" s="7">
        <v>4.8149999999999998E-2</v>
      </c>
      <c r="E8">
        <v>2</v>
      </c>
      <c r="F8" s="24" t="s">
        <v>13</v>
      </c>
      <c r="G8" s="88">
        <f t="shared" ref="G8:G16" si="4">G7+C8</f>
        <v>0.23604433333333333</v>
      </c>
      <c r="H8" s="85">
        <f>SQRT((10/9+E8)*C$18^2)</f>
        <v>1.7638342073763941E-5</v>
      </c>
      <c r="I8" s="88">
        <v>10.96</v>
      </c>
      <c r="J8" s="68">
        <f t="shared" si="0"/>
        <v>0.54800000000000004</v>
      </c>
      <c r="K8" s="108">
        <f t="shared" si="1"/>
        <v>0.30030400000000007</v>
      </c>
      <c r="L8" s="87">
        <f t="shared" si="2"/>
        <v>5.4800000000000009E-4</v>
      </c>
      <c r="W8" s="111" t="s">
        <v>24</v>
      </c>
      <c r="X8" s="112" cm="1">
        <f t="array" ref="X8:Y12">LINEST(K7:K16,G7:G16,1,1)</f>
        <v>1.2956786777647673</v>
      </c>
      <c r="Y8" s="112">
        <v>4.4013993051603695E-3</v>
      </c>
      <c r="Z8" s="113" t="s">
        <v>27</v>
      </c>
      <c r="AB8" s="49">
        <f>X$8*G8+Y$8</f>
        <v>0.31023900901235968</v>
      </c>
      <c r="AC8" s="49">
        <f t="shared" si="3"/>
        <v>-9.935009012359608E-3</v>
      </c>
      <c r="AD8" s="49">
        <f>AB8+Y$10</f>
        <v>0.31524815791537703</v>
      </c>
      <c r="AE8" s="43">
        <f>AB8-Y$10</f>
        <v>0.30522986010934233</v>
      </c>
    </row>
    <row r="9" spans="2:31" ht="18" x14ac:dyDescent="0.35">
      <c r="B9" s="6" t="s">
        <v>5</v>
      </c>
      <c r="C9" s="7">
        <v>4.8680000000000001E-2</v>
      </c>
      <c r="E9">
        <v>3</v>
      </c>
      <c r="F9" s="24" t="s">
        <v>14</v>
      </c>
      <c r="G9" s="88">
        <f t="shared" si="4"/>
        <v>0.28472433333333336</v>
      </c>
      <c r="H9" s="85">
        <f t="shared" ref="H9:H16" si="5">SQRT((10/9+E9)*C$18^2)</f>
        <v>2.0275875100994068E-5</v>
      </c>
      <c r="I9" s="86">
        <v>12.32</v>
      </c>
      <c r="J9" s="68">
        <f t="shared" si="0"/>
        <v>0.61599999999999999</v>
      </c>
      <c r="K9" s="108">
        <f t="shared" si="1"/>
        <v>0.37945600000000002</v>
      </c>
      <c r="L9" s="87">
        <f t="shared" si="2"/>
        <v>6.1600000000000001E-4</v>
      </c>
      <c r="W9" s="114" t="s">
        <v>63</v>
      </c>
      <c r="X9" s="115">
        <v>1.1009894281293188E-2</v>
      </c>
      <c r="Y9" s="115">
        <v>4.7899051906555102E-3</v>
      </c>
      <c r="Z9" s="116" t="s">
        <v>64</v>
      </c>
      <c r="AB9" s="49">
        <f t="shared" ref="AB9:AB16" si="6">X$8*G9+Y$8</f>
        <v>0.37331264704594858</v>
      </c>
      <c r="AC9" s="49">
        <f t="shared" si="3"/>
        <v>6.1433529540514398E-3</v>
      </c>
      <c r="AD9" s="49">
        <f t="shared" ref="AD9:AD16" si="7">AB9+Y$10</f>
        <v>0.37832179594896592</v>
      </c>
      <c r="AE9" s="43">
        <f t="shared" ref="AE9:AE16" si="8">AB9-Y$10</f>
        <v>0.36830349814293123</v>
      </c>
    </row>
    <row r="10" spans="2:31" ht="18.600000000000001" thickBot="1" x14ac:dyDescent="0.4">
      <c r="B10" s="6" t="s">
        <v>6</v>
      </c>
      <c r="C10" s="7">
        <v>4.9419999999999999E-2</v>
      </c>
      <c r="E10">
        <v>4</v>
      </c>
      <c r="F10" s="24" t="s">
        <v>15</v>
      </c>
      <c r="G10" s="88">
        <f t="shared" si="4"/>
        <v>0.33414433333333338</v>
      </c>
      <c r="H10" s="85">
        <f t="shared" si="5"/>
        <v>2.2607766610417561E-5</v>
      </c>
      <c r="I10" s="88">
        <v>13.2</v>
      </c>
      <c r="J10" s="68">
        <f t="shared" si="0"/>
        <v>0.65999999999999992</v>
      </c>
      <c r="K10" s="108">
        <f t="shared" si="1"/>
        <v>0.43559999999999988</v>
      </c>
      <c r="L10" s="87">
        <f t="shared" si="2"/>
        <v>6.5999999999999989E-4</v>
      </c>
      <c r="W10" s="117" t="s">
        <v>65</v>
      </c>
      <c r="X10" s="118">
        <v>0.99942268762772102</v>
      </c>
      <c r="Y10" s="119">
        <v>5.0091489030173681E-3</v>
      </c>
      <c r="Z10" s="120" t="s">
        <v>66</v>
      </c>
      <c r="AB10" s="49">
        <f t="shared" si="6"/>
        <v>0.4373450873010834</v>
      </c>
      <c r="AC10" s="49">
        <f t="shared" si="3"/>
        <v>-1.7450873010835255E-3</v>
      </c>
      <c r="AD10" s="49">
        <f t="shared" si="7"/>
        <v>0.44235423620410075</v>
      </c>
      <c r="AE10" s="43">
        <f t="shared" si="8"/>
        <v>0.43233593839806606</v>
      </c>
    </row>
    <row r="11" spans="2:31" ht="16.2" thickTop="1" x14ac:dyDescent="0.35">
      <c r="B11" s="6" t="s">
        <v>7</v>
      </c>
      <c r="C11" s="7">
        <v>4.9910000000000003E-2</v>
      </c>
      <c r="E11">
        <v>5</v>
      </c>
      <c r="F11" s="24" t="s">
        <v>16</v>
      </c>
      <c r="G11" s="88">
        <f t="shared" si="4"/>
        <v>0.38405433333333339</v>
      </c>
      <c r="H11" s="85">
        <f t="shared" si="5"/>
        <v>2.4720661623652211E-5</v>
      </c>
      <c r="I11" s="86">
        <v>14.26</v>
      </c>
      <c r="J11" s="68">
        <f t="shared" si="0"/>
        <v>0.71299999999999997</v>
      </c>
      <c r="K11" s="108">
        <f t="shared" si="1"/>
        <v>0.50836899999999996</v>
      </c>
      <c r="L11" s="87">
        <f t="shared" si="2"/>
        <v>7.1299999999999998E-4</v>
      </c>
      <c r="X11" s="71">
        <v>13849.31604611217</v>
      </c>
      <c r="Y11" s="71">
        <v>8</v>
      </c>
      <c r="AB11" s="49">
        <f t="shared" si="6"/>
        <v>0.50201241010832298</v>
      </c>
      <c r="AC11" s="49">
        <f t="shared" si="3"/>
        <v>6.3565898916769781E-3</v>
      </c>
      <c r="AD11" s="49">
        <f t="shared" si="7"/>
        <v>0.50702155901134038</v>
      </c>
      <c r="AE11" s="43">
        <f t="shared" si="8"/>
        <v>0.49700326120530564</v>
      </c>
    </row>
    <row r="12" spans="2:31" ht="15.6" x14ac:dyDescent="0.35">
      <c r="B12" s="6" t="s">
        <v>8</v>
      </c>
      <c r="C12" s="7">
        <v>5.015E-2</v>
      </c>
      <c r="E12">
        <v>6</v>
      </c>
      <c r="F12" s="24" t="s">
        <v>17</v>
      </c>
      <c r="G12" s="88">
        <f t="shared" si="4"/>
        <v>0.43420433333333341</v>
      </c>
      <c r="H12" s="85">
        <f t="shared" si="5"/>
        <v>2.666666666666667E-5</v>
      </c>
      <c r="I12" s="86">
        <v>15.06</v>
      </c>
      <c r="J12" s="68">
        <f t="shared" si="0"/>
        <v>0.753</v>
      </c>
      <c r="K12" s="108">
        <f t="shared" si="1"/>
        <v>0.56700899999999999</v>
      </c>
      <c r="L12" s="87">
        <f t="shared" si="2"/>
        <v>7.5299999999999998E-4</v>
      </c>
      <c r="X12" s="71">
        <v>0.34750112086778917</v>
      </c>
      <c r="Y12" s="71">
        <v>2.0073258186080082E-4</v>
      </c>
      <c r="AB12" s="49">
        <f t="shared" si="6"/>
        <v>0.56699069579822614</v>
      </c>
      <c r="AC12" s="49">
        <f t="shared" si="3"/>
        <v>1.8304201773844397E-5</v>
      </c>
      <c r="AD12" s="49">
        <f t="shared" si="7"/>
        <v>0.57199984470124354</v>
      </c>
      <c r="AE12" s="43">
        <f t="shared" si="8"/>
        <v>0.56198154689520874</v>
      </c>
    </row>
    <row r="13" spans="2:31" ht="15.6" x14ac:dyDescent="0.35">
      <c r="B13" s="6" t="s">
        <v>9</v>
      </c>
      <c r="C13" s="7">
        <v>5.0299999999999997E-2</v>
      </c>
      <c r="E13">
        <v>7</v>
      </c>
      <c r="F13" s="24" t="s">
        <v>18</v>
      </c>
      <c r="G13" s="88">
        <f t="shared" si="4"/>
        <v>0.48450433333333343</v>
      </c>
      <c r="H13" s="85">
        <f t="shared" si="5"/>
        <v>2.8480012484391771E-5</v>
      </c>
      <c r="I13" s="86">
        <v>15.89</v>
      </c>
      <c r="J13" s="68">
        <f t="shared" si="0"/>
        <v>0.79449999999999998</v>
      </c>
      <c r="K13" s="108">
        <f t="shared" si="1"/>
        <v>0.63123024999999999</v>
      </c>
      <c r="L13" s="87">
        <f t="shared" si="2"/>
        <v>7.9449999999999996E-4</v>
      </c>
      <c r="AB13" s="49">
        <f t="shared" si="6"/>
        <v>0.63216333328979391</v>
      </c>
      <c r="AC13" s="49">
        <f t="shared" si="3"/>
        <v>-9.3308328979391231E-4</v>
      </c>
      <c r="AD13" s="49">
        <f t="shared" si="7"/>
        <v>0.63717248219281131</v>
      </c>
      <c r="AE13" s="43">
        <f t="shared" si="8"/>
        <v>0.6271541843867765</v>
      </c>
    </row>
    <row r="14" spans="2:31" ht="16.2" thickBot="1" x14ac:dyDescent="0.4">
      <c r="B14" s="6" t="s">
        <v>10</v>
      </c>
      <c r="C14" s="7">
        <v>5.033E-2</v>
      </c>
      <c r="E14">
        <v>8</v>
      </c>
      <c r="F14" s="24" t="s">
        <v>19</v>
      </c>
      <c r="G14" s="88">
        <f t="shared" si="4"/>
        <v>0.53483433333333341</v>
      </c>
      <c r="H14" s="85">
        <f t="shared" si="5"/>
        <v>3.0184617127124723E-5</v>
      </c>
      <c r="I14" s="88">
        <v>16.66</v>
      </c>
      <c r="J14" s="68">
        <f t="shared" si="0"/>
        <v>0.83299999999999996</v>
      </c>
      <c r="K14" s="108">
        <f t="shared" si="1"/>
        <v>0.69388899999999998</v>
      </c>
      <c r="L14" s="87">
        <f t="shared" si="2"/>
        <v>8.3299999999999997E-4</v>
      </c>
      <c r="AB14" s="49">
        <f t="shared" si="6"/>
        <v>0.69737484114169457</v>
      </c>
      <c r="AC14" s="49">
        <f t="shared" si="3"/>
        <v>-3.48584114169459E-3</v>
      </c>
      <c r="AD14" s="49">
        <f t="shared" si="7"/>
        <v>0.70238399004471197</v>
      </c>
      <c r="AE14" s="43">
        <f t="shared" si="8"/>
        <v>0.69236569223867717</v>
      </c>
    </row>
    <row r="15" spans="2:31" ht="16.2" thickTop="1" x14ac:dyDescent="0.35">
      <c r="B15" s="6" t="s">
        <v>11</v>
      </c>
      <c r="C15" s="7">
        <v>5.1310000000000001E-2</v>
      </c>
      <c r="E15">
        <v>9</v>
      </c>
      <c r="F15" s="24" t="s">
        <v>20</v>
      </c>
      <c r="G15" s="88">
        <f t="shared" si="4"/>
        <v>0.58614433333333338</v>
      </c>
      <c r="H15" s="85">
        <f t="shared" si="5"/>
        <v>3.1797973380564858E-5</v>
      </c>
      <c r="I15" s="86">
        <v>17.489999999999998</v>
      </c>
      <c r="J15" s="68">
        <f t="shared" si="0"/>
        <v>0.87449999999999994</v>
      </c>
      <c r="K15" s="108">
        <f t="shared" si="1"/>
        <v>0.76475024999999985</v>
      </c>
      <c r="L15" s="87">
        <f t="shared" si="2"/>
        <v>8.7449999999999995E-4</v>
      </c>
      <c r="X15" s="13" t="s">
        <v>43</v>
      </c>
      <c r="Y15" s="28">
        <f>4*PI()*PI()/X8</f>
        <v>30.469296347813177</v>
      </c>
      <c r="AB15" s="49">
        <f t="shared" si="6"/>
        <v>0.76385611409780474</v>
      </c>
      <c r="AC15" s="49">
        <f t="shared" si="3"/>
        <v>8.9413590219511452E-4</v>
      </c>
      <c r="AD15" s="49">
        <f t="shared" si="7"/>
        <v>0.76886526300082214</v>
      </c>
      <c r="AE15" s="43">
        <f t="shared" si="8"/>
        <v>0.75884696519478734</v>
      </c>
    </row>
    <row r="16" spans="2:31" ht="16.2" thickBot="1" x14ac:dyDescent="0.4">
      <c r="B16" s="8" t="s">
        <v>2</v>
      </c>
      <c r="C16" s="9">
        <v>5.3069999999999999E-2</v>
      </c>
      <c r="E16">
        <v>10</v>
      </c>
      <c r="F16" s="25" t="s">
        <v>21</v>
      </c>
      <c r="G16" s="90">
        <f t="shared" si="4"/>
        <v>0.63921433333333333</v>
      </c>
      <c r="H16" s="89">
        <f t="shared" si="5"/>
        <v>3.3333333333333335E-5</v>
      </c>
      <c r="I16" s="90">
        <v>18.25</v>
      </c>
      <c r="J16" s="91">
        <f t="shared" si="0"/>
        <v>0.91249999999999998</v>
      </c>
      <c r="K16" s="109">
        <f t="shared" si="1"/>
        <v>0.83265624999999999</v>
      </c>
      <c r="L16" s="69">
        <f t="shared" si="2"/>
        <v>9.1250000000000001E-4</v>
      </c>
      <c r="X16" s="14" t="s">
        <v>44</v>
      </c>
      <c r="Y16" s="29">
        <f>X9*E$20</f>
        <v>1.1009894281293188E-2</v>
      </c>
      <c r="AB16" s="107">
        <f t="shared" si="6"/>
        <v>0.8326177815267809</v>
      </c>
      <c r="AC16" s="54">
        <f t="shared" si="3"/>
        <v>3.846847321908875E-5</v>
      </c>
      <c r="AD16" s="54">
        <f t="shared" si="7"/>
        <v>0.8376269304297983</v>
      </c>
      <c r="AE16" s="72">
        <f t="shared" si="8"/>
        <v>0.8276086326237635</v>
      </c>
    </row>
    <row r="17" spans="2:31" ht="15.6" thickTop="1" thickBot="1" x14ac:dyDescent="0.35">
      <c r="J17" s="27"/>
      <c r="K17" s="27"/>
      <c r="L17" s="27"/>
      <c r="AB17" s="27"/>
      <c r="AE17" s="27"/>
    </row>
    <row r="18" spans="2:31" ht="22.2" thickTop="1" thickBot="1" x14ac:dyDescent="0.45">
      <c r="B18" s="2" t="s">
        <v>12</v>
      </c>
      <c r="C18" s="10">
        <v>1.0000000000000001E-5</v>
      </c>
      <c r="F18" s="99" t="s">
        <v>47</v>
      </c>
      <c r="G18" s="105"/>
      <c r="H18" s="105"/>
      <c r="I18" s="105"/>
      <c r="J18" s="105"/>
      <c r="K18" s="105"/>
      <c r="L18" s="106"/>
    </row>
    <row r="19" spans="2:31" ht="17.399999999999999" thickTop="1" thickBot="1" x14ac:dyDescent="0.4">
      <c r="F19" s="62" t="s">
        <v>52</v>
      </c>
      <c r="G19" s="63" t="s">
        <v>22</v>
      </c>
      <c r="H19" s="63" t="s">
        <v>23</v>
      </c>
      <c r="I19" s="66" t="s">
        <v>54</v>
      </c>
      <c r="J19" s="60" t="s">
        <v>58</v>
      </c>
      <c r="K19" s="60" t="s">
        <v>59</v>
      </c>
      <c r="L19" s="60" t="s">
        <v>57</v>
      </c>
      <c r="AB19" s="60" t="s">
        <v>39</v>
      </c>
      <c r="AC19" s="60" t="s">
        <v>40</v>
      </c>
      <c r="AD19" s="60" t="s">
        <v>41</v>
      </c>
      <c r="AE19" s="60" t="s">
        <v>42</v>
      </c>
    </row>
    <row r="20" spans="2:31" ht="16.8" thickTop="1" thickBot="1" x14ac:dyDescent="0.35">
      <c r="E20">
        <v>1</v>
      </c>
      <c r="F20" s="23">
        <v>1</v>
      </c>
      <c r="G20" s="84">
        <f>C3/3+C5+C7</f>
        <v>0.18789433333333333</v>
      </c>
      <c r="H20" s="84">
        <f>SQRT((10/9+E20)*C$18^2)</f>
        <v>1.452966314513558E-5</v>
      </c>
      <c r="I20" s="92">
        <v>9.9</v>
      </c>
      <c r="J20" s="87">
        <f t="shared" ref="J20:J29" si="9">I20/20</f>
        <v>0.495</v>
      </c>
      <c r="K20" s="87">
        <f t="shared" ref="K20:K29" si="10">J20^2</f>
        <v>0.24502499999999999</v>
      </c>
      <c r="L20" s="87">
        <f t="shared" ref="L20:L29" si="11">2*J20*K$3</f>
        <v>4.95E-4</v>
      </c>
      <c r="W20" s="110" t="s">
        <v>51</v>
      </c>
      <c r="X20" s="110"/>
      <c r="Y20" s="110"/>
      <c r="Z20" s="110"/>
      <c r="AB20" s="47">
        <f t="shared" ref="AB20:AB29" si="12">X$21*G20+Y$21</f>
        <v>0.24515551625122303</v>
      </c>
      <c r="AC20" s="47">
        <f t="shared" ref="AC20:AC29" si="13">K20-AB20</f>
        <v>-1.3051625122303956E-4</v>
      </c>
      <c r="AD20" s="47">
        <f>AB20+Y$23</f>
        <v>0.24866756907020521</v>
      </c>
      <c r="AE20" s="55">
        <f>AB20-Y$23</f>
        <v>0.24164346343224086</v>
      </c>
    </row>
    <row r="21" spans="2:31" ht="16.2" thickTop="1" x14ac:dyDescent="0.3">
      <c r="E21">
        <v>2</v>
      </c>
      <c r="F21" s="24" t="s">
        <v>13</v>
      </c>
      <c r="G21" s="84">
        <f t="shared" ref="G21:G29" si="14">G20+C8</f>
        <v>0.23604433333333333</v>
      </c>
      <c r="H21" s="84">
        <f>SQRT((10/9+E21)*C$18^2)</f>
        <v>1.7638342073763941E-5</v>
      </c>
      <c r="I21" s="93">
        <v>11.08</v>
      </c>
      <c r="J21" s="87">
        <f t="shared" si="9"/>
        <v>0.55400000000000005</v>
      </c>
      <c r="K21" s="87">
        <f t="shared" si="10"/>
        <v>0.30691600000000008</v>
      </c>
      <c r="L21" s="87">
        <f t="shared" si="11"/>
        <v>5.5400000000000002E-4</v>
      </c>
      <c r="W21" s="111" t="s">
        <v>24</v>
      </c>
      <c r="X21" s="112" cm="1">
        <f t="array" ref="X21:Y25">LINEST(K20:K29,G20:G29,1,1)</f>
        <v>1.2932675687697115</v>
      </c>
      <c r="Y21" s="112">
        <v>2.1578685956172849E-3</v>
      </c>
      <c r="Z21" s="113" t="s">
        <v>27</v>
      </c>
      <c r="AB21" s="49">
        <f t="shared" si="12"/>
        <v>0.30742634968748467</v>
      </c>
      <c r="AC21" s="49">
        <f t="shared" si="13"/>
        <v>-5.1034968748459031E-4</v>
      </c>
      <c r="AD21" s="49">
        <f>AB21+Y$23</f>
        <v>0.31093840250646687</v>
      </c>
      <c r="AE21" s="43">
        <f>AB21-Y$23</f>
        <v>0.30391429686850246</v>
      </c>
    </row>
    <row r="22" spans="2:31" ht="18" x14ac:dyDescent="0.3">
      <c r="E22">
        <v>3</v>
      </c>
      <c r="F22" s="24" t="s">
        <v>14</v>
      </c>
      <c r="G22" s="84">
        <f t="shared" si="14"/>
        <v>0.28472433333333336</v>
      </c>
      <c r="H22" s="84">
        <f t="shared" ref="H22:H28" si="15">SQRT((10/9+E22)*C$18^2)</f>
        <v>2.0275875100994068E-5</v>
      </c>
      <c r="I22" s="93">
        <v>12.21</v>
      </c>
      <c r="J22" s="87">
        <f t="shared" si="9"/>
        <v>0.61050000000000004</v>
      </c>
      <c r="K22" s="87">
        <f t="shared" si="10"/>
        <v>0.37271025000000008</v>
      </c>
      <c r="L22" s="87">
        <f t="shared" si="11"/>
        <v>6.1050000000000004E-4</v>
      </c>
      <c r="W22" s="114" t="s">
        <v>63</v>
      </c>
      <c r="X22" s="115">
        <v>7.7193413483914444E-3</v>
      </c>
      <c r="Y22" s="115">
        <v>3.3583349892764756E-3</v>
      </c>
      <c r="Z22" s="116" t="s">
        <v>64</v>
      </c>
      <c r="AB22" s="49">
        <f t="shared" si="12"/>
        <v>0.37038261493519425</v>
      </c>
      <c r="AC22" s="49">
        <f t="shared" si="13"/>
        <v>2.3276350648058219E-3</v>
      </c>
      <c r="AD22" s="49">
        <f t="shared" ref="AD22:AD29" si="16">AB22+Y$23</f>
        <v>0.37389466775417646</v>
      </c>
      <c r="AE22" s="43">
        <f t="shared" ref="AE22:AE29" si="17">AB22-Y$23</f>
        <v>0.36687056211621205</v>
      </c>
    </row>
    <row r="23" spans="2:31" ht="18.600000000000001" thickBot="1" x14ac:dyDescent="0.35">
      <c r="E23">
        <v>4</v>
      </c>
      <c r="F23" s="24" t="s">
        <v>15</v>
      </c>
      <c r="G23" s="84">
        <f t="shared" si="14"/>
        <v>0.33414433333333338</v>
      </c>
      <c r="H23" s="84">
        <f t="shared" si="15"/>
        <v>2.2607766610417561E-5</v>
      </c>
      <c r="I23" s="93">
        <v>13.15</v>
      </c>
      <c r="J23" s="87">
        <f t="shared" si="9"/>
        <v>0.65749999999999997</v>
      </c>
      <c r="K23" s="87">
        <f t="shared" si="10"/>
        <v>0.43230624999999995</v>
      </c>
      <c r="L23" s="87">
        <f t="shared" si="11"/>
        <v>6.5749999999999999E-4</v>
      </c>
      <c r="W23" s="117" t="s">
        <v>65</v>
      </c>
      <c r="X23" s="118">
        <v>0.99971506228302598</v>
      </c>
      <c r="Y23" s="119">
        <v>3.5120528189821884E-3</v>
      </c>
      <c r="Z23" s="120" t="s">
        <v>66</v>
      </c>
      <c r="AB23" s="49">
        <f t="shared" si="12"/>
        <v>0.43429589818379338</v>
      </c>
      <c r="AC23" s="49">
        <f t="shared" si="13"/>
        <v>-1.9896481837934354E-3</v>
      </c>
      <c r="AD23" s="49">
        <f t="shared" si="16"/>
        <v>0.43780795100277559</v>
      </c>
      <c r="AE23" s="43">
        <f t="shared" si="17"/>
        <v>0.43078384536481118</v>
      </c>
    </row>
    <row r="24" spans="2:31" ht="15" thickTop="1" x14ac:dyDescent="0.3">
      <c r="E24">
        <v>5</v>
      </c>
      <c r="F24" s="24" t="s">
        <v>16</v>
      </c>
      <c r="G24" s="84">
        <f t="shared" si="14"/>
        <v>0.38405433333333339</v>
      </c>
      <c r="H24" s="84">
        <f t="shared" si="15"/>
        <v>2.4720661623652211E-5</v>
      </c>
      <c r="I24" s="93">
        <v>14.12</v>
      </c>
      <c r="J24" s="87">
        <f t="shared" si="9"/>
        <v>0.70599999999999996</v>
      </c>
      <c r="K24" s="87">
        <f t="shared" si="10"/>
        <v>0.49843599999999993</v>
      </c>
      <c r="L24" s="87">
        <f t="shared" si="11"/>
        <v>7.0599999999999992E-4</v>
      </c>
      <c r="X24" s="30">
        <v>28068.311149528152</v>
      </c>
      <c r="Y24" s="30">
        <v>8</v>
      </c>
      <c r="AB24" s="49">
        <f t="shared" si="12"/>
        <v>0.49884288254108972</v>
      </c>
      <c r="AC24" s="49">
        <f t="shared" si="13"/>
        <v>-4.0688254108978139E-4</v>
      </c>
      <c r="AD24" s="49">
        <f t="shared" si="16"/>
        <v>0.50235493536007192</v>
      </c>
      <c r="AE24" s="43">
        <f t="shared" si="17"/>
        <v>0.49533082972210751</v>
      </c>
    </row>
    <row r="25" spans="2:31" x14ac:dyDescent="0.3">
      <c r="E25">
        <v>6</v>
      </c>
      <c r="F25" s="24" t="s">
        <v>17</v>
      </c>
      <c r="G25" s="84">
        <f t="shared" si="14"/>
        <v>0.43420433333333341</v>
      </c>
      <c r="H25" s="84">
        <f t="shared" si="15"/>
        <v>2.666666666666667E-5</v>
      </c>
      <c r="I25" s="93">
        <v>15.03</v>
      </c>
      <c r="J25" s="87">
        <f t="shared" si="9"/>
        <v>0.75149999999999995</v>
      </c>
      <c r="K25" s="87">
        <f t="shared" si="10"/>
        <v>0.56475224999999996</v>
      </c>
      <c r="L25" s="87">
        <f t="shared" si="11"/>
        <v>7.515E-4</v>
      </c>
      <c r="X25" s="30">
        <v>0.34620900499172969</v>
      </c>
      <c r="Y25" s="30">
        <v>9.8676120026565891E-5</v>
      </c>
      <c r="AB25" s="49">
        <f t="shared" si="12"/>
        <v>0.56370025111489075</v>
      </c>
      <c r="AC25" s="49">
        <f t="shared" si="13"/>
        <v>1.0519988851092066E-3</v>
      </c>
      <c r="AD25" s="49">
        <f t="shared" si="16"/>
        <v>0.5672123039338729</v>
      </c>
      <c r="AE25" s="43">
        <f t="shared" si="17"/>
        <v>0.5601881982959086</v>
      </c>
    </row>
    <row r="26" spans="2:31" x14ac:dyDescent="0.3">
      <c r="E26">
        <v>7</v>
      </c>
      <c r="F26" s="24" t="s">
        <v>18</v>
      </c>
      <c r="G26" s="84">
        <f t="shared" si="14"/>
        <v>0.48450433333333343</v>
      </c>
      <c r="H26" s="84">
        <f t="shared" si="15"/>
        <v>2.8480012484391771E-5</v>
      </c>
      <c r="I26" s="93">
        <v>15.92</v>
      </c>
      <c r="J26" s="87">
        <f t="shared" si="9"/>
        <v>0.79600000000000004</v>
      </c>
      <c r="K26" s="87">
        <f t="shared" si="10"/>
        <v>0.63361600000000007</v>
      </c>
      <c r="L26" s="87">
        <f t="shared" si="11"/>
        <v>7.9600000000000005E-4</v>
      </c>
      <c r="AB26" s="49">
        <f t="shared" si="12"/>
        <v>0.62875160982400724</v>
      </c>
      <c r="AC26" s="49">
        <f t="shared" si="13"/>
        <v>4.8643901759928276E-3</v>
      </c>
      <c r="AD26" s="49">
        <f t="shared" si="16"/>
        <v>0.63226366264298939</v>
      </c>
      <c r="AE26" s="43">
        <f t="shared" si="17"/>
        <v>0.62523955700502509</v>
      </c>
    </row>
    <row r="27" spans="2:31" ht="15" thickBot="1" x14ac:dyDescent="0.35">
      <c r="E27">
        <v>8</v>
      </c>
      <c r="F27" s="24" t="s">
        <v>19</v>
      </c>
      <c r="G27" s="84">
        <f t="shared" si="14"/>
        <v>0.53483433333333341</v>
      </c>
      <c r="H27" s="84">
        <f t="shared" si="15"/>
        <v>3.0184617127124723E-5</v>
      </c>
      <c r="I27" s="93">
        <v>16.579999999999998</v>
      </c>
      <c r="J27" s="87">
        <f t="shared" si="9"/>
        <v>0.82899999999999996</v>
      </c>
      <c r="K27" s="87">
        <f t="shared" si="10"/>
        <v>0.68724099999999988</v>
      </c>
      <c r="L27" s="87">
        <f t="shared" si="11"/>
        <v>8.2899999999999998E-4</v>
      </c>
      <c r="AB27" s="49">
        <f t="shared" si="12"/>
        <v>0.69384176656018681</v>
      </c>
      <c r="AC27" s="49">
        <f t="shared" si="13"/>
        <v>-6.6007665601869325E-3</v>
      </c>
      <c r="AD27" s="49">
        <f t="shared" si="16"/>
        <v>0.69735381937916896</v>
      </c>
      <c r="AE27" s="43">
        <f t="shared" si="17"/>
        <v>0.69032971374120466</v>
      </c>
    </row>
    <row r="28" spans="2:31" ht="15" thickTop="1" x14ac:dyDescent="0.3">
      <c r="E28">
        <v>9</v>
      </c>
      <c r="F28" s="24" t="s">
        <v>20</v>
      </c>
      <c r="G28" s="84">
        <f t="shared" si="14"/>
        <v>0.58614433333333338</v>
      </c>
      <c r="H28" s="84">
        <f t="shared" si="15"/>
        <v>3.1797973380564858E-5</v>
      </c>
      <c r="I28" s="93">
        <v>17.41</v>
      </c>
      <c r="J28" s="87">
        <f t="shared" si="9"/>
        <v>0.87050000000000005</v>
      </c>
      <c r="K28" s="87">
        <f t="shared" si="10"/>
        <v>0.75777025000000009</v>
      </c>
      <c r="L28" s="87">
        <f t="shared" si="11"/>
        <v>8.7050000000000007E-4</v>
      </c>
      <c r="X28" s="13" t="s">
        <v>43</v>
      </c>
      <c r="Y28" s="28">
        <f>4*PI()*PI()/X21</f>
        <v>30.526101912470708</v>
      </c>
      <c r="AB28" s="49">
        <f t="shared" si="12"/>
        <v>0.76019932551376068</v>
      </c>
      <c r="AC28" s="49">
        <f t="shared" si="13"/>
        <v>-2.4290755137605924E-3</v>
      </c>
      <c r="AD28" s="49">
        <f t="shared" si="16"/>
        <v>0.76371137833274283</v>
      </c>
      <c r="AE28" s="43">
        <f t="shared" si="17"/>
        <v>0.75668727269477853</v>
      </c>
    </row>
    <row r="29" spans="2:31" ht="15" thickBot="1" x14ac:dyDescent="0.35">
      <c r="E29">
        <v>10</v>
      </c>
      <c r="F29" s="25" t="s">
        <v>21</v>
      </c>
      <c r="G29" s="89">
        <f t="shared" si="14"/>
        <v>0.63921433333333333</v>
      </c>
      <c r="H29" s="89">
        <f>SQRT((10/9+E29)*C$18^2)</f>
        <v>3.3333333333333335E-5</v>
      </c>
      <c r="I29" s="94">
        <v>18.25</v>
      </c>
      <c r="J29" s="69">
        <f t="shared" si="9"/>
        <v>0.91249999999999998</v>
      </c>
      <c r="K29" s="69">
        <f t="shared" si="10"/>
        <v>0.83265624999999999</v>
      </c>
      <c r="L29" s="69">
        <f t="shared" si="11"/>
        <v>9.1250000000000001E-4</v>
      </c>
      <c r="X29" s="14" t="s">
        <v>44</v>
      </c>
      <c r="Y29" s="29">
        <f>X22*E$20</f>
        <v>7.7193413483914444E-3</v>
      </c>
      <c r="AB29" s="107">
        <f t="shared" si="12"/>
        <v>0.82883303538836928</v>
      </c>
      <c r="AC29" s="54">
        <f t="shared" si="13"/>
        <v>3.8232146116307097E-3</v>
      </c>
      <c r="AD29" s="107">
        <f t="shared" si="16"/>
        <v>0.83234508820735142</v>
      </c>
      <c r="AE29" s="72">
        <f t="shared" si="17"/>
        <v>0.82532098256938713</v>
      </c>
    </row>
    <row r="30" spans="2:31" ht="15" thickTop="1" x14ac:dyDescent="0.3">
      <c r="AB30" s="27"/>
      <c r="AD30" s="27"/>
      <c r="AE30" s="27"/>
    </row>
    <row r="32" spans="2:31" ht="15" thickBot="1" x14ac:dyDescent="0.35"/>
    <row r="33" spans="6:25" ht="22.2" thickTop="1" thickBot="1" x14ac:dyDescent="0.45">
      <c r="H33" s="99" t="s">
        <v>48</v>
      </c>
      <c r="I33" s="101"/>
      <c r="J33" s="99" t="s">
        <v>47</v>
      </c>
      <c r="K33" s="101"/>
    </row>
    <row r="34" spans="6:25" ht="17.399999999999999" thickTop="1" thickBot="1" x14ac:dyDescent="0.35">
      <c r="F34" s="60" t="s">
        <v>52</v>
      </c>
      <c r="G34" s="60" t="s">
        <v>22</v>
      </c>
      <c r="H34" s="60" t="s">
        <v>39</v>
      </c>
      <c r="I34" s="60" t="s">
        <v>40</v>
      </c>
      <c r="J34" s="60" t="s">
        <v>39</v>
      </c>
      <c r="K34" s="60" t="s">
        <v>40</v>
      </c>
    </row>
    <row r="35" spans="6:25" ht="15" thickTop="1" x14ac:dyDescent="0.3">
      <c r="F35" s="20">
        <v>1</v>
      </c>
      <c r="G35" s="43">
        <f>G7</f>
        <v>0.18789433333333333</v>
      </c>
      <c r="H35" s="49">
        <f>AB7</f>
        <v>0.24785208067798614</v>
      </c>
      <c r="I35" s="49">
        <f>AC7</f>
        <v>2.6481693220137825E-3</v>
      </c>
      <c r="J35" s="49">
        <f>AB20</f>
        <v>0.24515551625122303</v>
      </c>
      <c r="K35" s="49">
        <f>AC20</f>
        <v>-1.3051625122303956E-4</v>
      </c>
      <c r="X35" s="56" t="s">
        <v>43</v>
      </c>
      <c r="Y35" s="57">
        <f>(Y28+Y15)/2</f>
        <v>30.497699130141942</v>
      </c>
    </row>
    <row r="36" spans="6:25" x14ac:dyDescent="0.3">
      <c r="F36" s="20" t="s">
        <v>13</v>
      </c>
      <c r="G36" s="43">
        <f t="shared" ref="G36:G44" si="18">G8</f>
        <v>0.23604433333333333</v>
      </c>
      <c r="H36" s="49">
        <f t="shared" ref="H36:H44" si="19">AB8</f>
        <v>0.31023900901235968</v>
      </c>
      <c r="I36" s="49">
        <f t="shared" ref="I36:I44" si="20">AC8</f>
        <v>-9.935009012359608E-3</v>
      </c>
      <c r="J36" s="49">
        <f t="shared" ref="J36:K36" si="21">AB21</f>
        <v>0.30742634968748467</v>
      </c>
      <c r="K36" s="49">
        <f t="shared" si="21"/>
        <v>-5.1034968748459031E-4</v>
      </c>
      <c r="X36" s="80" t="s">
        <v>44</v>
      </c>
      <c r="Y36" s="82">
        <f>SQRT(((Y35-Y28)^2+(Y35-Y15)^2)/2)</f>
        <v>2.8402782328765142E-2</v>
      </c>
    </row>
    <row r="37" spans="6:25" ht="16.2" thickBot="1" x14ac:dyDescent="0.4">
      <c r="F37" s="20" t="s">
        <v>14</v>
      </c>
      <c r="G37" s="43">
        <f t="shared" si="18"/>
        <v>0.28472433333333336</v>
      </c>
      <c r="H37" s="49">
        <f t="shared" si="19"/>
        <v>0.37331264704594858</v>
      </c>
      <c r="I37" s="49">
        <f t="shared" si="20"/>
        <v>6.1433529540514398E-3</v>
      </c>
      <c r="J37" s="49">
        <f t="shared" ref="J37:K37" si="22">AB22</f>
        <v>0.37038261493519425</v>
      </c>
      <c r="K37" s="49">
        <f t="shared" si="22"/>
        <v>2.3276350648058219E-3</v>
      </c>
      <c r="X37" s="79" t="s">
        <v>61</v>
      </c>
      <c r="Y37" s="81">
        <f>Y36/Y35*100</f>
        <v>9.3130902129904214E-2</v>
      </c>
    </row>
    <row r="38" spans="6:25" ht="15" thickTop="1" x14ac:dyDescent="0.3">
      <c r="F38" s="20" t="s">
        <v>15</v>
      </c>
      <c r="G38" s="43">
        <f t="shared" si="18"/>
        <v>0.33414433333333338</v>
      </c>
      <c r="H38" s="49">
        <f t="shared" si="19"/>
        <v>0.4373450873010834</v>
      </c>
      <c r="I38" s="49">
        <f t="shared" si="20"/>
        <v>-1.7450873010835255E-3</v>
      </c>
      <c r="J38" s="49">
        <f t="shared" ref="J38:K38" si="23">AB23</f>
        <v>0.43429589818379338</v>
      </c>
      <c r="K38" s="49">
        <f t="shared" si="23"/>
        <v>-1.9896481837934354E-3</v>
      </c>
    </row>
    <row r="39" spans="6:25" ht="15" thickBot="1" x14ac:dyDescent="0.35">
      <c r="F39" s="20" t="s">
        <v>16</v>
      </c>
      <c r="G39" s="43">
        <f t="shared" si="18"/>
        <v>0.38405433333333339</v>
      </c>
      <c r="H39" s="49">
        <f t="shared" si="19"/>
        <v>0.50201241010832298</v>
      </c>
      <c r="I39" s="49">
        <f t="shared" si="20"/>
        <v>6.3565898916769781E-3</v>
      </c>
      <c r="J39" s="49">
        <f t="shared" ref="J39:K39" si="24">AB24</f>
        <v>0.49884288254108972</v>
      </c>
      <c r="K39" s="49">
        <f t="shared" si="24"/>
        <v>-4.0688254108978139E-4</v>
      </c>
    </row>
    <row r="40" spans="6:25" ht="15.6" thickTop="1" thickBot="1" x14ac:dyDescent="0.35">
      <c r="F40" s="20" t="s">
        <v>17</v>
      </c>
      <c r="G40" s="43">
        <f t="shared" si="18"/>
        <v>0.43420433333333341</v>
      </c>
      <c r="H40" s="49">
        <f t="shared" si="19"/>
        <v>0.56699069579822614</v>
      </c>
      <c r="I40" s="49">
        <f t="shared" si="20"/>
        <v>1.8304201773844397E-5</v>
      </c>
      <c r="J40" s="49">
        <f t="shared" ref="J40:K40" si="25">AB25</f>
        <v>0.56370025111489075</v>
      </c>
      <c r="K40" s="49">
        <f t="shared" si="25"/>
        <v>1.0519988851092066E-3</v>
      </c>
      <c r="X40" s="83" t="s">
        <v>62</v>
      </c>
      <c r="Y40" s="77">
        <f>(Y35-'Método estático'!V36)/'Método estático'!V36 *100</f>
        <v>0.88421974011308835</v>
      </c>
    </row>
    <row r="41" spans="6:25" ht="15" thickTop="1" x14ac:dyDescent="0.3">
      <c r="F41" s="20" t="s">
        <v>18</v>
      </c>
      <c r="G41" s="43">
        <f t="shared" si="18"/>
        <v>0.48450433333333343</v>
      </c>
      <c r="H41" s="49">
        <f t="shared" si="19"/>
        <v>0.63216333328979391</v>
      </c>
      <c r="I41" s="49">
        <f t="shared" si="20"/>
        <v>-9.3308328979391231E-4</v>
      </c>
      <c r="J41" s="49">
        <f t="shared" ref="J41:K41" si="26">AB26</f>
        <v>0.62875160982400724</v>
      </c>
      <c r="K41" s="49">
        <f t="shared" si="26"/>
        <v>4.8643901759928276E-3</v>
      </c>
    </row>
    <row r="42" spans="6:25" x14ac:dyDescent="0.3">
      <c r="F42" s="20" t="s">
        <v>19</v>
      </c>
      <c r="G42" s="43">
        <f t="shared" si="18"/>
        <v>0.53483433333333341</v>
      </c>
      <c r="H42" s="49">
        <f t="shared" si="19"/>
        <v>0.69737484114169457</v>
      </c>
      <c r="I42" s="49">
        <f t="shared" si="20"/>
        <v>-3.48584114169459E-3</v>
      </c>
      <c r="J42" s="49">
        <f t="shared" ref="J42:K42" si="27">AB27</f>
        <v>0.69384176656018681</v>
      </c>
      <c r="K42" s="49">
        <f t="shared" si="27"/>
        <v>-6.6007665601869325E-3</v>
      </c>
    </row>
    <row r="43" spans="6:25" x14ac:dyDescent="0.3">
      <c r="F43" s="20" t="s">
        <v>20</v>
      </c>
      <c r="G43" s="43">
        <f t="shared" si="18"/>
        <v>0.58614433333333338</v>
      </c>
      <c r="H43" s="49">
        <f t="shared" si="19"/>
        <v>0.76385611409780474</v>
      </c>
      <c r="I43" s="49">
        <f t="shared" si="20"/>
        <v>8.9413590219511452E-4</v>
      </c>
      <c r="J43" s="49">
        <f t="shared" ref="J43:K43" si="28">AB28</f>
        <v>0.76019932551376068</v>
      </c>
      <c r="K43" s="49">
        <f t="shared" si="28"/>
        <v>-2.4290755137605924E-3</v>
      </c>
    </row>
    <row r="44" spans="6:25" ht="15" thickBot="1" x14ac:dyDescent="0.35">
      <c r="F44" s="22" t="s">
        <v>21</v>
      </c>
      <c r="G44" s="72">
        <f t="shared" si="18"/>
        <v>0.63921433333333333</v>
      </c>
      <c r="H44" s="54">
        <f t="shared" si="19"/>
        <v>0.8326177815267809</v>
      </c>
      <c r="I44" s="54">
        <f t="shared" si="20"/>
        <v>3.846847321908875E-5</v>
      </c>
      <c r="J44" s="54">
        <f t="shared" ref="J44:K44" si="29">AB29</f>
        <v>0.82883303538836928</v>
      </c>
      <c r="K44" s="54">
        <f t="shared" si="29"/>
        <v>3.8232146116307097E-3</v>
      </c>
    </row>
    <row r="45" spans="6:25" ht="15" thickTop="1" x14ac:dyDescent="0.3">
      <c r="G45" s="27"/>
    </row>
  </sheetData>
  <mergeCells count="6">
    <mergeCell ref="W7:Z7"/>
    <mergeCell ref="W20:Z20"/>
    <mergeCell ref="F5:L5"/>
    <mergeCell ref="F18:L18"/>
    <mergeCell ref="H33:I33"/>
    <mergeCell ref="J33:K3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Método estático</vt:lpstr>
      <vt:lpstr>Método dinâmico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Salomé Gomes</cp:lastModifiedBy>
  <dcterms:created xsi:type="dcterms:W3CDTF">2022-05-31T10:54:31Z</dcterms:created>
  <dcterms:modified xsi:type="dcterms:W3CDTF">2022-06-09T14:30:46Z</dcterms:modified>
</cp:coreProperties>
</file>