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03l\2º SEMESTRE\LABS I\T6A - Movimento Harmónico Simples-mola\"/>
    </mc:Choice>
  </mc:AlternateContent>
  <xr:revisionPtr revIDLastSave="0" documentId="13_ncr:1_{3D8B594E-AEA1-4EE4-9CCD-D50925BC1C0D}" xr6:coauthVersionLast="47" xr6:coauthVersionMax="47" xr10:uidLastSave="{00000000-0000-0000-0000-000000000000}"/>
  <bookViews>
    <workbookView xWindow="696" yWindow="768" windowWidth="12036" windowHeight="10392" activeTab="1" xr2:uid="{75EE32D5-97F8-496F-B217-0BF741E1F6A1}"/>
  </bookViews>
  <sheets>
    <sheet name="estatico" sheetId="1" r:id="rId1"/>
    <sheet name="dinam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7" i="2"/>
  <c r="E7" i="2"/>
  <c r="F9" i="2" s="1"/>
  <c r="E9" i="1"/>
  <c r="F17" i="2"/>
  <c r="F17" i="1"/>
  <c r="D17" i="1"/>
  <c r="C17" i="2"/>
  <c r="P31" i="2"/>
  <c r="P30" i="2"/>
  <c r="P29" i="2"/>
  <c r="P28" i="2"/>
  <c r="N29" i="2"/>
  <c r="N28" i="2"/>
  <c r="P27" i="2"/>
  <c r="P26" i="2"/>
  <c r="N27" i="2"/>
  <c r="N26" i="2"/>
  <c r="P25" i="2"/>
  <c r="P24" i="2"/>
  <c r="N25" i="2"/>
  <c r="N24" i="2"/>
  <c r="P23" i="2"/>
  <c r="P22" i="2"/>
  <c r="N23" i="2"/>
  <c r="N22" i="2"/>
  <c r="P21" i="2"/>
  <c r="P20" i="2"/>
  <c r="N21" i="2"/>
  <c r="N20" i="2"/>
  <c r="P19" i="2"/>
  <c r="P18" i="2"/>
  <c r="N19" i="2"/>
  <c r="N18" i="2"/>
  <c r="P17" i="2"/>
  <c r="P16" i="2"/>
  <c r="N17" i="2"/>
  <c r="N16" i="2"/>
  <c r="P15" i="2"/>
  <c r="P14" i="2"/>
  <c r="N15" i="2"/>
  <c r="N14" i="2"/>
  <c r="P13" i="2"/>
  <c r="P12" i="2"/>
  <c r="N13" i="2"/>
  <c r="N12" i="2"/>
  <c r="Q18" i="1"/>
  <c r="O13" i="1"/>
  <c r="O14" i="1" s="1"/>
  <c r="B32" i="2"/>
  <c r="B33" i="2"/>
  <c r="B34" i="2"/>
  <c r="B35" i="2"/>
  <c r="B36" i="2"/>
  <c r="B37" i="2"/>
  <c r="B38" i="2"/>
  <c r="B39" i="2"/>
  <c r="B31" i="2"/>
  <c r="C18" i="2"/>
  <c r="C19" i="2"/>
  <c r="C20" i="2"/>
  <c r="C21" i="2"/>
  <c r="C22" i="2"/>
  <c r="C23" i="2"/>
  <c r="C24" i="2"/>
  <c r="C25" i="2"/>
  <c r="B32" i="1"/>
  <c r="F18" i="1"/>
  <c r="F19" i="1"/>
  <c r="F20" i="1"/>
  <c r="Q20" i="1" s="1"/>
  <c r="F21" i="1"/>
  <c r="Q21" i="1" s="1"/>
  <c r="F22" i="1"/>
  <c r="F23" i="1"/>
  <c r="Q26" i="1" s="1"/>
  <c r="F24" i="1"/>
  <c r="F25" i="1"/>
  <c r="Q30" i="1" s="1"/>
  <c r="F26" i="1"/>
  <c r="Q31" i="1" s="1"/>
  <c r="F27" i="1"/>
  <c r="I18" i="2"/>
  <c r="I19" i="2"/>
  <c r="I20" i="2"/>
  <c r="I21" i="2"/>
  <c r="I22" i="2"/>
  <c r="I23" i="2"/>
  <c r="I24" i="2"/>
  <c r="I25" i="2"/>
  <c r="I26" i="2"/>
  <c r="I17" i="2"/>
  <c r="F18" i="2"/>
  <c r="F19" i="2"/>
  <c r="F20" i="2"/>
  <c r="F21" i="2"/>
  <c r="F22" i="2"/>
  <c r="F23" i="2"/>
  <c r="F24" i="2"/>
  <c r="F25" i="2"/>
  <c r="F26" i="2"/>
  <c r="H18" i="2"/>
  <c r="H19" i="2"/>
  <c r="H20" i="2"/>
  <c r="H21" i="2"/>
  <c r="H22" i="2"/>
  <c r="H23" i="2"/>
  <c r="H24" i="2"/>
  <c r="H25" i="2"/>
  <c r="H26" i="2"/>
  <c r="H17" i="2"/>
  <c r="E18" i="2"/>
  <c r="E19" i="2"/>
  <c r="E20" i="2"/>
  <c r="E21" i="2"/>
  <c r="E22" i="2"/>
  <c r="E23" i="2"/>
  <c r="E24" i="2"/>
  <c r="E25" i="2"/>
  <c r="E26" i="2"/>
  <c r="E17" i="2"/>
  <c r="B17" i="2"/>
  <c r="B18" i="2"/>
  <c r="B19" i="2" s="1"/>
  <c r="B20" i="2" s="1"/>
  <c r="B21" i="2" s="1"/>
  <c r="B22" i="2" s="1"/>
  <c r="B23" i="2" s="1"/>
  <c r="B24" i="2" s="1"/>
  <c r="B25" i="2" s="1"/>
  <c r="B26" i="2" s="1"/>
  <c r="C26" i="2" s="1"/>
  <c r="D19" i="1"/>
  <c r="Q17" i="1" s="1"/>
  <c r="D18" i="1"/>
  <c r="Q15" i="1" s="1"/>
  <c r="Q16" i="1" s="1"/>
  <c r="D20" i="1"/>
  <c r="Q19" i="1" s="1"/>
  <c r="D21" i="1"/>
  <c r="Q22" i="1" s="1"/>
  <c r="D22" i="1"/>
  <c r="Q23" i="1" s="1"/>
  <c r="D23" i="1"/>
  <c r="Q25" i="1" s="1"/>
  <c r="D24" i="1"/>
  <c r="Q27" i="1" s="1"/>
  <c r="D25" i="1"/>
  <c r="Q29" i="1" s="1"/>
  <c r="D26" i="1"/>
  <c r="Q32" i="1" s="1"/>
  <c r="D27" i="1"/>
  <c r="Q33" i="1" s="1"/>
  <c r="I3" i="1" a="1"/>
  <c r="I3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42" i="1" s="1"/>
  <c r="B40" i="2" l="1"/>
  <c r="I3" i="2" a="1"/>
  <c r="I3" i="2" s="1"/>
  <c r="P3" i="2" a="1"/>
  <c r="P3" i="2" s="1"/>
  <c r="N30" i="2"/>
  <c r="P3" i="1" a="1"/>
  <c r="P5" i="1" s="1"/>
  <c r="O29" i="1"/>
  <c r="O30" i="1" s="1"/>
  <c r="Q13" i="1"/>
  <c r="B41" i="1"/>
  <c r="B40" i="1"/>
  <c r="O27" i="1"/>
  <c r="O28" i="1" s="1"/>
  <c r="O25" i="1"/>
  <c r="O26" i="1" s="1"/>
  <c r="C32" i="1"/>
  <c r="D32" i="1" s="1"/>
  <c r="Q28" i="1"/>
  <c r="Q14" i="1"/>
  <c r="B39" i="1"/>
  <c r="B38" i="1"/>
  <c r="O23" i="1"/>
  <c r="Q34" i="1"/>
  <c r="B36" i="1"/>
  <c r="O19" i="1"/>
  <c r="Q24" i="1"/>
  <c r="B33" i="1"/>
  <c r="B35" i="1"/>
  <c r="O33" i="1"/>
  <c r="O17" i="1"/>
  <c r="B37" i="1"/>
  <c r="O21" i="1"/>
  <c r="O22" i="1" s="1"/>
  <c r="B34" i="1"/>
  <c r="O31" i="1"/>
  <c r="O15" i="1"/>
  <c r="I4" i="1"/>
  <c r="J3" i="1"/>
  <c r="C36" i="1" s="1"/>
  <c r="D36" i="1" s="1"/>
  <c r="J5" i="1"/>
  <c r="I5" i="1"/>
  <c r="J4" i="1"/>
  <c r="J4" i="2" l="1"/>
  <c r="J5" i="2"/>
  <c r="Q4" i="2"/>
  <c r="Q5" i="2"/>
  <c r="Q3" i="2"/>
  <c r="E40" i="2" s="1"/>
  <c r="F40" i="2" s="1"/>
  <c r="I4" i="2"/>
  <c r="P4" i="2"/>
  <c r="J3" i="2"/>
  <c r="C31" i="2" s="1"/>
  <c r="D31" i="2" s="1"/>
  <c r="P5" i="2"/>
  <c r="I5" i="2"/>
  <c r="U3" i="2" a="1"/>
  <c r="N31" i="2"/>
  <c r="P4" i="1"/>
  <c r="Q4" i="1"/>
  <c r="Q5" i="1"/>
  <c r="P3" i="1"/>
  <c r="Q3" i="1"/>
  <c r="E34" i="1" s="1"/>
  <c r="F34" i="1" s="1"/>
  <c r="C35" i="1"/>
  <c r="D35" i="1" s="1"/>
  <c r="O20" i="1"/>
  <c r="O32" i="1"/>
  <c r="C34" i="1"/>
  <c r="D34" i="1" s="1"/>
  <c r="O18" i="1"/>
  <c r="C42" i="1"/>
  <c r="D42" i="1" s="1"/>
  <c r="C37" i="1"/>
  <c r="D37" i="1" s="1"/>
  <c r="O34" i="1"/>
  <c r="O16" i="1"/>
  <c r="O24" i="1"/>
  <c r="C38" i="1"/>
  <c r="D38" i="1" s="1"/>
  <c r="C41" i="1"/>
  <c r="D41" i="1" s="1"/>
  <c r="C40" i="1"/>
  <c r="D40" i="1" s="1"/>
  <c r="C33" i="1"/>
  <c r="D33" i="1" s="1"/>
  <c r="C39" i="1"/>
  <c r="D39" i="1" s="1"/>
  <c r="C32" i="2" l="1"/>
  <c r="D32" i="2" s="1"/>
  <c r="C39" i="2"/>
  <c r="D39" i="2" s="1"/>
  <c r="E34" i="2"/>
  <c r="F34" i="2" s="1"/>
  <c r="E36" i="2"/>
  <c r="F36" i="2" s="1"/>
  <c r="C33" i="2"/>
  <c r="D33" i="2" s="1"/>
  <c r="C40" i="2"/>
  <c r="D40" i="2" s="1"/>
  <c r="C37" i="2"/>
  <c r="D37" i="2" s="1"/>
  <c r="C38" i="2"/>
  <c r="D38" i="2" s="1"/>
  <c r="E35" i="2"/>
  <c r="F35" i="2" s="1"/>
  <c r="C36" i="2"/>
  <c r="D36" i="2" s="1"/>
  <c r="E32" i="2"/>
  <c r="F32" i="2" s="1"/>
  <c r="E33" i="2"/>
  <c r="F33" i="2" s="1"/>
  <c r="E39" i="2"/>
  <c r="F39" i="2" s="1"/>
  <c r="E31" i="2"/>
  <c r="F31" i="2" s="1"/>
  <c r="E38" i="2"/>
  <c r="F38" i="2" s="1"/>
  <c r="C35" i="2"/>
  <c r="D35" i="2" s="1"/>
  <c r="E37" i="2"/>
  <c r="F37" i="2" s="1"/>
  <c r="C34" i="2"/>
  <c r="D34" i="2" s="1"/>
  <c r="U3" i="2"/>
  <c r="U5" i="2"/>
  <c r="V4" i="2"/>
  <c r="U4" i="2"/>
  <c r="V5" i="2"/>
  <c r="V3" i="2"/>
  <c r="E33" i="1"/>
  <c r="F33" i="1" s="1"/>
  <c r="E35" i="1"/>
  <c r="F35" i="1" s="1"/>
  <c r="E36" i="1"/>
  <c r="F36" i="1" s="1"/>
  <c r="E39" i="1"/>
  <c r="F39" i="1" s="1"/>
  <c r="E42" i="1"/>
  <c r="F42" i="1" s="1"/>
  <c r="U3" i="1" a="1"/>
  <c r="U5" i="1" s="1"/>
  <c r="E37" i="1"/>
  <c r="F37" i="1" s="1"/>
  <c r="E38" i="1"/>
  <c r="F38" i="1" s="1"/>
  <c r="E41" i="1"/>
  <c r="F41" i="1" s="1"/>
  <c r="E32" i="1"/>
  <c r="F32" i="1" s="1"/>
  <c r="E40" i="1"/>
  <c r="F40" i="1" s="1"/>
  <c r="Q18" i="2" l="1"/>
  <c r="R18" i="2" s="1"/>
  <c r="Q26" i="2"/>
  <c r="R26" i="2" s="1"/>
  <c r="Q15" i="2"/>
  <c r="R15" i="2" s="1"/>
  <c r="Q16" i="2"/>
  <c r="R16" i="2" s="1"/>
  <c r="Q19" i="2"/>
  <c r="R19" i="2" s="1"/>
  <c r="Q27" i="2"/>
  <c r="R27" i="2" s="1"/>
  <c r="Q22" i="2"/>
  <c r="R22" i="2" s="1"/>
  <c r="Q23" i="2"/>
  <c r="R23" i="2" s="1"/>
  <c r="Q24" i="2"/>
  <c r="R24" i="2" s="1"/>
  <c r="Q12" i="2"/>
  <c r="R12" i="2" s="1"/>
  <c r="Q17" i="2"/>
  <c r="R17" i="2" s="1"/>
  <c r="Q20" i="2"/>
  <c r="R20" i="2" s="1"/>
  <c r="Q28" i="2"/>
  <c r="R28" i="2" s="1"/>
  <c r="Q14" i="2"/>
  <c r="R14" i="2" s="1"/>
  <c r="Q25" i="2"/>
  <c r="R25" i="2" s="1"/>
  <c r="Q13" i="2"/>
  <c r="R13" i="2" s="1"/>
  <c r="Q21" i="2"/>
  <c r="R21" i="2" s="1"/>
  <c r="Q29" i="2"/>
  <c r="R29" i="2" s="1"/>
  <c r="Q30" i="2"/>
  <c r="R30" i="2" s="1"/>
  <c r="Q31" i="2"/>
  <c r="R31" i="2" s="1"/>
  <c r="V5" i="1"/>
  <c r="U4" i="1"/>
  <c r="V3" i="1"/>
  <c r="U3" i="1"/>
  <c r="R22" i="1" s="1"/>
  <c r="S22" i="1" s="1"/>
  <c r="V4" i="1"/>
  <c r="R16" i="1"/>
  <c r="S16" i="1" s="1"/>
  <c r="R27" i="1"/>
  <c r="S27" i="1" s="1"/>
  <c r="R29" i="1"/>
  <c r="S29" i="1" s="1"/>
  <c r="R32" i="1"/>
  <c r="S32" i="1" s="1"/>
  <c r="R28" i="1"/>
  <c r="S28" i="1" s="1"/>
  <c r="R34" i="1"/>
  <c r="S34" i="1" s="1"/>
  <c r="R30" i="1" l="1"/>
  <c r="S30" i="1" s="1"/>
  <c r="R25" i="1"/>
  <c r="S25" i="1" s="1"/>
  <c r="R18" i="1"/>
  <c r="S18" i="1" s="1"/>
  <c r="R24" i="1"/>
  <c r="S24" i="1" s="1"/>
  <c r="R13" i="1"/>
  <c r="S13" i="1" s="1"/>
  <c r="R23" i="1"/>
  <c r="S23" i="1" s="1"/>
  <c r="R15" i="1"/>
  <c r="S15" i="1" s="1"/>
  <c r="R21" i="1"/>
  <c r="S21" i="1" s="1"/>
  <c r="R31" i="1"/>
  <c r="S31" i="1" s="1"/>
  <c r="R19" i="1"/>
  <c r="S19" i="1" s="1"/>
  <c r="R20" i="1"/>
  <c r="S20" i="1" s="1"/>
  <c r="R17" i="1"/>
  <c r="S17" i="1" s="1"/>
  <c r="R14" i="1"/>
  <c r="S14" i="1" s="1"/>
  <c r="R33" i="1"/>
  <c r="S33" i="1" s="1"/>
  <c r="R26" i="1"/>
  <c r="S26" i="1" s="1"/>
</calcChain>
</file>

<file path=xl/sharedStrings.xml><?xml version="1.0" encoding="utf-8"?>
<sst xmlns="http://schemas.openxmlformats.org/spreadsheetml/2006/main" count="214" uniqueCount="96">
  <si>
    <t>Massas</t>
  </si>
  <si>
    <t>m</t>
  </si>
  <si>
    <t>L_carga</t>
  </si>
  <si>
    <t>L_descarga</t>
  </si>
  <si>
    <t>1+2</t>
  </si>
  <si>
    <t>1+2+3</t>
  </si>
  <si>
    <t>1+2+3+4</t>
  </si>
  <si>
    <t>1+2+3+4+5</t>
  </si>
  <si>
    <t>1+2+3+4+5+6</t>
  </si>
  <si>
    <t>1+2+3+4+5+6+7</t>
  </si>
  <si>
    <t>1+2+3+4+5+6+7+8</t>
  </si>
  <si>
    <t>1+2+3+4+5+6+7+8+9</t>
  </si>
  <si>
    <t>1+2+3+4+5+6+7+8+9+10</t>
  </si>
  <si>
    <t>x_carga</t>
  </si>
  <si>
    <t>x_descarga</t>
  </si>
  <si>
    <r>
      <t xml:space="preserve">Massas (kg) </t>
    </r>
    <r>
      <rPr>
        <sz val="11"/>
        <color theme="1"/>
        <rFont val="Calibri"/>
        <family val="2"/>
      </rPr>
      <t>± E-05</t>
    </r>
  </si>
  <si>
    <t>(kg) ± E-05</t>
  </si>
  <si>
    <r>
      <t xml:space="preserve">(m) </t>
    </r>
    <r>
      <rPr>
        <sz val="11"/>
        <color theme="1"/>
        <rFont val="Calibri"/>
        <family val="2"/>
      </rPr>
      <t>± 5E-04</t>
    </r>
  </si>
  <si>
    <t>mola</t>
  </si>
  <si>
    <t>prato</t>
  </si>
  <si>
    <t>20T_carga</t>
  </si>
  <si>
    <r>
      <t>T</t>
    </r>
    <r>
      <rPr>
        <sz val="11"/>
        <color theme="1"/>
        <rFont val="Calibri"/>
        <family val="2"/>
      </rPr>
      <t>²_carga</t>
    </r>
  </si>
  <si>
    <t>u(T²_carga)</t>
  </si>
  <si>
    <t>20T_descarga</t>
  </si>
  <si>
    <r>
      <t>T</t>
    </r>
    <r>
      <rPr>
        <sz val="11"/>
        <color theme="1"/>
        <rFont val="Calibri"/>
        <family val="2"/>
      </rPr>
      <t>²_descarga</t>
    </r>
  </si>
  <si>
    <t>u(T²_descarga)</t>
  </si>
  <si>
    <r>
      <t xml:space="preserve">(s) </t>
    </r>
    <r>
      <rPr>
        <sz val="11"/>
        <color theme="1"/>
        <rFont val="Calibri"/>
        <family val="2"/>
      </rPr>
      <t xml:space="preserve">± 0.01 </t>
    </r>
  </si>
  <si>
    <r>
      <t>(s</t>
    </r>
    <r>
      <rPr>
        <sz val="11"/>
        <color theme="1"/>
        <rFont val="Calibri"/>
        <family val="2"/>
      </rPr>
      <t>²)</t>
    </r>
  </si>
  <si>
    <t>Ajuste linear 1</t>
  </si>
  <si>
    <t>Ajuste 1</t>
  </si>
  <si>
    <t>Resíduos 1</t>
  </si>
  <si>
    <t>Carga</t>
  </si>
  <si>
    <t xml:space="preserve"> (kg)</t>
  </si>
  <si>
    <t>Descarga</t>
  </si>
  <si>
    <t>Ajuste 2</t>
  </si>
  <si>
    <t>Média</t>
  </si>
  <si>
    <t>Ajuste 3</t>
  </si>
  <si>
    <t>Resíduos 2</t>
  </si>
  <si>
    <t>Ajuste linear 2</t>
  </si>
  <si>
    <t>carga</t>
  </si>
  <si>
    <t>descarga</t>
  </si>
  <si>
    <t>Ajuste linear 3</t>
  </si>
  <si>
    <t>M</t>
  </si>
  <si>
    <t>Ajuste 4</t>
  </si>
  <si>
    <t>Resíduos 4</t>
  </si>
  <si>
    <t>Ajuste 5</t>
  </si>
  <si>
    <t>Resíduos 5</t>
  </si>
  <si>
    <t>Ajuste 6</t>
  </si>
  <si>
    <t>Resíduos 6</t>
  </si>
  <si>
    <t>Ajuste linear 4</t>
  </si>
  <si>
    <t>(s²)</t>
  </si>
  <si>
    <t>Ajuste linear 5</t>
  </si>
  <si>
    <t>x</t>
  </si>
  <si>
    <t xml:space="preserve">carga </t>
  </si>
  <si>
    <t>(kg)</t>
  </si>
  <si>
    <t>Valor</t>
  </si>
  <si>
    <t>Incerteza</t>
  </si>
  <si>
    <t>Resíduos 3</t>
  </si>
  <si>
    <t>g (m/s²)</t>
  </si>
  <si>
    <t>K (N/m)</t>
  </si>
  <si>
    <r>
      <t>m</t>
    </r>
    <r>
      <rPr>
        <sz val="11"/>
        <color theme="1"/>
        <rFont val="Calibri"/>
        <family val="2"/>
      </rPr>
      <t>₁</t>
    </r>
  </si>
  <si>
    <r>
      <t>b</t>
    </r>
    <r>
      <rPr>
        <sz val="11"/>
        <color theme="1"/>
        <rFont val="Calibri"/>
        <family val="2"/>
      </rPr>
      <t>₁</t>
    </r>
  </si>
  <si>
    <r>
      <t>r</t>
    </r>
    <r>
      <rPr>
        <sz val="11"/>
        <color theme="1"/>
        <rFont val="Calibri"/>
        <family val="2"/>
      </rPr>
      <t>²</t>
    </r>
  </si>
  <si>
    <r>
      <t>s(m</t>
    </r>
    <r>
      <rPr>
        <sz val="11"/>
        <color theme="1"/>
        <rFont val="Calibri"/>
        <family val="2"/>
      </rPr>
      <t>₁)</t>
    </r>
  </si>
  <si>
    <r>
      <t>s(b</t>
    </r>
    <r>
      <rPr>
        <sz val="11"/>
        <color theme="1"/>
        <rFont val="Calibri"/>
        <family val="2"/>
      </rPr>
      <t>₁)</t>
    </r>
  </si>
  <si>
    <r>
      <t>m</t>
    </r>
    <r>
      <rPr>
        <sz val="11"/>
        <color theme="1"/>
        <rFont val="Calibri"/>
        <family val="2"/>
      </rPr>
      <t>₂</t>
    </r>
  </si>
  <si>
    <r>
      <t>b</t>
    </r>
    <r>
      <rPr>
        <sz val="11"/>
        <color theme="1"/>
        <rFont val="Calibri"/>
        <family val="2"/>
      </rPr>
      <t>₂</t>
    </r>
  </si>
  <si>
    <r>
      <t>s(m</t>
    </r>
    <r>
      <rPr>
        <sz val="11"/>
        <color theme="1"/>
        <rFont val="Calibri"/>
        <family val="2"/>
      </rPr>
      <t>₂)</t>
    </r>
  </si>
  <si>
    <r>
      <t>s(b</t>
    </r>
    <r>
      <rPr>
        <sz val="11"/>
        <color theme="1"/>
        <rFont val="Calibri"/>
        <family val="2"/>
      </rPr>
      <t>₂)</t>
    </r>
  </si>
  <si>
    <r>
      <t>s(y</t>
    </r>
    <r>
      <rPr>
        <sz val="11"/>
        <color theme="1"/>
        <rFont val="Calibri"/>
        <family val="2"/>
      </rPr>
      <t>₁)</t>
    </r>
  </si>
  <si>
    <r>
      <t>s(y</t>
    </r>
    <r>
      <rPr>
        <sz val="11"/>
        <color theme="1"/>
        <rFont val="Calibri"/>
        <family val="2"/>
      </rPr>
      <t>₂)</t>
    </r>
  </si>
  <si>
    <r>
      <t>m</t>
    </r>
    <r>
      <rPr>
        <sz val="11"/>
        <color theme="1"/>
        <rFont val="Calibri"/>
        <family val="2"/>
      </rPr>
      <t>₃</t>
    </r>
  </si>
  <si>
    <r>
      <t>b</t>
    </r>
    <r>
      <rPr>
        <sz val="11"/>
        <color theme="1"/>
        <rFont val="Calibri"/>
        <family val="2"/>
      </rPr>
      <t>₃</t>
    </r>
  </si>
  <si>
    <r>
      <t>s(y</t>
    </r>
    <r>
      <rPr>
        <sz val="11"/>
        <color theme="1"/>
        <rFont val="Calibri"/>
        <family val="2"/>
      </rPr>
      <t>₃)</t>
    </r>
  </si>
  <si>
    <r>
      <t>s(m</t>
    </r>
    <r>
      <rPr>
        <sz val="11"/>
        <color theme="1"/>
        <rFont val="Calibri"/>
        <family val="2"/>
      </rPr>
      <t>₃)</t>
    </r>
  </si>
  <si>
    <r>
      <t>s(b</t>
    </r>
    <r>
      <rPr>
        <sz val="11"/>
        <color theme="1"/>
        <rFont val="Calibri"/>
        <family val="2"/>
      </rPr>
      <t>₃)</t>
    </r>
  </si>
  <si>
    <t xml:space="preserve">descarga </t>
  </si>
  <si>
    <t>T²</t>
  </si>
  <si>
    <t>Ajuste linear 6</t>
  </si>
  <si>
    <r>
      <t>m</t>
    </r>
    <r>
      <rPr>
        <sz val="11"/>
        <color theme="1"/>
        <rFont val="Calibri"/>
        <family val="2"/>
      </rPr>
      <t>₄</t>
    </r>
  </si>
  <si>
    <r>
      <t>s(m</t>
    </r>
    <r>
      <rPr>
        <sz val="11"/>
        <color theme="1"/>
        <rFont val="Calibri"/>
        <family val="2"/>
      </rPr>
      <t>₄)</t>
    </r>
  </si>
  <si>
    <t>b₄</t>
  </si>
  <si>
    <t>s(b₄)</t>
  </si>
  <si>
    <t>s(y₄)</t>
  </si>
  <si>
    <r>
      <t>m</t>
    </r>
    <r>
      <rPr>
        <sz val="11"/>
        <color theme="1"/>
        <rFont val="Calibri"/>
        <family val="2"/>
      </rPr>
      <t>₅</t>
    </r>
  </si>
  <si>
    <t>s(m₅)</t>
  </si>
  <si>
    <t>b₅</t>
  </si>
  <si>
    <t>s(b₅)</t>
  </si>
  <si>
    <t>s(y₅)</t>
  </si>
  <si>
    <r>
      <t>m</t>
    </r>
    <r>
      <rPr>
        <sz val="11"/>
        <color theme="1"/>
        <rFont val="Calibri"/>
        <family val="2"/>
      </rPr>
      <t>₆</t>
    </r>
  </si>
  <si>
    <t>s(m₆)</t>
  </si>
  <si>
    <t>b₆</t>
  </si>
  <si>
    <t>s(b₆)</t>
  </si>
  <si>
    <t>s(y₆)</t>
  </si>
  <si>
    <t>Diferença relativa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</si>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</sst>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5" fontId="0" fillId="0" borderId="0" xfId="0" applyNumberFormat="1"/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linear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71982227180266"/>
          <c:y val="0.14275691171903104"/>
          <c:w val="0.77227262462589952"/>
          <c:h val="0.66922986255884986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estatico!$A$15</c:f>
              <c:strCache>
                <c:ptCount val="1"/>
                <c:pt idx="0">
                  <c:v>Massas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1532974919869E-2"/>
                  <c:y val="-9.8558890102941211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estatico!$D$17:$D$27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3.0000000000000027E-2</c:v>
                </c:pt>
                <c:pt idx="3">
                  <c:v>4.6000000000000041E-2</c:v>
                </c:pt>
                <c:pt idx="4">
                  <c:v>6.3000000000000056E-2</c:v>
                </c:pt>
                <c:pt idx="5">
                  <c:v>7.900000000000007E-2</c:v>
                </c:pt>
                <c:pt idx="6">
                  <c:v>9.5500000000000029E-2</c:v>
                </c:pt>
                <c:pt idx="7">
                  <c:v>0.1120000000000001</c:v>
                </c:pt>
                <c:pt idx="8">
                  <c:v>0.128</c:v>
                </c:pt>
                <c:pt idx="9">
                  <c:v>0.14500000000000002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estatico!$B$17:$B$27</c:f>
              <c:numCache>
                <c:formatCode>0.00000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0.39609</c:v>
                </c:pt>
                <c:pt idx="9">
                  <c:v>0.44756000000000001</c:v>
                </c:pt>
                <c:pt idx="10">
                  <c:v>0.50085000000000002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7-4A01-A8FB-E1D5D58B1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4864"/>
        <c:axId val="52841952"/>
      </c:scatterChart>
      <c:valAx>
        <c:axId val="52844864"/>
        <c:scaling>
          <c:orientation val="minMax"/>
          <c:max val="0.18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x_carga</a:t>
                </a:r>
                <a:r>
                  <a:rPr lang="pt-PT" sz="1400" baseline="0"/>
                  <a:t> (m)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841952"/>
        <c:crosses val="autoZero"/>
        <c:crossBetween val="midCat"/>
      </c:valAx>
      <c:valAx>
        <c:axId val="528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layout>
            <c:manualLayout>
              <c:xMode val="edge"/>
              <c:yMode val="edge"/>
              <c:x val="1.8431728406304956E-2"/>
              <c:y val="0.40427224098298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8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estatico!$D$30</c:f>
              <c:strCache>
                <c:ptCount val="1"/>
                <c:pt idx="0">
                  <c:v>Resíduos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estatico!$D$17:$D$27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3.0000000000000027E-2</c:v>
                </c:pt>
                <c:pt idx="3">
                  <c:v>4.6000000000000041E-2</c:v>
                </c:pt>
                <c:pt idx="4">
                  <c:v>6.3000000000000056E-2</c:v>
                </c:pt>
                <c:pt idx="5">
                  <c:v>7.900000000000007E-2</c:v>
                </c:pt>
                <c:pt idx="6">
                  <c:v>9.5500000000000029E-2</c:v>
                </c:pt>
                <c:pt idx="7">
                  <c:v>0.1120000000000001</c:v>
                </c:pt>
                <c:pt idx="8">
                  <c:v>0.128</c:v>
                </c:pt>
                <c:pt idx="9">
                  <c:v>0.14500000000000002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estatico!$D$32:$D$42</c:f>
              <c:numCache>
                <c:formatCode>0.00000</c:formatCode>
                <c:ptCount val="11"/>
                <c:pt idx="0">
                  <c:v>-1.8764137108708556E-3</c:v>
                </c:pt>
                <c:pt idx="1">
                  <c:v>-5.6903958580920011E-6</c:v>
                </c:pt>
                <c:pt idx="2">
                  <c:v>2.1650329191546802E-3</c:v>
                </c:pt>
                <c:pt idx="3">
                  <c:v>1.7491377885016091E-3</c:v>
                </c:pt>
                <c:pt idx="4">
                  <c:v>-9.7337578781722667E-4</c:v>
                </c:pt>
                <c:pt idx="5">
                  <c:v>-1.2927091847028671E-4</c:v>
                </c:pt>
                <c:pt idx="6">
                  <c:v>-5.9347527195607874E-4</c:v>
                </c:pt>
                <c:pt idx="7">
                  <c:v>-8.7767962544227363E-4</c:v>
                </c:pt>
                <c:pt idx="8">
                  <c:v>4.0642524390505086E-4</c:v>
                </c:pt>
                <c:pt idx="9">
                  <c:v>-4.2608833241380983E-4</c:v>
                </c:pt>
                <c:pt idx="10">
                  <c:v>5.6139809126731777E-4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3-4CFE-9AF4-2F245DCD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46336"/>
        <c:axId val="319844672"/>
      </c:scatterChart>
      <c:valAx>
        <c:axId val="319846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x_carga</a:t>
                </a:r>
                <a:r>
                  <a:rPr lang="pt-PT" sz="1400" baseline="0"/>
                  <a:t> (m)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844672"/>
        <c:crossesAt val="-2.5000000000000005E-3"/>
        <c:crossBetween val="midCat"/>
      </c:valAx>
      <c:valAx>
        <c:axId val="319844672"/>
        <c:scaling>
          <c:orientation val="minMax"/>
          <c:min val="-2.5000000000000005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84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Ajuste linear 2</a:t>
            </a:r>
          </a:p>
        </c:rich>
      </c:tx>
      <c:layout>
        <c:manualLayout>
          <c:xMode val="edge"/>
          <c:yMode val="edge"/>
          <c:x val="0.41021839754221545"/>
          <c:y val="2.463549717426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019090379310046"/>
          <c:y val="0.13994798142577114"/>
          <c:w val="0.77128950488455339"/>
          <c:h val="0.67226080368395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estatico!$E$30</c:f>
              <c:strCache>
                <c:ptCount val="1"/>
                <c:pt idx="0">
                  <c:v>Ajuste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8189026333240513E-2"/>
                  <c:y val="-2.908264748436779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estatico!$F$17:$F$27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3.1000000000000028E-2</c:v>
                </c:pt>
                <c:pt idx="3">
                  <c:v>4.7000000000000042E-2</c:v>
                </c:pt>
                <c:pt idx="4">
                  <c:v>6.25E-2</c:v>
                </c:pt>
                <c:pt idx="5">
                  <c:v>7.9500000000000015E-2</c:v>
                </c:pt>
                <c:pt idx="6">
                  <c:v>9.6000000000000085E-2</c:v>
                </c:pt>
                <c:pt idx="7">
                  <c:v>0.1120000000000001</c:v>
                </c:pt>
                <c:pt idx="8">
                  <c:v>0.12850000000000006</c:v>
                </c:pt>
                <c:pt idx="9">
                  <c:v>0.14400000000000002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estatico!$B$17:$B$27</c:f>
              <c:numCache>
                <c:formatCode>0.00000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0.39609</c:v>
                </c:pt>
                <c:pt idx="9">
                  <c:v>0.44756000000000001</c:v>
                </c:pt>
                <c:pt idx="10">
                  <c:v>0.50085000000000002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F-4F45-A703-7257B552D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4000"/>
        <c:axId val="54153568"/>
      </c:scatterChart>
      <c:valAx>
        <c:axId val="54144000"/>
        <c:scaling>
          <c:orientation val="minMax"/>
          <c:max val="0.18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x_descarga (m)</a:t>
                </a:r>
              </a:p>
            </c:rich>
          </c:tx>
          <c:layout>
            <c:manualLayout>
              <c:xMode val="edge"/>
              <c:yMode val="edge"/>
              <c:x val="0.44075115002795923"/>
              <c:y val="0.89884251963976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153568"/>
        <c:crosses val="autoZero"/>
        <c:crossBetween val="midCat"/>
      </c:valAx>
      <c:valAx>
        <c:axId val="54153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layout>
            <c:manualLayout>
              <c:xMode val="edge"/>
              <c:yMode val="edge"/>
              <c:x val="1.3812607692844004E-2"/>
              <c:y val="0.40340927293103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14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estatico!$F$30</c:f>
              <c:strCache>
                <c:ptCount val="1"/>
                <c:pt idx="0">
                  <c:v>Resíduos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estatico!$F$17:$F$27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3.1000000000000028E-2</c:v>
                </c:pt>
                <c:pt idx="3">
                  <c:v>4.7000000000000042E-2</c:v>
                </c:pt>
                <c:pt idx="4">
                  <c:v>6.25E-2</c:v>
                </c:pt>
                <c:pt idx="5">
                  <c:v>7.9500000000000015E-2</c:v>
                </c:pt>
                <c:pt idx="6">
                  <c:v>9.6000000000000085E-2</c:v>
                </c:pt>
                <c:pt idx="7">
                  <c:v>0.1120000000000001</c:v>
                </c:pt>
                <c:pt idx="8">
                  <c:v>0.12850000000000006</c:v>
                </c:pt>
                <c:pt idx="9">
                  <c:v>0.14400000000000002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estatico!$F$32:$F$42</c:f>
              <c:numCache>
                <c:formatCode>0.00000</c:formatCode>
                <c:ptCount val="11"/>
                <c:pt idx="0">
                  <c:v>-4.1333818737104844E-4</c:v>
                </c:pt>
                <c:pt idx="1">
                  <c:v>1.2874604461516961E-3</c:v>
                </c:pt>
                <c:pt idx="2">
                  <c:v>2.0031232190929893E-4</c:v>
                </c:pt>
                <c:pt idx="3">
                  <c:v>-3.968358023331009E-4</c:v>
                </c:pt>
                <c:pt idx="4">
                  <c:v>1.3199894523072409E-3</c:v>
                </c:pt>
                <c:pt idx="5">
                  <c:v>-1.1051054297002982E-3</c:v>
                </c:pt>
                <c:pt idx="6">
                  <c:v>-1.7562269328254554E-3</c:v>
                </c:pt>
                <c:pt idx="7">
                  <c:v>-6.8337505706789203E-4</c:v>
                </c:pt>
                <c:pt idx="8">
                  <c:v>-1.1244965601927004E-3</c:v>
                </c:pt>
                <c:pt idx="9">
                  <c:v>2.4823286944476441E-3</c:v>
                </c:pt>
                <c:pt idx="10">
                  <c:v>1.8928705467491369E-4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D-4119-8C15-2ABE177A8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34208"/>
        <c:axId val="402731712"/>
      </c:scatterChart>
      <c:valAx>
        <c:axId val="4027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x_descarga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731712"/>
        <c:crossesAt val="-2.0000000000000005E-3"/>
        <c:crossBetween val="midCat"/>
      </c:valAx>
      <c:valAx>
        <c:axId val="4027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7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Ajuste linear</a:t>
            </a:r>
            <a:r>
              <a:rPr lang="pt-PT" sz="1600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945259494568915"/>
          <c:y val="0.13686346863468635"/>
          <c:w val="0.80437596892577001"/>
          <c:h val="0.69928668971729091"/>
        </c:manualLayout>
      </c:layout>
      <c:scatterChart>
        <c:scatterStyle val="lineMarker"/>
        <c:varyColors val="0"/>
        <c:ser>
          <c:idx val="2"/>
          <c:order val="0"/>
          <c:tx>
            <c:strRef>
              <c:f>estatico!$R$10</c:f>
              <c:strCache>
                <c:ptCount val="1"/>
                <c:pt idx="0">
                  <c:v>Média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097684290491621E-2"/>
                  <c:y val="-1.743741944266262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estatico!$Q$13:$Q$34</c:f>
              <c:numCache>
                <c:formatCode>0.0000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1.5000000000000013E-2</c:v>
                </c:pt>
                <c:pt idx="3">
                  <c:v>1.5000000000000013E-2</c:v>
                </c:pt>
                <c:pt idx="4">
                  <c:v>3.0000000000000027E-2</c:v>
                </c:pt>
                <c:pt idx="5">
                  <c:v>3.1000000000000028E-2</c:v>
                </c:pt>
                <c:pt idx="6">
                  <c:v>4.6000000000000041E-2</c:v>
                </c:pt>
                <c:pt idx="7">
                  <c:v>4.7000000000000042E-2</c:v>
                </c:pt>
                <c:pt idx="8">
                  <c:v>6.25E-2</c:v>
                </c:pt>
                <c:pt idx="9">
                  <c:v>6.3000000000000056E-2</c:v>
                </c:pt>
                <c:pt idx="10">
                  <c:v>7.900000000000007E-2</c:v>
                </c:pt>
                <c:pt idx="11">
                  <c:v>7.9500000000000015E-2</c:v>
                </c:pt>
                <c:pt idx="12">
                  <c:v>9.5500000000000029E-2</c:v>
                </c:pt>
                <c:pt idx="13">
                  <c:v>9.6000000000000085E-2</c:v>
                </c:pt>
                <c:pt idx="14">
                  <c:v>0.1120000000000001</c:v>
                </c:pt>
                <c:pt idx="15">
                  <c:v>0.1120000000000001</c:v>
                </c:pt>
                <c:pt idx="16">
                  <c:v>0.128</c:v>
                </c:pt>
                <c:pt idx="17">
                  <c:v>0.12850000000000006</c:v>
                </c:pt>
                <c:pt idx="18">
                  <c:v>0.14400000000000002</c:v>
                </c:pt>
                <c:pt idx="19">
                  <c:v>0.14500000000000002</c:v>
                </c:pt>
                <c:pt idx="20">
                  <c:v>0.16200000000000003</c:v>
                </c:pt>
                <c:pt idx="21">
                  <c:v>0.16200000000000003</c:v>
                </c:pt>
              </c:numCache>
            </c:numRef>
          </c:xVal>
          <c:yVal>
            <c:numRef>
              <c:f>estatico!$O$13:$O$34</c:f>
              <c:numCache>
                <c:formatCode>0.00000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4.802E-2</c:v>
                </c:pt>
                <c:pt idx="3">
                  <c:v>4.802E-2</c:v>
                </c:pt>
                <c:pt idx="4">
                  <c:v>9.6340000000000009E-2</c:v>
                </c:pt>
                <c:pt idx="5">
                  <c:v>9.6340000000000009E-2</c:v>
                </c:pt>
                <c:pt idx="6">
                  <c:v>0.14515</c:v>
                </c:pt>
                <c:pt idx="7">
                  <c:v>0.14515</c:v>
                </c:pt>
                <c:pt idx="8">
                  <c:v>0.19473000000000001</c:v>
                </c:pt>
                <c:pt idx="9">
                  <c:v>0.19473000000000001</c:v>
                </c:pt>
                <c:pt idx="10">
                  <c:v>0.24480000000000002</c:v>
                </c:pt>
                <c:pt idx="11">
                  <c:v>0.24480000000000002</c:v>
                </c:pt>
                <c:pt idx="12">
                  <c:v>0.29510000000000003</c:v>
                </c:pt>
                <c:pt idx="13">
                  <c:v>0.29510000000000003</c:v>
                </c:pt>
                <c:pt idx="14">
                  <c:v>0.34558</c:v>
                </c:pt>
                <c:pt idx="15">
                  <c:v>0.34558</c:v>
                </c:pt>
                <c:pt idx="16">
                  <c:v>0.39609</c:v>
                </c:pt>
                <c:pt idx="17">
                  <c:v>0.39609</c:v>
                </c:pt>
                <c:pt idx="18">
                  <c:v>0.44756000000000001</c:v>
                </c:pt>
                <c:pt idx="19">
                  <c:v>0.44756000000000001</c:v>
                </c:pt>
                <c:pt idx="20">
                  <c:v>0.50085000000000002</c:v>
                </c:pt>
                <c:pt idx="21">
                  <c:v>0.50085000000000002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E7-4A56-99D6-A4D8E29F8A1F}"/>
            </c:ext>
          </c:extLst>
        </c:ser>
        <c:ser>
          <c:idx val="1"/>
          <c:order val="1"/>
          <c:tx>
            <c:strRef>
              <c:f>estatico!$F$15</c:f>
              <c:strCache>
                <c:ptCount val="1"/>
                <c:pt idx="0">
                  <c:v>x_descarga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estatico!$F$17:$F$27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3.1000000000000028E-2</c:v>
                </c:pt>
                <c:pt idx="3">
                  <c:v>4.7000000000000042E-2</c:v>
                </c:pt>
                <c:pt idx="4">
                  <c:v>6.25E-2</c:v>
                </c:pt>
                <c:pt idx="5">
                  <c:v>7.9500000000000015E-2</c:v>
                </c:pt>
                <c:pt idx="6">
                  <c:v>9.6000000000000085E-2</c:v>
                </c:pt>
                <c:pt idx="7">
                  <c:v>0.1120000000000001</c:v>
                </c:pt>
                <c:pt idx="8">
                  <c:v>0.12850000000000006</c:v>
                </c:pt>
                <c:pt idx="9">
                  <c:v>0.14400000000000002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estatico!$B$17:$B$27</c:f>
              <c:numCache>
                <c:formatCode>0.00000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0.39609</c:v>
                </c:pt>
                <c:pt idx="9">
                  <c:v>0.44756000000000001</c:v>
                </c:pt>
                <c:pt idx="10">
                  <c:v>0.50085000000000002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74-4C94-9AEB-1F1C1DB0C4C6}"/>
            </c:ext>
          </c:extLst>
        </c:ser>
        <c:ser>
          <c:idx val="0"/>
          <c:order val="2"/>
          <c:tx>
            <c:strRef>
              <c:f>estatico!$D$15</c:f>
              <c:strCache>
                <c:ptCount val="1"/>
                <c:pt idx="0">
                  <c:v>x_carga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estatico!$D$17:$D$27</c:f>
              <c:numCache>
                <c:formatCode>0.0000</c:formatCode>
                <c:ptCount val="11"/>
                <c:pt idx="0">
                  <c:v>0</c:v>
                </c:pt>
                <c:pt idx="1">
                  <c:v>1.5000000000000013E-2</c:v>
                </c:pt>
                <c:pt idx="2">
                  <c:v>3.0000000000000027E-2</c:v>
                </c:pt>
                <c:pt idx="3">
                  <c:v>4.6000000000000041E-2</c:v>
                </c:pt>
                <c:pt idx="4">
                  <c:v>6.3000000000000056E-2</c:v>
                </c:pt>
                <c:pt idx="5">
                  <c:v>7.900000000000007E-2</c:v>
                </c:pt>
                <c:pt idx="6">
                  <c:v>9.5500000000000029E-2</c:v>
                </c:pt>
                <c:pt idx="7">
                  <c:v>0.1120000000000001</c:v>
                </c:pt>
                <c:pt idx="8">
                  <c:v>0.128</c:v>
                </c:pt>
                <c:pt idx="9">
                  <c:v>0.14500000000000002</c:v>
                </c:pt>
                <c:pt idx="10">
                  <c:v>0.16200000000000003</c:v>
                </c:pt>
              </c:numCache>
            </c:numRef>
          </c:xVal>
          <c:yVal>
            <c:numRef>
              <c:f>estatico!$B$17:$B$27</c:f>
              <c:numCache>
                <c:formatCode>0.00000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0.39609</c:v>
                </c:pt>
                <c:pt idx="9">
                  <c:v>0.44756000000000001</c:v>
                </c:pt>
                <c:pt idx="10">
                  <c:v>0.50085000000000002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4-4C94-9AEB-1F1C1DB0C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537136"/>
        <c:axId val="254540880"/>
      </c:scatterChart>
      <c:valAx>
        <c:axId val="254537136"/>
        <c:scaling>
          <c:orientation val="minMax"/>
          <c:max val="0.18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x_carga</a:t>
                </a:r>
                <a:r>
                  <a:rPr lang="pt-PT" sz="1400" baseline="0"/>
                  <a:t> e x_descarga (m)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36333630222493812"/>
              <c:y val="0.915795859645138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4540880"/>
        <c:crosses val="autoZero"/>
        <c:crossBetween val="midCat"/>
      </c:valAx>
      <c:valAx>
        <c:axId val="254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layout>
            <c:manualLayout>
              <c:xMode val="edge"/>
              <c:yMode val="edge"/>
              <c:x val="1.2456435250671118E-2"/>
              <c:y val="0.41283756832280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453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975261335492134"/>
          <c:y val="0.53561946245552139"/>
          <c:w val="0.23526836856904812"/>
          <c:h val="0.28560733000967153"/>
        </c:manualLayout>
      </c:layout>
      <c:overlay val="0"/>
      <c:spPr>
        <a:solidFill>
          <a:schemeClr val="bg1"/>
        </a:solidFill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estatico!$Q$13:$Q$34</c:f>
              <c:numCache>
                <c:formatCode>0.0000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1.5000000000000013E-2</c:v>
                </c:pt>
                <c:pt idx="3">
                  <c:v>1.5000000000000013E-2</c:v>
                </c:pt>
                <c:pt idx="4">
                  <c:v>3.0000000000000027E-2</c:v>
                </c:pt>
                <c:pt idx="5">
                  <c:v>3.1000000000000028E-2</c:v>
                </c:pt>
                <c:pt idx="6">
                  <c:v>4.6000000000000041E-2</c:v>
                </c:pt>
                <c:pt idx="7">
                  <c:v>4.7000000000000042E-2</c:v>
                </c:pt>
                <c:pt idx="8">
                  <c:v>6.25E-2</c:v>
                </c:pt>
                <c:pt idx="9">
                  <c:v>6.3000000000000056E-2</c:v>
                </c:pt>
                <c:pt idx="10">
                  <c:v>7.900000000000007E-2</c:v>
                </c:pt>
                <c:pt idx="11">
                  <c:v>7.9500000000000015E-2</c:v>
                </c:pt>
                <c:pt idx="12">
                  <c:v>9.5500000000000029E-2</c:v>
                </c:pt>
                <c:pt idx="13">
                  <c:v>9.6000000000000085E-2</c:v>
                </c:pt>
                <c:pt idx="14">
                  <c:v>0.1120000000000001</c:v>
                </c:pt>
                <c:pt idx="15">
                  <c:v>0.1120000000000001</c:v>
                </c:pt>
                <c:pt idx="16">
                  <c:v>0.128</c:v>
                </c:pt>
                <c:pt idx="17">
                  <c:v>0.12850000000000006</c:v>
                </c:pt>
                <c:pt idx="18">
                  <c:v>0.14400000000000002</c:v>
                </c:pt>
                <c:pt idx="19">
                  <c:v>0.14500000000000002</c:v>
                </c:pt>
                <c:pt idx="20">
                  <c:v>0.16200000000000003</c:v>
                </c:pt>
                <c:pt idx="21">
                  <c:v>0.16200000000000003</c:v>
                </c:pt>
              </c:numCache>
            </c:numRef>
          </c:xVal>
          <c:yVal>
            <c:numRef>
              <c:f>estatico!$S$13:$S$34</c:f>
              <c:numCache>
                <c:formatCode>0.00000</c:formatCode>
                <c:ptCount val="22"/>
                <c:pt idx="0">
                  <c:v>-1.1478217101987265E-3</c:v>
                </c:pt>
                <c:pt idx="1">
                  <c:v>-1.1478217101987265E-3</c:v>
                </c:pt>
                <c:pt idx="2">
                  <c:v>6.3839686616495167E-4</c:v>
                </c:pt>
                <c:pt idx="3">
                  <c:v>6.3839686616495167E-4</c:v>
                </c:pt>
                <c:pt idx="4">
                  <c:v>2.7246154425286384E-3</c:v>
                </c:pt>
                <c:pt idx="5">
                  <c:v>-3.5763665238044973E-4</c:v>
                </c:pt>
                <c:pt idx="6">
                  <c:v>2.2185819239832205E-3</c:v>
                </c:pt>
                <c:pt idx="7">
                  <c:v>-8.6367017092586762E-4</c:v>
                </c:pt>
                <c:pt idx="8">
                  <c:v>9.4142235798344576E-4</c:v>
                </c:pt>
                <c:pt idx="9">
                  <c:v>-5.9970368947126484E-4</c:v>
                </c:pt>
                <c:pt idx="10">
                  <c:v>1.5426279198332837E-4</c:v>
                </c:pt>
                <c:pt idx="11">
                  <c:v>-1.3868632554710492E-3</c:v>
                </c:pt>
                <c:pt idx="12">
                  <c:v>-4.0289677401644797E-4</c:v>
                </c:pt>
                <c:pt idx="13">
                  <c:v>-1.9440228214711586E-3</c:v>
                </c:pt>
                <c:pt idx="14">
                  <c:v>-7.800563400165994E-4</c:v>
                </c:pt>
                <c:pt idx="15">
                  <c:v>-7.800563400165994E-4</c:v>
                </c:pt>
                <c:pt idx="16">
                  <c:v>4.1391014143832283E-4</c:v>
                </c:pt>
                <c:pt idx="17">
                  <c:v>-1.1272159060163878E-3</c:v>
                </c:pt>
                <c:pt idx="18">
                  <c:v>2.5678766228929284E-3</c:v>
                </c:pt>
                <c:pt idx="19">
                  <c:v>-5.1437547201615974E-4</c:v>
                </c:pt>
                <c:pt idx="20">
                  <c:v>3.7733891452940149E-4</c:v>
                </c:pt>
                <c:pt idx="21">
                  <c:v>3.7733891452940149E-4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9-418C-A3FF-A8E752B26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1424"/>
        <c:axId val="485002240"/>
      </c:scatterChart>
      <c:valAx>
        <c:axId val="4849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x_carga e x_descarga (m)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5002240"/>
        <c:crossesAt val="-3.0000000000000009E-3"/>
        <c:crossBetween val="midCat"/>
      </c:valAx>
      <c:valAx>
        <c:axId val="485002240"/>
        <c:scaling>
          <c:orientation val="minMax"/>
          <c:max val="3.5000000000000009E-3"/>
          <c:min val="-2.5000000000000005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(kg)</a:t>
                </a:r>
              </a:p>
            </c:rich>
          </c:tx>
          <c:layout>
            <c:manualLayout>
              <c:xMode val="edge"/>
              <c:yMode val="edge"/>
              <c:x val="2.42841201118979E-2"/>
              <c:y val="0.35353510199673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49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Ajuste linear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224920536734704E-2"/>
                  <c:y val="3.033569698815272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dinamico!$C$17:$C$26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dinamico!$E$17:$E$26</c:f>
              <c:numCache>
                <c:formatCode>0.0000</c:formatCode>
                <c:ptCount val="10"/>
                <c:pt idx="0">
                  <c:v>0.25300899999999998</c:v>
                </c:pt>
                <c:pt idx="1">
                  <c:v>0.31472100000000008</c:v>
                </c:pt>
                <c:pt idx="2">
                  <c:v>0.38316099999999997</c:v>
                </c:pt>
                <c:pt idx="3">
                  <c:v>0.43692100000000006</c:v>
                </c:pt>
                <c:pt idx="4">
                  <c:v>0.50268099999999993</c:v>
                </c:pt>
                <c:pt idx="5">
                  <c:v>0.56325024999999995</c:v>
                </c:pt>
                <c:pt idx="6">
                  <c:v>0.63282024999999997</c:v>
                </c:pt>
                <c:pt idx="7">
                  <c:v>0.70224400000000009</c:v>
                </c:pt>
                <c:pt idx="8">
                  <c:v>0.78057225000000008</c:v>
                </c:pt>
                <c:pt idx="9">
                  <c:v>0.84088900000000011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C-4D73-8209-979AD6DBE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91696"/>
        <c:axId val="266692112"/>
      </c:scatterChart>
      <c:valAx>
        <c:axId val="266691696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6692112"/>
        <c:crosses val="autoZero"/>
        <c:crossBetween val="midCat"/>
      </c:valAx>
      <c:valAx>
        <c:axId val="26669211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T²_carga (s²)</a:t>
                </a:r>
              </a:p>
            </c:rich>
          </c:tx>
          <c:layout>
            <c:manualLayout>
              <c:xMode val="edge"/>
              <c:yMode val="edge"/>
              <c:x val="1.3949434581087678E-2"/>
              <c:y val="0.33180783341308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669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dinamico!$B$31:$B$40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dinamico!$D$31:$D$40</c:f>
              <c:numCache>
                <c:formatCode>0.0000</c:formatCode>
                <c:ptCount val="10"/>
                <c:pt idx="0">
                  <c:v>2.8949158165973432E-3</c:v>
                </c:pt>
                <c:pt idx="1">
                  <c:v>1.6848916079599818E-3</c:v>
                </c:pt>
                <c:pt idx="2">
                  <c:v>6.5647922366108835E-3</c:v>
                </c:pt>
                <c:pt idx="3">
                  <c:v>-4.2379966761421639E-3</c:v>
                </c:pt>
                <c:pt idx="4">
                  <c:v>-3.6788607516071714E-3</c:v>
                </c:pt>
                <c:pt idx="5">
                  <c:v>-8.6099794952837483E-3</c:v>
                </c:pt>
                <c:pt idx="6">
                  <c:v>-4.7747431966909115E-3</c:v>
                </c:pt>
                <c:pt idx="7">
                  <c:v>-1.1248227243867426E-3</c:v>
                </c:pt>
                <c:pt idx="8">
                  <c:v>1.0179491306685939E-2</c:v>
                </c:pt>
                <c:pt idx="9">
                  <c:v>1.1023118762579776E-3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E-4BF8-8CAC-402F2F08F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31248"/>
        <c:axId val="307430416"/>
      </c:scatterChart>
      <c:valAx>
        <c:axId val="307431248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7430416"/>
        <c:crossesAt val="-1.0000000000000002E-2"/>
        <c:crossBetween val="midCat"/>
      </c:valAx>
      <c:valAx>
        <c:axId val="3074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 </a:t>
                </a:r>
                <a:r>
                  <a:rPr lang="pt-PT" sz="1400" b="0" i="0" u="none" strike="noStrike" baseline="0">
                    <a:effectLst/>
                  </a:rPr>
                  <a:t>(s²)</a:t>
                </a:r>
                <a:r>
                  <a:rPr lang="pt-PT" sz="1400" baseline="0"/>
                  <a:t>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743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Ajuste linear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65086522138798E-2"/>
                  <c:y val="4.15994785907245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dinamico!$C$17:$C$26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dinamico!$H$17:$H$26</c:f>
              <c:numCache>
                <c:formatCode>0.0000</c:formatCode>
                <c:ptCount val="10"/>
                <c:pt idx="0">
                  <c:v>0.24651224999999999</c:v>
                </c:pt>
                <c:pt idx="1">
                  <c:v>0.32148899999999997</c:v>
                </c:pt>
                <c:pt idx="2">
                  <c:v>0.38316099999999997</c:v>
                </c:pt>
                <c:pt idx="3">
                  <c:v>0.44156024999999999</c:v>
                </c:pt>
                <c:pt idx="4">
                  <c:v>0.50908225000000007</c:v>
                </c:pt>
                <c:pt idx="5">
                  <c:v>0.5776</c:v>
                </c:pt>
                <c:pt idx="6">
                  <c:v>0.63520899999999991</c:v>
                </c:pt>
                <c:pt idx="7">
                  <c:v>0.70980625000000008</c:v>
                </c:pt>
                <c:pt idx="8">
                  <c:v>0.77000625000000011</c:v>
                </c:pt>
                <c:pt idx="9">
                  <c:v>0.82537225000000014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F-4B7F-928D-BE910A7A7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025104"/>
        <c:axId val="1944033424"/>
      </c:scatterChart>
      <c:valAx>
        <c:axId val="1944025104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4033424"/>
        <c:crosses val="autoZero"/>
        <c:crossBetween val="midCat"/>
      </c:valAx>
      <c:valAx>
        <c:axId val="194403342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T²_descarga (s²)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8680677174547577E-2"/>
              <c:y val="0.30478847624361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402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dinamico!$B$31:$B$40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dinamico!$F$31:$F$40</c:f>
              <c:numCache>
                <c:formatCode>0.0000</c:formatCode>
                <c:ptCount val="10"/>
                <c:pt idx="0">
                  <c:v>-9.0806558914121593E-3</c:v>
                </c:pt>
                <c:pt idx="1">
                  <c:v>3.9529730115206996E-3</c:v>
                </c:pt>
                <c:pt idx="2">
                  <c:v>3.0537035424013093E-3</c:v>
                </c:pt>
                <c:pt idx="3">
                  <c:v>-2.1054062256569139E-3</c:v>
                </c:pt>
                <c:pt idx="4">
                  <c:v>1.2300856342324362E-3</c:v>
                </c:pt>
                <c:pt idx="5">
                  <c:v>5.2664823398930194E-3</c:v>
                </c:pt>
                <c:pt idx="6">
                  <c:v>-1.8366193360161986E-3</c:v>
                </c:pt>
                <c:pt idx="7">
                  <c:v>8.0100709244793622E-3</c:v>
                </c:pt>
                <c:pt idx="8">
                  <c:v>2.2288531499338182E-3</c:v>
                </c:pt>
                <c:pt idx="9">
                  <c:v>-1.0719487149377316E-2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E1-48F0-B3EA-65B19BC4C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061904"/>
        <c:axId val="1702061072"/>
      </c:scatterChart>
      <c:valAx>
        <c:axId val="1702061904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2061072"/>
        <c:crossesAt val="-1.5000000000000003E-2"/>
        <c:crossBetween val="midCat"/>
      </c:valAx>
      <c:valAx>
        <c:axId val="17020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Resíduo (s²)  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206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Ajuste linear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11814745102646"/>
          <c:y val="0.12859335803592806"/>
          <c:w val="0.77785207885889573"/>
          <c:h val="0.700521124103648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dinamico!$E$15</c:f>
              <c:strCache>
                <c:ptCount val="1"/>
                <c:pt idx="0">
                  <c:v>T²_carga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dinamico!$C$17:$C$26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dinamico!$E$17:$E$26</c:f>
              <c:numCache>
                <c:formatCode>0.0000</c:formatCode>
                <c:ptCount val="10"/>
                <c:pt idx="0">
                  <c:v>0.25300899999999998</c:v>
                </c:pt>
                <c:pt idx="1">
                  <c:v>0.31472100000000008</c:v>
                </c:pt>
                <c:pt idx="2">
                  <c:v>0.38316099999999997</c:v>
                </c:pt>
                <c:pt idx="3">
                  <c:v>0.43692100000000006</c:v>
                </c:pt>
                <c:pt idx="4">
                  <c:v>0.50268099999999993</c:v>
                </c:pt>
                <c:pt idx="5">
                  <c:v>0.56325024999999995</c:v>
                </c:pt>
                <c:pt idx="6">
                  <c:v>0.63282024999999997</c:v>
                </c:pt>
                <c:pt idx="7">
                  <c:v>0.70224400000000009</c:v>
                </c:pt>
                <c:pt idx="8">
                  <c:v>0.78057225000000008</c:v>
                </c:pt>
                <c:pt idx="9">
                  <c:v>0.84088900000000011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C-441E-9247-A2C3ECE7E6A4}"/>
            </c:ext>
          </c:extLst>
        </c:ser>
        <c:ser>
          <c:idx val="1"/>
          <c:order val="1"/>
          <c:tx>
            <c:strRef>
              <c:f>dinamico!$H$15</c:f>
              <c:strCache>
                <c:ptCount val="1"/>
                <c:pt idx="0">
                  <c:v>T²_descarga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dinamico!$C$17:$C$26</c:f>
              <c:numCache>
                <c:formatCode>0.00000</c:formatCode>
                <c:ptCount val="10"/>
                <c:pt idx="0">
                  <c:v>1.0279433333333332</c:v>
                </c:pt>
                <c:pt idx="1">
                  <c:v>1.0762633333333333</c:v>
                </c:pt>
                <c:pt idx="2">
                  <c:v>1.1250733333333334</c:v>
                </c:pt>
                <c:pt idx="3">
                  <c:v>1.1746533333333333</c:v>
                </c:pt>
                <c:pt idx="4">
                  <c:v>1.2247233333333334</c:v>
                </c:pt>
                <c:pt idx="5">
                  <c:v>1.2750233333333334</c:v>
                </c:pt>
                <c:pt idx="6">
                  <c:v>1.3255033333333333</c:v>
                </c:pt>
                <c:pt idx="7">
                  <c:v>1.3760133333333333</c:v>
                </c:pt>
                <c:pt idx="8">
                  <c:v>1.4274833333333334</c:v>
                </c:pt>
                <c:pt idx="9">
                  <c:v>1.4807733333333335</c:v>
                </c:pt>
              </c:numCache>
            </c:numRef>
          </c:xVal>
          <c:yVal>
            <c:numRef>
              <c:f>dinamico!$H$17:$H$26</c:f>
              <c:numCache>
                <c:formatCode>0.0000</c:formatCode>
                <c:ptCount val="10"/>
                <c:pt idx="0">
                  <c:v>0.24651224999999999</c:v>
                </c:pt>
                <c:pt idx="1">
                  <c:v>0.32148899999999997</c:v>
                </c:pt>
                <c:pt idx="2">
                  <c:v>0.38316099999999997</c:v>
                </c:pt>
                <c:pt idx="3">
                  <c:v>0.44156024999999999</c:v>
                </c:pt>
                <c:pt idx="4">
                  <c:v>0.50908225000000007</c:v>
                </c:pt>
                <c:pt idx="5">
                  <c:v>0.5776</c:v>
                </c:pt>
                <c:pt idx="6">
                  <c:v>0.63520899999999991</c:v>
                </c:pt>
                <c:pt idx="7">
                  <c:v>0.70980625000000008</c:v>
                </c:pt>
                <c:pt idx="8">
                  <c:v>0.77000625000000011</c:v>
                </c:pt>
                <c:pt idx="9">
                  <c:v>0.82537225000000014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BC-441E-9247-A2C3ECE7E6A4}"/>
            </c:ext>
          </c:extLst>
        </c:ser>
        <c:ser>
          <c:idx val="2"/>
          <c:order val="2"/>
          <c:tx>
            <c:strRef>
              <c:f>dinamico!$Q$9</c:f>
              <c:strCache>
                <c:ptCount val="1"/>
                <c:pt idx="0">
                  <c:v>Média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014332651112124E-2"/>
                  <c:y val="-6.5126923809563533E-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dinamico!$N$12:$N$31</c:f>
              <c:numCache>
                <c:formatCode>0.00000</c:formatCode>
                <c:ptCount val="20"/>
                <c:pt idx="0">
                  <c:v>1.0279433333333332</c:v>
                </c:pt>
                <c:pt idx="1">
                  <c:v>1.0279433333333332</c:v>
                </c:pt>
                <c:pt idx="2">
                  <c:v>1.0762633333333333</c:v>
                </c:pt>
                <c:pt idx="3">
                  <c:v>1.0762633333333333</c:v>
                </c:pt>
                <c:pt idx="4">
                  <c:v>1.1250733333333334</c:v>
                </c:pt>
                <c:pt idx="5">
                  <c:v>1.1250733333333334</c:v>
                </c:pt>
                <c:pt idx="6">
                  <c:v>1.1746533333333333</c:v>
                </c:pt>
                <c:pt idx="7">
                  <c:v>1.1746533333333333</c:v>
                </c:pt>
                <c:pt idx="8">
                  <c:v>1.2247233333333334</c:v>
                </c:pt>
                <c:pt idx="9">
                  <c:v>1.2247233333333334</c:v>
                </c:pt>
                <c:pt idx="10">
                  <c:v>1.2750233333333334</c:v>
                </c:pt>
                <c:pt idx="11">
                  <c:v>1.2750233333333334</c:v>
                </c:pt>
                <c:pt idx="12">
                  <c:v>1.3255033333333333</c:v>
                </c:pt>
                <c:pt idx="13">
                  <c:v>1.3255033333333333</c:v>
                </c:pt>
                <c:pt idx="14">
                  <c:v>1.3760133333333333</c:v>
                </c:pt>
                <c:pt idx="15">
                  <c:v>1.3760133333333333</c:v>
                </c:pt>
                <c:pt idx="16">
                  <c:v>1.4274833333333334</c:v>
                </c:pt>
                <c:pt idx="17">
                  <c:v>1.4274833333333334</c:v>
                </c:pt>
                <c:pt idx="18">
                  <c:v>1.4807733333333335</c:v>
                </c:pt>
                <c:pt idx="19">
                  <c:v>1.4807733333333335</c:v>
                </c:pt>
              </c:numCache>
            </c:numRef>
          </c:xVal>
          <c:yVal>
            <c:numRef>
              <c:f>dinamico!$P$12:$P$31</c:f>
              <c:numCache>
                <c:formatCode>0.0000</c:formatCode>
                <c:ptCount val="20"/>
                <c:pt idx="0">
                  <c:v>0.24651224999999999</c:v>
                </c:pt>
                <c:pt idx="1">
                  <c:v>0.25300899999999998</c:v>
                </c:pt>
                <c:pt idx="2">
                  <c:v>0.31472100000000008</c:v>
                </c:pt>
                <c:pt idx="3">
                  <c:v>0.32148899999999997</c:v>
                </c:pt>
                <c:pt idx="4">
                  <c:v>0.38316099999999997</c:v>
                </c:pt>
                <c:pt idx="5">
                  <c:v>0.38316099999999997</c:v>
                </c:pt>
                <c:pt idx="6">
                  <c:v>0.43692100000000006</c:v>
                </c:pt>
                <c:pt idx="7">
                  <c:v>0.44156024999999999</c:v>
                </c:pt>
                <c:pt idx="8">
                  <c:v>0.50268099999999993</c:v>
                </c:pt>
                <c:pt idx="9">
                  <c:v>0.50908225000000007</c:v>
                </c:pt>
                <c:pt idx="10">
                  <c:v>0.56325024999999995</c:v>
                </c:pt>
                <c:pt idx="11">
                  <c:v>0.5776</c:v>
                </c:pt>
                <c:pt idx="12">
                  <c:v>0.63282024999999997</c:v>
                </c:pt>
                <c:pt idx="13">
                  <c:v>0.63520899999999991</c:v>
                </c:pt>
                <c:pt idx="14">
                  <c:v>0.70224400000000009</c:v>
                </c:pt>
                <c:pt idx="15">
                  <c:v>0.70980625000000008</c:v>
                </c:pt>
                <c:pt idx="16">
                  <c:v>0.77000625000000011</c:v>
                </c:pt>
                <c:pt idx="17">
                  <c:v>0.78057225000000008</c:v>
                </c:pt>
                <c:pt idx="18">
                  <c:v>0.82537225000000014</c:v>
                </c:pt>
                <c:pt idx="19">
                  <c:v>0.84088900000000011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BC-441E-9247-A2C3ECE7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588448"/>
        <c:axId val="1946588864"/>
      </c:scatterChart>
      <c:valAx>
        <c:axId val="1946588448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layout>
            <c:manualLayout>
              <c:xMode val="edge"/>
              <c:yMode val="edge"/>
              <c:x val="0.50518612892822712"/>
              <c:y val="0.89914314410177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6588864"/>
        <c:crosses val="autoZero"/>
        <c:crossBetween val="midCat"/>
      </c:valAx>
      <c:valAx>
        <c:axId val="194658886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T²_carga  e T²_descarga (s²)</a:t>
                </a:r>
                <a:endParaRPr lang="pt-PT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832342864425361E-2"/>
              <c:y val="0.192272345943105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658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8804071589111315"/>
          <c:y val="0.59038558248907158"/>
          <c:w val="0.24436101404573635"/>
          <c:h val="0.23181288051445018"/>
        </c:manualLayout>
      </c:layout>
      <c:overlay val="0"/>
      <c:spPr>
        <a:solidFill>
          <a:schemeClr val="bg1"/>
        </a:solidFill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Residuos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dinamico!$N$12:$N$31</c:f>
              <c:numCache>
                <c:formatCode>0.00000</c:formatCode>
                <c:ptCount val="20"/>
                <c:pt idx="0">
                  <c:v>1.0279433333333332</c:v>
                </c:pt>
                <c:pt idx="1">
                  <c:v>1.0279433333333332</c:v>
                </c:pt>
                <c:pt idx="2">
                  <c:v>1.0762633333333333</c:v>
                </c:pt>
                <c:pt idx="3">
                  <c:v>1.0762633333333333</c:v>
                </c:pt>
                <c:pt idx="4">
                  <c:v>1.1250733333333334</c:v>
                </c:pt>
                <c:pt idx="5">
                  <c:v>1.1250733333333334</c:v>
                </c:pt>
                <c:pt idx="6">
                  <c:v>1.1746533333333333</c:v>
                </c:pt>
                <c:pt idx="7">
                  <c:v>1.1746533333333333</c:v>
                </c:pt>
                <c:pt idx="8">
                  <c:v>1.2247233333333334</c:v>
                </c:pt>
                <c:pt idx="9">
                  <c:v>1.2247233333333334</c:v>
                </c:pt>
                <c:pt idx="10">
                  <c:v>1.2750233333333334</c:v>
                </c:pt>
                <c:pt idx="11">
                  <c:v>1.2750233333333334</c:v>
                </c:pt>
                <c:pt idx="12">
                  <c:v>1.3255033333333333</c:v>
                </c:pt>
                <c:pt idx="13">
                  <c:v>1.3255033333333333</c:v>
                </c:pt>
                <c:pt idx="14">
                  <c:v>1.3760133333333333</c:v>
                </c:pt>
                <c:pt idx="15">
                  <c:v>1.3760133333333333</c:v>
                </c:pt>
                <c:pt idx="16">
                  <c:v>1.4274833333333334</c:v>
                </c:pt>
                <c:pt idx="17">
                  <c:v>1.4274833333333334</c:v>
                </c:pt>
                <c:pt idx="18">
                  <c:v>1.4807733333333335</c:v>
                </c:pt>
                <c:pt idx="19">
                  <c:v>1.4807733333333335</c:v>
                </c:pt>
              </c:numCache>
            </c:numRef>
          </c:xVal>
          <c:yVal>
            <c:numRef>
              <c:f>dinamico!$R$12:$R$31</c:f>
              <c:numCache>
                <c:formatCode>0.0000</c:formatCode>
                <c:ptCount val="20"/>
                <c:pt idx="0">
                  <c:v>-6.3412450374070728E-3</c:v>
                </c:pt>
                <c:pt idx="1">
                  <c:v>1.5550496259292279E-4</c:v>
                </c:pt>
                <c:pt idx="2">
                  <c:v>-5.6506769025926884E-4</c:v>
                </c:pt>
                <c:pt idx="3">
                  <c:v>6.2029323097406164E-3</c:v>
                </c:pt>
                <c:pt idx="4">
                  <c:v>4.8092478895064295E-3</c:v>
                </c:pt>
                <c:pt idx="5">
                  <c:v>4.8092478895064295E-3</c:v>
                </c:pt>
                <c:pt idx="6">
                  <c:v>-5.4913264508991699E-3</c:v>
                </c:pt>
                <c:pt idx="7">
                  <c:v>-8.5207645089924178E-4</c:v>
                </c:pt>
                <c:pt idx="8">
                  <c:v>-4.4250125586871025E-3</c:v>
                </c:pt>
                <c:pt idx="9">
                  <c:v>1.9762374413130335E-3</c:v>
                </c:pt>
                <c:pt idx="10">
                  <c:v>-8.8466235776950564E-3</c:v>
                </c:pt>
                <c:pt idx="11">
                  <c:v>5.5031264223049936E-3</c:v>
                </c:pt>
                <c:pt idx="12">
                  <c:v>-4.5000562663533028E-3</c:v>
                </c:pt>
                <c:pt idx="13">
                  <c:v>-2.1113062663533633E-3</c:v>
                </c:pt>
                <c:pt idx="14">
                  <c:v>-3.3850089995346444E-4</c:v>
                </c:pt>
                <c:pt idx="15">
                  <c:v>7.2237491000465281E-3</c:v>
                </c:pt>
                <c:pt idx="16">
                  <c:v>9.2117222831011869E-4</c:v>
                </c:pt>
                <c:pt idx="17">
                  <c:v>1.1487172228310083E-2</c:v>
                </c:pt>
                <c:pt idx="18">
                  <c:v>-1.256696263655932E-2</c:v>
                </c:pt>
                <c:pt idx="19">
                  <c:v>2.949787363440648E-3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4-42B9-999E-66C34CC52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841392"/>
        <c:axId val="2054851792"/>
      </c:scatterChart>
      <c:valAx>
        <c:axId val="2054841392"/>
        <c:scaling>
          <c:orientation val="minMax"/>
          <c:max val="1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M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4851792"/>
        <c:crossesAt val="-1.5000000000000003E-2"/>
        <c:crossBetween val="midCat"/>
      </c:valAx>
      <c:valAx>
        <c:axId val="20548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Resíduo (s²)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48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197686</xdr:colOff>
      <xdr:row>43</xdr:row>
      <xdr:rowOff>62064</xdr:rowOff>
    </xdr:from>
    <xdr:to>
      <xdr:col>9</xdr:col>
      <xdr:colOff>188595</xdr:colOff>
      <xdr:row>65</xdr:row>
      <xdr:rowOff>129540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A0B5E5-4689-460D-B6CA-42F8C6B70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361950</xdr:colOff>
      <xdr:row>43</xdr:row>
      <xdr:rowOff>58511</xdr:rowOff>
    </xdr:from>
    <xdr:to>
      <xdr:col>17</xdr:col>
      <xdr:colOff>574220</xdr:colOff>
      <xdr:row>62</xdr:row>
      <xdr:rowOff>147411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8E0EA1-1A01-4241-ADB4-85983DE8B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119740</xdr:colOff>
      <xdr:row>66</xdr:row>
      <xdr:rowOff>52250</xdr:rowOff>
    </xdr:from>
    <xdr:to>
      <xdr:col>9</xdr:col>
      <xdr:colOff>142875</xdr:colOff>
      <xdr:row>88</xdr:row>
      <xdr:rowOff>22859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1406875-48AF-4B66-9A9C-F052FF53D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295274</xdr:colOff>
      <xdr:row>63</xdr:row>
      <xdr:rowOff>95249</xdr:rowOff>
    </xdr:from>
    <xdr:to>
      <xdr:col>17</xdr:col>
      <xdr:colOff>344259</xdr:colOff>
      <xdr:row>83</xdr:row>
      <xdr:rowOff>61231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DEE0FC8-48E7-4E36-ADFA-75B528D6F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78741</xdr:colOff>
      <xdr:row>88</xdr:row>
      <xdr:rowOff>111761</xdr:rowOff>
    </xdr:from>
    <xdr:to>
      <xdr:col>9</xdr:col>
      <xdr:colOff>148590</xdr:colOff>
      <xdr:row>110</xdr:row>
      <xdr:rowOff>121920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7DF250F-90E0-4F21-94CC-D2EB8D71A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318557</xdr:colOff>
      <xdr:row>83</xdr:row>
      <xdr:rowOff>127905</xdr:rowOff>
    </xdr:from>
    <xdr:to>
      <xdr:col>17</xdr:col>
      <xdr:colOff>523460</xdr:colOff>
      <xdr:row>103</xdr:row>
      <xdr:rowOff>125895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E0B6B8-7617-4F56-8F26-F5CDCABFD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41</xdr:row>
      <xdr:rowOff>104774</xdr:rowOff>
    </xdr:from>
    <xdr:to>
      <xdr:col>8</xdr:col>
      <xdr:colOff>374073</xdr:colOff>
      <xdr:row>62</xdr:row>
      <xdr:rowOff>96980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93B103-BA38-4C84-A4C5-4B2954609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463263</xdr:colOff>
      <xdr:row>41</xdr:row>
      <xdr:rowOff>96982</xdr:rowOff>
    </xdr:from>
    <xdr:to>
      <xdr:col>17</xdr:col>
      <xdr:colOff>180109</xdr:colOff>
      <xdr:row>62</xdr:row>
      <xdr:rowOff>27708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7B1714-3B26-4D85-BC43-1604C96B2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96982</xdr:colOff>
      <xdr:row>62</xdr:row>
      <xdr:rowOff>167119</xdr:rowOff>
    </xdr:from>
    <xdr:to>
      <xdr:col>8</xdr:col>
      <xdr:colOff>484909</xdr:colOff>
      <xdr:row>85</xdr:row>
      <xdr:rowOff>13854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4B42F4C-8386-4288-B5E1-237F88CB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581148</xdr:colOff>
      <xdr:row>63</xdr:row>
      <xdr:rowOff>3290</xdr:rowOff>
    </xdr:from>
    <xdr:to>
      <xdr:col>17</xdr:col>
      <xdr:colOff>277091</xdr:colOff>
      <xdr:row>83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525D52-A1E4-4A34-90FC-DBF77C977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85898</xdr:colOff>
      <xdr:row>85</xdr:row>
      <xdr:rowOff>40969</xdr:rowOff>
    </xdr:from>
    <xdr:to>
      <xdr:col>8</xdr:col>
      <xdr:colOff>457200</xdr:colOff>
      <xdr:row>108</xdr:row>
      <xdr:rowOff>69273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0DC6E94-2F2D-433F-BDB7-6C9FD61C4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506803</xdr:colOff>
      <xdr:row>85</xdr:row>
      <xdr:rowOff>117515</xdr:rowOff>
    </xdr:from>
    <xdr:to>
      <xdr:col>17</xdr:col>
      <xdr:colOff>443345</xdr:colOff>
      <xdr:row>107</xdr:row>
      <xdr:rowOff>110836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78736EA-68F4-4670-A0C0-9E785BD83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E3FA-3ACB-4391-94B3-73D193D7B89B}">
  <dimension ref="A2:W42"/>
  <sheetViews>
    <sheetView showGridLines="0" topLeftCell="P1" zoomScale="85" zoomScaleNormal="85" workbookViewId="0">
      <selection activeCell="F10" sqref="F10"/>
    </sheetView>
  </sheetViews>
  <sheetFormatPr defaultRowHeight="14.4" x14ac:dyDescent="0.3"/>
  <cols>
    <col min="1" max="1" width="21.33203125" bestFit="1" customWidth="1"/>
    <col min="2" max="2" width="9.6640625" bestFit="1" customWidth="1"/>
    <col min="3" max="3" width="10.21875" bestFit="1" customWidth="1"/>
    <col min="4" max="4" width="11.77734375" bestFit="1" customWidth="1"/>
    <col min="5" max="5" width="10.109375" bestFit="1" customWidth="1"/>
    <col min="6" max="6" width="10.88671875" bestFit="1" customWidth="1"/>
    <col min="8" max="8" width="10" bestFit="1" customWidth="1"/>
    <col min="14" max="14" width="22.21875" bestFit="1" customWidth="1"/>
    <col min="15" max="15" width="9.6640625" bestFit="1" customWidth="1"/>
    <col min="19" max="19" width="10" bestFit="1" customWidth="1"/>
  </cols>
  <sheetData>
    <row r="2" spans="1:23" x14ac:dyDescent="0.3">
      <c r="A2" s="36" t="s">
        <v>15</v>
      </c>
      <c r="B2" s="36"/>
      <c r="D2" s="20"/>
      <c r="E2" s="20"/>
      <c r="H2" s="16"/>
      <c r="I2" s="37" t="s">
        <v>28</v>
      </c>
      <c r="J2" s="37"/>
      <c r="K2" s="16"/>
      <c r="O2" s="16"/>
      <c r="P2" s="37" t="s">
        <v>38</v>
      </c>
      <c r="Q2" s="37"/>
      <c r="R2" s="16"/>
      <c r="T2" s="20"/>
      <c r="U2" s="37" t="s">
        <v>41</v>
      </c>
      <c r="V2" s="37"/>
      <c r="W2" s="20"/>
    </row>
    <row r="3" spans="1:23" x14ac:dyDescent="0.3">
      <c r="A3" s="27">
        <v>1</v>
      </c>
      <c r="B3" s="3">
        <v>4.802E-2</v>
      </c>
      <c r="D3" s="20"/>
      <c r="E3" s="20"/>
      <c r="H3" s="23" t="s">
        <v>60</v>
      </c>
      <c r="I3" s="18">
        <f t="array" ref="I3:J5">LINEST(B17:B27,D17:D27,TRUE,TRUE)</f>
        <v>3.076618445665813</v>
      </c>
      <c r="J3" s="18">
        <v>1.8764137108708556E-3</v>
      </c>
      <c r="K3" s="23" t="s">
        <v>61</v>
      </c>
      <c r="O3" s="23" t="s">
        <v>65</v>
      </c>
      <c r="P3" s="18">
        <f t="array" ref="P3:Q5">LINEST(B17:B27,F17:F27,TRUE,TRUE)</f>
        <v>3.0879467577651476</v>
      </c>
      <c r="Q3" s="18">
        <v>4.1333818737104844E-4</v>
      </c>
      <c r="R3" s="23" t="s">
        <v>66</v>
      </c>
      <c r="T3" s="23" t="s">
        <v>71</v>
      </c>
      <c r="U3" s="18">
        <f t="array" ref="U3:V5">LINEST(O13:O34,Q13:Q34,TRUE,TRUE)</f>
        <v>3.0822520949090855</v>
      </c>
      <c r="V3" s="18">
        <v>1.1478217101987265E-3</v>
      </c>
      <c r="W3" s="23" t="s">
        <v>72</v>
      </c>
    </row>
    <row r="4" spans="1:23" x14ac:dyDescent="0.3">
      <c r="A4" s="27">
        <v>2</v>
      </c>
      <c r="B4" s="3">
        <v>4.8320000000000002E-2</v>
      </c>
      <c r="D4" s="20"/>
      <c r="E4" s="20"/>
      <c r="H4" s="23" t="s">
        <v>63</v>
      </c>
      <c r="I4" s="18">
        <v>7.3173226836653156E-3</v>
      </c>
      <c r="J4" s="18">
        <v>6.9336919689445223E-4</v>
      </c>
      <c r="K4" s="23" t="s">
        <v>64</v>
      </c>
      <c r="O4" s="23" t="s">
        <v>67</v>
      </c>
      <c r="P4" s="18">
        <v>7.847575534934292E-3</v>
      </c>
      <c r="Q4" s="18">
        <v>7.4401152850911379E-4</v>
      </c>
      <c r="R4" s="23" t="s">
        <v>68</v>
      </c>
      <c r="T4" s="23" t="s">
        <v>74</v>
      </c>
      <c r="U4" s="18">
        <v>5.384347774251814E-3</v>
      </c>
      <c r="V4" s="18">
        <v>5.1034208397934388E-4</v>
      </c>
      <c r="W4" s="23" t="s">
        <v>75</v>
      </c>
    </row>
    <row r="5" spans="1:23" x14ac:dyDescent="0.3">
      <c r="A5" s="27">
        <v>3</v>
      </c>
      <c r="B5" s="3">
        <v>4.8809999999999999E-2</v>
      </c>
      <c r="H5" s="23" t="s">
        <v>62</v>
      </c>
      <c r="I5" s="18">
        <v>0.99994909299632784</v>
      </c>
      <c r="J5" s="18">
        <v>1.2479502180210026E-3</v>
      </c>
      <c r="K5" s="23" t="s">
        <v>69</v>
      </c>
      <c r="O5" s="23" t="s">
        <v>62</v>
      </c>
      <c r="P5" s="18">
        <v>0.99994187691355896</v>
      </c>
      <c r="Q5" s="18">
        <v>1.3334687040137444E-3</v>
      </c>
      <c r="R5" s="23" t="s">
        <v>70</v>
      </c>
      <c r="T5" s="23" t="s">
        <v>62</v>
      </c>
      <c r="U5" s="18">
        <v>0.99993897140329313</v>
      </c>
      <c r="V5" s="18">
        <v>1.2962728950301229E-3</v>
      </c>
      <c r="W5" s="23" t="s">
        <v>73</v>
      </c>
    </row>
    <row r="6" spans="1:23" x14ac:dyDescent="0.3">
      <c r="A6" s="27">
        <v>4</v>
      </c>
      <c r="B6" s="3">
        <v>4.9579999999999999E-2</v>
      </c>
      <c r="D6" s="23" t="s">
        <v>58</v>
      </c>
      <c r="E6" s="8">
        <v>9.8066499999999994</v>
      </c>
    </row>
    <row r="7" spans="1:23" x14ac:dyDescent="0.3">
      <c r="A7" s="27">
        <v>5</v>
      </c>
      <c r="B7" s="3">
        <v>5.0070000000000003E-2</v>
      </c>
    </row>
    <row r="8" spans="1:23" x14ac:dyDescent="0.3">
      <c r="A8" s="27">
        <v>6</v>
      </c>
      <c r="B8" s="3">
        <v>5.0299999999999997E-2</v>
      </c>
      <c r="D8" s="21"/>
      <c r="E8" s="23" t="s">
        <v>55</v>
      </c>
      <c r="F8" s="23" t="s">
        <v>56</v>
      </c>
    </row>
    <row r="9" spans="1:23" x14ac:dyDescent="0.3">
      <c r="A9" s="27">
        <v>7</v>
      </c>
      <c r="B9" s="3">
        <v>5.0479999999999997E-2</v>
      </c>
      <c r="D9" s="28" t="s">
        <v>59</v>
      </c>
      <c r="E9" s="25">
        <f>U3*E6</f>
        <v>30.226567506540182</v>
      </c>
      <c r="F9" s="22">
        <f>U4*E6</f>
        <v>5.2802414100366547E-2</v>
      </c>
    </row>
    <row r="10" spans="1:23" x14ac:dyDescent="0.3">
      <c r="A10" s="27">
        <v>8</v>
      </c>
      <c r="B10" s="3">
        <v>5.0509999999999999E-2</v>
      </c>
      <c r="N10" s="36" t="s">
        <v>0</v>
      </c>
      <c r="O10" s="36" t="s">
        <v>1</v>
      </c>
      <c r="P10" s="36" t="s">
        <v>52</v>
      </c>
      <c r="Q10" s="36"/>
      <c r="R10" s="37" t="s">
        <v>35</v>
      </c>
      <c r="S10" s="37"/>
    </row>
    <row r="11" spans="1:23" x14ac:dyDescent="0.3">
      <c r="A11" s="27">
        <v>9</v>
      </c>
      <c r="B11" s="3">
        <v>5.1470000000000002E-2</v>
      </c>
      <c r="N11" s="36"/>
      <c r="O11" s="36"/>
      <c r="P11" s="36"/>
      <c r="Q11" s="36"/>
      <c r="R11" s="27" t="s">
        <v>36</v>
      </c>
      <c r="S11" s="27" t="s">
        <v>57</v>
      </c>
    </row>
    <row r="12" spans="1:23" x14ac:dyDescent="0.3">
      <c r="A12" s="27">
        <v>10</v>
      </c>
      <c r="B12" s="3">
        <v>5.3289999999999997E-2</v>
      </c>
      <c r="N12" s="36"/>
      <c r="O12" s="32" t="s">
        <v>16</v>
      </c>
      <c r="P12" s="36" t="s">
        <v>17</v>
      </c>
      <c r="Q12" s="36"/>
      <c r="R12" s="36" t="s">
        <v>54</v>
      </c>
      <c r="S12" s="36"/>
    </row>
    <row r="13" spans="1:23" x14ac:dyDescent="0.3">
      <c r="N13" s="36">
        <v>0</v>
      </c>
      <c r="O13" s="3">
        <f>B17</f>
        <v>0</v>
      </c>
      <c r="P13" s="15" t="s">
        <v>53</v>
      </c>
      <c r="Q13" s="1">
        <f>D17</f>
        <v>0</v>
      </c>
      <c r="R13" s="3">
        <f t="shared" ref="R13:R34" si="0">Q13*U$3+V$3</f>
        <v>1.1478217101987265E-3</v>
      </c>
      <c r="S13" s="3">
        <f t="shared" ref="S13:S34" si="1">O13-R13</f>
        <v>-1.1478217101987265E-3</v>
      </c>
    </row>
    <row r="14" spans="1:23" x14ac:dyDescent="0.3">
      <c r="N14" s="36"/>
      <c r="O14" s="3">
        <f>O13</f>
        <v>0</v>
      </c>
      <c r="P14" s="15" t="s">
        <v>40</v>
      </c>
      <c r="Q14" s="1">
        <f>Q13</f>
        <v>0</v>
      </c>
      <c r="R14" s="3">
        <f t="shared" si="0"/>
        <v>1.1478217101987265E-3</v>
      </c>
      <c r="S14" s="3">
        <f t="shared" si="1"/>
        <v>-1.1478217101987265E-3</v>
      </c>
    </row>
    <row r="15" spans="1:23" x14ac:dyDescent="0.3">
      <c r="A15" s="36" t="s">
        <v>0</v>
      </c>
      <c r="B15" s="27" t="s">
        <v>1</v>
      </c>
      <c r="C15" s="27" t="s">
        <v>2</v>
      </c>
      <c r="D15" s="27" t="s">
        <v>13</v>
      </c>
      <c r="E15" s="27" t="s">
        <v>3</v>
      </c>
      <c r="F15" s="27" t="s">
        <v>14</v>
      </c>
      <c r="I15" s="10"/>
      <c r="J15" s="10"/>
      <c r="K15" s="10"/>
      <c r="N15" s="36">
        <v>1</v>
      </c>
      <c r="O15" s="3">
        <f>B18</f>
        <v>4.802E-2</v>
      </c>
      <c r="P15" s="15" t="s">
        <v>53</v>
      </c>
      <c r="Q15" s="1">
        <f>D18</f>
        <v>1.5000000000000013E-2</v>
      </c>
      <c r="R15" s="3">
        <f t="shared" si="0"/>
        <v>4.7381603133835049E-2</v>
      </c>
      <c r="S15" s="3">
        <f t="shared" si="1"/>
        <v>6.3839686616495167E-4</v>
      </c>
    </row>
    <row r="16" spans="1:23" x14ac:dyDescent="0.3">
      <c r="A16" s="36"/>
      <c r="B16" s="27" t="s">
        <v>16</v>
      </c>
      <c r="C16" s="36" t="s">
        <v>17</v>
      </c>
      <c r="D16" s="36"/>
      <c r="E16" s="36"/>
      <c r="F16" s="36"/>
      <c r="I16" s="9"/>
      <c r="J16" s="11"/>
      <c r="K16" s="11"/>
      <c r="N16" s="36"/>
      <c r="O16" s="3">
        <f>O15</f>
        <v>4.802E-2</v>
      </c>
      <c r="P16" s="15" t="s">
        <v>40</v>
      </c>
      <c r="Q16" s="1">
        <f>Q15</f>
        <v>1.5000000000000013E-2</v>
      </c>
      <c r="R16" s="3">
        <f t="shared" si="0"/>
        <v>4.7381603133835049E-2</v>
      </c>
      <c r="S16" s="3">
        <f t="shared" si="1"/>
        <v>6.3839686616495167E-4</v>
      </c>
    </row>
    <row r="17" spans="1:19" x14ac:dyDescent="0.3">
      <c r="A17" s="27">
        <v>0</v>
      </c>
      <c r="B17" s="3">
        <v>0</v>
      </c>
      <c r="C17" s="1">
        <v>0.56999999999999995</v>
      </c>
      <c r="D17" s="1">
        <f>C17-C$17</f>
        <v>0</v>
      </c>
      <c r="E17" s="1">
        <v>0.56999999999999995</v>
      </c>
      <c r="F17" s="1">
        <f>E17-C$17</f>
        <v>0</v>
      </c>
      <c r="I17" s="9"/>
      <c r="J17" s="11"/>
      <c r="K17" s="11"/>
      <c r="N17" s="36" t="s">
        <v>4</v>
      </c>
      <c r="O17" s="3">
        <f>B19</f>
        <v>9.6340000000000009E-2</v>
      </c>
      <c r="P17" s="15" t="s">
        <v>53</v>
      </c>
      <c r="Q17" s="1">
        <f>D19</f>
        <v>3.0000000000000027E-2</v>
      </c>
      <c r="R17" s="3">
        <f t="shared" si="0"/>
        <v>9.3615384557471371E-2</v>
      </c>
      <c r="S17" s="3">
        <f t="shared" si="1"/>
        <v>2.7246154425286384E-3</v>
      </c>
    </row>
    <row r="18" spans="1:19" x14ac:dyDescent="0.3">
      <c r="A18" s="27">
        <v>1</v>
      </c>
      <c r="B18" s="3">
        <f>B3</f>
        <v>4.802E-2</v>
      </c>
      <c r="C18" s="1">
        <v>0.58499999999999996</v>
      </c>
      <c r="D18" s="1">
        <f>C18-C$17</f>
        <v>1.5000000000000013E-2</v>
      </c>
      <c r="E18" s="1">
        <v>0.58499999999999996</v>
      </c>
      <c r="F18" s="1">
        <f t="shared" ref="F18:F27" si="2">E18-C$17</f>
        <v>1.5000000000000013E-2</v>
      </c>
      <c r="I18" s="9"/>
      <c r="J18" s="11"/>
      <c r="K18" s="11"/>
      <c r="N18" s="36"/>
      <c r="O18" s="3">
        <f>O17</f>
        <v>9.6340000000000009E-2</v>
      </c>
      <c r="P18" s="15" t="s">
        <v>40</v>
      </c>
      <c r="Q18" s="1">
        <f>F19</f>
        <v>3.1000000000000028E-2</v>
      </c>
      <c r="R18" s="3">
        <f t="shared" si="0"/>
        <v>9.6697636652380459E-2</v>
      </c>
      <c r="S18" s="3">
        <f t="shared" si="1"/>
        <v>-3.5763665238044973E-4</v>
      </c>
    </row>
    <row r="19" spans="1:19" x14ac:dyDescent="0.3">
      <c r="A19" s="27" t="s">
        <v>4</v>
      </c>
      <c r="B19" s="3">
        <f t="shared" ref="B19:B27" si="3">B18+B4</f>
        <v>9.6340000000000009E-2</v>
      </c>
      <c r="C19" s="1">
        <v>0.6</v>
      </c>
      <c r="D19" s="1">
        <f>C19-C$17</f>
        <v>3.0000000000000027E-2</v>
      </c>
      <c r="E19" s="1">
        <v>0.60099999999999998</v>
      </c>
      <c r="F19" s="1">
        <f t="shared" si="2"/>
        <v>3.1000000000000028E-2</v>
      </c>
      <c r="I19" s="9"/>
      <c r="J19" s="11"/>
      <c r="K19" s="11"/>
      <c r="N19" s="36" t="s">
        <v>5</v>
      </c>
      <c r="O19" s="3">
        <f>B20</f>
        <v>0.14515</v>
      </c>
      <c r="P19" s="15" t="s">
        <v>53</v>
      </c>
      <c r="Q19" s="1">
        <f>D20</f>
        <v>4.6000000000000041E-2</v>
      </c>
      <c r="R19" s="3">
        <f t="shared" si="0"/>
        <v>0.14293141807601678</v>
      </c>
      <c r="S19" s="3">
        <f t="shared" si="1"/>
        <v>2.2185819239832205E-3</v>
      </c>
    </row>
    <row r="20" spans="1:19" x14ac:dyDescent="0.3">
      <c r="A20" s="27" t="s">
        <v>5</v>
      </c>
      <c r="B20" s="3">
        <f t="shared" si="3"/>
        <v>0.14515</v>
      </c>
      <c r="C20" s="1">
        <v>0.61599999999999999</v>
      </c>
      <c r="D20" s="1">
        <f t="shared" ref="D20:D27" si="4">C20-C$17</f>
        <v>4.6000000000000041E-2</v>
      </c>
      <c r="E20" s="1">
        <v>0.61699999999999999</v>
      </c>
      <c r="F20" s="1">
        <f t="shared" si="2"/>
        <v>4.7000000000000042E-2</v>
      </c>
      <c r="I20" s="9"/>
      <c r="J20" s="11"/>
      <c r="K20" s="11"/>
      <c r="N20" s="36"/>
      <c r="O20" s="3">
        <f>O19</f>
        <v>0.14515</v>
      </c>
      <c r="P20" s="15" t="s">
        <v>40</v>
      </c>
      <c r="Q20" s="1">
        <f>F20</f>
        <v>4.7000000000000042E-2</v>
      </c>
      <c r="R20" s="3">
        <f t="shared" si="0"/>
        <v>0.14601367017092587</v>
      </c>
      <c r="S20" s="3">
        <f t="shared" si="1"/>
        <v>-8.6367017092586762E-4</v>
      </c>
    </row>
    <row r="21" spans="1:19" x14ac:dyDescent="0.3">
      <c r="A21" s="27" t="s">
        <v>6</v>
      </c>
      <c r="B21" s="3">
        <f t="shared" si="3"/>
        <v>0.19473000000000001</v>
      </c>
      <c r="C21" s="1">
        <v>0.63300000000000001</v>
      </c>
      <c r="D21" s="1">
        <f t="shared" si="4"/>
        <v>6.3000000000000056E-2</v>
      </c>
      <c r="E21" s="1">
        <v>0.63249999999999995</v>
      </c>
      <c r="F21" s="1">
        <f t="shared" si="2"/>
        <v>6.25E-2</v>
      </c>
      <c r="I21" s="9"/>
      <c r="J21" s="11"/>
      <c r="K21" s="11"/>
      <c r="N21" s="36" t="s">
        <v>6</v>
      </c>
      <c r="O21" s="3">
        <f>B21</f>
        <v>0.19473000000000001</v>
      </c>
      <c r="P21" s="15" t="s">
        <v>40</v>
      </c>
      <c r="Q21" s="1">
        <f>F21</f>
        <v>6.25E-2</v>
      </c>
      <c r="R21" s="3">
        <f t="shared" si="0"/>
        <v>0.19378857764201657</v>
      </c>
      <c r="S21" s="3">
        <f t="shared" si="1"/>
        <v>9.4142235798344576E-4</v>
      </c>
    </row>
    <row r="22" spans="1:19" x14ac:dyDescent="0.3">
      <c r="A22" s="27" t="s">
        <v>7</v>
      </c>
      <c r="B22" s="3">
        <f t="shared" si="3"/>
        <v>0.24480000000000002</v>
      </c>
      <c r="C22" s="1">
        <v>0.64900000000000002</v>
      </c>
      <c r="D22" s="1">
        <f t="shared" si="4"/>
        <v>7.900000000000007E-2</v>
      </c>
      <c r="E22" s="1">
        <v>0.64949999999999997</v>
      </c>
      <c r="F22" s="1">
        <f t="shared" si="2"/>
        <v>7.9500000000000015E-2</v>
      </c>
      <c r="I22" s="9"/>
      <c r="J22" s="11"/>
      <c r="K22" s="11"/>
      <c r="N22" s="36"/>
      <c r="O22" s="3">
        <f>O21</f>
        <v>0.19473000000000001</v>
      </c>
      <c r="P22" s="15" t="s">
        <v>53</v>
      </c>
      <c r="Q22" s="1">
        <f>D21</f>
        <v>6.3000000000000056E-2</v>
      </c>
      <c r="R22" s="3">
        <f t="shared" si="0"/>
        <v>0.19532970368947128</v>
      </c>
      <c r="S22" s="3">
        <f t="shared" si="1"/>
        <v>-5.9970368947126484E-4</v>
      </c>
    </row>
    <row r="23" spans="1:19" x14ac:dyDescent="0.3">
      <c r="A23" s="27" t="s">
        <v>8</v>
      </c>
      <c r="B23" s="3">
        <f t="shared" si="3"/>
        <v>0.29510000000000003</v>
      </c>
      <c r="C23" s="1">
        <v>0.66549999999999998</v>
      </c>
      <c r="D23" s="1">
        <f t="shared" si="4"/>
        <v>9.5500000000000029E-2</v>
      </c>
      <c r="E23" s="1">
        <v>0.66600000000000004</v>
      </c>
      <c r="F23" s="1">
        <f t="shared" si="2"/>
        <v>9.6000000000000085E-2</v>
      </c>
      <c r="I23" s="9"/>
      <c r="J23" s="11"/>
      <c r="K23" s="11"/>
      <c r="N23" s="36" t="s">
        <v>7</v>
      </c>
      <c r="O23" s="3">
        <f>B22</f>
        <v>0.24480000000000002</v>
      </c>
      <c r="P23" s="15" t="s">
        <v>53</v>
      </c>
      <c r="Q23" s="1">
        <f>D22</f>
        <v>7.900000000000007E-2</v>
      </c>
      <c r="R23" s="3">
        <f t="shared" si="0"/>
        <v>0.24464573720801669</v>
      </c>
      <c r="S23" s="3">
        <f t="shared" si="1"/>
        <v>1.5426279198332837E-4</v>
      </c>
    </row>
    <row r="24" spans="1:19" x14ac:dyDescent="0.3">
      <c r="A24" s="27" t="s">
        <v>9</v>
      </c>
      <c r="B24" s="3">
        <f t="shared" si="3"/>
        <v>0.34558</v>
      </c>
      <c r="C24" s="1">
        <v>0.68200000000000005</v>
      </c>
      <c r="D24" s="1">
        <f t="shared" si="4"/>
        <v>0.1120000000000001</v>
      </c>
      <c r="E24" s="1">
        <v>0.68200000000000005</v>
      </c>
      <c r="F24" s="1">
        <f t="shared" si="2"/>
        <v>0.1120000000000001</v>
      </c>
      <c r="I24" s="9"/>
      <c r="J24" s="11"/>
      <c r="K24" s="11"/>
      <c r="N24" s="36"/>
      <c r="O24" s="3">
        <f>O23</f>
        <v>0.24480000000000002</v>
      </c>
      <c r="P24" s="15" t="s">
        <v>40</v>
      </c>
      <c r="Q24" s="1">
        <f>F22</f>
        <v>7.9500000000000015E-2</v>
      </c>
      <c r="R24" s="3">
        <f t="shared" si="0"/>
        <v>0.24618686325547107</v>
      </c>
      <c r="S24" s="3">
        <f t="shared" si="1"/>
        <v>-1.3868632554710492E-3</v>
      </c>
    </row>
    <row r="25" spans="1:19" x14ac:dyDescent="0.3">
      <c r="A25" s="27" t="s">
        <v>10</v>
      </c>
      <c r="B25" s="3">
        <f t="shared" si="3"/>
        <v>0.39609</v>
      </c>
      <c r="C25" s="1">
        <v>0.69799999999999995</v>
      </c>
      <c r="D25" s="1">
        <f t="shared" si="4"/>
        <v>0.128</v>
      </c>
      <c r="E25" s="1">
        <v>0.69850000000000001</v>
      </c>
      <c r="F25" s="1">
        <f t="shared" si="2"/>
        <v>0.12850000000000006</v>
      </c>
      <c r="I25" s="9"/>
      <c r="J25" s="11"/>
      <c r="K25" s="11"/>
      <c r="N25" s="36" t="s">
        <v>8</v>
      </c>
      <c r="O25" s="3">
        <f>B23</f>
        <v>0.29510000000000003</v>
      </c>
      <c r="P25" s="15" t="s">
        <v>53</v>
      </c>
      <c r="Q25" s="1">
        <f>D23</f>
        <v>9.5500000000000029E-2</v>
      </c>
      <c r="R25" s="3">
        <f t="shared" si="0"/>
        <v>0.29550289677401648</v>
      </c>
      <c r="S25" s="3">
        <f t="shared" si="1"/>
        <v>-4.0289677401644797E-4</v>
      </c>
    </row>
    <row r="26" spans="1:19" x14ac:dyDescent="0.3">
      <c r="A26" s="27" t="s">
        <v>11</v>
      </c>
      <c r="B26" s="3">
        <f t="shared" si="3"/>
        <v>0.44756000000000001</v>
      </c>
      <c r="C26" s="1">
        <v>0.71499999999999997</v>
      </c>
      <c r="D26" s="1">
        <f t="shared" si="4"/>
        <v>0.14500000000000002</v>
      </c>
      <c r="E26" s="1">
        <v>0.71399999999999997</v>
      </c>
      <c r="F26" s="1">
        <f t="shared" si="2"/>
        <v>0.14400000000000002</v>
      </c>
      <c r="I26" s="9"/>
      <c r="J26" s="11"/>
      <c r="K26" s="11"/>
      <c r="N26" s="36"/>
      <c r="O26" s="3">
        <f>O25</f>
        <v>0.29510000000000003</v>
      </c>
      <c r="P26" s="15" t="s">
        <v>40</v>
      </c>
      <c r="Q26" s="1">
        <f>F23</f>
        <v>9.6000000000000085E-2</v>
      </c>
      <c r="R26" s="3">
        <f t="shared" si="0"/>
        <v>0.29704402282147119</v>
      </c>
      <c r="S26" s="3">
        <f t="shared" si="1"/>
        <v>-1.9440228214711586E-3</v>
      </c>
    </row>
    <row r="27" spans="1:19" x14ac:dyDescent="0.3">
      <c r="A27" s="27" t="s">
        <v>12</v>
      </c>
      <c r="B27" s="3">
        <f t="shared" si="3"/>
        <v>0.50085000000000002</v>
      </c>
      <c r="C27" s="1">
        <v>0.73199999999999998</v>
      </c>
      <c r="D27" s="1">
        <f t="shared" si="4"/>
        <v>0.16200000000000003</v>
      </c>
      <c r="E27" s="1">
        <v>0.73199999999999998</v>
      </c>
      <c r="F27" s="1">
        <f t="shared" si="2"/>
        <v>0.16200000000000003</v>
      </c>
      <c r="N27" s="36" t="s">
        <v>9</v>
      </c>
      <c r="O27" s="3">
        <f>B24</f>
        <v>0.34558</v>
      </c>
      <c r="P27" s="15" t="s">
        <v>53</v>
      </c>
      <c r="Q27" s="1">
        <f>D24</f>
        <v>0.1120000000000001</v>
      </c>
      <c r="R27" s="3">
        <f t="shared" si="0"/>
        <v>0.3463600563400166</v>
      </c>
      <c r="S27" s="3">
        <f t="shared" si="1"/>
        <v>-7.800563400165994E-4</v>
      </c>
    </row>
    <row r="28" spans="1:19" x14ac:dyDescent="0.3">
      <c r="N28" s="36"/>
      <c r="O28" s="3">
        <f>O27</f>
        <v>0.34558</v>
      </c>
      <c r="P28" s="15" t="s">
        <v>40</v>
      </c>
      <c r="Q28" s="1">
        <f>Q27</f>
        <v>0.1120000000000001</v>
      </c>
      <c r="R28" s="3">
        <f t="shared" si="0"/>
        <v>0.3463600563400166</v>
      </c>
      <c r="S28" s="3">
        <f t="shared" si="1"/>
        <v>-7.800563400165994E-4</v>
      </c>
    </row>
    <row r="29" spans="1:19" x14ac:dyDescent="0.3">
      <c r="A29" s="36" t="s">
        <v>0</v>
      </c>
      <c r="B29" s="36" t="s">
        <v>1</v>
      </c>
      <c r="C29" s="37" t="s">
        <v>31</v>
      </c>
      <c r="D29" s="37"/>
      <c r="E29" s="37" t="s">
        <v>33</v>
      </c>
      <c r="F29" s="37"/>
      <c r="G29" s="38"/>
      <c r="H29" s="38"/>
      <c r="N29" s="36" t="s">
        <v>10</v>
      </c>
      <c r="O29" s="3">
        <f>B25</f>
        <v>0.39609</v>
      </c>
      <c r="P29" s="15" t="s">
        <v>53</v>
      </c>
      <c r="Q29" s="1">
        <f>D25</f>
        <v>0.128</v>
      </c>
      <c r="R29" s="3">
        <f t="shared" si="0"/>
        <v>0.39567608985856167</v>
      </c>
      <c r="S29" s="3">
        <f t="shared" si="1"/>
        <v>4.1391014143832283E-4</v>
      </c>
    </row>
    <row r="30" spans="1:19" x14ac:dyDescent="0.3">
      <c r="A30" s="36"/>
      <c r="B30" s="36"/>
      <c r="C30" s="23" t="s">
        <v>29</v>
      </c>
      <c r="D30" s="23" t="s">
        <v>30</v>
      </c>
      <c r="E30" s="23" t="s">
        <v>34</v>
      </c>
      <c r="F30" s="23" t="s">
        <v>37</v>
      </c>
      <c r="G30" s="19"/>
      <c r="H30" s="19"/>
      <c r="N30" s="36"/>
      <c r="O30" s="3">
        <f>O29</f>
        <v>0.39609</v>
      </c>
      <c r="P30" s="15" t="s">
        <v>40</v>
      </c>
      <c r="Q30" s="1">
        <f>F25</f>
        <v>0.12850000000000006</v>
      </c>
      <c r="R30" s="3">
        <f t="shared" si="0"/>
        <v>0.39721721590601639</v>
      </c>
      <c r="S30" s="3">
        <f t="shared" si="1"/>
        <v>-1.1272159060163878E-3</v>
      </c>
    </row>
    <row r="31" spans="1:19" x14ac:dyDescent="0.3">
      <c r="A31" s="27"/>
      <c r="B31" s="29" t="s">
        <v>16</v>
      </c>
      <c r="C31" s="37" t="s">
        <v>32</v>
      </c>
      <c r="D31" s="37"/>
      <c r="E31" s="37"/>
      <c r="F31" s="37"/>
      <c r="G31" s="20"/>
      <c r="H31" s="20"/>
      <c r="N31" s="36" t="s">
        <v>11</v>
      </c>
      <c r="O31" s="3">
        <f>B26</f>
        <v>0.44756000000000001</v>
      </c>
      <c r="P31" s="15" t="s">
        <v>40</v>
      </c>
      <c r="Q31" s="1">
        <f>F26</f>
        <v>0.14400000000000002</v>
      </c>
      <c r="R31" s="3">
        <f t="shared" si="0"/>
        <v>0.44499212337710708</v>
      </c>
      <c r="S31" s="3">
        <f t="shared" si="1"/>
        <v>2.5678766228929284E-3</v>
      </c>
    </row>
    <row r="32" spans="1:19" x14ac:dyDescent="0.3">
      <c r="A32" s="27">
        <v>0</v>
      </c>
      <c r="B32" s="3">
        <f>B17</f>
        <v>0</v>
      </c>
      <c r="C32" s="18">
        <f>D17*I$3+J$3</f>
        <v>1.8764137108708556E-3</v>
      </c>
      <c r="D32" s="18">
        <f>B32-C32</f>
        <v>-1.8764137108708556E-3</v>
      </c>
      <c r="E32" s="24">
        <f t="shared" ref="E32:E42" si="5">F17*P$3+Q$3</f>
        <v>4.1333818737104844E-4</v>
      </c>
      <c r="F32" s="18">
        <f>B32-E32</f>
        <v>-4.1333818737104844E-4</v>
      </c>
      <c r="G32" s="19"/>
      <c r="H32" s="19"/>
      <c r="N32" s="36"/>
      <c r="O32" s="3">
        <f>O31</f>
        <v>0.44756000000000001</v>
      </c>
      <c r="P32" s="15" t="s">
        <v>53</v>
      </c>
      <c r="Q32" s="1">
        <f>D26</f>
        <v>0.14500000000000002</v>
      </c>
      <c r="R32" s="3">
        <f t="shared" si="0"/>
        <v>0.44807437547201617</v>
      </c>
      <c r="S32" s="3">
        <f t="shared" si="1"/>
        <v>-5.1437547201615974E-4</v>
      </c>
    </row>
    <row r="33" spans="1:19" x14ac:dyDescent="0.3">
      <c r="A33" s="27">
        <v>1</v>
      </c>
      <c r="B33" s="3">
        <f>B18</f>
        <v>4.802E-2</v>
      </c>
      <c r="C33" s="18">
        <f>D18*I$3+J$3</f>
        <v>4.8025690395858092E-2</v>
      </c>
      <c r="D33" s="18">
        <f t="shared" ref="D33:D42" si="6">B33-C33</f>
        <v>-5.6903958580920011E-6</v>
      </c>
      <c r="E33" s="24">
        <f t="shared" si="5"/>
        <v>4.6732539553848304E-2</v>
      </c>
      <c r="F33" s="18">
        <f>B33-E33</f>
        <v>1.2874604461516961E-3</v>
      </c>
      <c r="G33" s="19"/>
      <c r="H33" s="19"/>
      <c r="N33" s="36" t="s">
        <v>12</v>
      </c>
      <c r="O33" s="3">
        <f>B27</f>
        <v>0.50085000000000002</v>
      </c>
      <c r="P33" s="15" t="s">
        <v>53</v>
      </c>
      <c r="Q33" s="1">
        <f>D27</f>
        <v>0.16200000000000003</v>
      </c>
      <c r="R33" s="3">
        <f t="shared" si="0"/>
        <v>0.50047266108547062</v>
      </c>
      <c r="S33" s="3">
        <f t="shared" si="1"/>
        <v>3.7733891452940149E-4</v>
      </c>
    </row>
    <row r="34" spans="1:19" x14ac:dyDescent="0.3">
      <c r="A34" s="27" t="s">
        <v>4</v>
      </c>
      <c r="B34" s="3">
        <f t="shared" ref="B34:B42" si="7">B19</f>
        <v>9.6340000000000009E-2</v>
      </c>
      <c r="C34" s="18">
        <f t="shared" ref="C34:C42" si="8">D19*I$3+J$3</f>
        <v>9.4174967080845329E-2</v>
      </c>
      <c r="D34" s="18">
        <f t="shared" si="6"/>
        <v>2.1650329191546802E-3</v>
      </c>
      <c r="E34" s="24">
        <f t="shared" si="5"/>
        <v>9.613968767809071E-2</v>
      </c>
      <c r="F34" s="18">
        <f t="shared" ref="F34:F42" si="9">B34-E34</f>
        <v>2.0031232190929893E-4</v>
      </c>
      <c r="G34" s="19"/>
      <c r="H34" s="19"/>
      <c r="N34" s="36"/>
      <c r="O34" s="3">
        <f>O33</f>
        <v>0.50085000000000002</v>
      </c>
      <c r="P34" s="15" t="s">
        <v>40</v>
      </c>
      <c r="Q34" s="1">
        <f>Q33</f>
        <v>0.16200000000000003</v>
      </c>
      <c r="R34" s="3">
        <f t="shared" si="0"/>
        <v>0.50047266108547062</v>
      </c>
      <c r="S34" s="3">
        <f t="shared" si="1"/>
        <v>3.7733891452940149E-4</v>
      </c>
    </row>
    <row r="35" spans="1:19" x14ac:dyDescent="0.3">
      <c r="A35" s="27" t="s">
        <v>5</v>
      </c>
      <c r="B35" s="3">
        <f t="shared" si="7"/>
        <v>0.14515</v>
      </c>
      <c r="C35" s="18">
        <f t="shared" si="8"/>
        <v>0.14340086221149839</v>
      </c>
      <c r="D35" s="18">
        <f t="shared" si="6"/>
        <v>1.7491377885016091E-3</v>
      </c>
      <c r="E35" s="24">
        <f t="shared" si="5"/>
        <v>0.1455468358023331</v>
      </c>
      <c r="F35" s="18">
        <f t="shared" si="9"/>
        <v>-3.968358023331009E-4</v>
      </c>
      <c r="G35" s="19"/>
      <c r="H35" s="19"/>
    </row>
    <row r="36" spans="1:19" x14ac:dyDescent="0.3">
      <c r="A36" s="27" t="s">
        <v>6</v>
      </c>
      <c r="B36" s="3">
        <f t="shared" si="7"/>
        <v>0.19473000000000001</v>
      </c>
      <c r="C36" s="18">
        <f>D21*I$3+J$3</f>
        <v>0.19570337578781724</v>
      </c>
      <c r="D36" s="18">
        <f t="shared" si="6"/>
        <v>-9.7337578781722667E-4</v>
      </c>
      <c r="E36" s="24">
        <f t="shared" si="5"/>
        <v>0.19341001054769277</v>
      </c>
      <c r="F36" s="18">
        <f t="shared" si="9"/>
        <v>1.3199894523072409E-3</v>
      </c>
      <c r="G36" s="19"/>
      <c r="H36" s="19"/>
    </row>
    <row r="37" spans="1:19" x14ac:dyDescent="0.3">
      <c r="A37" s="27" t="s">
        <v>7</v>
      </c>
      <c r="B37" s="3">
        <f t="shared" si="7"/>
        <v>0.24480000000000002</v>
      </c>
      <c r="C37" s="18">
        <f t="shared" si="8"/>
        <v>0.2449292709184703</v>
      </c>
      <c r="D37" s="18">
        <f t="shared" si="6"/>
        <v>-1.2927091847028671E-4</v>
      </c>
      <c r="E37" s="24">
        <f t="shared" si="5"/>
        <v>0.24590510542970032</v>
      </c>
      <c r="F37" s="18">
        <f t="shared" si="9"/>
        <v>-1.1051054297002982E-3</v>
      </c>
      <c r="G37" s="19"/>
      <c r="H37" s="19"/>
    </row>
    <row r="38" spans="1:19" x14ac:dyDescent="0.3">
      <c r="A38" s="27" t="s">
        <v>8</v>
      </c>
      <c r="B38" s="3">
        <f t="shared" si="7"/>
        <v>0.29510000000000003</v>
      </c>
      <c r="C38" s="18">
        <f t="shared" si="8"/>
        <v>0.29569347527195611</v>
      </c>
      <c r="D38" s="18">
        <f t="shared" si="6"/>
        <v>-5.9347527195607874E-4</v>
      </c>
      <c r="E38" s="24">
        <f t="shared" si="5"/>
        <v>0.29685622693282548</v>
      </c>
      <c r="F38" s="18">
        <f t="shared" si="9"/>
        <v>-1.7562269328254554E-3</v>
      </c>
      <c r="G38" s="19"/>
      <c r="H38" s="19"/>
    </row>
    <row r="39" spans="1:19" x14ac:dyDescent="0.3">
      <c r="A39" s="27" t="s">
        <v>9</v>
      </c>
      <c r="B39" s="3">
        <f t="shared" si="7"/>
        <v>0.34558</v>
      </c>
      <c r="C39" s="18">
        <f t="shared" si="8"/>
        <v>0.34645767962544227</v>
      </c>
      <c r="D39" s="18">
        <f t="shared" si="6"/>
        <v>-8.7767962544227363E-4</v>
      </c>
      <c r="E39" s="24">
        <f t="shared" si="5"/>
        <v>0.34626337505706789</v>
      </c>
      <c r="F39" s="18">
        <f t="shared" si="9"/>
        <v>-6.8337505706789203E-4</v>
      </c>
      <c r="G39" s="19"/>
      <c r="H39" s="19"/>
    </row>
    <row r="40" spans="1:19" x14ac:dyDescent="0.3">
      <c r="A40" s="27" t="s">
        <v>10</v>
      </c>
      <c r="B40" s="3">
        <f t="shared" si="7"/>
        <v>0.39609</v>
      </c>
      <c r="C40" s="18">
        <f t="shared" si="8"/>
        <v>0.39568357475609495</v>
      </c>
      <c r="D40" s="18">
        <f t="shared" si="6"/>
        <v>4.0642524390505086E-4</v>
      </c>
      <c r="E40" s="24">
        <f t="shared" si="5"/>
        <v>0.3972144965601927</v>
      </c>
      <c r="F40" s="18">
        <f t="shared" si="9"/>
        <v>-1.1244965601927004E-3</v>
      </c>
      <c r="G40" s="19"/>
      <c r="H40" s="19"/>
    </row>
    <row r="41" spans="1:19" x14ac:dyDescent="0.3">
      <c r="A41" s="27" t="s">
        <v>11</v>
      </c>
      <c r="B41" s="3">
        <f t="shared" si="7"/>
        <v>0.44756000000000001</v>
      </c>
      <c r="C41" s="18">
        <f t="shared" si="8"/>
        <v>0.44798608833241382</v>
      </c>
      <c r="D41" s="18">
        <f t="shared" si="6"/>
        <v>-4.2608833241380983E-4</v>
      </c>
      <c r="E41" s="24">
        <f t="shared" si="5"/>
        <v>0.44507767130555237</v>
      </c>
      <c r="F41" s="18">
        <f t="shared" si="9"/>
        <v>2.4823286944476441E-3</v>
      </c>
      <c r="G41" s="19"/>
      <c r="H41" s="19"/>
    </row>
    <row r="42" spans="1:19" x14ac:dyDescent="0.3">
      <c r="A42" s="27" t="s">
        <v>12</v>
      </c>
      <c r="B42" s="3">
        <f t="shared" si="7"/>
        <v>0.50085000000000002</v>
      </c>
      <c r="C42" s="18">
        <f t="shared" si="8"/>
        <v>0.5002886019087327</v>
      </c>
      <c r="D42" s="18">
        <f t="shared" si="6"/>
        <v>5.6139809126731777E-4</v>
      </c>
      <c r="E42" s="24">
        <f t="shared" si="5"/>
        <v>0.5006607129453251</v>
      </c>
      <c r="F42" s="18">
        <f t="shared" si="9"/>
        <v>1.8928705467491369E-4</v>
      </c>
      <c r="G42" s="19"/>
      <c r="H42" s="19"/>
    </row>
  </sheetData>
  <mergeCells count="29">
    <mergeCell ref="N33:N34"/>
    <mergeCell ref="U2:V2"/>
    <mergeCell ref="P12:Q12"/>
    <mergeCell ref="C31:F31"/>
    <mergeCell ref="R12:S12"/>
    <mergeCell ref="E29:F29"/>
    <mergeCell ref="G29:H29"/>
    <mergeCell ref="N31:N32"/>
    <mergeCell ref="N25:N26"/>
    <mergeCell ref="N27:N28"/>
    <mergeCell ref="N29:N30"/>
    <mergeCell ref="N10:N12"/>
    <mergeCell ref="O10:O11"/>
    <mergeCell ref="P10:Q11"/>
    <mergeCell ref="A2:B2"/>
    <mergeCell ref="A15:A16"/>
    <mergeCell ref="C16:F16"/>
    <mergeCell ref="C29:D29"/>
    <mergeCell ref="R10:S10"/>
    <mergeCell ref="N13:N14"/>
    <mergeCell ref="N15:N16"/>
    <mergeCell ref="N17:N18"/>
    <mergeCell ref="N19:N20"/>
    <mergeCell ref="N21:N22"/>
    <mergeCell ref="N23:N24"/>
    <mergeCell ref="A29:A30"/>
    <mergeCell ref="B29:B30"/>
    <mergeCell ref="I2:J2"/>
    <mergeCell ref="P2:Q2"/>
  </mergeCells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Q15:Q34 O15:O3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E242-4769-4D2C-B716-BDD25E5F37E6}">
  <dimension ref="A2:W40"/>
  <sheetViews>
    <sheetView tabSelected="1" topLeftCell="D1" zoomScale="160" zoomScaleNormal="160" workbookViewId="0">
      <selection activeCell="F8" sqref="F8"/>
    </sheetView>
  </sheetViews>
  <sheetFormatPr defaultRowHeight="14.4" x14ac:dyDescent="0.3"/>
  <cols>
    <col min="1" max="1" width="21.33203125" bestFit="1" customWidth="1"/>
    <col min="2" max="2" width="9.6640625" bestFit="1" customWidth="1"/>
    <col min="4" max="4" width="10" bestFit="1" customWidth="1"/>
    <col min="6" max="6" width="10.21875" bestFit="1" customWidth="1"/>
    <col min="7" max="7" width="12.21875" bestFit="1" customWidth="1"/>
    <col min="8" max="8" width="10.88671875" bestFit="1" customWidth="1"/>
    <col min="9" max="9" width="13.21875" bestFit="1" customWidth="1"/>
    <col min="10" max="10" width="11.21875" bestFit="1" customWidth="1"/>
    <col min="13" max="13" width="21.33203125" bestFit="1" customWidth="1"/>
    <col min="14" max="14" width="9.6640625" bestFit="1" customWidth="1"/>
    <col min="18" max="18" width="10.44140625" bestFit="1" customWidth="1"/>
  </cols>
  <sheetData>
    <row r="2" spans="1:23" x14ac:dyDescent="0.3">
      <c r="A2" s="36" t="s">
        <v>15</v>
      </c>
      <c r="B2" s="36"/>
      <c r="C2" s="12"/>
      <c r="E2" s="31" t="s">
        <v>1</v>
      </c>
      <c r="F2" s="31" t="s">
        <v>16</v>
      </c>
      <c r="I2" s="37" t="s">
        <v>49</v>
      </c>
      <c r="J2" s="37"/>
      <c r="P2" s="37" t="s">
        <v>51</v>
      </c>
      <c r="Q2" s="37"/>
      <c r="U2" s="39" t="s">
        <v>78</v>
      </c>
      <c r="V2" s="40"/>
    </row>
    <row r="3" spans="1:23" x14ac:dyDescent="0.3">
      <c r="A3" s="30">
        <v>1</v>
      </c>
      <c r="B3" s="3">
        <v>4.802E-2</v>
      </c>
      <c r="C3" s="13"/>
      <c r="E3" s="31" t="s">
        <v>18</v>
      </c>
      <c r="F3" s="2">
        <v>0.14137</v>
      </c>
      <c r="H3" s="31" t="s">
        <v>79</v>
      </c>
      <c r="I3" s="22">
        <f t="array" ref="I3:J5">LINEST(E17:E26,C17:C26,TRUE,TRUE)</f>
        <v>1.3021942096158361</v>
      </c>
      <c r="J3" s="22">
        <v>-1.0884677722964651</v>
      </c>
      <c r="K3" s="31" t="s">
        <v>81</v>
      </c>
      <c r="O3" s="31" t="s">
        <v>84</v>
      </c>
      <c r="P3" s="22">
        <f t="array" ref="P3:Q5">LINEST(H17:H26,C17:C26,TRUE,TRUE)</f>
        <v>1.2819354531677778</v>
      </c>
      <c r="Q3" s="22">
        <v>-1.0621640969560504</v>
      </c>
      <c r="R3" s="31" t="s">
        <v>86</v>
      </c>
      <c r="T3" s="31" t="s">
        <v>89</v>
      </c>
      <c r="U3" s="22">
        <f t="array" ref="U3:V5">LINEST(P12:P31,N12:N31,TRUE,TRUE)</f>
        <v>1.2920648313918071</v>
      </c>
      <c r="V3" s="22">
        <v>-1.0753159346262582</v>
      </c>
      <c r="W3" s="31" t="s">
        <v>91</v>
      </c>
    </row>
    <row r="4" spans="1:23" x14ac:dyDescent="0.3">
      <c r="A4" s="30">
        <v>2</v>
      </c>
      <c r="B4" s="3">
        <v>4.8320000000000002E-2</v>
      </c>
      <c r="C4" s="13"/>
      <c r="E4" s="31" t="s">
        <v>19</v>
      </c>
      <c r="F4" s="2">
        <v>0.93279999999999996</v>
      </c>
      <c r="H4" s="31" t="s">
        <v>80</v>
      </c>
      <c r="I4" s="22">
        <v>1.3163683181980796E-2</v>
      </c>
      <c r="J4" s="22">
        <v>1.6581545397368849E-2</v>
      </c>
      <c r="K4" s="31" t="s">
        <v>82</v>
      </c>
      <c r="O4" s="31" t="s">
        <v>85</v>
      </c>
      <c r="P4" s="22">
        <v>1.4038308678908E-2</v>
      </c>
      <c r="Q4" s="22">
        <v>1.768326154949007E-2</v>
      </c>
      <c r="R4" s="31" t="s">
        <v>87</v>
      </c>
      <c r="T4" s="31" t="s">
        <v>90</v>
      </c>
      <c r="U4" s="22">
        <v>9.4131333987753207E-3</v>
      </c>
      <c r="V4" s="22">
        <v>1.1857190470592536E-2</v>
      </c>
      <c r="W4" s="31" t="s">
        <v>92</v>
      </c>
    </row>
    <row r="5" spans="1:23" x14ac:dyDescent="0.3">
      <c r="A5" s="30">
        <v>3</v>
      </c>
      <c r="B5" s="3">
        <v>4.8809999999999999E-2</v>
      </c>
      <c r="C5" s="13"/>
      <c r="H5" s="31" t="s">
        <v>62</v>
      </c>
      <c r="I5" s="22">
        <v>0.99918315733288465</v>
      </c>
      <c r="J5" s="22">
        <v>6.0087728269029531E-3</v>
      </c>
      <c r="K5" s="31" t="s">
        <v>83</v>
      </c>
      <c r="O5" s="31" t="s">
        <v>62</v>
      </c>
      <c r="P5" s="22">
        <v>0.99904154705830106</v>
      </c>
      <c r="Q5" s="22">
        <v>6.408009563840425E-3</v>
      </c>
      <c r="R5" s="31" t="s">
        <v>88</v>
      </c>
      <c r="T5" s="31" t="s">
        <v>62</v>
      </c>
      <c r="U5" s="22">
        <v>0.99904554027783243</v>
      </c>
      <c r="V5" s="22">
        <v>6.076556982944667E-3</v>
      </c>
      <c r="W5" s="31" t="s">
        <v>93</v>
      </c>
    </row>
    <row r="6" spans="1:23" x14ac:dyDescent="0.3">
      <c r="A6" s="30">
        <v>4</v>
      </c>
      <c r="B6" s="3">
        <v>4.9579999999999999E-2</v>
      </c>
      <c r="C6" s="13"/>
      <c r="E6" s="31" t="s">
        <v>55</v>
      </c>
      <c r="F6" s="31" t="s">
        <v>56</v>
      </c>
      <c r="R6" s="33"/>
    </row>
    <row r="7" spans="1:23" x14ac:dyDescent="0.3">
      <c r="A7" s="30">
        <v>5</v>
      </c>
      <c r="B7" s="3">
        <v>5.0070000000000003E-2</v>
      </c>
      <c r="C7" s="13"/>
      <c r="D7" s="31" t="s">
        <v>59</v>
      </c>
      <c r="E7" s="8">
        <f>(4*(PI())^2)/U3</f>
        <v>30.554517579300907</v>
      </c>
      <c r="F7" s="17">
        <f>((4*(PI())^2)/(U3^2))*U4</f>
        <v>0.22260009166828626</v>
      </c>
    </row>
    <row r="8" spans="1:23" x14ac:dyDescent="0.3">
      <c r="A8" s="30">
        <v>6</v>
      </c>
      <c r="B8" s="3">
        <v>5.0299999999999997E-2</v>
      </c>
      <c r="C8" s="13"/>
    </row>
    <row r="9" spans="1:23" x14ac:dyDescent="0.3">
      <c r="A9" s="30">
        <v>7</v>
      </c>
      <c r="B9" s="3">
        <v>5.0479999999999997E-2</v>
      </c>
      <c r="C9" s="13"/>
      <c r="D9" s="37" t="s">
        <v>94</v>
      </c>
      <c r="E9" s="37"/>
      <c r="F9" s="26">
        <f>(E7-estatico!E9)/estatico!E9</f>
        <v>1.0849729222140945E-2</v>
      </c>
      <c r="M9" s="36" t="s">
        <v>0</v>
      </c>
      <c r="N9" s="36" t="s">
        <v>42</v>
      </c>
      <c r="O9" s="36" t="s">
        <v>77</v>
      </c>
      <c r="P9" s="36"/>
      <c r="Q9" s="37" t="s">
        <v>35</v>
      </c>
      <c r="R9" s="37"/>
    </row>
    <row r="10" spans="1:23" x14ac:dyDescent="0.3">
      <c r="A10" s="30">
        <v>8</v>
      </c>
      <c r="B10" s="3">
        <v>5.0509999999999999E-2</v>
      </c>
      <c r="C10" s="13"/>
      <c r="M10" s="36"/>
      <c r="N10" s="36"/>
      <c r="O10" s="36"/>
      <c r="P10" s="36"/>
      <c r="Q10" s="31" t="s">
        <v>47</v>
      </c>
      <c r="R10" s="31" t="s">
        <v>48</v>
      </c>
    </row>
    <row r="11" spans="1:23" x14ac:dyDescent="0.3">
      <c r="A11" s="30">
        <v>9</v>
      </c>
      <c r="B11" s="3">
        <v>5.1470000000000002E-2</v>
      </c>
      <c r="C11" s="13"/>
      <c r="M11" s="36"/>
      <c r="N11" s="32" t="s">
        <v>16</v>
      </c>
      <c r="O11" s="36" t="s">
        <v>27</v>
      </c>
      <c r="P11" s="36"/>
      <c r="Q11" s="36" t="s">
        <v>27</v>
      </c>
      <c r="R11" s="36"/>
    </row>
    <row r="12" spans="1:23" x14ac:dyDescent="0.3">
      <c r="A12" s="30">
        <v>10</v>
      </c>
      <c r="B12" s="3">
        <v>5.3289999999999997E-2</v>
      </c>
      <c r="C12" s="13"/>
      <c r="M12" s="36">
        <v>1</v>
      </c>
      <c r="N12" s="18">
        <f>C17</f>
        <v>1.0279433333333332</v>
      </c>
      <c r="O12" s="14" t="s">
        <v>40</v>
      </c>
      <c r="P12" s="22">
        <f>H17</f>
        <v>0.24651224999999999</v>
      </c>
      <c r="Q12" s="22">
        <f t="shared" ref="Q12:Q31" si="0">N12*U$3+V$3</f>
        <v>0.25285349503740706</v>
      </c>
      <c r="R12" s="22">
        <f>P12-Q12</f>
        <v>-6.3412450374070728E-3</v>
      </c>
    </row>
    <row r="13" spans="1:23" x14ac:dyDescent="0.3">
      <c r="M13" s="36"/>
      <c r="N13" s="18">
        <f>N12</f>
        <v>1.0279433333333332</v>
      </c>
      <c r="O13" s="14" t="s">
        <v>39</v>
      </c>
      <c r="P13" s="22">
        <f>E17</f>
        <v>0.25300899999999998</v>
      </c>
      <c r="Q13" s="22">
        <f t="shared" si="0"/>
        <v>0.25285349503740706</v>
      </c>
      <c r="R13" s="22">
        <f t="shared" ref="R13:R31" si="1">P13-Q13</f>
        <v>1.5550496259292279E-4</v>
      </c>
    </row>
    <row r="14" spans="1:23" x14ac:dyDescent="0.3">
      <c r="M14" s="36" t="s">
        <v>4</v>
      </c>
      <c r="N14" s="18">
        <f>C18</f>
        <v>1.0762633333333333</v>
      </c>
      <c r="O14" s="14" t="s">
        <v>39</v>
      </c>
      <c r="P14" s="22">
        <f>E18</f>
        <v>0.31472100000000008</v>
      </c>
      <c r="Q14" s="22">
        <f t="shared" si="0"/>
        <v>0.31528606769025935</v>
      </c>
      <c r="R14" s="22">
        <f t="shared" si="1"/>
        <v>-5.6506769025926884E-4</v>
      </c>
    </row>
    <row r="15" spans="1:23" x14ac:dyDescent="0.3">
      <c r="A15" s="36" t="s">
        <v>0</v>
      </c>
      <c r="B15" s="30" t="s">
        <v>1</v>
      </c>
      <c r="C15" s="30" t="s">
        <v>42</v>
      </c>
      <c r="D15" s="30" t="s">
        <v>20</v>
      </c>
      <c r="E15" s="30" t="s">
        <v>21</v>
      </c>
      <c r="F15" s="30" t="s">
        <v>22</v>
      </c>
      <c r="G15" s="30" t="s">
        <v>23</v>
      </c>
      <c r="H15" s="30" t="s">
        <v>24</v>
      </c>
      <c r="I15" s="30" t="s">
        <v>25</v>
      </c>
      <c r="M15" s="36"/>
      <c r="N15" s="18">
        <f>N14</f>
        <v>1.0762633333333333</v>
      </c>
      <c r="O15" s="14" t="s">
        <v>40</v>
      </c>
      <c r="P15" s="22">
        <f>H18</f>
        <v>0.32148899999999997</v>
      </c>
      <c r="Q15" s="22">
        <f t="shared" si="0"/>
        <v>0.31528606769025935</v>
      </c>
      <c r="R15" s="22">
        <f t="shared" si="1"/>
        <v>6.2029323097406164E-3</v>
      </c>
      <c r="W15" t="s">
        <v>95</v>
      </c>
    </row>
    <row r="16" spans="1:23" x14ac:dyDescent="0.3">
      <c r="A16" s="36"/>
      <c r="B16" s="30" t="s">
        <v>16</v>
      </c>
      <c r="C16" s="30" t="s">
        <v>16</v>
      </c>
      <c r="D16" s="30" t="s">
        <v>26</v>
      </c>
      <c r="E16" s="36" t="s">
        <v>27</v>
      </c>
      <c r="F16" s="36"/>
      <c r="G16" s="30" t="s">
        <v>26</v>
      </c>
      <c r="H16" s="36" t="s">
        <v>27</v>
      </c>
      <c r="I16" s="36"/>
      <c r="M16" s="36" t="s">
        <v>5</v>
      </c>
      <c r="N16" s="18">
        <f>C19</f>
        <v>1.1250733333333334</v>
      </c>
      <c r="O16" s="14" t="s">
        <v>39</v>
      </c>
      <c r="P16" s="22">
        <f>E19</f>
        <v>0.38316099999999997</v>
      </c>
      <c r="Q16" s="22">
        <f t="shared" si="0"/>
        <v>0.37835175211049354</v>
      </c>
      <c r="R16" s="22">
        <f t="shared" si="1"/>
        <v>4.8092478895064295E-3</v>
      </c>
    </row>
    <row r="17" spans="1:18" x14ac:dyDescent="0.3">
      <c r="A17" s="30">
        <v>1</v>
      </c>
      <c r="B17" s="3">
        <f>B3</f>
        <v>4.802E-2</v>
      </c>
      <c r="C17" s="3">
        <f>B17+F$4+(F$3/3)</f>
        <v>1.0279433333333332</v>
      </c>
      <c r="D17" s="7">
        <v>10.06</v>
      </c>
      <c r="E17" s="1">
        <f>(D17/20)^2</f>
        <v>0.25300899999999998</v>
      </c>
      <c r="F17" s="4">
        <f>(D17/200)*0.01</f>
        <v>5.0300000000000008E-4</v>
      </c>
      <c r="G17" s="5">
        <v>9.93</v>
      </c>
      <c r="H17" s="1">
        <f>(G17/20)^2</f>
        <v>0.24651224999999999</v>
      </c>
      <c r="I17" s="6">
        <f>(G17/200)*0.01</f>
        <v>4.9649999999999998E-4</v>
      </c>
      <c r="M17" s="36"/>
      <c r="N17" s="18">
        <f>N16</f>
        <v>1.1250733333333334</v>
      </c>
      <c r="O17" s="14" t="s">
        <v>40</v>
      </c>
      <c r="P17" s="22">
        <f>P16</f>
        <v>0.38316099999999997</v>
      </c>
      <c r="Q17" s="22">
        <f t="shared" si="0"/>
        <v>0.37835175211049354</v>
      </c>
      <c r="R17" s="22">
        <f t="shared" si="1"/>
        <v>4.8092478895064295E-3</v>
      </c>
    </row>
    <row r="18" spans="1:18" x14ac:dyDescent="0.3">
      <c r="A18" s="30" t="s">
        <v>4</v>
      </c>
      <c r="B18" s="3">
        <f t="shared" ref="B18:B26" si="2">B17+B4</f>
        <v>9.6340000000000009E-2</v>
      </c>
      <c r="C18" s="3">
        <f t="shared" ref="C18:C26" si="3">B18+F$4+(F$3/3)</f>
        <v>1.0762633333333333</v>
      </c>
      <c r="D18" s="7">
        <v>11.22</v>
      </c>
      <c r="E18" s="1">
        <f t="shared" ref="E18:E26" si="4">(D18/20)^2</f>
        <v>0.31472100000000008</v>
      </c>
      <c r="F18" s="4">
        <f t="shared" ref="F18:F26" si="5">(D18/200)*0.01</f>
        <v>5.6100000000000008E-4</v>
      </c>
      <c r="G18" s="5">
        <v>11.34</v>
      </c>
      <c r="H18" s="1">
        <f t="shared" ref="H18:H26" si="6">(G18/20)^2</f>
        <v>0.32148899999999997</v>
      </c>
      <c r="I18" s="6">
        <f t="shared" ref="I18:I26" si="7">(G18/200)*0.01</f>
        <v>5.6700000000000001E-4</v>
      </c>
      <c r="M18" s="36" t="s">
        <v>6</v>
      </c>
      <c r="N18" s="18">
        <f>C20</f>
        <v>1.1746533333333333</v>
      </c>
      <c r="O18" s="14" t="s">
        <v>39</v>
      </c>
      <c r="P18" s="22">
        <f>E20</f>
        <v>0.43692100000000006</v>
      </c>
      <c r="Q18" s="22">
        <f t="shared" si="0"/>
        <v>0.44241232645089923</v>
      </c>
      <c r="R18" s="22">
        <f t="shared" si="1"/>
        <v>-5.4913264508991699E-3</v>
      </c>
    </row>
    <row r="19" spans="1:18" x14ac:dyDescent="0.3">
      <c r="A19" s="30" t="s">
        <v>5</v>
      </c>
      <c r="B19" s="3">
        <f t="shared" si="2"/>
        <v>0.14515</v>
      </c>
      <c r="C19" s="3">
        <f t="shared" si="3"/>
        <v>1.1250733333333334</v>
      </c>
      <c r="D19" s="7">
        <v>12.38</v>
      </c>
      <c r="E19" s="1">
        <f t="shared" si="4"/>
        <v>0.38316099999999997</v>
      </c>
      <c r="F19" s="4">
        <f t="shared" si="5"/>
        <v>6.1900000000000008E-4</v>
      </c>
      <c r="G19" s="5">
        <v>12.38</v>
      </c>
      <c r="H19" s="1">
        <f t="shared" si="6"/>
        <v>0.38316099999999997</v>
      </c>
      <c r="I19" s="6">
        <f t="shared" si="7"/>
        <v>6.1900000000000008E-4</v>
      </c>
      <c r="M19" s="36"/>
      <c r="N19" s="18">
        <f>N18</f>
        <v>1.1746533333333333</v>
      </c>
      <c r="O19" s="14" t="s">
        <v>76</v>
      </c>
      <c r="P19" s="22">
        <f>H20</f>
        <v>0.44156024999999999</v>
      </c>
      <c r="Q19" s="22">
        <f t="shared" si="0"/>
        <v>0.44241232645089923</v>
      </c>
      <c r="R19" s="22">
        <f t="shared" si="1"/>
        <v>-8.5207645089924178E-4</v>
      </c>
    </row>
    <row r="20" spans="1:18" x14ac:dyDescent="0.3">
      <c r="A20" s="30" t="s">
        <v>6</v>
      </c>
      <c r="B20" s="3">
        <f t="shared" si="2"/>
        <v>0.19473000000000001</v>
      </c>
      <c r="C20" s="3">
        <f t="shared" si="3"/>
        <v>1.1746533333333333</v>
      </c>
      <c r="D20" s="7">
        <v>13.22</v>
      </c>
      <c r="E20" s="1">
        <f t="shared" si="4"/>
        <v>0.43692100000000006</v>
      </c>
      <c r="F20" s="4">
        <f t="shared" si="5"/>
        <v>6.6100000000000002E-4</v>
      </c>
      <c r="G20" s="5">
        <v>13.29</v>
      </c>
      <c r="H20" s="1">
        <f t="shared" si="6"/>
        <v>0.44156024999999999</v>
      </c>
      <c r="I20" s="6">
        <f t="shared" si="7"/>
        <v>6.6449999999999994E-4</v>
      </c>
      <c r="M20" s="36" t="s">
        <v>7</v>
      </c>
      <c r="N20" s="18">
        <f>C21</f>
        <v>1.2247233333333334</v>
      </c>
      <c r="O20" s="14" t="s">
        <v>39</v>
      </c>
      <c r="P20" s="22">
        <f>E21</f>
        <v>0.50268099999999993</v>
      </c>
      <c r="Q20" s="22">
        <f t="shared" si="0"/>
        <v>0.50710601255868704</v>
      </c>
      <c r="R20" s="22">
        <f t="shared" si="1"/>
        <v>-4.4250125586871025E-3</v>
      </c>
    </row>
    <row r="21" spans="1:18" x14ac:dyDescent="0.3">
      <c r="A21" s="30" t="s">
        <v>7</v>
      </c>
      <c r="B21" s="3">
        <f t="shared" si="2"/>
        <v>0.24480000000000002</v>
      </c>
      <c r="C21" s="3">
        <f t="shared" si="3"/>
        <v>1.2247233333333334</v>
      </c>
      <c r="D21" s="7">
        <v>14.18</v>
      </c>
      <c r="E21" s="1">
        <f t="shared" si="4"/>
        <v>0.50268099999999993</v>
      </c>
      <c r="F21" s="4">
        <f t="shared" si="5"/>
        <v>7.090000000000001E-4</v>
      </c>
      <c r="G21" s="5">
        <v>14.27</v>
      </c>
      <c r="H21" s="1">
        <f t="shared" si="6"/>
        <v>0.50908225000000007</v>
      </c>
      <c r="I21" s="6">
        <f t="shared" si="7"/>
        <v>7.1349999999999994E-4</v>
      </c>
      <c r="M21" s="36"/>
      <c r="N21" s="18">
        <f>N20</f>
        <v>1.2247233333333334</v>
      </c>
      <c r="O21" s="14" t="s">
        <v>76</v>
      </c>
      <c r="P21" s="22">
        <f>H21</f>
        <v>0.50908225000000007</v>
      </c>
      <c r="Q21" s="22">
        <f t="shared" si="0"/>
        <v>0.50710601255868704</v>
      </c>
      <c r="R21" s="22">
        <f t="shared" si="1"/>
        <v>1.9762374413130335E-3</v>
      </c>
    </row>
    <row r="22" spans="1:18" x14ac:dyDescent="0.3">
      <c r="A22" s="30" t="s">
        <v>8</v>
      </c>
      <c r="B22" s="3">
        <f t="shared" si="2"/>
        <v>0.29510000000000003</v>
      </c>
      <c r="C22" s="3">
        <f t="shared" si="3"/>
        <v>1.2750233333333334</v>
      </c>
      <c r="D22" s="7">
        <v>15.01</v>
      </c>
      <c r="E22" s="1">
        <f t="shared" si="4"/>
        <v>0.56325024999999995</v>
      </c>
      <c r="F22" s="4">
        <f t="shared" si="5"/>
        <v>7.5050000000000008E-4</v>
      </c>
      <c r="G22" s="5">
        <v>15.2</v>
      </c>
      <c r="H22" s="1">
        <f t="shared" si="6"/>
        <v>0.5776</v>
      </c>
      <c r="I22" s="6">
        <f t="shared" si="7"/>
        <v>7.6000000000000004E-4</v>
      </c>
      <c r="M22" s="36" t="s">
        <v>8</v>
      </c>
      <c r="N22" s="18">
        <f>C22</f>
        <v>1.2750233333333334</v>
      </c>
      <c r="O22" s="14" t="s">
        <v>39</v>
      </c>
      <c r="P22" s="22">
        <f>E22</f>
        <v>0.56325024999999995</v>
      </c>
      <c r="Q22" s="22">
        <f t="shared" si="0"/>
        <v>0.57209687357769501</v>
      </c>
      <c r="R22" s="22">
        <f t="shared" si="1"/>
        <v>-8.8466235776950564E-3</v>
      </c>
    </row>
    <row r="23" spans="1:18" x14ac:dyDescent="0.3">
      <c r="A23" s="30" t="s">
        <v>9</v>
      </c>
      <c r="B23" s="3">
        <f t="shared" si="2"/>
        <v>0.34558</v>
      </c>
      <c r="C23" s="3">
        <f t="shared" si="3"/>
        <v>1.3255033333333333</v>
      </c>
      <c r="D23" s="7">
        <v>15.91</v>
      </c>
      <c r="E23" s="1">
        <f t="shared" si="4"/>
        <v>0.63282024999999997</v>
      </c>
      <c r="F23" s="4">
        <f t="shared" si="5"/>
        <v>7.9549999999999998E-4</v>
      </c>
      <c r="G23" s="5">
        <v>15.94</v>
      </c>
      <c r="H23" s="1">
        <f t="shared" si="6"/>
        <v>0.63520899999999991</v>
      </c>
      <c r="I23" s="6">
        <f t="shared" si="7"/>
        <v>7.9699999999999997E-4</v>
      </c>
      <c r="M23" s="36"/>
      <c r="N23" s="18">
        <f>N22</f>
        <v>1.2750233333333334</v>
      </c>
      <c r="O23" s="14" t="s">
        <v>40</v>
      </c>
      <c r="P23" s="22">
        <f>H22</f>
        <v>0.5776</v>
      </c>
      <c r="Q23" s="22">
        <f t="shared" si="0"/>
        <v>0.57209687357769501</v>
      </c>
      <c r="R23" s="22">
        <f t="shared" si="1"/>
        <v>5.5031264223049936E-3</v>
      </c>
    </row>
    <row r="24" spans="1:18" x14ac:dyDescent="0.3">
      <c r="A24" s="30" t="s">
        <v>10</v>
      </c>
      <c r="B24" s="3">
        <f t="shared" si="2"/>
        <v>0.39609</v>
      </c>
      <c r="C24" s="3">
        <f t="shared" si="3"/>
        <v>1.3760133333333333</v>
      </c>
      <c r="D24" s="7">
        <v>16.760000000000002</v>
      </c>
      <c r="E24" s="1">
        <f t="shared" si="4"/>
        <v>0.70224400000000009</v>
      </c>
      <c r="F24" s="4">
        <f t="shared" si="5"/>
        <v>8.380000000000002E-4</v>
      </c>
      <c r="G24" s="5">
        <v>16.850000000000001</v>
      </c>
      <c r="H24" s="1">
        <f t="shared" si="6"/>
        <v>0.70980625000000008</v>
      </c>
      <c r="I24" s="6">
        <f t="shared" si="7"/>
        <v>8.4250000000000004E-4</v>
      </c>
      <c r="M24" s="36" t="s">
        <v>9</v>
      </c>
      <c r="N24" s="18">
        <f>C23</f>
        <v>1.3255033333333333</v>
      </c>
      <c r="O24" s="14" t="s">
        <v>39</v>
      </c>
      <c r="P24" s="22">
        <f>E23</f>
        <v>0.63282024999999997</v>
      </c>
      <c r="Q24" s="22">
        <f t="shared" si="0"/>
        <v>0.63732030626635328</v>
      </c>
      <c r="R24" s="22">
        <f t="shared" si="1"/>
        <v>-4.5000562663533028E-3</v>
      </c>
    </row>
    <row r="25" spans="1:18" x14ac:dyDescent="0.3">
      <c r="A25" s="30" t="s">
        <v>11</v>
      </c>
      <c r="B25" s="3">
        <f t="shared" si="2"/>
        <v>0.44756000000000001</v>
      </c>
      <c r="C25" s="3">
        <f t="shared" si="3"/>
        <v>1.4274833333333334</v>
      </c>
      <c r="D25" s="7">
        <v>17.670000000000002</v>
      </c>
      <c r="E25" s="1">
        <f t="shared" si="4"/>
        <v>0.78057225000000008</v>
      </c>
      <c r="F25" s="4">
        <f t="shared" si="5"/>
        <v>8.8350000000000017E-4</v>
      </c>
      <c r="G25" s="5">
        <v>17.55</v>
      </c>
      <c r="H25" s="1">
        <f t="shared" si="6"/>
        <v>0.77000625000000011</v>
      </c>
      <c r="I25" s="6">
        <f t="shared" si="7"/>
        <v>8.7750000000000013E-4</v>
      </c>
      <c r="M25" s="36"/>
      <c r="N25" s="18">
        <f>N24</f>
        <v>1.3255033333333333</v>
      </c>
      <c r="O25" s="14" t="s">
        <v>40</v>
      </c>
      <c r="P25" s="22">
        <f>H23</f>
        <v>0.63520899999999991</v>
      </c>
      <c r="Q25" s="22">
        <f t="shared" si="0"/>
        <v>0.63732030626635328</v>
      </c>
      <c r="R25" s="22">
        <f t="shared" si="1"/>
        <v>-2.1113062663533633E-3</v>
      </c>
    </row>
    <row r="26" spans="1:18" x14ac:dyDescent="0.3">
      <c r="A26" s="30" t="s">
        <v>12</v>
      </c>
      <c r="B26" s="3">
        <f t="shared" si="2"/>
        <v>0.50085000000000002</v>
      </c>
      <c r="C26" s="3">
        <f t="shared" si="3"/>
        <v>1.4807733333333335</v>
      </c>
      <c r="D26" s="7">
        <v>18.34</v>
      </c>
      <c r="E26" s="1">
        <f t="shared" si="4"/>
        <v>0.84088900000000011</v>
      </c>
      <c r="F26" s="4">
        <f t="shared" si="5"/>
        <v>9.1700000000000006E-4</v>
      </c>
      <c r="G26" s="5">
        <v>18.170000000000002</v>
      </c>
      <c r="H26" s="1">
        <f t="shared" si="6"/>
        <v>0.82537225000000014</v>
      </c>
      <c r="I26" s="6">
        <f t="shared" si="7"/>
        <v>9.0850000000000013E-4</v>
      </c>
      <c r="M26" s="36" t="s">
        <v>10</v>
      </c>
      <c r="N26" s="18">
        <f>C24</f>
        <v>1.3760133333333333</v>
      </c>
      <c r="O26" s="14" t="s">
        <v>39</v>
      </c>
      <c r="P26" s="22">
        <f>E24</f>
        <v>0.70224400000000009</v>
      </c>
      <c r="Q26" s="22">
        <f t="shared" si="0"/>
        <v>0.70258250089995355</v>
      </c>
      <c r="R26" s="22">
        <f t="shared" si="1"/>
        <v>-3.3850089995346444E-4</v>
      </c>
    </row>
    <row r="27" spans="1:18" x14ac:dyDescent="0.3">
      <c r="M27" s="36"/>
      <c r="N27" s="18">
        <f>N26</f>
        <v>1.3760133333333333</v>
      </c>
      <c r="O27" s="14" t="s">
        <v>40</v>
      </c>
      <c r="P27" s="22">
        <f>H24</f>
        <v>0.70980625000000008</v>
      </c>
      <c r="Q27" s="22">
        <f t="shared" si="0"/>
        <v>0.70258250089995355</v>
      </c>
      <c r="R27" s="22">
        <f t="shared" si="1"/>
        <v>7.2237491000465281E-3</v>
      </c>
    </row>
    <row r="28" spans="1:18" x14ac:dyDescent="0.3">
      <c r="A28" s="36" t="s">
        <v>0</v>
      </c>
      <c r="B28" s="36" t="s">
        <v>42</v>
      </c>
      <c r="C28" s="36" t="s">
        <v>31</v>
      </c>
      <c r="D28" s="36"/>
      <c r="E28" s="36" t="s">
        <v>33</v>
      </c>
      <c r="F28" s="36"/>
      <c r="G28" s="41"/>
      <c r="H28" s="41"/>
      <c r="M28" s="36" t="s">
        <v>11</v>
      </c>
      <c r="N28" s="18">
        <f>C25</f>
        <v>1.4274833333333334</v>
      </c>
      <c r="O28" s="14" t="s">
        <v>40</v>
      </c>
      <c r="P28" s="22">
        <f>H25</f>
        <v>0.77000625000000011</v>
      </c>
      <c r="Q28" s="22">
        <f t="shared" si="0"/>
        <v>0.76908507777169</v>
      </c>
      <c r="R28" s="22">
        <f t="shared" si="1"/>
        <v>9.2117222831011869E-4</v>
      </c>
    </row>
    <row r="29" spans="1:18" x14ac:dyDescent="0.3">
      <c r="A29" s="36"/>
      <c r="B29" s="36"/>
      <c r="C29" s="30" t="s">
        <v>43</v>
      </c>
      <c r="D29" s="30" t="s">
        <v>44</v>
      </c>
      <c r="E29" s="30" t="s">
        <v>45</v>
      </c>
      <c r="F29" s="30" t="s">
        <v>46</v>
      </c>
      <c r="G29" s="12"/>
      <c r="H29" s="12"/>
      <c r="M29" s="36"/>
      <c r="N29" s="18">
        <f>N28</f>
        <v>1.4274833333333334</v>
      </c>
      <c r="O29" s="14" t="s">
        <v>39</v>
      </c>
      <c r="P29" s="22">
        <f>E25</f>
        <v>0.78057225000000008</v>
      </c>
      <c r="Q29" s="22">
        <f t="shared" si="0"/>
        <v>0.76908507777169</v>
      </c>
      <c r="R29" s="22">
        <f t="shared" si="1"/>
        <v>1.1487172228310083E-2</v>
      </c>
    </row>
    <row r="30" spans="1:18" x14ac:dyDescent="0.3">
      <c r="A30" s="36"/>
      <c r="B30" s="32" t="s">
        <v>16</v>
      </c>
      <c r="C30" s="36" t="s">
        <v>50</v>
      </c>
      <c r="D30" s="36"/>
      <c r="E30" s="36"/>
      <c r="F30" s="36"/>
      <c r="G30" s="12"/>
      <c r="H30" s="12"/>
      <c r="M30" s="36" t="s">
        <v>12</v>
      </c>
      <c r="N30" s="18">
        <f>C26</f>
        <v>1.4807733333333335</v>
      </c>
      <c r="O30" s="14" t="s">
        <v>40</v>
      </c>
      <c r="P30" s="22">
        <f>H26</f>
        <v>0.82537225000000014</v>
      </c>
      <c r="Q30" s="22">
        <f t="shared" si="0"/>
        <v>0.83793921263655946</v>
      </c>
      <c r="R30" s="22">
        <f t="shared" si="1"/>
        <v>-1.256696263655932E-2</v>
      </c>
    </row>
    <row r="31" spans="1:18" x14ac:dyDescent="0.3">
      <c r="A31" s="30">
        <v>1</v>
      </c>
      <c r="B31" s="34">
        <f>C17</f>
        <v>1.0279433333333332</v>
      </c>
      <c r="C31" s="35">
        <f>B31*I$3+J$3</f>
        <v>0.25011408418340264</v>
      </c>
      <c r="D31" s="35">
        <f>E17-C31</f>
        <v>2.8949158165973432E-3</v>
      </c>
      <c r="E31" s="35">
        <f t="shared" ref="E31:E40" si="8">B31*P$3+Q$3</f>
        <v>0.25559290589141215</v>
      </c>
      <c r="F31" s="35">
        <f>H17-E31</f>
        <v>-9.0806558914121593E-3</v>
      </c>
      <c r="G31" s="12"/>
      <c r="H31" s="12"/>
      <c r="M31" s="36"/>
      <c r="N31" s="18">
        <f>N30</f>
        <v>1.4807733333333335</v>
      </c>
      <c r="O31" s="14" t="s">
        <v>39</v>
      </c>
      <c r="P31" s="22">
        <f>E26</f>
        <v>0.84088900000000011</v>
      </c>
      <c r="Q31" s="22">
        <f t="shared" si="0"/>
        <v>0.83793921263655946</v>
      </c>
      <c r="R31" s="22">
        <f t="shared" si="1"/>
        <v>2.949787363440648E-3</v>
      </c>
    </row>
    <row r="32" spans="1:18" x14ac:dyDescent="0.3">
      <c r="A32" s="30" t="s">
        <v>4</v>
      </c>
      <c r="B32" s="18">
        <f t="shared" ref="B32:B40" si="9">C18</f>
        <v>1.0762633333333333</v>
      </c>
      <c r="C32" s="1">
        <f t="shared" ref="C32:C40" si="10">B32*I$3+J$3</f>
        <v>0.3130361083920401</v>
      </c>
      <c r="D32" s="1">
        <f t="shared" ref="D32:D40" si="11">E18-C32</f>
        <v>1.6848916079599818E-3</v>
      </c>
      <c r="E32" s="1">
        <f t="shared" si="8"/>
        <v>0.31753602698847927</v>
      </c>
      <c r="F32" s="1">
        <f t="shared" ref="F32:F40" si="12">H18-E32</f>
        <v>3.9529730115206996E-3</v>
      </c>
      <c r="G32" s="12"/>
      <c r="H32" s="12"/>
    </row>
    <row r="33" spans="1:8" x14ac:dyDescent="0.3">
      <c r="A33" s="30" t="s">
        <v>5</v>
      </c>
      <c r="B33" s="18">
        <f t="shared" si="9"/>
        <v>1.1250733333333334</v>
      </c>
      <c r="C33" s="1">
        <f t="shared" si="10"/>
        <v>0.37659620776338909</v>
      </c>
      <c r="D33" s="1">
        <f t="shared" si="11"/>
        <v>6.5647922366108835E-3</v>
      </c>
      <c r="E33" s="1">
        <f t="shared" si="8"/>
        <v>0.38010729645759866</v>
      </c>
      <c r="F33" s="1">
        <f t="shared" si="12"/>
        <v>3.0537035424013093E-3</v>
      </c>
      <c r="G33" s="12"/>
      <c r="H33" s="12"/>
    </row>
    <row r="34" spans="1:8" x14ac:dyDescent="0.3">
      <c r="A34" s="30" t="s">
        <v>6</v>
      </c>
      <c r="B34" s="18">
        <f t="shared" si="9"/>
        <v>1.1746533333333333</v>
      </c>
      <c r="C34" s="1">
        <f t="shared" si="10"/>
        <v>0.44115899667614222</v>
      </c>
      <c r="D34" s="1">
        <f t="shared" si="11"/>
        <v>-4.2379966761421639E-3</v>
      </c>
      <c r="E34" s="1">
        <f t="shared" si="8"/>
        <v>0.4436656562256569</v>
      </c>
      <c r="F34" s="1">
        <f t="shared" si="12"/>
        <v>-2.1054062256569139E-3</v>
      </c>
      <c r="G34" s="12"/>
      <c r="H34" s="12"/>
    </row>
    <row r="35" spans="1:8" x14ac:dyDescent="0.3">
      <c r="A35" s="30" t="s">
        <v>7</v>
      </c>
      <c r="B35" s="18">
        <f t="shared" si="9"/>
        <v>1.2247233333333334</v>
      </c>
      <c r="C35" s="1">
        <f t="shared" si="10"/>
        <v>0.5063598607516071</v>
      </c>
      <c r="D35" s="1">
        <f t="shared" si="11"/>
        <v>-3.6788607516071714E-3</v>
      </c>
      <c r="E35" s="1">
        <f t="shared" si="8"/>
        <v>0.50785216436576763</v>
      </c>
      <c r="F35" s="1">
        <f t="shared" si="12"/>
        <v>1.2300856342324362E-3</v>
      </c>
      <c r="G35" s="12"/>
      <c r="H35" s="12"/>
    </row>
    <row r="36" spans="1:8" x14ac:dyDescent="0.3">
      <c r="A36" s="30" t="s">
        <v>8</v>
      </c>
      <c r="B36" s="18">
        <f t="shared" si="9"/>
        <v>1.2750233333333334</v>
      </c>
      <c r="C36" s="1">
        <f t="shared" si="10"/>
        <v>0.5718602294952837</v>
      </c>
      <c r="D36" s="1">
        <f t="shared" si="11"/>
        <v>-8.6099794952837483E-3</v>
      </c>
      <c r="E36" s="1">
        <f t="shared" si="8"/>
        <v>0.57233351766010698</v>
      </c>
      <c r="F36" s="1">
        <f t="shared" si="12"/>
        <v>5.2664823398930194E-3</v>
      </c>
      <c r="G36" s="12"/>
      <c r="H36" s="12"/>
    </row>
    <row r="37" spans="1:8" x14ac:dyDescent="0.3">
      <c r="A37" s="30" t="s">
        <v>9</v>
      </c>
      <c r="B37" s="18">
        <f t="shared" si="9"/>
        <v>1.3255033333333333</v>
      </c>
      <c r="C37" s="1">
        <f t="shared" si="10"/>
        <v>0.63759499319669088</v>
      </c>
      <c r="D37" s="1">
        <f t="shared" si="11"/>
        <v>-4.7747431966909115E-3</v>
      </c>
      <c r="E37" s="1">
        <f t="shared" si="8"/>
        <v>0.63704561933601611</v>
      </c>
      <c r="F37" s="1">
        <f t="shared" si="12"/>
        <v>-1.8366193360161986E-3</v>
      </c>
      <c r="G37" s="12"/>
      <c r="H37" s="12"/>
    </row>
    <row r="38" spans="1:8" x14ac:dyDescent="0.3">
      <c r="A38" s="30" t="s">
        <v>10</v>
      </c>
      <c r="B38" s="18">
        <f t="shared" si="9"/>
        <v>1.3760133333333333</v>
      </c>
      <c r="C38" s="1">
        <f t="shared" si="10"/>
        <v>0.70336882272438683</v>
      </c>
      <c r="D38" s="1">
        <f t="shared" si="11"/>
        <v>-1.1248227243867426E-3</v>
      </c>
      <c r="E38" s="1">
        <f t="shared" si="8"/>
        <v>0.70179617907552072</v>
      </c>
      <c r="F38" s="1">
        <f t="shared" si="12"/>
        <v>8.0100709244793622E-3</v>
      </c>
      <c r="G38" s="12"/>
      <c r="H38" s="12"/>
    </row>
    <row r="39" spans="1:8" x14ac:dyDescent="0.3">
      <c r="A39" s="30" t="s">
        <v>11</v>
      </c>
      <c r="B39" s="18">
        <f t="shared" si="9"/>
        <v>1.4274833333333334</v>
      </c>
      <c r="C39" s="1">
        <f t="shared" si="10"/>
        <v>0.77039275869331414</v>
      </c>
      <c r="D39" s="1">
        <f t="shared" si="11"/>
        <v>1.0179491306685939E-2</v>
      </c>
      <c r="E39" s="1">
        <f t="shared" si="8"/>
        <v>0.7677773968500663</v>
      </c>
      <c r="F39" s="1">
        <f t="shared" si="12"/>
        <v>2.2288531499338182E-3</v>
      </c>
      <c r="G39" s="12"/>
      <c r="H39" s="12"/>
    </row>
    <row r="40" spans="1:8" x14ac:dyDescent="0.3">
      <c r="A40" s="30" t="s">
        <v>12</v>
      </c>
      <c r="B40" s="18">
        <f t="shared" si="9"/>
        <v>1.4807733333333335</v>
      </c>
      <c r="C40" s="1">
        <f t="shared" si="10"/>
        <v>0.83978668812374213</v>
      </c>
      <c r="D40" s="1">
        <f t="shared" si="11"/>
        <v>1.1023118762579776E-3</v>
      </c>
      <c r="E40" s="1">
        <f t="shared" si="8"/>
        <v>0.83609173714937746</v>
      </c>
      <c r="F40" s="1">
        <f t="shared" si="12"/>
        <v>-1.0719487149377316E-2</v>
      </c>
      <c r="G40" s="12"/>
      <c r="H40" s="12"/>
    </row>
  </sheetData>
  <mergeCells count="30">
    <mergeCell ref="A2:B2"/>
    <mergeCell ref="A15:A16"/>
    <mergeCell ref="E16:F16"/>
    <mergeCell ref="H16:I16"/>
    <mergeCell ref="I2:J2"/>
    <mergeCell ref="G28:H28"/>
    <mergeCell ref="C30:F30"/>
    <mergeCell ref="A28:A30"/>
    <mergeCell ref="B28:B29"/>
    <mergeCell ref="Q9:R9"/>
    <mergeCell ref="Q11:R11"/>
    <mergeCell ref="M9:M11"/>
    <mergeCell ref="N9:N10"/>
    <mergeCell ref="O9:P10"/>
    <mergeCell ref="U2:V2"/>
    <mergeCell ref="D9:E9"/>
    <mergeCell ref="M28:M29"/>
    <mergeCell ref="M30:M31"/>
    <mergeCell ref="O11:P11"/>
    <mergeCell ref="M18:M19"/>
    <mergeCell ref="M20:M21"/>
    <mergeCell ref="M22:M23"/>
    <mergeCell ref="M24:M25"/>
    <mergeCell ref="M26:M27"/>
    <mergeCell ref="P2:Q2"/>
    <mergeCell ref="M12:M13"/>
    <mergeCell ref="M14:M15"/>
    <mergeCell ref="M16:M17"/>
    <mergeCell ref="C28:D28"/>
    <mergeCell ref="E28:F28"/>
  </mergeCells>
  <pageMargins left="0.7" right="0.7" top="0.75" bottom="0.75" header="0.3" footer="0.3"/>
  <pageSetup paperSize="9" orientation="portrait" horizontalDpi="4294967293" verticalDpi="0" r:id="rId1"/>
  <ignoredErrors>
    <ignoredError sqref="N14:N3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estatico</vt:lpstr>
      <vt:lpstr>dinamico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Silva</dc:creator>
  <cp:lastModifiedBy>Helena Silva</cp:lastModifiedBy>
  <cp:lastPrinted>2022-04-21T21:14:20Z</cp:lastPrinted>
  <dcterms:created xsi:type="dcterms:W3CDTF">2022-04-05T15:35:11Z</dcterms:created>
  <dcterms:modified xsi:type="dcterms:W3CDTF">2022-04-23T01:01:53Z</dcterms:modified>
</cp:coreProperties>
</file>