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ink/ink1.xml" ContentType="application/inkml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machado/Desktop/fcup/2ª semestre/laboratorios de física I/T6B/"/>
    </mc:Choice>
  </mc:AlternateContent>
  <xr:revisionPtr revIDLastSave="0" documentId="13_ncr:1_{9E4C2096-B9E5-9241-BF89-0B9DC746BD27}" xr6:coauthVersionLast="47" xr6:coauthVersionMax="47" xr10:uidLastSave="{00000000-0000-0000-0000-000000000000}"/>
  <bookViews>
    <workbookView xWindow="0" yWindow="0" windowWidth="28800" windowHeight="18000" xr2:uid="{B82352D0-D727-49E0-B47C-F1A72E690B37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E4" i="1"/>
  <c r="M7" i="1"/>
  <c r="M6" i="1"/>
  <c r="C33" i="1"/>
  <c r="M5" i="1"/>
  <c r="M4" i="1"/>
  <c r="M9" i="1"/>
  <c r="M11" i="1"/>
  <c r="G10" i="1"/>
  <c r="H8" i="1"/>
  <c r="I8" i="1"/>
  <c r="J8" i="1"/>
  <c r="K8" i="1"/>
  <c r="L8" i="1"/>
  <c r="M8" i="1"/>
  <c r="M10" i="1"/>
  <c r="G7" i="1"/>
  <c r="H7" i="1"/>
  <c r="I7" i="1"/>
  <c r="J7" i="1"/>
  <c r="K7" i="1"/>
  <c r="L7" i="1"/>
  <c r="G6" i="1"/>
  <c r="H6" i="1"/>
  <c r="I6" i="1"/>
  <c r="J6" i="1"/>
  <c r="K6" i="1"/>
  <c r="L6" i="1"/>
  <c r="G5" i="1"/>
  <c r="H5" i="1"/>
  <c r="H10" i="1"/>
  <c r="H12" i="1"/>
  <c r="I5" i="1"/>
  <c r="J5" i="1"/>
  <c r="K5" i="1"/>
  <c r="K10" i="1"/>
  <c r="K12" i="1"/>
  <c r="L5" i="1"/>
  <c r="F4" i="1"/>
  <c r="G4" i="1"/>
  <c r="G9" i="1"/>
  <c r="H4" i="1"/>
  <c r="I4" i="1"/>
  <c r="J4" i="1"/>
  <c r="K4" i="1"/>
  <c r="L4" i="1"/>
  <c r="E5" i="1"/>
  <c r="E9" i="1"/>
  <c r="E6" i="1"/>
  <c r="E10" i="1"/>
  <c r="E12" i="1"/>
  <c r="E7" i="1"/>
  <c r="E8" i="1"/>
  <c r="E14" i="1"/>
  <c r="F14" i="1"/>
  <c r="G14" i="1"/>
  <c r="H14" i="1"/>
  <c r="I14" i="1"/>
  <c r="J14" i="1"/>
  <c r="K14" i="1"/>
  <c r="L14" i="1"/>
  <c r="M14" i="1"/>
  <c r="F5" i="1"/>
  <c r="F6" i="1"/>
  <c r="F8" i="1"/>
  <c r="F10" i="1"/>
  <c r="K9" i="1"/>
  <c r="K11" i="1"/>
  <c r="H9" i="1"/>
  <c r="H11" i="1"/>
  <c r="F7" i="1"/>
  <c r="F9" i="1"/>
  <c r="F11" i="1"/>
  <c r="M12" i="1"/>
  <c r="J9" i="1"/>
  <c r="J11" i="1"/>
  <c r="I9" i="1"/>
  <c r="I11" i="1"/>
  <c r="L10" i="1"/>
  <c r="L9" i="1"/>
  <c r="L11" i="1"/>
  <c r="I10" i="1"/>
  <c r="I12" i="1"/>
  <c r="J10" i="1"/>
  <c r="J12" i="1"/>
  <c r="X16" i="1" a="1"/>
  <c r="G11" i="1"/>
  <c r="G12" i="1"/>
  <c r="E11" i="1"/>
  <c r="F12" i="1"/>
  <c r="L12" i="1"/>
  <c r="X18" i="1"/>
  <c r="Y17" i="1"/>
  <c r="X17" i="1"/>
  <c r="Y18" i="1"/>
  <c r="Y16" i="1"/>
  <c r="X16" i="1"/>
  <c r="F31" i="1"/>
  <c r="G31" i="1"/>
  <c r="F33" i="1"/>
  <c r="H33" i="1"/>
  <c r="J15" i="1"/>
  <c r="J16" i="1"/>
  <c r="L15" i="1"/>
  <c r="L16" i="1"/>
  <c r="I15" i="1"/>
  <c r="I16" i="1"/>
  <c r="E15" i="1"/>
  <c r="E16" i="1"/>
  <c r="G15" i="1"/>
  <c r="G16" i="1"/>
  <c r="M15" i="1"/>
  <c r="M16" i="1"/>
  <c r="K15" i="1"/>
  <c r="K16" i="1"/>
  <c r="H15" i="1"/>
  <c r="H16" i="1"/>
  <c r="F15" i="1"/>
  <c r="F16" i="1"/>
  <c r="H31" i="1"/>
</calcChain>
</file>

<file path=xl/sharedStrings.xml><?xml version="1.0" encoding="utf-8"?>
<sst xmlns="http://schemas.openxmlformats.org/spreadsheetml/2006/main" count="25" uniqueCount="15">
  <si>
    <t>Ensaio</t>
  </si>
  <si>
    <t>θ (Degree)</t>
  </si>
  <si>
    <t>d1</t>
  </si>
  <si>
    <t>d2</t>
  </si>
  <si>
    <t>m</t>
  </si>
  <si>
    <t>sm</t>
  </si>
  <si>
    <t>r2</t>
  </si>
  <si>
    <t>Parâmetros de ajuste</t>
  </si>
  <si>
    <t>b</t>
  </si>
  <si>
    <t>sb</t>
  </si>
  <si>
    <t>sy</t>
  </si>
  <si>
    <r>
      <t>sen(2</t>
    </r>
    <r>
      <rPr>
        <b/>
        <sz val="11"/>
        <color theme="1"/>
        <rFont val="Calibri"/>
        <family val="2"/>
      </rPr>
      <t>θ</t>
    </r>
    <r>
      <rPr>
        <b/>
        <sz val="9.35"/>
        <color theme="1"/>
        <rFont val="Calibri"/>
        <family val="2"/>
      </rPr>
      <t>)</t>
    </r>
  </si>
  <si>
    <r>
      <t>Ajuste x(sen2</t>
    </r>
    <r>
      <rPr>
        <b/>
        <sz val="11"/>
        <color theme="1"/>
        <rFont val="Calibri"/>
        <family val="2"/>
      </rPr>
      <t>θ</t>
    </r>
    <r>
      <rPr>
        <b/>
        <sz val="9.35"/>
        <color theme="1"/>
        <rFont val="Calibri"/>
        <family val="2"/>
      </rPr>
      <t>)</t>
    </r>
  </si>
  <si>
    <t>Resíduos</t>
  </si>
  <si>
    <t>O,119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</si>
</sst>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%"/>
    <numFmt numFmtId="167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.35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165" fontId="0" fillId="0" borderId="0" xfId="0" applyNumberFormat="1"/>
    <xf numFmtId="9" fontId="0" fillId="0" borderId="0" xfId="1" applyFont="1"/>
    <xf numFmtId="166" fontId="0" fillId="0" borderId="0" xfId="1" applyNumberFormat="1" applyFont="1"/>
    <xf numFmtId="2" fontId="0" fillId="0" borderId="0" xfId="0" applyNumberFormat="1"/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textRotation="180" wrapText="1"/>
    </xf>
    <xf numFmtId="167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1" xfId="0" applyFill="1" applyBorder="1"/>
    <xf numFmtId="165" fontId="7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left"/>
    </xf>
    <xf numFmtId="9" fontId="0" fillId="0" borderId="0" xfId="1" applyNumberFormat="1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" fontId="0" fillId="0" borderId="1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vertical="center" wrapText="1"/>
    </xf>
    <xf numFmtId="165" fontId="7" fillId="0" borderId="1" xfId="0" applyNumberFormat="1" applyFont="1" applyBorder="1" applyAlignment="1">
      <alignment vertical="center"/>
    </xf>
    <xf numFmtId="165" fontId="7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CCFF"/>
      <color rgb="FFFF01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00243627784699"/>
          <c:y val="2.2600054548559689E-2"/>
          <c:w val="0.84873316440981206"/>
          <c:h val="0.86325549117919198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Folha1!$E$12:$N$12</c:f>
                <c:numCache>
                  <c:formatCode>General</c:formatCode>
                  <c:ptCount val="10"/>
                  <c:pt idx="0">
                    <c:v>6.5314848153092894E-2</c:v>
                  </c:pt>
                  <c:pt idx="1">
                    <c:v>7.9359838918262038E-2</c:v>
                  </c:pt>
                  <c:pt idx="2">
                    <c:v>1.3482012126492034E-2</c:v>
                  </c:pt>
                  <c:pt idx="3">
                    <c:v>2.3273780270620617E-2</c:v>
                  </c:pt>
                  <c:pt idx="4">
                    <c:v>3.62303705864815E-2</c:v>
                  </c:pt>
                  <c:pt idx="5">
                    <c:v>3.7725869991758414E-2</c:v>
                  </c:pt>
                  <c:pt idx="6">
                    <c:v>1.0375814743886968E-2</c:v>
                  </c:pt>
                  <c:pt idx="7">
                    <c:v>7.0379448452176793E-2</c:v>
                  </c:pt>
                  <c:pt idx="8">
                    <c:v>1.9119259019438159E-2</c:v>
                  </c:pt>
                </c:numCache>
              </c:numRef>
            </c:plus>
            <c:minus>
              <c:numRef>
                <c:f>Folha1!$E$12:$N$12</c:f>
                <c:numCache>
                  <c:formatCode>General</c:formatCode>
                  <c:ptCount val="10"/>
                  <c:pt idx="0">
                    <c:v>6.5314848153092894E-2</c:v>
                  </c:pt>
                  <c:pt idx="1">
                    <c:v>7.9359838918262038E-2</c:v>
                  </c:pt>
                  <c:pt idx="2">
                    <c:v>1.3482012126492034E-2</c:v>
                  </c:pt>
                  <c:pt idx="3">
                    <c:v>2.3273780270620617E-2</c:v>
                  </c:pt>
                  <c:pt idx="4">
                    <c:v>3.62303705864815E-2</c:v>
                  </c:pt>
                  <c:pt idx="5">
                    <c:v>3.7725869991758414E-2</c:v>
                  </c:pt>
                  <c:pt idx="6">
                    <c:v>1.0375814743886968E-2</c:v>
                  </c:pt>
                  <c:pt idx="7">
                    <c:v>7.0379448452176793E-2</c:v>
                  </c:pt>
                  <c:pt idx="8">
                    <c:v>1.9119259019438159E-2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Folha1!$E$12:$M$12</c:f>
                <c:numCache>
                  <c:formatCode>General</c:formatCode>
                  <c:ptCount val="9"/>
                  <c:pt idx="0">
                    <c:v>6.5314848153092894E-2</c:v>
                  </c:pt>
                  <c:pt idx="1">
                    <c:v>7.9359838918262038E-2</c:v>
                  </c:pt>
                  <c:pt idx="2">
                    <c:v>1.3482012126492034E-2</c:v>
                  </c:pt>
                  <c:pt idx="3">
                    <c:v>2.3273780270620617E-2</c:v>
                  </c:pt>
                  <c:pt idx="4">
                    <c:v>3.62303705864815E-2</c:v>
                  </c:pt>
                  <c:pt idx="5">
                    <c:v>3.7725869991758414E-2</c:v>
                  </c:pt>
                  <c:pt idx="6">
                    <c:v>1.0375814743886968E-2</c:v>
                  </c:pt>
                  <c:pt idx="7">
                    <c:v>7.0379448452176793E-2</c:v>
                  </c:pt>
                  <c:pt idx="8">
                    <c:v>1.9119259019438159E-2</c:v>
                  </c:pt>
                </c:numCache>
              </c:numRef>
            </c:plus>
            <c:minus>
              <c:numRef>
                <c:f>Folha1!$E$12:$M$12</c:f>
                <c:numCache>
                  <c:formatCode>General</c:formatCode>
                  <c:ptCount val="9"/>
                  <c:pt idx="0">
                    <c:v>6.5314848153092894E-2</c:v>
                  </c:pt>
                  <c:pt idx="1">
                    <c:v>7.9359838918262038E-2</c:v>
                  </c:pt>
                  <c:pt idx="2">
                    <c:v>1.3482012126492034E-2</c:v>
                  </c:pt>
                  <c:pt idx="3">
                    <c:v>2.3273780270620617E-2</c:v>
                  </c:pt>
                  <c:pt idx="4">
                    <c:v>3.62303705864815E-2</c:v>
                  </c:pt>
                  <c:pt idx="5">
                    <c:v>3.7725869991758414E-2</c:v>
                  </c:pt>
                  <c:pt idx="6">
                    <c:v>1.0375814743886968E-2</c:v>
                  </c:pt>
                  <c:pt idx="7">
                    <c:v>7.0379448452176793E-2</c:v>
                  </c:pt>
                  <c:pt idx="8">
                    <c:v>1.9119259019438159E-2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Folha1!$E$3:$M$3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70</c:v>
                </c:pt>
              </c:numCache>
            </c:numRef>
          </c:xVal>
          <c:yVal>
            <c:numRef>
              <c:f>Folha1!$E$11:$M$11</c:f>
              <c:numCache>
                <c:formatCode>0.00</c:formatCode>
                <c:ptCount val="9"/>
                <c:pt idx="0">
                  <c:v>4.5360299869521423</c:v>
                </c:pt>
                <c:pt idx="1">
                  <c:v>4.6634779488563849</c:v>
                </c:pt>
                <c:pt idx="2">
                  <c:v>4.6782642545827962</c:v>
                </c:pt>
                <c:pt idx="3" formatCode="0.000">
                  <c:v>4.7183419124461592</c:v>
                </c:pt>
                <c:pt idx="4" formatCode="0.000">
                  <c:v>4.7610817888374903</c:v>
                </c:pt>
                <c:pt idx="5">
                  <c:v>4.7668462681850512</c:v>
                </c:pt>
                <c:pt idx="6">
                  <c:v>4.7857815034367759</c:v>
                </c:pt>
                <c:pt idx="7">
                  <c:v>4.7995397933054704</c:v>
                </c:pt>
                <c:pt idx="8">
                  <c:v>4.797379969911062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C-4170-A8AC-DE1FCA536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ax val="8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θ (</a:t>
                </a:r>
                <a:r>
                  <a:rPr lang="pt-PT" sz="1000" b="1" i="0" u="none" strike="noStrike" baseline="0">
                    <a:effectLst/>
                  </a:rPr>
                  <a:t>Degree)</a:t>
                </a:r>
                <a:r>
                  <a:rPr lang="pt-PT" sz="1000" b="0" i="0" u="none" strike="noStrike" baseline="0"/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 val="autoZero"/>
        <c:crossBetween val="midCat"/>
      </c:valAx>
      <c:valAx>
        <c:axId val="1234425232"/>
        <c:scaling>
          <c:orientation val="minMax"/>
          <c:min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V</a:t>
                </a:r>
                <a:r>
                  <a:rPr lang="pt-PT" b="1" baseline="-25000"/>
                  <a:t>0</a:t>
                </a:r>
                <a:r>
                  <a:rPr lang="pt-PT" b="1" baseline="0"/>
                  <a:t> (m/s)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30883352865255"/>
          <c:y val="3.0330251577139207E-2"/>
          <c:w val="0.12427140379078913"/>
          <c:h val="6.8285747786832399E-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82739830531563"/>
          <c:y val="2.2600054548559689E-2"/>
          <c:w val="0.84873316440981206"/>
          <c:h val="0.86325549117919198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Folha1!$G$3:$K$3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</c:numCache>
            </c:numRef>
          </c:xVal>
          <c:yVal>
            <c:numRef>
              <c:f>Folha1!$G$9:$K$9</c:f>
              <c:numCache>
                <c:formatCode>0.000</c:formatCode>
                <c:ptCount val="5"/>
                <c:pt idx="0">
                  <c:v>2.0971000000000002</c:v>
                </c:pt>
                <c:pt idx="1">
                  <c:v>2.2355999999999998</c:v>
                </c:pt>
                <c:pt idx="2">
                  <c:v>2.3113999999999999</c:v>
                </c:pt>
                <c:pt idx="3">
                  <c:v>2.2817999999999996</c:v>
                </c:pt>
                <c:pt idx="4">
                  <c:v>2.1945999999999999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4B-4864-BBD5-3A0B21F23AE6}"/>
            </c:ext>
          </c:extLst>
        </c:ser>
        <c:ser>
          <c:idx val="1"/>
          <c:order val="1"/>
          <c:tx>
            <c:v>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(Folha1!$E$3:$F$3,Folha1!$L$3:$M$3)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</c:numCache>
            </c:numRef>
          </c:xVal>
          <c:yVal>
            <c:numRef>
              <c:f>(Folha1!$E$9:$F$9,Folha1!$L$9:$M$9)</c:f>
              <c:numCache>
                <c:formatCode>0.000</c:formatCode>
                <c:ptCount val="4"/>
                <c:pt idx="0">
                  <c:v>1.3485999999999998</c:v>
                </c:pt>
                <c:pt idx="1">
                  <c:v>1.9204999999999999</c:v>
                </c:pt>
                <c:pt idx="2">
                  <c:v>2.0342000000000002</c:v>
                </c:pt>
                <c:pt idx="3">
                  <c:v>1.50848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A2-4943-8195-19B73C219B0B}"/>
            </c:ext>
          </c:extLst>
        </c:ser>
        <c:ser>
          <c:idx val="2"/>
          <c:order val="2"/>
          <c:tx>
            <c:v>Ajuste</c:v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Folha1!$E$3:$M$3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70</c:v>
                </c:pt>
              </c:numCache>
            </c:numRef>
          </c:xVal>
          <c:yVal>
            <c:numRef>
              <c:f>Folha1!$E$15:$M$15</c:f>
              <c:numCache>
                <c:formatCode>0.00</c:formatCode>
                <c:ptCount val="9"/>
                <c:pt idx="0">
                  <c:v>1.360404958318888</c:v>
                </c:pt>
                <c:pt idx="1">
                  <c:v>1.950013466839148</c:v>
                </c:pt>
                <c:pt idx="2">
                  <c:v>2.1445809598507788</c:v>
                </c:pt>
                <c:pt idx="3">
                  <c:v>2.2637376014541153</c:v>
                </c:pt>
                <c:pt idx="4">
                  <c:v>2.3038628773902108</c:v>
                </c:pt>
                <c:pt idx="5">
                  <c:v>2.2637376014541153</c:v>
                </c:pt>
                <c:pt idx="6">
                  <c:v>2.1445809598507788</c:v>
                </c:pt>
                <c:pt idx="7">
                  <c:v>1.9500134668391484</c:v>
                </c:pt>
                <c:pt idx="8">
                  <c:v>1.3604049583188886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A2-4943-8195-19B73C219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ax val="8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θ (</a:t>
                </a:r>
                <a:r>
                  <a:rPr lang="pt-PT" sz="1000" b="1" i="0" u="none" strike="noStrike" baseline="0">
                    <a:effectLst/>
                  </a:rPr>
                  <a:t>Degree)</a:t>
                </a:r>
                <a:r>
                  <a:rPr lang="pt-PT" sz="1000" b="0" i="0" u="none" strike="noStrike" baseline="0"/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 val="autoZero"/>
        <c:crossBetween val="midCat"/>
      </c:valAx>
      <c:valAx>
        <c:axId val="1234425232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 baseline="0"/>
                  <a:t>x (m)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2793970447188779"/>
          <c:y val="4.6916124788524503E-3"/>
          <c:w val="0.1411233036488915"/>
          <c:h val="0.18679927609477009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Folha1!$G$14:$K$14</c:f>
              <c:numCache>
                <c:formatCode>0.000</c:formatCode>
                <c:ptCount val="5"/>
                <c:pt idx="0">
                  <c:v>0.93969262078590832</c:v>
                </c:pt>
                <c:pt idx="1">
                  <c:v>0.98480775301220802</c:v>
                </c:pt>
                <c:pt idx="2">
                  <c:v>1</c:v>
                </c:pt>
                <c:pt idx="3">
                  <c:v>0.98480775301220802</c:v>
                </c:pt>
                <c:pt idx="4">
                  <c:v>0.93969262078590843</c:v>
                </c:pt>
              </c:numCache>
            </c:numRef>
          </c:xVal>
          <c:yVal>
            <c:numRef>
              <c:f>Folha1!$G$9:$K$9</c:f>
              <c:numCache>
                <c:formatCode>0.000</c:formatCode>
                <c:ptCount val="5"/>
                <c:pt idx="0">
                  <c:v>2.0971000000000002</c:v>
                </c:pt>
                <c:pt idx="1">
                  <c:v>2.2355999999999998</c:v>
                </c:pt>
                <c:pt idx="2">
                  <c:v>2.3113999999999999</c:v>
                </c:pt>
                <c:pt idx="3">
                  <c:v>2.2817999999999996</c:v>
                </c:pt>
                <c:pt idx="4">
                  <c:v>2.1945999999999999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1-429D-AE92-34D9401A1C34}"/>
            </c:ext>
          </c:extLst>
        </c:ser>
        <c:ser>
          <c:idx val="1"/>
          <c:order val="1"/>
          <c:tx>
            <c:v>Ajuste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Folha1!$G$14:$K$14</c:f>
              <c:numCache>
                <c:formatCode>0.000</c:formatCode>
                <c:ptCount val="5"/>
                <c:pt idx="0">
                  <c:v>0.93969262078590832</c:v>
                </c:pt>
                <c:pt idx="1">
                  <c:v>0.98480775301220802</c:v>
                </c:pt>
                <c:pt idx="2">
                  <c:v>1</c:v>
                </c:pt>
                <c:pt idx="3">
                  <c:v>0.98480775301220802</c:v>
                </c:pt>
                <c:pt idx="4">
                  <c:v>0.93969262078590843</c:v>
                </c:pt>
              </c:numCache>
            </c:numRef>
          </c:xVal>
          <c:yVal>
            <c:numRef>
              <c:f>Folha1!$G$15:$K$15</c:f>
              <c:numCache>
                <c:formatCode>0.00</c:formatCode>
                <c:ptCount val="5"/>
                <c:pt idx="0">
                  <c:v>2.1445809598507788</c:v>
                </c:pt>
                <c:pt idx="1">
                  <c:v>2.2637376014541153</c:v>
                </c:pt>
                <c:pt idx="2">
                  <c:v>2.3038628773902108</c:v>
                </c:pt>
                <c:pt idx="3">
                  <c:v>2.2637376014541153</c:v>
                </c:pt>
                <c:pt idx="4">
                  <c:v>2.1445809598507788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6-4820-8515-909506D05D90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in val="0.9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 val="autoZero"/>
        <c:crossBetween val="midCat"/>
      </c:valAx>
      <c:valAx>
        <c:axId val="1234425232"/>
        <c:scaling>
          <c:orientation val="minMax"/>
          <c:max val="2.3499999999999996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96092689870819"/>
          <c:y val="2.2118218556727184E-2"/>
          <c:w val="0.84873320178558331"/>
          <c:h val="0.859228502077695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Folha1!$G$14:$K$14</c:f>
              <c:numCache>
                <c:formatCode>0.000</c:formatCode>
                <c:ptCount val="5"/>
                <c:pt idx="0">
                  <c:v>0.93969262078590832</c:v>
                </c:pt>
                <c:pt idx="1">
                  <c:v>0.98480775301220802</c:v>
                </c:pt>
                <c:pt idx="2">
                  <c:v>1</c:v>
                </c:pt>
                <c:pt idx="3">
                  <c:v>0.98480775301220802</c:v>
                </c:pt>
                <c:pt idx="4">
                  <c:v>0.93969262078590843</c:v>
                </c:pt>
              </c:numCache>
            </c:numRef>
          </c:xVal>
          <c:yVal>
            <c:numRef>
              <c:f>Folha1!$G$16:$K$16</c:f>
              <c:numCache>
                <c:formatCode>0.00</c:formatCode>
                <c:ptCount val="5"/>
                <c:pt idx="0">
                  <c:v>4.7480959850778603E-2</c:v>
                </c:pt>
                <c:pt idx="1">
                  <c:v>2.813760145411548E-2</c:v>
                </c:pt>
                <c:pt idx="2">
                  <c:v>-7.5371226097891153E-3</c:v>
                </c:pt>
                <c:pt idx="3">
                  <c:v>-1.8062398545884317E-2</c:v>
                </c:pt>
                <c:pt idx="4">
                  <c:v>-5.0019040149221095E-2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1-4523-8693-6506FB036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baseline="0">
                    <a:effectLst/>
                  </a:rPr>
                  <a:t>sen(2</a:t>
                </a:r>
                <a:r>
                  <a:rPr lang="el-GR" sz="1000" b="1" i="0" u="none" strike="noStrike" baseline="0">
                    <a:effectLst/>
                  </a:rPr>
                  <a:t>θ</a:t>
                </a:r>
                <a:r>
                  <a:rPr lang="pt-PT" sz="1000" b="1" i="0" u="none" strike="noStrike" baseline="0">
                    <a:effectLst/>
                  </a:rPr>
                  <a:t>)</a:t>
                </a:r>
                <a:r>
                  <a:rPr lang="el-GR" sz="1000" b="1" i="0" u="none" strike="noStrike" baseline="0">
                    <a:effectLst/>
                  </a:rPr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At val="-0.1"/>
        <c:crossBetween val="midCat"/>
      </c:valAx>
      <c:valAx>
        <c:axId val="1234425232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 baseline="0"/>
                  <a:t>Resíduos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186808170717786"/>
          <c:y val="2.000293259431956E-2"/>
          <c:w val="0.12341986890696174"/>
          <c:h val="0.1365714955736648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82739830531563"/>
          <c:y val="2.2600054548559689E-2"/>
          <c:w val="0.84873316440981206"/>
          <c:h val="0.86325549117919198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Folha1!$G$3:$K$3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</c:numCache>
            </c:numRef>
          </c:xVal>
          <c:yVal>
            <c:numRef>
              <c:f>Folha1!$G$9:$K$9</c:f>
              <c:numCache>
                <c:formatCode>0.000</c:formatCode>
                <c:ptCount val="5"/>
                <c:pt idx="0">
                  <c:v>2.0971000000000002</c:v>
                </c:pt>
                <c:pt idx="1">
                  <c:v>2.2355999999999998</c:v>
                </c:pt>
                <c:pt idx="2">
                  <c:v>2.3113999999999999</c:v>
                </c:pt>
                <c:pt idx="3">
                  <c:v>2.2817999999999996</c:v>
                </c:pt>
                <c:pt idx="4">
                  <c:v>2.1945999999999999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D-4B18-9412-837D56744FD8}"/>
            </c:ext>
          </c:extLst>
        </c:ser>
        <c:ser>
          <c:idx val="1"/>
          <c:order val="1"/>
          <c:tx>
            <c:v>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(Folha1!$E$3:$F$3,Folha1!$L$3:$M$3)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</c:numCache>
            </c:numRef>
          </c:xVal>
          <c:yVal>
            <c:numRef>
              <c:f>(Folha1!$E$9:$F$9,Folha1!$L$9:$M$9)</c:f>
              <c:numCache>
                <c:formatCode>0.000</c:formatCode>
                <c:ptCount val="4"/>
                <c:pt idx="0">
                  <c:v>1.3485999999999998</c:v>
                </c:pt>
                <c:pt idx="1">
                  <c:v>1.9204999999999999</c:v>
                </c:pt>
                <c:pt idx="2">
                  <c:v>2.0342000000000002</c:v>
                </c:pt>
                <c:pt idx="3">
                  <c:v>1.50848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D-4B18-9412-837D56744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9824"/>
        <c:axId val="1234425232"/>
      </c:scatterChart>
      <c:valAx>
        <c:axId val="1234419824"/>
        <c:scaling>
          <c:orientation val="minMax"/>
          <c:max val="8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θ (</a:t>
                </a:r>
                <a:r>
                  <a:rPr lang="pt-PT" sz="1000" b="1" i="0" u="none" strike="noStrike" baseline="0">
                    <a:effectLst/>
                  </a:rPr>
                  <a:t>Degree)</a:t>
                </a:r>
                <a:r>
                  <a:rPr lang="pt-PT" sz="1000" b="0" i="0" u="none" strike="noStrike" baseline="0"/>
                  <a:t>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25232"/>
        <c:crosses val="autoZero"/>
        <c:crossBetween val="midCat"/>
      </c:valAx>
      <c:valAx>
        <c:axId val="1234425232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 baseline="0"/>
                  <a:t>x (m)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344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2793970447188779"/>
          <c:y val="4.6916124788524503E-3"/>
          <c:w val="0.1411233036488915"/>
          <c:h val="0.18679927609477009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ustomXml" Target="../ink/ink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5</xdr:row>
      <xdr:rowOff>52387</xdr:rowOff>
    </xdr:from>
    <xdr:ext cx="331053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EAD0557-723C-4792-8731-DEE0157723C3}"/>
                </a:ext>
              </a:extLst>
            </xdr:cNvPr>
            <xdr:cNvSpPr txBox="1"/>
          </xdr:nvSpPr>
          <xdr:spPr>
            <a:xfrm>
              <a:off x="475635" y="1569474"/>
              <a:ext cx="33105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pt-PT" sz="1100" b="0"/>
                <a:t> (m)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EAD0557-723C-4792-8731-DEE0157723C3}"/>
                </a:ext>
              </a:extLst>
            </xdr:cNvPr>
            <xdr:cNvSpPr txBox="1"/>
          </xdr:nvSpPr>
          <xdr:spPr>
            <a:xfrm>
              <a:off x="475635" y="1569474"/>
              <a:ext cx="33105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𝑥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1</xdr:col>
      <xdr:colOff>809625</xdr:colOff>
      <xdr:row>8</xdr:row>
      <xdr:rowOff>42862</xdr:rowOff>
    </xdr:from>
    <xdr:ext cx="3397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E8E8E5-CC83-43EE-9ADA-05D82243869C}"/>
                </a:ext>
              </a:extLst>
            </xdr:cNvPr>
            <xdr:cNvSpPr txBox="1"/>
          </xdr:nvSpPr>
          <xdr:spPr>
            <a:xfrm>
              <a:off x="962025" y="2138362"/>
              <a:ext cx="3397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</m:oMath>
              </a14:m>
              <a:r>
                <a:rPr lang="pt-PT" sz="14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E8E8E5-CC83-43EE-9ADA-05D82243869C}"/>
                </a:ext>
              </a:extLst>
            </xdr:cNvPr>
            <xdr:cNvSpPr txBox="1"/>
          </xdr:nvSpPr>
          <xdr:spPr>
            <a:xfrm>
              <a:off x="962025" y="2138362"/>
              <a:ext cx="3397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r>
                <a:rPr lang="pt-PT" sz="14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</xdr:col>
      <xdr:colOff>685800</xdr:colOff>
      <xdr:row>9</xdr:row>
      <xdr:rowOff>28575</xdr:rowOff>
    </xdr:from>
    <xdr:ext cx="590546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C8A1988-B34C-4462-8B31-A4051BB24739}"/>
                </a:ext>
              </a:extLst>
            </xdr:cNvPr>
            <xdr:cNvSpPr txBox="1"/>
          </xdr:nvSpPr>
          <xdr:spPr>
            <a:xfrm>
              <a:off x="838200" y="2409825"/>
              <a:ext cx="590546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̅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C8A1988-B34C-4462-8B31-A4051BB24739}"/>
                </a:ext>
              </a:extLst>
            </xdr:cNvPr>
            <xdr:cNvSpPr txBox="1"/>
          </xdr:nvSpPr>
          <xdr:spPr>
            <a:xfrm>
              <a:off x="838200" y="2409825"/>
              <a:ext cx="590546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𝑢(𝑥 ̅)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600075</xdr:colOff>
      <xdr:row>11</xdr:row>
      <xdr:rowOff>9525</xdr:rowOff>
    </xdr:from>
    <xdr:ext cx="778418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8FCCFF3-9B34-49AE-A1CC-F08A35942C32}"/>
                </a:ext>
              </a:extLst>
            </xdr:cNvPr>
            <xdr:cNvSpPr txBox="1"/>
          </xdr:nvSpPr>
          <xdr:spPr>
            <a:xfrm>
              <a:off x="752475" y="2962275"/>
              <a:ext cx="778418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̅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pt-PT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2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A8FCCFF3-9B34-49AE-A1CC-F08A35942C32}"/>
                </a:ext>
              </a:extLst>
            </xdr:cNvPr>
            <xdr:cNvSpPr txBox="1"/>
          </xdr:nvSpPr>
          <xdr:spPr>
            <a:xfrm>
              <a:off x="752475" y="2962275"/>
              <a:ext cx="778418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𝑢(</a:t>
              </a:r>
              <a:r>
                <a:rPr lang="pt-PT" sz="1400" i="0">
                  <a:latin typeface="Cambria Math" panose="02040503050406030204" pitchFamily="18" charset="0"/>
                </a:rPr>
                <a:t>(</a:t>
              </a:r>
              <a:r>
                <a:rPr lang="pt-PT" sz="1400" b="0" i="0">
                  <a:latin typeface="Cambria Math" panose="02040503050406030204" pitchFamily="18" charset="0"/>
                </a:rPr>
                <a:t>𝑣_0 ) ̅)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742950</xdr:colOff>
      <xdr:row>10</xdr:row>
      <xdr:rowOff>28575</xdr:rowOff>
    </xdr:from>
    <xdr:ext cx="521874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E5D8506-8090-405A-9CCF-42B92D0B45DD}"/>
                </a:ext>
              </a:extLst>
            </xdr:cNvPr>
            <xdr:cNvSpPr txBox="1"/>
          </xdr:nvSpPr>
          <xdr:spPr>
            <a:xfrm>
              <a:off x="895350" y="2695575"/>
              <a:ext cx="521874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pt-PT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e>
                  </m:acc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2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E5D8506-8090-405A-9CCF-42B92D0B45DD}"/>
                </a:ext>
              </a:extLst>
            </xdr:cNvPr>
            <xdr:cNvSpPr txBox="1"/>
          </xdr:nvSpPr>
          <xdr:spPr>
            <a:xfrm>
              <a:off x="895350" y="2695575"/>
              <a:ext cx="521874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(</a:t>
              </a:r>
              <a:r>
                <a:rPr lang="pt-PT" sz="1400" b="0" i="0">
                  <a:latin typeface="Cambria Math" panose="02040503050406030204" pitchFamily="18" charset="0"/>
                </a:rPr>
                <a:t>𝑣_0 ) ̅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200"/>
            </a:p>
          </xdr:txBody>
        </xdr:sp>
      </mc:Fallback>
    </mc:AlternateContent>
    <xdr:clientData/>
  </xdr:oneCellAnchor>
  <xdr:twoCellAnchor>
    <xdr:from>
      <xdr:col>15</xdr:col>
      <xdr:colOff>2242</xdr:colOff>
      <xdr:row>0</xdr:row>
      <xdr:rowOff>100012</xdr:rowOff>
    </xdr:from>
    <xdr:to>
      <xdr:col>21</xdr:col>
      <xdr:colOff>11206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852DF-DD3B-4A08-93AD-482941A4D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180975</xdr:colOff>
      <xdr:row>30</xdr:row>
      <xdr:rowOff>28575</xdr:rowOff>
    </xdr:from>
    <xdr:ext cx="693010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5237775-2D37-47D6-AF57-723021C89E49}"/>
                </a:ext>
              </a:extLst>
            </xdr:cNvPr>
            <xdr:cNvSpPr txBox="1"/>
          </xdr:nvSpPr>
          <xdr:spPr>
            <a:xfrm>
              <a:off x="345395" y="3526745"/>
              <a:ext cx="693010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1)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5237775-2D37-47D6-AF57-723021C89E49}"/>
                </a:ext>
              </a:extLst>
            </xdr:cNvPr>
            <xdr:cNvSpPr txBox="1"/>
          </xdr:nvSpPr>
          <xdr:spPr>
            <a:xfrm>
              <a:off x="345395" y="3526745"/>
              <a:ext cx="693010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𝑢(𝑑1)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Fallback>
    </mc:AlternateContent>
    <xdr:clientData/>
  </xdr:oneCellAnchor>
  <xdr:twoCellAnchor>
    <xdr:from>
      <xdr:col>14</xdr:col>
      <xdr:colOff>939893</xdr:colOff>
      <xdr:row>18</xdr:row>
      <xdr:rowOff>263338</xdr:rowOff>
    </xdr:from>
    <xdr:to>
      <xdr:col>20</xdr:col>
      <xdr:colOff>942975</xdr:colOff>
      <xdr:row>30</xdr:row>
      <xdr:rowOff>276225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410ADD9-3B3B-481E-B177-76E285E37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401463</xdr:colOff>
      <xdr:row>1</xdr:row>
      <xdr:rowOff>10246</xdr:rowOff>
    </xdr:from>
    <xdr:to>
      <xdr:col>27</xdr:col>
      <xdr:colOff>419100</xdr:colOff>
      <xdr:row>13</xdr:row>
      <xdr:rowOff>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C9D854-42C6-4E1D-9B0D-671F1F5A4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187098</xdr:colOff>
      <xdr:row>31</xdr:row>
      <xdr:rowOff>22678</xdr:rowOff>
    </xdr:from>
    <xdr:ext cx="693010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D196C637-61FE-464E-97BC-E3701A0F65DF}"/>
                </a:ext>
              </a:extLst>
            </xdr:cNvPr>
            <xdr:cNvSpPr txBox="1"/>
          </xdr:nvSpPr>
          <xdr:spPr>
            <a:xfrm>
              <a:off x="351518" y="3804330"/>
              <a:ext cx="693010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2)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D196C637-61FE-464E-97BC-E3701A0F65DF}"/>
                </a:ext>
              </a:extLst>
            </xdr:cNvPr>
            <xdr:cNvSpPr txBox="1"/>
          </xdr:nvSpPr>
          <xdr:spPr>
            <a:xfrm>
              <a:off x="351518" y="3804330"/>
              <a:ext cx="693010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𝑢(𝑑2)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187098</xdr:colOff>
      <xdr:row>32</xdr:row>
      <xdr:rowOff>22678</xdr:rowOff>
    </xdr:from>
    <xdr:ext cx="590546" cy="2119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EE29A357-3D1F-4ED6-A8B7-10D8009BF21D}"/>
                </a:ext>
              </a:extLst>
            </xdr:cNvPr>
            <xdr:cNvSpPr txBox="1"/>
          </xdr:nvSpPr>
          <xdr:spPr>
            <a:xfrm>
              <a:off x="337911" y="4118428"/>
              <a:ext cx="590546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4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pt-PT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EE29A357-3D1F-4ED6-A8B7-10D8009BF21D}"/>
                </a:ext>
              </a:extLst>
            </xdr:cNvPr>
            <xdr:cNvSpPr txBox="1"/>
          </xdr:nvSpPr>
          <xdr:spPr>
            <a:xfrm>
              <a:off x="337911" y="4118428"/>
              <a:ext cx="590546" cy="2119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𝑢(𝑥)</a:t>
              </a:r>
              <a:r>
                <a:rPr lang="pt-PT" sz="12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(m)</a:t>
              </a:r>
              <a:endParaRPr lang="pt-PT" sz="1200"/>
            </a:p>
          </xdr:txBody>
        </xdr:sp>
      </mc:Fallback>
    </mc:AlternateContent>
    <xdr:clientData/>
  </xdr:oneCellAnchor>
  <xdr:twoCellAnchor>
    <xdr:from>
      <xdr:col>21</xdr:col>
      <xdr:colOff>571500</xdr:colOff>
      <xdr:row>19</xdr:row>
      <xdr:rowOff>19050</xdr:rowOff>
    </xdr:from>
    <xdr:to>
      <xdr:col>27</xdr:col>
      <xdr:colOff>590550</xdr:colOff>
      <xdr:row>31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3B9EF9A5-9FB8-4C29-909A-BE501D5C9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114300</xdr:colOff>
      <xdr:row>30</xdr:row>
      <xdr:rowOff>9525</xdr:rowOff>
    </xdr:from>
    <xdr:ext cx="764440" cy="2614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105873C-05EC-4F7B-8288-520797C8804A}"/>
                </a:ext>
              </a:extLst>
            </xdr:cNvPr>
            <xdr:cNvSpPr txBox="1"/>
          </xdr:nvSpPr>
          <xdr:spPr>
            <a:xfrm>
              <a:off x="3124200" y="8391525"/>
              <a:ext cx="764440" cy="2614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pt-PT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PT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𝑣</m:t>
                          </m:r>
                        </m:e>
                        <m:sub>
                          <m:r>
                            <a:rPr lang="pt-PT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  <m:sub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𝑒𝑥𝑝</m:t>
                      </m:r>
                    </m:sub>
                  </m:sSub>
                </m:oMath>
              </a14:m>
              <a:r>
                <a:rPr lang="pt-PT" sz="14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105873C-05EC-4F7B-8288-520797C8804A}"/>
                </a:ext>
              </a:extLst>
            </xdr:cNvPr>
            <xdr:cNvSpPr txBox="1"/>
          </xdr:nvSpPr>
          <xdr:spPr>
            <a:xfrm>
              <a:off x="3124200" y="8391525"/>
              <a:ext cx="764440" cy="2614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0">
                  <a:latin typeface="Cambria Math" panose="02040503050406030204" pitchFamily="18" charset="0"/>
                </a:rPr>
                <a:t>〖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𝑣_0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PT" sz="1400" b="0" i="0">
                  <a:latin typeface="Cambria Math" panose="02040503050406030204" pitchFamily="18" charset="0"/>
                </a:rPr>
                <a:t>𝑒𝑥𝑝</a:t>
              </a:r>
              <a:r>
                <a:rPr lang="pt-PT" sz="1400"/>
                <a:t> </a:t>
              </a:r>
              <a:r>
                <a:rPr lang="pt-PT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(m/s)</a:t>
              </a:r>
              <a:endParaRPr lang="pt-PT" sz="1100"/>
            </a:p>
          </xdr:txBody>
        </xdr:sp>
      </mc:Fallback>
    </mc:AlternateContent>
    <xdr:clientData/>
  </xdr:oneCellAnchor>
  <xdr:twoCellAnchor editAs="oneCell">
    <xdr:from>
      <xdr:col>22</xdr:col>
      <xdr:colOff>751530</xdr:colOff>
      <xdr:row>20</xdr:row>
      <xdr:rowOff>155520</xdr:rowOff>
    </xdr:from>
    <xdr:to>
      <xdr:col>22</xdr:col>
      <xdr:colOff>753075</xdr:colOff>
      <xdr:row>20</xdr:row>
      <xdr:rowOff>155880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6E1A1EDD-FDAF-4A11-963F-0E0D373891BF}"/>
                </a:ext>
              </a:extLst>
            </xdr14:cNvPr>
            <xdr14:cNvContentPartPr/>
          </xdr14:nvContentPartPr>
          <xdr14:nvPr macro=""/>
          <xdr14:xfrm>
            <a:off x="22316130" y="5680020"/>
            <a:ext cx="3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6E1A1EDD-FDAF-4A11-963F-0E0D373891B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307490" y="56710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0</xdr:colOff>
      <xdr:row>32</xdr:row>
      <xdr:rowOff>0</xdr:rowOff>
    </xdr:from>
    <xdr:to>
      <xdr:col>21</xdr:col>
      <xdr:colOff>4987</xdr:colOff>
      <xdr:row>44</xdr:row>
      <xdr:rowOff>14792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1DE1F4F6-E949-465B-8AA6-D8C89A953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31T19:33:34.0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2759 0 0,'0'0'4600'0'0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76C0-5AD7-4EED-9D9F-5462946D1FE6}">
  <dimension ref="B1:AF77"/>
  <sheetViews>
    <sheetView showGridLines="0" tabSelected="1" topLeftCell="A11" zoomScale="89" zoomScaleNormal="66" workbookViewId="0">
      <selection activeCell="AA16" sqref="AA16"/>
    </sheetView>
  </sheetViews>
  <sheetFormatPr baseColWidth="10" defaultColWidth="8.83203125" defaultRowHeight="15" x14ac:dyDescent="0.2"/>
  <cols>
    <col min="1" max="1" width="2.1640625" customWidth="1"/>
    <col min="2" max="53" width="14.1640625" customWidth="1"/>
  </cols>
  <sheetData>
    <row r="1" spans="2:32" ht="7.5" customHeight="1" x14ac:dyDescent="0.2">
      <c r="C1" s="4"/>
      <c r="N1" s="5"/>
    </row>
    <row r="2" spans="2:32" ht="22.5" customHeight="1" x14ac:dyDescent="0.2">
      <c r="B2" s="36"/>
      <c r="C2" s="20"/>
      <c r="D2" s="37" t="s">
        <v>1</v>
      </c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2:32" ht="22.5" customHeight="1" x14ac:dyDescent="0.2">
      <c r="B3" s="36"/>
      <c r="C3" s="19" t="s">
        <v>0</v>
      </c>
      <c r="D3" s="19">
        <v>10</v>
      </c>
      <c r="E3" s="19">
        <v>20</v>
      </c>
      <c r="F3" s="19">
        <v>30</v>
      </c>
      <c r="G3" s="19">
        <v>35</v>
      </c>
      <c r="H3" s="19">
        <v>40</v>
      </c>
      <c r="I3" s="19">
        <v>45</v>
      </c>
      <c r="J3" s="19">
        <v>50</v>
      </c>
      <c r="K3" s="19">
        <v>55</v>
      </c>
      <c r="L3" s="19">
        <v>60</v>
      </c>
      <c r="M3" s="19">
        <v>70</v>
      </c>
      <c r="N3" s="19">
        <v>80</v>
      </c>
    </row>
    <row r="4" spans="2:32" ht="22.5" customHeight="1" x14ac:dyDescent="0.2">
      <c r="B4" s="40"/>
      <c r="C4" s="19">
        <v>1</v>
      </c>
      <c r="D4" s="33">
        <f>D20+D21</f>
        <v>0.83799999999999997</v>
      </c>
      <c r="E4" s="1">
        <f>E20+E21</f>
        <v>1.2979999999999998</v>
      </c>
      <c r="F4" s="1">
        <f t="shared" ref="F4:M4" si="0">F20+F21</f>
        <v>1.9129999999999998</v>
      </c>
      <c r="G4" s="1">
        <f t="shared" si="0"/>
        <v>2.101</v>
      </c>
      <c r="H4" s="1">
        <f t="shared" si="0"/>
        <v>2.2049999999999996</v>
      </c>
      <c r="I4" s="1">
        <f t="shared" si="0"/>
        <v>2.2949999999999999</v>
      </c>
      <c r="J4" s="1">
        <f t="shared" si="0"/>
        <v>2.2965</v>
      </c>
      <c r="K4" s="1">
        <f t="shared" si="0"/>
        <v>2.2040000000000002</v>
      </c>
      <c r="L4" s="1">
        <f t="shared" si="0"/>
        <v>2.0790000000000002</v>
      </c>
      <c r="M4" s="1">
        <f t="shared" si="0"/>
        <v>1.4969000000000001</v>
      </c>
      <c r="N4" s="30"/>
    </row>
    <row r="5" spans="2:32" ht="22.5" customHeight="1" x14ac:dyDescent="0.2">
      <c r="B5" s="41"/>
      <c r="C5" s="19">
        <v>2</v>
      </c>
      <c r="D5" s="33">
        <f>D22+D23</f>
        <v>0.873</v>
      </c>
      <c r="E5" s="1">
        <f t="shared" ref="E5:M5" si="1">E22+E23</f>
        <v>1.3444999999999998</v>
      </c>
      <c r="F5" s="1">
        <f t="shared" si="1"/>
        <v>2.0114999999999998</v>
      </c>
      <c r="G5" s="1">
        <f t="shared" si="1"/>
        <v>2.085</v>
      </c>
      <c r="H5" s="1">
        <f t="shared" si="1"/>
        <v>2.2389999999999999</v>
      </c>
      <c r="I5" s="1">
        <f t="shared" si="1"/>
        <v>2.3039999999999998</v>
      </c>
      <c r="J5" s="1">
        <f t="shared" si="1"/>
        <v>2.2359999999999998</v>
      </c>
      <c r="K5" s="1">
        <f t="shared" si="1"/>
        <v>2.1865000000000001</v>
      </c>
      <c r="L5" s="1">
        <f t="shared" si="1"/>
        <v>2.0529999999999999</v>
      </c>
      <c r="M5" s="1">
        <f t="shared" si="1"/>
        <v>1.5090000000000001</v>
      </c>
      <c r="N5" s="30"/>
    </row>
    <row r="6" spans="2:32" ht="22.5" customHeight="1" x14ac:dyDescent="0.2">
      <c r="B6" s="41"/>
      <c r="C6" s="19">
        <v>3</v>
      </c>
      <c r="D6" s="33">
        <f>D23+D24</f>
        <v>0.873</v>
      </c>
      <c r="E6" s="1">
        <f t="shared" ref="E6:M6" si="2">E24+E25</f>
        <v>1.3539999999999999</v>
      </c>
      <c r="F6" s="1">
        <f t="shared" si="2"/>
        <v>1.8995</v>
      </c>
      <c r="G6" s="1">
        <f t="shared" si="2"/>
        <v>2.0950000000000002</v>
      </c>
      <c r="H6" s="1">
        <f t="shared" si="2"/>
        <v>2.25</v>
      </c>
      <c r="I6" s="1">
        <f t="shared" si="2"/>
        <v>2.343</v>
      </c>
      <c r="J6" s="1">
        <f t="shared" si="2"/>
        <v>2.3134999999999999</v>
      </c>
      <c r="K6" s="1">
        <f t="shared" si="2"/>
        <v>2.1890000000000001</v>
      </c>
      <c r="L6" s="1">
        <f t="shared" si="2"/>
        <v>2.0295000000000001</v>
      </c>
      <c r="M6" s="1">
        <f t="shared" si="2"/>
        <v>1.516</v>
      </c>
      <c r="N6" s="30"/>
    </row>
    <row r="7" spans="2:32" ht="22.5" customHeight="1" x14ac:dyDescent="0.2">
      <c r="B7" s="41"/>
      <c r="C7" s="19">
        <v>4</v>
      </c>
      <c r="D7" s="33">
        <f>D24+D25</f>
        <v>0.91999999999999993</v>
      </c>
      <c r="E7" s="1">
        <f t="shared" ref="E7:M7" si="3">E26+E27</f>
        <v>1.3764999999999998</v>
      </c>
      <c r="F7" s="1">
        <f t="shared" si="3"/>
        <v>1.8979999999999999</v>
      </c>
      <c r="G7" s="1">
        <f t="shared" si="3"/>
        <v>2.0935000000000001</v>
      </c>
      <c r="H7" s="1">
        <f t="shared" si="3"/>
        <v>2.2409999999999997</v>
      </c>
      <c r="I7" s="1">
        <f t="shared" si="3"/>
        <v>2.3374999999999999</v>
      </c>
      <c r="J7" s="1">
        <f t="shared" si="3"/>
        <v>2.2799999999999998</v>
      </c>
      <c r="K7" s="1">
        <f t="shared" si="3"/>
        <v>2.2010000000000001</v>
      </c>
      <c r="L7" s="1">
        <f t="shared" si="3"/>
        <v>2.0545</v>
      </c>
      <c r="M7" s="1">
        <f t="shared" si="3"/>
        <v>1.5010000000000001</v>
      </c>
      <c r="N7" s="30"/>
    </row>
    <row r="8" spans="2:32" ht="22.5" customHeight="1" x14ac:dyDescent="0.2">
      <c r="B8" s="41"/>
      <c r="C8" s="19">
        <v>5</v>
      </c>
      <c r="D8" s="33">
        <f>D26+D27</f>
        <v>0.85899999999999999</v>
      </c>
      <c r="E8" s="1">
        <f t="shared" ref="E8:M8" si="4">E28+E29</f>
        <v>1.3699999999999999</v>
      </c>
      <c r="F8" s="1">
        <f t="shared" si="4"/>
        <v>1.8805000000000001</v>
      </c>
      <c r="G8" s="1">
        <v>2.1110000000000002</v>
      </c>
      <c r="H8" s="1">
        <f t="shared" si="4"/>
        <v>2.2429999999999999</v>
      </c>
      <c r="I8" s="1">
        <f t="shared" si="4"/>
        <v>2.2774999999999999</v>
      </c>
      <c r="J8" s="1">
        <f t="shared" si="4"/>
        <v>2.2829999999999999</v>
      </c>
      <c r="K8" s="1">
        <f t="shared" si="4"/>
        <v>2.1924999999999999</v>
      </c>
      <c r="L8" s="1">
        <f t="shared" si="4"/>
        <v>1.9550000000000001</v>
      </c>
      <c r="M8" s="1">
        <f t="shared" si="4"/>
        <v>1.5195000000000001</v>
      </c>
      <c r="N8" s="30"/>
    </row>
    <row r="9" spans="2:32" ht="22.5" customHeight="1" x14ac:dyDescent="0.2">
      <c r="B9" s="36"/>
      <c r="C9" s="36"/>
      <c r="D9" s="31"/>
      <c r="E9" s="3">
        <f t="shared" ref="E9:M9" si="5">IF(ISBLANK(E29),"",AVERAGE(E4:E8))</f>
        <v>1.3485999999999998</v>
      </c>
      <c r="F9" s="3">
        <f t="shared" si="5"/>
        <v>1.9204999999999999</v>
      </c>
      <c r="G9" s="3">
        <f t="shared" si="5"/>
        <v>2.0971000000000002</v>
      </c>
      <c r="H9" s="3">
        <f t="shared" si="5"/>
        <v>2.2355999999999998</v>
      </c>
      <c r="I9" s="3">
        <f t="shared" si="5"/>
        <v>2.3113999999999999</v>
      </c>
      <c r="J9" s="3">
        <f t="shared" si="5"/>
        <v>2.2817999999999996</v>
      </c>
      <c r="K9" s="3">
        <f t="shared" si="5"/>
        <v>2.1945999999999999</v>
      </c>
      <c r="L9" s="3">
        <f t="shared" si="5"/>
        <v>2.0342000000000002</v>
      </c>
      <c r="M9" s="3">
        <f t="shared" si="5"/>
        <v>1.50848</v>
      </c>
      <c r="N9" s="30"/>
      <c r="AF9">
        <v>0</v>
      </c>
    </row>
    <row r="10" spans="2:32" ht="22.5" customHeight="1" x14ac:dyDescent="0.2">
      <c r="B10" s="36"/>
      <c r="C10" s="36"/>
      <c r="D10" s="31"/>
      <c r="E10" s="3">
        <f>IF(ISBLANK(E29),"",_xlfn.STDEV.P(E4:E8)/5^0.5)</f>
        <v>1.2397903048499781E-2</v>
      </c>
      <c r="F10" s="3">
        <f t="shared" ref="F10:M10" si="6">IF(ISBLANK(F29),"",_xlfn.STDEV.P(F4:F8)/5^0.5)</f>
        <v>2.0865761428713762E-2</v>
      </c>
      <c r="G10" s="3">
        <f t="shared" si="6"/>
        <v>3.858497116754163E-3</v>
      </c>
      <c r="H10" s="3">
        <f t="shared" si="6"/>
        <v>7.0404545307814221E-3</v>
      </c>
      <c r="I10" s="3">
        <f t="shared" si="6"/>
        <v>1.1229781832253035E-2</v>
      </c>
      <c r="J10" s="3">
        <f t="shared" si="6"/>
        <v>1.1529614043843816E-2</v>
      </c>
      <c r="K10" s="3">
        <f t="shared" si="6"/>
        <v>3.0377623343507457E-3</v>
      </c>
      <c r="L10" s="3">
        <f t="shared" si="6"/>
        <v>1.9044474264205878E-2</v>
      </c>
      <c r="M10" s="3">
        <f t="shared" si="6"/>
        <v>3.8382704438327301E-3</v>
      </c>
      <c r="N10" s="30"/>
    </row>
    <row r="11" spans="2:32" ht="22.5" customHeight="1" x14ac:dyDescent="0.2">
      <c r="B11" s="36"/>
      <c r="C11" s="36"/>
      <c r="D11" s="31"/>
      <c r="E11" s="2">
        <f t="shared" ref="E11:M11" si="7">IF(ISBLANK(E29),"",((E9*9.807)/SIN(2*E3*PI()/180))^0.5)</f>
        <v>4.5360299869521423</v>
      </c>
      <c r="F11" s="2">
        <f t="shared" si="7"/>
        <v>4.6634779488563849</v>
      </c>
      <c r="G11" s="2">
        <f t="shared" si="7"/>
        <v>4.6782642545827962</v>
      </c>
      <c r="H11" s="3">
        <f t="shared" si="7"/>
        <v>4.7183419124461592</v>
      </c>
      <c r="I11" s="3">
        <f t="shared" si="7"/>
        <v>4.7610817888374903</v>
      </c>
      <c r="J11" s="2">
        <f t="shared" si="7"/>
        <v>4.7668462681850512</v>
      </c>
      <c r="K11" s="2">
        <f t="shared" si="7"/>
        <v>4.7857815034367759</v>
      </c>
      <c r="L11" s="2">
        <f t="shared" si="7"/>
        <v>4.7995397933054704</v>
      </c>
      <c r="M11" s="2">
        <f t="shared" si="7"/>
        <v>4.797379969911062</v>
      </c>
      <c r="N11" s="30"/>
    </row>
    <row r="12" spans="2:32" ht="22.5" customHeight="1" x14ac:dyDescent="0.2">
      <c r="B12" s="36"/>
      <c r="C12" s="36"/>
      <c r="D12" s="31"/>
      <c r="E12" s="2">
        <f t="shared" ref="E12:M12" si="8">IF(ISBLANK(E29),"",0.5*E10*((9.81)/(E9*SIN(2*E3*PI()/180))^0.5))</f>
        <v>6.5314848153092894E-2</v>
      </c>
      <c r="F12" s="2">
        <f t="shared" si="8"/>
        <v>7.9359838918262038E-2</v>
      </c>
      <c r="G12" s="2">
        <f t="shared" si="8"/>
        <v>1.3482012126492034E-2</v>
      </c>
      <c r="H12" s="3">
        <f t="shared" si="8"/>
        <v>2.3273780270620617E-2</v>
      </c>
      <c r="I12" s="3">
        <f t="shared" si="8"/>
        <v>3.62303705864815E-2</v>
      </c>
      <c r="J12" s="2">
        <f t="shared" si="8"/>
        <v>3.7725869991758414E-2</v>
      </c>
      <c r="K12" s="2">
        <f t="shared" si="8"/>
        <v>1.0375814743886968E-2</v>
      </c>
      <c r="L12" s="2">
        <f t="shared" si="8"/>
        <v>7.0379448452176793E-2</v>
      </c>
      <c r="M12" s="2">
        <f t="shared" si="8"/>
        <v>1.9119259019438159E-2</v>
      </c>
      <c r="N12" s="30"/>
    </row>
    <row r="13" spans="2:32" ht="22.5" customHeight="1" x14ac:dyDescent="0.2">
      <c r="B13" s="21"/>
      <c r="C13" s="21"/>
      <c r="D13" s="18"/>
      <c r="E13" s="12"/>
      <c r="F13" s="12"/>
      <c r="G13" s="12"/>
      <c r="H13" s="13"/>
      <c r="I13" s="13"/>
      <c r="J13" s="12"/>
      <c r="K13" s="12"/>
      <c r="L13" s="12"/>
      <c r="M13" s="12"/>
      <c r="N13" s="18"/>
    </row>
    <row r="14" spans="2:32" ht="22.5" customHeight="1" x14ac:dyDescent="0.2">
      <c r="B14" s="36" t="s">
        <v>11</v>
      </c>
      <c r="C14" s="36"/>
      <c r="D14" s="35"/>
      <c r="E14" s="23">
        <f t="shared" ref="E14:M14" si="9">SIN(2*E3*PI()/180)</f>
        <v>0.64278760968653925</v>
      </c>
      <c r="F14" s="23">
        <f t="shared" si="9"/>
        <v>0.8660254037844386</v>
      </c>
      <c r="G14" s="23">
        <f t="shared" si="9"/>
        <v>0.93969262078590832</v>
      </c>
      <c r="H14" s="23">
        <f t="shared" si="9"/>
        <v>0.98480775301220802</v>
      </c>
      <c r="I14" s="23">
        <f t="shared" si="9"/>
        <v>1</v>
      </c>
      <c r="J14" s="23">
        <f t="shared" si="9"/>
        <v>0.98480775301220802</v>
      </c>
      <c r="K14" s="23">
        <f t="shared" si="9"/>
        <v>0.93969262078590843</v>
      </c>
      <c r="L14" s="23">
        <f t="shared" si="9"/>
        <v>0.86602540378443871</v>
      </c>
      <c r="M14" s="23">
        <f t="shared" si="9"/>
        <v>0.64278760968653947</v>
      </c>
      <c r="N14" s="34"/>
    </row>
    <row r="15" spans="2:32" ht="22.5" customHeight="1" x14ac:dyDescent="0.2">
      <c r="B15" s="36" t="s">
        <v>12</v>
      </c>
      <c r="C15" s="36"/>
      <c r="D15" s="35"/>
      <c r="E15" s="24">
        <f>E14*$X$16+$Y$16</f>
        <v>1.360404958318888</v>
      </c>
      <c r="F15" s="24">
        <f t="shared" ref="F15:M15" si="10">F14*$X$16+$Y$16</f>
        <v>1.950013466839148</v>
      </c>
      <c r="G15" s="24">
        <f t="shared" si="10"/>
        <v>2.1445809598507788</v>
      </c>
      <c r="H15" s="24">
        <f t="shared" si="10"/>
        <v>2.2637376014541153</v>
      </c>
      <c r="I15" s="24">
        <f t="shared" si="10"/>
        <v>2.3038628773902108</v>
      </c>
      <c r="J15" s="24">
        <f t="shared" si="10"/>
        <v>2.2637376014541153</v>
      </c>
      <c r="K15" s="24">
        <f t="shared" si="10"/>
        <v>2.1445809598507788</v>
      </c>
      <c r="L15" s="24">
        <f>L14*$X$16+$Y$16</f>
        <v>1.9500134668391484</v>
      </c>
      <c r="M15" s="24">
        <f t="shared" si="10"/>
        <v>1.3604049583188886</v>
      </c>
      <c r="N15" s="34"/>
      <c r="W15" s="36" t="s">
        <v>7</v>
      </c>
      <c r="X15" s="36"/>
      <c r="Y15" s="36"/>
      <c r="Z15" s="36"/>
    </row>
    <row r="16" spans="2:32" ht="22.5" customHeight="1" x14ac:dyDescent="0.2">
      <c r="B16" s="36" t="s">
        <v>13</v>
      </c>
      <c r="C16" s="36"/>
      <c r="D16" s="35"/>
      <c r="E16" s="2">
        <f>E15-E9</f>
        <v>1.180495831888817E-2</v>
      </c>
      <c r="F16" s="2">
        <f t="shared" ref="F16:M16" si="11">F15-F9</f>
        <v>2.9513466839148128E-2</v>
      </c>
      <c r="G16" s="2">
        <f t="shared" si="11"/>
        <v>4.7480959850778603E-2</v>
      </c>
      <c r="H16" s="2">
        <f t="shared" si="11"/>
        <v>2.813760145411548E-2</v>
      </c>
      <c r="I16" s="2">
        <f t="shared" si="11"/>
        <v>-7.5371226097891153E-3</v>
      </c>
      <c r="J16" s="2">
        <f t="shared" si="11"/>
        <v>-1.8062398545884317E-2</v>
      </c>
      <c r="K16" s="2">
        <f t="shared" si="11"/>
        <v>-5.0019040149221095E-2</v>
      </c>
      <c r="L16" s="2">
        <f t="shared" si="11"/>
        <v>-8.4186533160851784E-2</v>
      </c>
      <c r="M16" s="2">
        <f t="shared" si="11"/>
        <v>-0.14807504168111141</v>
      </c>
      <c r="N16" s="34"/>
      <c r="W16" s="19" t="s">
        <v>4</v>
      </c>
      <c r="X16" s="15">
        <f t="array" ref="X16:Y18">LINEST(G9:K9,G14:K14,1,1)</f>
        <v>2.6411679568097295</v>
      </c>
      <c r="Y16" s="2">
        <v>-0.33730507941951871</v>
      </c>
      <c r="Z16" s="19" t="s">
        <v>8</v>
      </c>
    </row>
    <row r="17" spans="2:26" ht="22.5" customHeight="1" x14ac:dyDescent="0.2">
      <c r="B17" s="6"/>
      <c r="C17" s="6"/>
      <c r="D17" s="14"/>
      <c r="E17" s="6"/>
      <c r="F17" s="6"/>
      <c r="G17" s="6"/>
      <c r="H17" s="6"/>
      <c r="I17" s="6"/>
      <c r="J17" s="6"/>
      <c r="K17" s="6"/>
      <c r="L17" s="6"/>
      <c r="M17" s="6"/>
      <c r="N17" s="14"/>
      <c r="W17" s="19" t="s">
        <v>5</v>
      </c>
      <c r="X17" s="15">
        <v>0.78905611355601557</v>
      </c>
      <c r="Y17" s="2">
        <v>0.76548505372432651</v>
      </c>
      <c r="Z17" s="19" t="s">
        <v>9</v>
      </c>
    </row>
    <row r="18" spans="2:26" ht="22.5" customHeight="1" x14ac:dyDescent="0.2">
      <c r="B18" s="44" t="s">
        <v>0</v>
      </c>
      <c r="C18" s="36"/>
      <c r="D18" s="43" t="s">
        <v>1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W18" s="19" t="s">
        <v>6</v>
      </c>
      <c r="X18" s="2">
        <v>0.78879310222545351</v>
      </c>
      <c r="Y18" s="2">
        <v>4.4463951690692158E-2</v>
      </c>
      <c r="Z18" s="19" t="s">
        <v>10</v>
      </c>
    </row>
    <row r="19" spans="2:26" ht="22.5" customHeight="1" x14ac:dyDescent="0.2">
      <c r="B19" s="45"/>
      <c r="C19" s="36"/>
      <c r="D19" s="19">
        <v>10</v>
      </c>
      <c r="E19" s="19">
        <v>20</v>
      </c>
      <c r="F19" s="19">
        <v>30</v>
      </c>
      <c r="G19" s="19">
        <v>35</v>
      </c>
      <c r="H19" s="19">
        <v>40</v>
      </c>
      <c r="I19" s="19">
        <v>45</v>
      </c>
      <c r="J19" s="19">
        <v>50</v>
      </c>
      <c r="K19" s="19">
        <v>55</v>
      </c>
      <c r="L19" s="19">
        <v>60</v>
      </c>
      <c r="M19" s="19">
        <v>70</v>
      </c>
      <c r="N19" s="19">
        <v>80</v>
      </c>
      <c r="V19" s="10"/>
      <c r="W19" s="10"/>
      <c r="X19" s="10"/>
      <c r="Y19" s="10"/>
      <c r="Z19" s="10"/>
    </row>
    <row r="20" spans="2:26" ht="22.5" customHeight="1" x14ac:dyDescent="0.2">
      <c r="B20" s="19">
        <v>1</v>
      </c>
      <c r="C20" s="19" t="s">
        <v>2</v>
      </c>
      <c r="D20" s="32">
        <v>0.71</v>
      </c>
      <c r="E20" s="3">
        <v>1.1259999999999999</v>
      </c>
      <c r="F20" s="1">
        <v>1.8859999999999999</v>
      </c>
      <c r="G20" s="1">
        <v>1.992</v>
      </c>
      <c r="H20" s="1">
        <v>2.1709999999999998</v>
      </c>
      <c r="I20" s="2">
        <v>2.2309999999999999</v>
      </c>
      <c r="J20" s="2">
        <v>2.2309999999999999</v>
      </c>
      <c r="K20" s="1">
        <v>1.992</v>
      </c>
      <c r="L20" s="1">
        <v>1.879</v>
      </c>
      <c r="M20" s="1">
        <v>1.4810000000000001</v>
      </c>
      <c r="N20" s="29">
        <v>0.746</v>
      </c>
    </row>
    <row r="21" spans="2:26" ht="22.5" customHeight="1" x14ac:dyDescent="0.2">
      <c r="B21" s="19"/>
      <c r="C21" s="19" t="s">
        <v>3</v>
      </c>
      <c r="D21" s="32">
        <v>0.128</v>
      </c>
      <c r="E21" s="2">
        <v>0.17199999999999999</v>
      </c>
      <c r="F21" s="1">
        <v>2.7E-2</v>
      </c>
      <c r="G21" s="1">
        <v>0.109</v>
      </c>
      <c r="H21" s="1">
        <v>3.4000000000000002E-2</v>
      </c>
      <c r="I21" s="2">
        <v>6.4000000000000001E-2</v>
      </c>
      <c r="J21" s="2">
        <v>6.5500000000000003E-2</v>
      </c>
      <c r="K21" s="1">
        <v>0.21199999999999999</v>
      </c>
      <c r="L21" s="1">
        <v>0.2</v>
      </c>
      <c r="M21" s="1">
        <v>1.5900000000000001E-2</v>
      </c>
      <c r="N21" s="29">
        <v>7.0000000000000007E-2</v>
      </c>
    </row>
    <row r="22" spans="2:26" ht="22.5" customHeight="1" x14ac:dyDescent="0.2">
      <c r="B22" s="19">
        <v>2</v>
      </c>
      <c r="C22" s="19" t="s">
        <v>2</v>
      </c>
      <c r="D22" s="32">
        <v>0.71</v>
      </c>
      <c r="E22" s="3">
        <v>1.1259999999999999</v>
      </c>
      <c r="F22" s="1">
        <v>1.8859999999999999</v>
      </c>
      <c r="G22" s="1">
        <v>1.992</v>
      </c>
      <c r="H22" s="1">
        <v>2.1709999999999998</v>
      </c>
      <c r="I22" s="2">
        <v>2.2309999999999999</v>
      </c>
      <c r="J22" s="2">
        <v>2.1709999999999998</v>
      </c>
      <c r="K22" s="1">
        <v>1.992</v>
      </c>
      <c r="L22" s="1">
        <v>1.879</v>
      </c>
      <c r="M22" s="1">
        <v>1.4810000000000001</v>
      </c>
      <c r="N22" s="29">
        <v>0.746</v>
      </c>
    </row>
    <row r="23" spans="2:26" ht="22.5" customHeight="1" x14ac:dyDescent="0.2">
      <c r="B23" s="19"/>
      <c r="C23" s="19" t="s">
        <v>3</v>
      </c>
      <c r="D23" s="32">
        <v>0.16300000000000001</v>
      </c>
      <c r="E23" s="2">
        <v>0.2185</v>
      </c>
      <c r="F23" s="1">
        <v>0.1255</v>
      </c>
      <c r="G23" s="1">
        <v>9.2999999999999999E-2</v>
      </c>
      <c r="H23" s="1">
        <v>6.8000000000000005E-2</v>
      </c>
      <c r="I23" s="2">
        <v>7.2999999999999995E-2</v>
      </c>
      <c r="J23" s="2">
        <v>6.5000000000000002E-2</v>
      </c>
      <c r="K23" s="1">
        <v>0.19450000000000001</v>
      </c>
      <c r="L23" s="1">
        <v>0.17399999999999999</v>
      </c>
      <c r="M23" s="1">
        <v>2.8000000000000001E-2</v>
      </c>
      <c r="N23" s="29">
        <v>6.8000000000000005E-2</v>
      </c>
    </row>
    <row r="24" spans="2:26" ht="22.5" customHeight="1" x14ac:dyDescent="0.2">
      <c r="B24" s="19">
        <v>3</v>
      </c>
      <c r="C24" s="19" t="s">
        <v>2</v>
      </c>
      <c r="D24" s="32">
        <v>0.71</v>
      </c>
      <c r="E24" s="3">
        <v>1.1259999999999999</v>
      </c>
      <c r="F24" s="1">
        <v>1.752</v>
      </c>
      <c r="G24" s="1">
        <v>1.992</v>
      </c>
      <c r="H24" s="1">
        <v>2.1709999999999998</v>
      </c>
      <c r="I24" s="2">
        <v>2.2309999999999999</v>
      </c>
      <c r="J24" s="2">
        <v>2.1709999999999998</v>
      </c>
      <c r="K24" s="1">
        <v>1.992</v>
      </c>
      <c r="L24" s="1">
        <v>1.879</v>
      </c>
      <c r="M24" s="1">
        <v>1.4810000000000001</v>
      </c>
      <c r="N24" s="29">
        <v>0.746</v>
      </c>
      <c r="O24" s="7"/>
    </row>
    <row r="25" spans="2:26" ht="22.5" customHeight="1" x14ac:dyDescent="0.2">
      <c r="B25" s="19"/>
      <c r="C25" s="19" t="s">
        <v>3</v>
      </c>
      <c r="D25" s="32">
        <v>0.21</v>
      </c>
      <c r="E25" s="2">
        <v>0.22800000000000001</v>
      </c>
      <c r="F25" s="1">
        <v>0.14749999999999999</v>
      </c>
      <c r="G25" s="1">
        <v>0.10299999999999999</v>
      </c>
      <c r="H25" s="1">
        <v>7.9000000000000001E-2</v>
      </c>
      <c r="I25" s="1">
        <v>0.112</v>
      </c>
      <c r="J25" s="2">
        <v>0.14249999999999999</v>
      </c>
      <c r="K25" s="1">
        <v>0.19700000000000001</v>
      </c>
      <c r="L25" s="1">
        <v>0.15049999999999999</v>
      </c>
      <c r="M25" s="1">
        <v>3.5000000000000003E-2</v>
      </c>
      <c r="N25" s="29">
        <v>6.0999999999999999E-2</v>
      </c>
      <c r="O25" s="7"/>
    </row>
    <row r="26" spans="2:26" ht="22.5" customHeight="1" x14ac:dyDescent="0.2">
      <c r="B26" s="19">
        <v>4</v>
      </c>
      <c r="C26" s="19" t="s">
        <v>2</v>
      </c>
      <c r="D26" s="32">
        <v>0.71</v>
      </c>
      <c r="E26" s="3">
        <v>1.1259999999999999</v>
      </c>
      <c r="F26" s="1">
        <v>1.752</v>
      </c>
      <c r="G26" s="1">
        <v>1.992</v>
      </c>
      <c r="H26" s="1">
        <v>2.1709999999999998</v>
      </c>
      <c r="I26" s="2">
        <v>2.2309999999999999</v>
      </c>
      <c r="J26" s="2">
        <v>2.1709999999999998</v>
      </c>
      <c r="K26" s="1">
        <v>1.992</v>
      </c>
      <c r="L26" s="1">
        <v>1.879</v>
      </c>
      <c r="M26" s="1">
        <v>1.4810000000000001</v>
      </c>
      <c r="N26" s="29">
        <v>0.746</v>
      </c>
      <c r="O26" s="7"/>
    </row>
    <row r="27" spans="2:26" ht="22.5" customHeight="1" x14ac:dyDescent="0.2">
      <c r="B27" s="19"/>
      <c r="C27" s="19" t="s">
        <v>3</v>
      </c>
      <c r="D27" s="32">
        <v>0.14899999999999999</v>
      </c>
      <c r="E27" s="2">
        <v>0.2505</v>
      </c>
      <c r="F27" s="1">
        <v>0.14599999999999999</v>
      </c>
      <c r="G27" s="1">
        <v>0.10150000000000001</v>
      </c>
      <c r="H27" s="1">
        <v>7.0000000000000007E-2</v>
      </c>
      <c r="I27" s="1">
        <v>0.1065</v>
      </c>
      <c r="J27" s="2">
        <v>0.109</v>
      </c>
      <c r="K27" s="1">
        <v>0.20899999999999999</v>
      </c>
      <c r="L27" s="1">
        <v>0.17549999999999999</v>
      </c>
      <c r="M27" s="1">
        <v>0.02</v>
      </c>
      <c r="N27" s="29">
        <v>4.9000000000000002E-2</v>
      </c>
      <c r="O27" s="7"/>
      <c r="Q27" s="8"/>
      <c r="R27" s="10"/>
      <c r="S27" s="10"/>
      <c r="T27" s="10"/>
      <c r="U27" s="10"/>
    </row>
    <row r="28" spans="2:26" ht="22.5" customHeight="1" x14ac:dyDescent="0.2">
      <c r="B28" s="19">
        <v>5</v>
      </c>
      <c r="C28" s="19" t="s">
        <v>2</v>
      </c>
      <c r="D28" s="32">
        <v>0.71</v>
      </c>
      <c r="E28" s="3">
        <v>1.1259999999999999</v>
      </c>
      <c r="F28" s="1">
        <v>1.752</v>
      </c>
      <c r="G28" s="1">
        <v>1.992</v>
      </c>
      <c r="H28" s="1">
        <v>2.1709999999999998</v>
      </c>
      <c r="I28" s="2">
        <v>2.2309999999999999</v>
      </c>
      <c r="J28" s="2">
        <v>2.1709999999999998</v>
      </c>
      <c r="K28" s="1">
        <v>1.992</v>
      </c>
      <c r="L28" s="1">
        <v>1.879</v>
      </c>
      <c r="M28" s="1">
        <v>1.4810000000000001</v>
      </c>
      <c r="N28" s="29">
        <v>0.746</v>
      </c>
      <c r="O28" s="7"/>
      <c r="R28" s="9"/>
    </row>
    <row r="29" spans="2:26" ht="22.5" customHeight="1" x14ac:dyDescent="0.2">
      <c r="B29" s="19"/>
      <c r="C29" s="19" t="s">
        <v>3</v>
      </c>
      <c r="D29" s="32">
        <v>0.20300000000000001</v>
      </c>
      <c r="E29" s="2">
        <v>0.24399999999999999</v>
      </c>
      <c r="F29" s="1">
        <v>0.1285</v>
      </c>
      <c r="G29" s="1" t="s">
        <v>14</v>
      </c>
      <c r="H29" s="1">
        <v>7.1999999999999995E-2</v>
      </c>
      <c r="I29" s="2">
        <v>4.65E-2</v>
      </c>
      <c r="J29" s="2">
        <v>0.112</v>
      </c>
      <c r="K29" s="1">
        <v>0.20050000000000001</v>
      </c>
      <c r="L29" s="1">
        <v>7.5999999999999998E-2</v>
      </c>
      <c r="M29" s="1">
        <v>3.85E-2</v>
      </c>
      <c r="N29" s="29">
        <v>2.5999999999999999E-2</v>
      </c>
      <c r="O29" s="7"/>
      <c r="R29" s="9"/>
    </row>
    <row r="30" spans="2:26" ht="22.5" customHeight="1" x14ac:dyDescent="0.2">
      <c r="O30" s="7"/>
    </row>
    <row r="31" spans="2:26" ht="22.5" customHeight="1" x14ac:dyDescent="0.2">
      <c r="B31" s="22"/>
      <c r="C31" s="16">
        <v>5.0000000000000001E-4</v>
      </c>
      <c r="F31" s="11">
        <f>AVERAGE(E11:M11)</f>
        <v>4.7229714918348149</v>
      </c>
      <c r="G31" s="11">
        <f>_xlfn.STDEV.S(E11:M11)/3</f>
        <v>2.8681341366656034E-2</v>
      </c>
      <c r="H31" s="28">
        <f>MAX(ABS(E11-F31),ABS(F11-F31),ABS(G11-F31),ABS(H11-F31),ABS(I11-F31),ABS(J11-F31),ABS(K11-F31),ABS(L11-F31),ABS(M11-F31))/F31</f>
        <v>3.9581332473816851E-2</v>
      </c>
      <c r="O31" s="7"/>
    </row>
    <row r="32" spans="2:26" ht="22.5" customHeight="1" x14ac:dyDescent="0.2">
      <c r="B32" s="22"/>
      <c r="C32" s="16">
        <v>5.0000000000000001E-4</v>
      </c>
      <c r="G32" s="9"/>
      <c r="O32" s="7"/>
    </row>
    <row r="33" spans="2:18" ht="22.5" customHeight="1" x14ac:dyDescent="0.2">
      <c r="B33" s="22"/>
      <c r="C33" s="17">
        <f>2^0.5*C31</f>
        <v>7.0710678118654762E-4</v>
      </c>
      <c r="F33" s="11">
        <f>(9.8*X16)^0.5</f>
        <v>5.0875776138291346</v>
      </c>
      <c r="H33" s="27">
        <f>(ABS(F33-F31))/F33</f>
        <v>7.1665957685488973E-2</v>
      </c>
      <c r="O33" s="7"/>
      <c r="R33" s="9"/>
    </row>
    <row r="34" spans="2:18" ht="22.5" customHeight="1" x14ac:dyDescent="0.2">
      <c r="R34" s="9"/>
    </row>
    <row r="35" spans="2:18" ht="22.5" customHeight="1" x14ac:dyDescent="0.2">
      <c r="R35" s="9"/>
    </row>
    <row r="36" spans="2:18" ht="22.5" customHeight="1" x14ac:dyDescent="0.2">
      <c r="R36" s="9"/>
    </row>
    <row r="37" spans="2:18" ht="22.5" customHeight="1" x14ac:dyDescent="0.2">
      <c r="R37" s="9"/>
    </row>
    <row r="38" spans="2:18" ht="22.5" customHeight="1" x14ac:dyDescent="0.2">
      <c r="R38" s="9"/>
    </row>
    <row r="39" spans="2:18" ht="22.5" customHeight="1" x14ac:dyDescent="0.2">
      <c r="R39" s="9"/>
    </row>
    <row r="40" spans="2:18" ht="22.5" customHeight="1" x14ac:dyDescent="0.2"/>
    <row r="41" spans="2:18" ht="22.5" customHeight="1" x14ac:dyDescent="0.2"/>
    <row r="42" spans="2:18" ht="22.5" customHeight="1" x14ac:dyDescent="0.2"/>
    <row r="43" spans="2:18" ht="22.5" customHeight="1" x14ac:dyDescent="0.2">
      <c r="B43" s="46"/>
      <c r="C43" s="46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</row>
    <row r="44" spans="2:18" ht="22.5" customHeight="1" x14ac:dyDescent="0.2">
      <c r="B44" s="46"/>
      <c r="C44" s="4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2:18" ht="22.5" customHeight="1" x14ac:dyDescent="0.2">
      <c r="B45" s="25"/>
      <c r="C45" s="25"/>
      <c r="D45" s="42"/>
      <c r="E45" s="26"/>
      <c r="F45" s="26"/>
      <c r="G45" s="26"/>
      <c r="H45" s="26"/>
      <c r="I45" s="26"/>
      <c r="J45" s="26"/>
      <c r="K45" s="26"/>
      <c r="L45" s="26"/>
      <c r="M45" s="26"/>
      <c r="N45" s="42"/>
    </row>
    <row r="46" spans="2:18" ht="22.5" customHeight="1" x14ac:dyDescent="0.2">
      <c r="B46" s="25"/>
      <c r="C46" s="25"/>
      <c r="D46" s="42"/>
      <c r="E46" s="26"/>
      <c r="F46" s="26"/>
      <c r="G46" s="26"/>
      <c r="H46" s="26"/>
      <c r="I46" s="26"/>
      <c r="J46" s="26"/>
      <c r="K46" s="26"/>
      <c r="L46" s="26"/>
      <c r="M46" s="26"/>
      <c r="N46" s="42"/>
    </row>
    <row r="47" spans="2:18" ht="22.5" customHeight="1" x14ac:dyDescent="0.2">
      <c r="B47" s="25"/>
      <c r="C47" s="25"/>
      <c r="D47" s="42"/>
      <c r="E47" s="26"/>
      <c r="F47" s="26"/>
      <c r="G47" s="26"/>
      <c r="H47" s="26"/>
      <c r="I47" s="26"/>
      <c r="J47" s="26"/>
      <c r="K47" s="26"/>
      <c r="L47" s="26"/>
      <c r="M47" s="26"/>
      <c r="N47" s="42"/>
    </row>
    <row r="48" spans="2:18" ht="22.5" customHeight="1" x14ac:dyDescent="0.2">
      <c r="B48" s="25"/>
      <c r="C48" s="25"/>
      <c r="D48" s="42"/>
      <c r="E48" s="26"/>
      <c r="F48" s="26"/>
      <c r="G48" s="26"/>
      <c r="H48" s="26"/>
      <c r="I48" s="26"/>
      <c r="J48" s="26"/>
      <c r="K48" s="26"/>
      <c r="L48" s="26"/>
      <c r="M48" s="26"/>
      <c r="N48" s="42"/>
    </row>
    <row r="49" spans="2:14" ht="22.5" customHeight="1" x14ac:dyDescent="0.2">
      <c r="B49" s="25"/>
      <c r="C49" s="25"/>
      <c r="D49" s="42"/>
      <c r="E49" s="26"/>
      <c r="F49" s="26"/>
      <c r="G49" s="26"/>
      <c r="H49" s="26"/>
      <c r="I49" s="26"/>
      <c r="J49" s="26"/>
      <c r="K49" s="26"/>
      <c r="L49" s="26"/>
      <c r="M49" s="26"/>
      <c r="N49" s="42"/>
    </row>
    <row r="50" spans="2:14" ht="22.5" customHeight="1" x14ac:dyDescent="0.2">
      <c r="B50" s="25"/>
      <c r="C50" s="25"/>
      <c r="D50" s="42"/>
      <c r="E50" s="26"/>
      <c r="F50" s="26"/>
      <c r="G50" s="26"/>
      <c r="H50" s="26"/>
      <c r="I50" s="26"/>
      <c r="J50" s="26"/>
      <c r="K50" s="26"/>
      <c r="L50" s="26"/>
      <c r="M50" s="26"/>
      <c r="N50" s="42"/>
    </row>
    <row r="51" spans="2:14" ht="22.5" customHeight="1" x14ac:dyDescent="0.2">
      <c r="B51" s="25"/>
      <c r="C51" s="25"/>
      <c r="D51" s="42"/>
      <c r="E51" s="26"/>
      <c r="F51" s="26"/>
      <c r="G51" s="26"/>
      <c r="H51" s="26"/>
      <c r="I51" s="26"/>
      <c r="J51" s="26"/>
      <c r="K51" s="26"/>
      <c r="L51" s="26"/>
      <c r="M51" s="26"/>
      <c r="N51" s="42"/>
    </row>
    <row r="52" spans="2:14" ht="22.5" customHeight="1" x14ac:dyDescent="0.2">
      <c r="B52" s="25"/>
      <c r="C52" s="25"/>
      <c r="D52" s="42"/>
      <c r="E52" s="26"/>
      <c r="F52" s="26"/>
      <c r="G52" s="26"/>
      <c r="H52" s="26"/>
      <c r="I52" s="26"/>
      <c r="J52" s="26"/>
      <c r="K52" s="26"/>
      <c r="L52" s="26"/>
      <c r="M52" s="26"/>
      <c r="N52" s="42"/>
    </row>
    <row r="53" spans="2:14" ht="22.5" customHeight="1" x14ac:dyDescent="0.2">
      <c r="B53" s="25"/>
      <c r="C53" s="25"/>
      <c r="D53" s="42"/>
      <c r="E53" s="26"/>
      <c r="F53" s="26"/>
      <c r="G53" s="26"/>
      <c r="H53" s="26"/>
      <c r="I53" s="26"/>
      <c r="J53" s="26"/>
      <c r="K53" s="26"/>
      <c r="L53" s="26"/>
      <c r="M53" s="26"/>
      <c r="N53" s="42"/>
    </row>
    <row r="54" spans="2:14" ht="22.5" customHeight="1" x14ac:dyDescent="0.2">
      <c r="B54" s="25"/>
      <c r="C54" s="25"/>
      <c r="D54" s="42"/>
      <c r="E54" s="26"/>
      <c r="F54" s="26"/>
      <c r="G54" s="26"/>
      <c r="H54" s="26"/>
      <c r="I54" s="26"/>
      <c r="J54" s="26"/>
      <c r="K54" s="26"/>
      <c r="L54" s="26"/>
      <c r="M54" s="26"/>
      <c r="N54" s="42"/>
    </row>
    <row r="55" spans="2:14" ht="22.5" customHeight="1" x14ac:dyDescent="0.2"/>
    <row r="56" spans="2:14" ht="22.5" customHeight="1" x14ac:dyDescent="0.2"/>
    <row r="57" spans="2:14" ht="22.5" customHeight="1" x14ac:dyDescent="0.2"/>
    <row r="58" spans="2:14" ht="22.5" customHeight="1" x14ac:dyDescent="0.2"/>
    <row r="59" spans="2:14" ht="22.5" customHeight="1" x14ac:dyDescent="0.2"/>
    <row r="60" spans="2:14" ht="22.5" customHeight="1" x14ac:dyDescent="0.2"/>
    <row r="61" spans="2:14" ht="22.5" customHeight="1" x14ac:dyDescent="0.2"/>
    <row r="62" spans="2:14" ht="22.5" customHeight="1" x14ac:dyDescent="0.2"/>
    <row r="63" spans="2:14" ht="22.5" customHeight="1" x14ac:dyDescent="0.2"/>
    <row r="64" spans="2:1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</sheetData>
  <mergeCells count="19">
    <mergeCell ref="D45:D54"/>
    <mergeCell ref="N45:N54"/>
    <mergeCell ref="D18:N18"/>
    <mergeCell ref="B18:B19"/>
    <mergeCell ref="C18:C19"/>
    <mergeCell ref="B43:B44"/>
    <mergeCell ref="C43:C44"/>
    <mergeCell ref="D43:N43"/>
    <mergeCell ref="W15:Z15"/>
    <mergeCell ref="B14:C14"/>
    <mergeCell ref="B15:C15"/>
    <mergeCell ref="B16:C16"/>
    <mergeCell ref="D2:N2"/>
    <mergeCell ref="B10:C10"/>
    <mergeCell ref="B11:C11"/>
    <mergeCell ref="B12:C12"/>
    <mergeCell ref="B2:B3"/>
    <mergeCell ref="B4:B8"/>
    <mergeCell ref="B9:C9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Rocha</dc:creator>
  <cp:lastModifiedBy>Microsoft Office User</cp:lastModifiedBy>
  <dcterms:created xsi:type="dcterms:W3CDTF">2021-05-23T18:44:19Z</dcterms:created>
  <dcterms:modified xsi:type="dcterms:W3CDTF">2022-03-25T15:01:17Z</dcterms:modified>
</cp:coreProperties>
</file>