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.xml" ContentType="application/inkml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6B/"/>
    </mc:Choice>
  </mc:AlternateContent>
  <xr:revisionPtr revIDLastSave="0" documentId="8_{2AFB7D76-2990-9646-BA22-C316DBD52E93}" xr6:coauthVersionLast="47" xr6:coauthVersionMax="47" xr10:uidLastSave="{00000000-0000-0000-0000-000000000000}"/>
  <bookViews>
    <workbookView xWindow="0" yWindow="500" windowWidth="28800" windowHeight="15940" xr2:uid="{B82352D0-D727-49E0-B47C-F1A72E690B37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H33" i="1"/>
  <c r="H31" i="1"/>
  <c r="G31" i="1"/>
  <c r="E16" i="1"/>
  <c r="L15" i="1"/>
  <c r="E15" i="1"/>
  <c r="E10" i="1"/>
  <c r="E4" i="1"/>
  <c r="X16" i="1" a="1"/>
  <c r="Y18" i="1"/>
  <c r="M27" i="1"/>
  <c r="M7" i="1"/>
  <c r="M25" i="1"/>
  <c r="M6" i="1"/>
  <c r="F22" i="1"/>
  <c r="F24" i="1"/>
  <c r="F26" i="1"/>
  <c r="F28" i="1"/>
  <c r="C33" i="1"/>
  <c r="M5" i="1"/>
  <c r="M4" i="1"/>
  <c r="G8" i="1"/>
  <c r="H8" i="1"/>
  <c r="I8" i="1"/>
  <c r="J8" i="1"/>
  <c r="K8" i="1"/>
  <c r="L8" i="1"/>
  <c r="M8" i="1"/>
  <c r="G7" i="1"/>
  <c r="H7" i="1"/>
  <c r="I7" i="1"/>
  <c r="J7" i="1"/>
  <c r="K7" i="1"/>
  <c r="L7" i="1"/>
  <c r="G6" i="1"/>
  <c r="H6" i="1"/>
  <c r="I6" i="1"/>
  <c r="J6" i="1"/>
  <c r="K6" i="1"/>
  <c r="L6" i="1"/>
  <c r="G5" i="1"/>
  <c r="H5" i="1"/>
  <c r="I5" i="1"/>
  <c r="J5" i="1"/>
  <c r="K5" i="1"/>
  <c r="L5" i="1"/>
  <c r="F4" i="1"/>
  <c r="G4" i="1"/>
  <c r="H4" i="1"/>
  <c r="I4" i="1"/>
  <c r="J4" i="1"/>
  <c r="K4" i="1"/>
  <c r="L4" i="1"/>
  <c r="E5" i="1"/>
  <c r="E6" i="1"/>
  <c r="E7" i="1"/>
  <c r="E8" i="1"/>
  <c r="E14" i="1"/>
  <c r="F14" i="1"/>
  <c r="G14" i="1"/>
  <c r="H14" i="1"/>
  <c r="I14" i="1"/>
  <c r="J14" i="1"/>
  <c r="K14" i="1"/>
  <c r="L14" i="1"/>
  <c r="M14" i="1"/>
  <c r="X18" i="1"/>
  <c r="Y17" i="1"/>
  <c r="X17" i="1"/>
  <c r="Y16" i="1"/>
  <c r="X16" i="1"/>
  <c r="G10" i="1"/>
  <c r="F5" i="1"/>
  <c r="K10" i="1"/>
  <c r="L10" i="1"/>
  <c r="J9" i="1"/>
  <c r="F6" i="1"/>
  <c r="F8" i="1"/>
  <c r="E9" i="1"/>
  <c r="H10" i="1"/>
  <c r="M10" i="1"/>
  <c r="M9" i="1"/>
  <c r="M11" i="1"/>
  <c r="K9" i="1"/>
  <c r="K11" i="1"/>
  <c r="L9" i="1"/>
  <c r="L11" i="1"/>
  <c r="J10" i="1"/>
  <c r="H9" i="1"/>
  <c r="H11" i="1"/>
  <c r="G9" i="1"/>
  <c r="G11" i="1"/>
  <c r="I9" i="1"/>
  <c r="I11" i="1"/>
  <c r="I10" i="1"/>
  <c r="J11" i="1"/>
  <c r="F7" i="1"/>
  <c r="F9" i="1"/>
  <c r="F11" i="1"/>
  <c r="G12" i="1"/>
  <c r="E11" i="1"/>
  <c r="I12" i="1"/>
  <c r="J12" i="1"/>
  <c r="E12" i="1"/>
  <c r="H12" i="1"/>
  <c r="M12" i="1"/>
  <c r="L12" i="1"/>
  <c r="K12" i="1"/>
  <c r="F10" i="1"/>
  <c r="F31" i="1"/>
  <c r="F12" i="1"/>
  <c r="G15" i="1"/>
  <c r="G16" i="1"/>
  <c r="M15" i="1"/>
  <c r="M16" i="1"/>
  <c r="H15" i="1"/>
  <c r="H16" i="1"/>
  <c r="I15" i="1"/>
  <c r="I16" i="1"/>
  <c r="J15" i="1"/>
  <c r="J16" i="1"/>
  <c r="K15" i="1"/>
  <c r="K16" i="1"/>
  <c r="F15" i="1"/>
  <c r="F16" i="1"/>
  <c r="L16" i="1"/>
</calcChain>
</file>

<file path=xl/sharedStrings.xml><?xml version="1.0" encoding="utf-8"?>
<sst xmlns="http://schemas.openxmlformats.org/spreadsheetml/2006/main" count="26" uniqueCount="15">
  <si>
    <t>Ensaio</t>
  </si>
  <si>
    <t>θ (Degree)</t>
  </si>
  <si>
    <t>d1</t>
  </si>
  <si>
    <t>d2</t>
  </si>
  <si>
    <t>Não foi feito porque o erro de v0 é muito grande. (Por causa da massa da mola)</t>
  </si>
  <si>
    <t>m</t>
  </si>
  <si>
    <t>sm</t>
  </si>
  <si>
    <t>r2</t>
  </si>
  <si>
    <t>Parâmetros de ajuste</t>
  </si>
  <si>
    <t>b</t>
  </si>
  <si>
    <t>sb</t>
  </si>
  <si>
    <t>sy</t>
  </si>
  <si>
    <r>
      <t>sen(2</t>
    </r>
    <r>
      <rPr>
        <b/>
        <sz val="11"/>
        <color theme="1"/>
        <rFont val="Calibri"/>
        <family val="2"/>
      </rPr>
      <t>θ</t>
    </r>
    <r>
      <rPr>
        <b/>
        <sz val="9.35"/>
        <color theme="1"/>
        <rFont val="Calibri"/>
        <family val="2"/>
      </rPr>
      <t>)</t>
    </r>
  </si>
  <si>
    <r>
      <t>Ajuste x(sen2</t>
    </r>
    <r>
      <rPr>
        <b/>
        <sz val="11"/>
        <color theme="1"/>
        <rFont val="Calibri"/>
        <family val="2"/>
      </rPr>
      <t>θ</t>
    </r>
    <r>
      <rPr>
        <b/>
        <sz val="9.35"/>
        <color theme="1"/>
        <rFont val="Calibri"/>
        <family val="2"/>
      </rPr>
      <t>)</t>
    </r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</si>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</sst>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%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.35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0" applyNumberFormat="1"/>
    <xf numFmtId="9" fontId="0" fillId="0" borderId="0" xfId="1" applyFont="1"/>
    <xf numFmtId="166" fontId="0" fillId="0" borderId="0" xfId="1" applyNumberFormat="1" applyFont="1"/>
    <xf numFmtId="2" fontId="0" fillId="0" borderId="0" xfId="0" applyNumberFormat="1"/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textRotation="180" wrapText="1"/>
    </xf>
    <xf numFmtId="167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/>
    <xf numFmtId="165" fontId="7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left"/>
    </xf>
    <xf numFmtId="9" fontId="0" fillId="0" borderId="0" xfId="1" applyNumberFormat="1" applyFont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center" vertical="center"/>
    </xf>
    <xf numFmtId="165" fontId="7" fillId="0" borderId="4" xfId="0" applyNumberFormat="1" applyFont="1" applyFill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CCFF"/>
      <color rgb="FFFF0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00243627784699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Folha1!$E$12:$N$12</c:f>
                <c:numCache>
                  <c:formatCode>General</c:formatCode>
                  <c:ptCount val="10"/>
                  <c:pt idx="0">
                    <c:v>2.1005007843464842E-2</c:v>
                  </c:pt>
                  <c:pt idx="1">
                    <c:v>2.6898779489481255E-2</c:v>
                  </c:pt>
                  <c:pt idx="2">
                    <c:v>1.8537455687616888E-2</c:v>
                  </c:pt>
                  <c:pt idx="3">
                    <c:v>8.6815915990350011E-3</c:v>
                  </c:pt>
                  <c:pt idx="4">
                    <c:v>7.4497298973506777E-3</c:v>
                  </c:pt>
                  <c:pt idx="5">
                    <c:v>1.1248398654781087E-2</c:v>
                  </c:pt>
                  <c:pt idx="6">
                    <c:v>1.5171945741740672E-2</c:v>
                  </c:pt>
                  <c:pt idx="7">
                    <c:v>1.9240075583496049E-2</c:v>
                  </c:pt>
                  <c:pt idx="8">
                    <c:v>1.9367952726318603E-2</c:v>
                  </c:pt>
                </c:numCache>
              </c:numRef>
            </c:plus>
            <c:minus>
              <c:numRef>
                <c:f>Folha1!$E$12:$N$12</c:f>
                <c:numCache>
                  <c:formatCode>General</c:formatCode>
                  <c:ptCount val="10"/>
                  <c:pt idx="0">
                    <c:v>2.1005007843464842E-2</c:v>
                  </c:pt>
                  <c:pt idx="1">
                    <c:v>2.6898779489481255E-2</c:v>
                  </c:pt>
                  <c:pt idx="2">
                    <c:v>1.8537455687616888E-2</c:v>
                  </c:pt>
                  <c:pt idx="3">
                    <c:v>8.6815915990350011E-3</c:v>
                  </c:pt>
                  <c:pt idx="4">
                    <c:v>7.4497298973506777E-3</c:v>
                  </c:pt>
                  <c:pt idx="5">
                    <c:v>1.1248398654781087E-2</c:v>
                  </c:pt>
                  <c:pt idx="6">
                    <c:v>1.5171945741740672E-2</c:v>
                  </c:pt>
                  <c:pt idx="7">
                    <c:v>1.9240075583496049E-2</c:v>
                  </c:pt>
                  <c:pt idx="8">
                    <c:v>1.9367952726318603E-2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Folha1!$E$12:$M$12</c:f>
                <c:numCache>
                  <c:formatCode>General</c:formatCode>
                  <c:ptCount val="9"/>
                  <c:pt idx="0">
                    <c:v>2.1005007843464842E-2</c:v>
                  </c:pt>
                  <c:pt idx="1">
                    <c:v>2.6898779489481255E-2</c:v>
                  </c:pt>
                  <c:pt idx="2">
                    <c:v>1.8537455687616888E-2</c:v>
                  </c:pt>
                  <c:pt idx="3">
                    <c:v>8.6815915990350011E-3</c:v>
                  </c:pt>
                  <c:pt idx="4">
                    <c:v>7.4497298973506777E-3</c:v>
                  </c:pt>
                  <c:pt idx="5">
                    <c:v>1.1248398654781087E-2</c:v>
                  </c:pt>
                  <c:pt idx="6">
                    <c:v>1.5171945741740672E-2</c:v>
                  </c:pt>
                  <c:pt idx="7">
                    <c:v>1.9240075583496049E-2</c:v>
                  </c:pt>
                  <c:pt idx="8">
                    <c:v>1.9367952726318603E-2</c:v>
                  </c:pt>
                </c:numCache>
              </c:numRef>
            </c:plus>
            <c:minus>
              <c:numRef>
                <c:f>Folha1!$E$12:$M$12</c:f>
                <c:numCache>
                  <c:formatCode>General</c:formatCode>
                  <c:ptCount val="9"/>
                  <c:pt idx="0">
                    <c:v>2.1005007843464842E-2</c:v>
                  </c:pt>
                  <c:pt idx="1">
                    <c:v>2.6898779489481255E-2</c:v>
                  </c:pt>
                  <c:pt idx="2">
                    <c:v>1.8537455687616888E-2</c:v>
                  </c:pt>
                  <c:pt idx="3">
                    <c:v>8.6815915990350011E-3</c:v>
                  </c:pt>
                  <c:pt idx="4">
                    <c:v>7.4497298973506777E-3</c:v>
                  </c:pt>
                  <c:pt idx="5">
                    <c:v>1.1248398654781087E-2</c:v>
                  </c:pt>
                  <c:pt idx="6">
                    <c:v>1.5171945741740672E-2</c:v>
                  </c:pt>
                  <c:pt idx="7">
                    <c:v>1.9240075583496049E-2</c:v>
                  </c:pt>
                  <c:pt idx="8">
                    <c:v>1.9367952726318603E-2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Folha1!$E$3:$M$3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70</c:v>
                </c:pt>
              </c:numCache>
            </c:numRef>
          </c:xVal>
          <c:yVal>
            <c:numRef>
              <c:f>Folha1!$E$11:$M$11</c:f>
              <c:numCache>
                <c:formatCode>0.00</c:formatCode>
                <c:ptCount val="9"/>
                <c:pt idx="0">
                  <c:v>4.5575056151611397</c:v>
                </c:pt>
                <c:pt idx="1">
                  <c:v>4.6997607412363367</c:v>
                </c:pt>
                <c:pt idx="2">
                  <c:v>4.7283017763789994</c:v>
                </c:pt>
                <c:pt idx="3" formatCode="0.000">
                  <c:v>4.7357219267669937</c:v>
                </c:pt>
                <c:pt idx="4" formatCode="0.000">
                  <c:v>4.7682857296936385</c:v>
                </c:pt>
                <c:pt idx="5">
                  <c:v>4.7890432129583695</c:v>
                </c:pt>
                <c:pt idx="6">
                  <c:v>4.8028695530742764</c:v>
                </c:pt>
                <c:pt idx="7">
                  <c:v>4.8438107533123542</c:v>
                </c:pt>
                <c:pt idx="8">
                  <c:v>4.8494447594367873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C-4170-A8AC-DE1FCA53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7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V</a:t>
                </a:r>
                <a:r>
                  <a:rPr lang="pt-PT" b="1" baseline="-25000"/>
                  <a:t>0</a:t>
                </a:r>
                <a:r>
                  <a:rPr lang="pt-PT" b="1" baseline="0"/>
                  <a:t> (m/s)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30883352865255"/>
          <c:y val="3.0330251577139207E-2"/>
          <c:w val="0.12427140379078913"/>
          <c:h val="6.8285747786832399E-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2739830531563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Folha1!$G$3:$K$3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2.1421999999999999</c:v>
                </c:pt>
                <c:pt idx="1">
                  <c:v>2.2521</c:v>
                </c:pt>
                <c:pt idx="2">
                  <c:v>2.3183999999999996</c:v>
                </c:pt>
                <c:pt idx="3">
                  <c:v>2.3031000000000001</c:v>
                </c:pt>
                <c:pt idx="4">
                  <c:v>2.2102999999999997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B-4864-BBD5-3A0B21F23AE6}"/>
            </c:ext>
          </c:extLst>
        </c:ser>
        <c:ser>
          <c:idx val="1"/>
          <c:order val="1"/>
          <c:tx>
            <c:v>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(Folha1!$E$3:$F$3,Folha1!$L$3:$M$3)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</c:numCache>
            </c:numRef>
          </c:xVal>
          <c:yVal>
            <c:numRef>
              <c:f>(Folha1!$E$9:$F$9,Folha1!$L$9:$M$9)</c:f>
              <c:numCache>
                <c:formatCode>0.000</c:formatCode>
                <c:ptCount val="4"/>
                <c:pt idx="0">
                  <c:v>1.3614000000000002</c:v>
                </c:pt>
                <c:pt idx="1">
                  <c:v>1.9504999999999999</c:v>
                </c:pt>
                <c:pt idx="2">
                  <c:v>2.0719000000000003</c:v>
                </c:pt>
                <c:pt idx="3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A2-4943-8195-19B73C219B0B}"/>
            </c:ext>
          </c:extLst>
        </c:ser>
        <c:ser>
          <c:idx val="2"/>
          <c:order val="2"/>
          <c:tx>
            <c:v>Ajuste</c:v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Folha1!$E$3:$M$3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70</c:v>
                </c:pt>
              </c:numCache>
            </c:numRef>
          </c:xVal>
          <c:yVal>
            <c:numRef>
              <c:f>Folha1!$E$15:$M$15</c:f>
              <c:numCache>
                <c:formatCode>0.00</c:formatCode>
                <c:ptCount val="9"/>
                <c:pt idx="0">
                  <c:v>1.4898474026405697</c:v>
                </c:pt>
                <c:pt idx="1">
                  <c:v>2.0055087055459149</c:v>
                </c:pt>
                <c:pt idx="2">
                  <c:v>2.1756740364384499</c:v>
                </c:pt>
                <c:pt idx="3">
                  <c:v>2.2798863538848333</c:v>
                </c:pt>
                <c:pt idx="4">
                  <c:v>2.3149792193534333</c:v>
                </c:pt>
                <c:pt idx="5">
                  <c:v>2.2798863538848333</c:v>
                </c:pt>
                <c:pt idx="6">
                  <c:v>2.1756740364384504</c:v>
                </c:pt>
                <c:pt idx="7">
                  <c:v>2.0055087055459153</c:v>
                </c:pt>
                <c:pt idx="8">
                  <c:v>1.4898474026405704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A2-4943-8195-19B73C219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x (m)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793970447188779"/>
          <c:y val="4.6916124788524503E-3"/>
          <c:w val="0.1411233036488915"/>
          <c:h val="0.1867992760947700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6092689870819"/>
          <c:y val="3.0693123567781682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2.1421999999999999</c:v>
                </c:pt>
                <c:pt idx="1">
                  <c:v>2.2521</c:v>
                </c:pt>
                <c:pt idx="2">
                  <c:v>2.3183999999999996</c:v>
                </c:pt>
                <c:pt idx="3">
                  <c:v>2.3031000000000001</c:v>
                </c:pt>
                <c:pt idx="4">
                  <c:v>2.2102999999999997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1-429D-AE92-34D9401A1C34}"/>
            </c:ext>
          </c:extLst>
        </c:ser>
        <c:ser>
          <c:idx val="1"/>
          <c:order val="1"/>
          <c:tx>
            <c:v>Ajuste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Folha1!$G$15:$K$15</c:f>
              <c:numCache>
                <c:formatCode>0.00</c:formatCode>
                <c:ptCount val="5"/>
                <c:pt idx="0">
                  <c:v>2.1756740364384499</c:v>
                </c:pt>
                <c:pt idx="1">
                  <c:v>2.2798863538848333</c:v>
                </c:pt>
                <c:pt idx="2">
                  <c:v>2.3149792193534333</c:v>
                </c:pt>
                <c:pt idx="3">
                  <c:v>2.2798863538848333</c:v>
                </c:pt>
                <c:pt idx="4">
                  <c:v>2.1756740364384504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6-4820-8515-909506D05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in val="0.9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baseline="0">
                    <a:effectLst/>
                  </a:rPr>
                  <a:t>sen(2</a:t>
                </a:r>
                <a:r>
                  <a:rPr lang="el-GR" sz="1000" b="1" i="0" u="none" strike="noStrike" baseline="0">
                    <a:effectLst/>
                  </a:rPr>
                  <a:t>θ</a:t>
                </a:r>
                <a:r>
                  <a:rPr lang="pt-PT" sz="1000" b="1" i="0" u="none" strike="noStrike" baseline="0">
                    <a:effectLst/>
                  </a:rPr>
                  <a:t>)</a:t>
                </a:r>
                <a:r>
                  <a:rPr lang="el-GR" sz="1000" b="1" i="0" u="none" strike="noStrike" baseline="0">
                    <a:effectLst/>
                  </a:rPr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x (m)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146007339489344"/>
          <c:y val="4.325696356859407E-2"/>
          <c:w val="0.14078836894822774"/>
          <c:h val="0.1253755023028858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6092689870819"/>
          <c:y val="2.2118218556727184E-2"/>
          <c:w val="0.84873320178558331"/>
          <c:h val="0.859228502077695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Folha1!$G$16:$K$16</c:f>
              <c:numCache>
                <c:formatCode>0.00</c:formatCode>
                <c:ptCount val="5"/>
                <c:pt idx="0">
                  <c:v>3.3474036438450039E-2</c:v>
                </c:pt>
                <c:pt idx="1">
                  <c:v>2.7786353884833304E-2</c:v>
                </c:pt>
                <c:pt idx="2">
                  <c:v>-3.4207806465662571E-3</c:v>
                </c:pt>
                <c:pt idx="3">
                  <c:v>-2.3213646115166853E-2</c:v>
                </c:pt>
                <c:pt idx="4">
                  <c:v>-3.4625963561549344E-2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1-4523-8693-6506FB03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in val="0.9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baseline="0">
                    <a:effectLst/>
                  </a:rPr>
                  <a:t>sen(2</a:t>
                </a:r>
                <a:r>
                  <a:rPr lang="el-GR" sz="1000" b="1" i="0" u="none" strike="noStrike" baseline="0">
                    <a:effectLst/>
                  </a:rPr>
                  <a:t>θ</a:t>
                </a:r>
                <a:r>
                  <a:rPr lang="pt-PT" sz="1000" b="1" i="0" u="none" strike="noStrike" baseline="0">
                    <a:effectLst/>
                  </a:rPr>
                  <a:t>)</a:t>
                </a:r>
                <a:r>
                  <a:rPr lang="el-GR" sz="1000" b="1" i="0" u="none" strike="noStrike" baseline="0">
                    <a:effectLst/>
                  </a:rPr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At val="-0.1"/>
        <c:crossBetween val="midCat"/>
      </c:valAx>
      <c:valAx>
        <c:axId val="1234425232"/>
        <c:scaling>
          <c:orientation val="minMax"/>
          <c:max val="5.000000000000001E-2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Resíduos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86808170717786"/>
          <c:y val="2.000293259431956E-2"/>
          <c:w val="0.12341986890696174"/>
          <c:h val="0.1365714955736648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2739830531563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Folha1!$G$3:$K$3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2.1421999999999999</c:v>
                </c:pt>
                <c:pt idx="1">
                  <c:v>2.2521</c:v>
                </c:pt>
                <c:pt idx="2">
                  <c:v>2.3183999999999996</c:v>
                </c:pt>
                <c:pt idx="3">
                  <c:v>2.3031000000000001</c:v>
                </c:pt>
                <c:pt idx="4">
                  <c:v>2.2102999999999997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D-4B18-9412-837D56744FD8}"/>
            </c:ext>
          </c:extLst>
        </c:ser>
        <c:ser>
          <c:idx val="1"/>
          <c:order val="1"/>
          <c:tx>
            <c:v>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(Folha1!$E$3:$F$3,Folha1!$L$3:$M$3)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</c:numCache>
            </c:numRef>
          </c:xVal>
          <c:yVal>
            <c:numRef>
              <c:f>(Folha1!$E$9:$F$9,Folha1!$L$9:$M$9)</c:f>
              <c:numCache>
                <c:formatCode>0.000</c:formatCode>
                <c:ptCount val="4"/>
                <c:pt idx="0">
                  <c:v>1.3614000000000002</c:v>
                </c:pt>
                <c:pt idx="1">
                  <c:v>1.9504999999999999</c:v>
                </c:pt>
                <c:pt idx="2">
                  <c:v>2.0719000000000003</c:v>
                </c:pt>
                <c:pt idx="3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D-4B18-9412-837D56744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x (m)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793970447188779"/>
          <c:y val="4.6916124788524503E-3"/>
          <c:w val="0.1411233036488915"/>
          <c:h val="0.1867992760947700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ustomXml" Target="../ink/ink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5</xdr:row>
      <xdr:rowOff>52387</xdr:rowOff>
    </xdr:from>
    <xdr:ext cx="331053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EAD0557-723C-4792-8731-DEE0157723C3}"/>
                </a:ext>
              </a:extLst>
            </xdr:cNvPr>
            <xdr:cNvSpPr txBox="1"/>
          </xdr:nvSpPr>
          <xdr:spPr>
            <a:xfrm>
              <a:off x="475635" y="1569474"/>
              <a:ext cx="33105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EAD0557-723C-4792-8731-DEE0157723C3}"/>
                </a:ext>
              </a:extLst>
            </xdr:cNvPr>
            <xdr:cNvSpPr txBox="1"/>
          </xdr:nvSpPr>
          <xdr:spPr>
            <a:xfrm>
              <a:off x="475635" y="1569474"/>
              <a:ext cx="33105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𝑥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1</xdr:col>
      <xdr:colOff>809625</xdr:colOff>
      <xdr:row>8</xdr:row>
      <xdr:rowOff>42862</xdr:rowOff>
    </xdr:from>
    <xdr:ext cx="3397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E8E8E5-CC83-43EE-9ADA-05D82243869C}"/>
                </a:ext>
              </a:extLst>
            </xdr:cNvPr>
            <xdr:cNvSpPr txBox="1"/>
          </xdr:nvSpPr>
          <xdr:spPr>
            <a:xfrm>
              <a:off x="962025" y="2138362"/>
              <a:ext cx="3397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E8E8E5-CC83-43EE-9ADA-05D82243869C}"/>
                </a:ext>
              </a:extLst>
            </xdr:cNvPr>
            <xdr:cNvSpPr txBox="1"/>
          </xdr:nvSpPr>
          <xdr:spPr>
            <a:xfrm>
              <a:off x="962025" y="2138362"/>
              <a:ext cx="3397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</xdr:col>
      <xdr:colOff>685800</xdr:colOff>
      <xdr:row>9</xdr:row>
      <xdr:rowOff>28575</xdr:rowOff>
    </xdr:from>
    <xdr:ext cx="590546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C8A1988-B34C-4462-8B31-A4051BB24739}"/>
                </a:ext>
              </a:extLst>
            </xdr:cNvPr>
            <xdr:cNvSpPr txBox="1"/>
          </xdr:nvSpPr>
          <xdr:spPr>
            <a:xfrm>
              <a:off x="838200" y="2409825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C8A1988-B34C-4462-8B31-A4051BB24739}"/>
                </a:ext>
              </a:extLst>
            </xdr:cNvPr>
            <xdr:cNvSpPr txBox="1"/>
          </xdr:nvSpPr>
          <xdr:spPr>
            <a:xfrm>
              <a:off x="838200" y="2409825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𝑢(𝑥 ̅)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600075</xdr:colOff>
      <xdr:row>11</xdr:row>
      <xdr:rowOff>9525</xdr:rowOff>
    </xdr:from>
    <xdr:ext cx="778418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8FCCFF3-9B34-49AE-A1CC-F08A35942C32}"/>
                </a:ext>
              </a:extLst>
            </xdr:cNvPr>
            <xdr:cNvSpPr txBox="1"/>
          </xdr:nvSpPr>
          <xdr:spPr>
            <a:xfrm>
              <a:off x="752475" y="2962275"/>
              <a:ext cx="778418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8FCCFF3-9B34-49AE-A1CC-F08A35942C32}"/>
                </a:ext>
              </a:extLst>
            </xdr:cNvPr>
            <xdr:cNvSpPr txBox="1"/>
          </xdr:nvSpPr>
          <xdr:spPr>
            <a:xfrm>
              <a:off x="752475" y="2962275"/>
              <a:ext cx="778418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𝑢(</a:t>
              </a:r>
              <a:r>
                <a:rPr lang="pt-PT" sz="1400" i="0">
                  <a:latin typeface="Cambria Math" panose="02040503050406030204" pitchFamily="18" charset="0"/>
                </a:rPr>
                <a:t>(</a:t>
              </a:r>
              <a:r>
                <a:rPr lang="pt-PT" sz="1400" b="0" i="0">
                  <a:latin typeface="Cambria Math" panose="02040503050406030204" pitchFamily="18" charset="0"/>
                </a:rPr>
                <a:t>𝑣_0 ) ̅)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742950</xdr:colOff>
      <xdr:row>10</xdr:row>
      <xdr:rowOff>28575</xdr:rowOff>
    </xdr:from>
    <xdr:ext cx="521874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E5D8506-8090-405A-9CCF-42B92D0B45DD}"/>
                </a:ext>
              </a:extLst>
            </xdr:cNvPr>
            <xdr:cNvSpPr txBox="1"/>
          </xdr:nvSpPr>
          <xdr:spPr>
            <a:xfrm>
              <a:off x="895350" y="2695575"/>
              <a:ext cx="521874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e>
                  </m:acc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E5D8506-8090-405A-9CCF-42B92D0B45DD}"/>
                </a:ext>
              </a:extLst>
            </xdr:cNvPr>
            <xdr:cNvSpPr txBox="1"/>
          </xdr:nvSpPr>
          <xdr:spPr>
            <a:xfrm>
              <a:off x="895350" y="2695575"/>
              <a:ext cx="521874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(</a:t>
              </a:r>
              <a:r>
                <a:rPr lang="pt-PT" sz="1400" b="0" i="0">
                  <a:latin typeface="Cambria Math" panose="02040503050406030204" pitchFamily="18" charset="0"/>
                </a:rPr>
                <a:t>𝑣_0 ) ̅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15</xdr:col>
      <xdr:colOff>2242</xdr:colOff>
      <xdr:row>0</xdr:row>
      <xdr:rowOff>100012</xdr:rowOff>
    </xdr:from>
    <xdr:to>
      <xdr:col>21</xdr:col>
      <xdr:colOff>11206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852DF-DD3B-4A08-93AD-482941A4D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180975</xdr:colOff>
      <xdr:row>30</xdr:row>
      <xdr:rowOff>28575</xdr:rowOff>
    </xdr:from>
    <xdr:ext cx="693010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5237775-2D37-47D6-AF57-723021C89E49}"/>
                </a:ext>
              </a:extLst>
            </xdr:cNvPr>
            <xdr:cNvSpPr txBox="1"/>
          </xdr:nvSpPr>
          <xdr:spPr>
            <a:xfrm>
              <a:off x="345395" y="3526745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1)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5237775-2D37-47D6-AF57-723021C89E49}"/>
                </a:ext>
              </a:extLst>
            </xdr:cNvPr>
            <xdr:cNvSpPr txBox="1"/>
          </xdr:nvSpPr>
          <xdr:spPr>
            <a:xfrm>
              <a:off x="345395" y="3526745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𝑢(𝑑1)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14</xdr:col>
      <xdr:colOff>939893</xdr:colOff>
      <xdr:row>18</xdr:row>
      <xdr:rowOff>263338</xdr:rowOff>
    </xdr:from>
    <xdr:to>
      <xdr:col>20</xdr:col>
      <xdr:colOff>942975</xdr:colOff>
      <xdr:row>30</xdr:row>
      <xdr:rowOff>276225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410ADD9-3B3B-481E-B177-76E285E37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401463</xdr:colOff>
      <xdr:row>1</xdr:row>
      <xdr:rowOff>10246</xdr:rowOff>
    </xdr:from>
    <xdr:to>
      <xdr:col>27</xdr:col>
      <xdr:colOff>419100</xdr:colOff>
      <xdr:row>13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9D854-42C6-4E1D-9B0D-671F1F5A4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187098</xdr:colOff>
      <xdr:row>31</xdr:row>
      <xdr:rowOff>22678</xdr:rowOff>
    </xdr:from>
    <xdr:ext cx="693010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196C637-61FE-464E-97BC-E3701A0F65DF}"/>
                </a:ext>
              </a:extLst>
            </xdr:cNvPr>
            <xdr:cNvSpPr txBox="1"/>
          </xdr:nvSpPr>
          <xdr:spPr>
            <a:xfrm>
              <a:off x="351518" y="3804330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2)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196C637-61FE-464E-97BC-E3701A0F65DF}"/>
                </a:ext>
              </a:extLst>
            </xdr:cNvPr>
            <xdr:cNvSpPr txBox="1"/>
          </xdr:nvSpPr>
          <xdr:spPr>
            <a:xfrm>
              <a:off x="351518" y="3804330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𝑢(𝑑2)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187098</xdr:colOff>
      <xdr:row>32</xdr:row>
      <xdr:rowOff>22678</xdr:rowOff>
    </xdr:from>
    <xdr:ext cx="590546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E29A357-3D1F-4ED6-A8B7-10D8009BF21D}"/>
                </a:ext>
              </a:extLst>
            </xdr:cNvPr>
            <xdr:cNvSpPr txBox="1"/>
          </xdr:nvSpPr>
          <xdr:spPr>
            <a:xfrm>
              <a:off x="337911" y="4118428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E29A357-3D1F-4ED6-A8B7-10D8009BF21D}"/>
                </a:ext>
              </a:extLst>
            </xdr:cNvPr>
            <xdr:cNvSpPr txBox="1"/>
          </xdr:nvSpPr>
          <xdr:spPr>
            <a:xfrm>
              <a:off x="337911" y="4118428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𝑢(𝑥)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21</xdr:col>
      <xdr:colOff>571500</xdr:colOff>
      <xdr:row>19</xdr:row>
      <xdr:rowOff>19050</xdr:rowOff>
    </xdr:from>
    <xdr:to>
      <xdr:col>27</xdr:col>
      <xdr:colOff>590550</xdr:colOff>
      <xdr:row>31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B9EF9A5-9FB8-4C29-909A-BE501D5C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114300</xdr:colOff>
      <xdr:row>30</xdr:row>
      <xdr:rowOff>9525</xdr:rowOff>
    </xdr:from>
    <xdr:ext cx="764440" cy="2614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105873C-05EC-4F7B-8288-520797C8804A}"/>
                </a:ext>
              </a:extLst>
            </xdr:cNvPr>
            <xdr:cNvSpPr txBox="1"/>
          </xdr:nvSpPr>
          <xdr:spPr>
            <a:xfrm>
              <a:off x="3124200" y="8391525"/>
              <a:ext cx="764440" cy="2614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pt-PT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  <m:sub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𝑒𝑥𝑝</m:t>
                      </m:r>
                    </m:sub>
                  </m:sSub>
                </m:oMath>
              </a14:m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105873C-05EC-4F7B-8288-520797C8804A}"/>
                </a:ext>
              </a:extLst>
            </xdr:cNvPr>
            <xdr:cNvSpPr txBox="1"/>
          </xdr:nvSpPr>
          <xdr:spPr>
            <a:xfrm>
              <a:off x="3124200" y="8391525"/>
              <a:ext cx="764440" cy="2614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0">
                  <a:latin typeface="Cambria Math" panose="02040503050406030204" pitchFamily="18" charset="0"/>
                </a:rPr>
                <a:t>〖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𝑣_0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PT" sz="1400" b="0" i="0">
                  <a:latin typeface="Cambria Math" panose="02040503050406030204" pitchFamily="18" charset="0"/>
                </a:rPr>
                <a:t>𝑒𝑥𝑝</a:t>
              </a:r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100"/>
            </a:p>
          </xdr:txBody>
        </xdr:sp>
      </mc:Fallback>
    </mc:AlternateContent>
    <xdr:clientData/>
  </xdr:oneCellAnchor>
  <xdr:twoCellAnchor editAs="oneCell">
    <xdr:from>
      <xdr:col>22</xdr:col>
      <xdr:colOff>751530</xdr:colOff>
      <xdr:row>20</xdr:row>
      <xdr:rowOff>155520</xdr:rowOff>
    </xdr:from>
    <xdr:to>
      <xdr:col>22</xdr:col>
      <xdr:colOff>753075</xdr:colOff>
      <xdr:row>20</xdr:row>
      <xdr:rowOff>155880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6E1A1EDD-FDAF-4A11-963F-0E0D373891BF}"/>
                </a:ext>
              </a:extLst>
            </xdr14:cNvPr>
            <xdr14:cNvContentPartPr/>
          </xdr14:nvContentPartPr>
          <xdr14:nvPr macro=""/>
          <xdr14:xfrm>
            <a:off x="22316130" y="5680020"/>
            <a:ext cx="3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6E1A1EDD-FDAF-4A11-963F-0E0D373891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307490" y="56710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0</xdr:colOff>
      <xdr:row>32</xdr:row>
      <xdr:rowOff>0</xdr:rowOff>
    </xdr:from>
    <xdr:to>
      <xdr:col>21</xdr:col>
      <xdr:colOff>4987</xdr:colOff>
      <xdr:row>44</xdr:row>
      <xdr:rowOff>14792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1DE1F4F6-E949-465B-8AA6-D8C89A953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31T19:33:34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2759 0 0,'0'0'4600'0'0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76C0-5AD7-4EED-9D9F-5462946D1FE6}">
  <dimension ref="B1:AF77"/>
  <sheetViews>
    <sheetView showGridLines="0" tabSelected="1" zoomScale="43" zoomScaleNormal="71" workbookViewId="0">
      <selection activeCell="I9" sqref="I9"/>
    </sheetView>
  </sheetViews>
  <sheetFormatPr baseColWidth="10" defaultColWidth="8.83203125" defaultRowHeight="15" x14ac:dyDescent="0.2"/>
  <cols>
    <col min="1" max="1" width="2.1640625" customWidth="1"/>
    <col min="2" max="53" width="14.1640625" customWidth="1"/>
  </cols>
  <sheetData>
    <row r="1" spans="2:32" ht="7.5" customHeight="1" x14ac:dyDescent="0.2">
      <c r="C1" s="4"/>
      <c r="N1" s="5"/>
    </row>
    <row r="2" spans="2:32" ht="22.5" customHeight="1" x14ac:dyDescent="0.2">
      <c r="B2" s="33"/>
      <c r="C2" s="20"/>
      <c r="D2" s="47" t="s">
        <v>1</v>
      </c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2:32" ht="22.5" customHeight="1" x14ac:dyDescent="0.2">
      <c r="B3" s="33"/>
      <c r="C3" s="19" t="s">
        <v>0</v>
      </c>
      <c r="D3" s="19">
        <v>10</v>
      </c>
      <c r="E3" s="19">
        <v>20</v>
      </c>
      <c r="F3" s="19">
        <v>30</v>
      </c>
      <c r="G3" s="19">
        <v>35</v>
      </c>
      <c r="H3" s="19">
        <v>40</v>
      </c>
      <c r="I3" s="19">
        <v>45</v>
      </c>
      <c r="J3" s="19">
        <v>50</v>
      </c>
      <c r="K3" s="19">
        <v>55</v>
      </c>
      <c r="L3" s="19">
        <v>60</v>
      </c>
      <c r="M3" s="19">
        <v>70</v>
      </c>
      <c r="N3" s="19">
        <v>80</v>
      </c>
    </row>
    <row r="4" spans="2:32" ht="22.5" customHeight="1" x14ac:dyDescent="0.2">
      <c r="B4" s="50"/>
      <c r="C4" s="19">
        <v>1</v>
      </c>
      <c r="D4" s="46" t="s">
        <v>4</v>
      </c>
      <c r="E4" s="1">
        <f>E20+E21</f>
        <v>1.373</v>
      </c>
      <c r="F4" s="1">
        <f t="shared" ref="F4:M4" si="0">F20+F21</f>
        <v>1.9239999999999999</v>
      </c>
      <c r="G4" s="1">
        <f t="shared" si="0"/>
        <v>2.129</v>
      </c>
      <c r="H4" s="1">
        <f t="shared" si="0"/>
        <v>2.2410000000000001</v>
      </c>
      <c r="I4" s="1">
        <f t="shared" si="0"/>
        <v>2.3114999999999997</v>
      </c>
      <c r="J4" s="1">
        <f t="shared" si="0"/>
        <v>2.3120000000000003</v>
      </c>
      <c r="K4" s="1">
        <f t="shared" si="0"/>
        <v>2.2269999999999999</v>
      </c>
      <c r="L4" s="1">
        <f t="shared" si="0"/>
        <v>2.081</v>
      </c>
      <c r="M4" s="1">
        <f t="shared" si="0"/>
        <v>1.5255000000000001</v>
      </c>
      <c r="N4" s="45" t="s">
        <v>4</v>
      </c>
    </row>
    <row r="5" spans="2:32" ht="22.5" customHeight="1" x14ac:dyDescent="0.2">
      <c r="B5" s="51"/>
      <c r="C5" s="19">
        <v>2</v>
      </c>
      <c r="D5" s="46"/>
      <c r="E5" s="1">
        <f t="shared" ref="E5:M5" si="1">E22+E23</f>
        <v>1.359</v>
      </c>
      <c r="F5" s="1">
        <f t="shared" si="1"/>
        <v>1.9515</v>
      </c>
      <c r="G5" s="1">
        <f t="shared" si="1"/>
        <v>2.1509999999999998</v>
      </c>
      <c r="H5" s="1">
        <f t="shared" si="1"/>
        <v>2.2565</v>
      </c>
      <c r="I5" s="1">
        <f t="shared" si="1"/>
        <v>2.3205</v>
      </c>
      <c r="J5" s="1">
        <f t="shared" si="1"/>
        <v>2.3029999999999999</v>
      </c>
      <c r="K5" s="1">
        <f t="shared" si="1"/>
        <v>2.1964999999999999</v>
      </c>
      <c r="L5" s="1">
        <f t="shared" si="1"/>
        <v>2.0880000000000001</v>
      </c>
      <c r="M5" s="1">
        <f t="shared" si="1"/>
        <v>1.5455000000000001</v>
      </c>
      <c r="N5" s="45"/>
    </row>
    <row r="6" spans="2:32" ht="22.5" customHeight="1" x14ac:dyDescent="0.2">
      <c r="B6" s="51"/>
      <c r="C6" s="19">
        <v>3</v>
      </c>
      <c r="D6" s="46"/>
      <c r="E6" s="1">
        <f t="shared" ref="E6:M6" si="2">E24+E25</f>
        <v>1.3660000000000001</v>
      </c>
      <c r="F6" s="1">
        <f t="shared" si="2"/>
        <v>1.9490000000000001</v>
      </c>
      <c r="G6" s="1">
        <f t="shared" si="2"/>
        <v>2.13</v>
      </c>
      <c r="H6" s="1">
        <f t="shared" si="2"/>
        <v>2.2534999999999998</v>
      </c>
      <c r="I6" s="1">
        <f t="shared" si="2"/>
        <v>2.3129999999999997</v>
      </c>
      <c r="J6" s="1">
        <f t="shared" si="2"/>
        <v>2.2949999999999999</v>
      </c>
      <c r="K6" s="1">
        <f t="shared" si="2"/>
        <v>2.2129999999999996</v>
      </c>
      <c r="L6" s="1">
        <f t="shared" si="2"/>
        <v>2.0539999999999998</v>
      </c>
      <c r="M6" s="1">
        <f t="shared" si="2"/>
        <v>1.5385</v>
      </c>
      <c r="N6" s="45"/>
    </row>
    <row r="7" spans="2:32" ht="22.5" customHeight="1" x14ac:dyDescent="0.2">
      <c r="B7" s="51"/>
      <c r="C7" s="19">
        <v>4</v>
      </c>
      <c r="D7" s="46"/>
      <c r="E7" s="1">
        <f t="shared" ref="E7:M7" si="3">E26+E27</f>
        <v>1.3460000000000001</v>
      </c>
      <c r="F7" s="1">
        <f t="shared" si="3"/>
        <v>1.974</v>
      </c>
      <c r="G7" s="1">
        <f t="shared" si="3"/>
        <v>2.16</v>
      </c>
      <c r="H7" s="1">
        <f t="shared" si="3"/>
        <v>2.2519999999999998</v>
      </c>
      <c r="I7" s="1">
        <f t="shared" si="3"/>
        <v>2.3239999999999998</v>
      </c>
      <c r="J7" s="1">
        <f t="shared" si="3"/>
        <v>2.3115000000000001</v>
      </c>
      <c r="K7" s="1">
        <f t="shared" si="3"/>
        <v>2.206</v>
      </c>
      <c r="L7" s="1">
        <f t="shared" si="3"/>
        <v>2.069</v>
      </c>
      <c r="M7" s="1">
        <f t="shared" si="3"/>
        <v>1.5490000000000002</v>
      </c>
      <c r="N7" s="45"/>
    </row>
    <row r="8" spans="2:32" ht="22.5" customHeight="1" x14ac:dyDescent="0.2">
      <c r="B8" s="51"/>
      <c r="C8" s="19">
        <v>5</v>
      </c>
      <c r="D8" s="46"/>
      <c r="E8" s="1">
        <f t="shared" ref="E8:M8" si="4">E28+E29</f>
        <v>1.363</v>
      </c>
      <c r="F8" s="1">
        <f t="shared" si="4"/>
        <v>1.954</v>
      </c>
      <c r="G8" s="1">
        <f t="shared" si="4"/>
        <v>2.141</v>
      </c>
      <c r="H8" s="1">
        <f t="shared" si="4"/>
        <v>2.2574999999999998</v>
      </c>
      <c r="I8" s="1">
        <f t="shared" si="4"/>
        <v>2.323</v>
      </c>
      <c r="J8" s="1">
        <f t="shared" si="4"/>
        <v>2.294</v>
      </c>
      <c r="K8" s="1">
        <f t="shared" si="4"/>
        <v>2.2089999999999996</v>
      </c>
      <c r="L8" s="1">
        <f t="shared" si="4"/>
        <v>2.0674999999999999</v>
      </c>
      <c r="M8" s="1">
        <f t="shared" si="4"/>
        <v>1.5485</v>
      </c>
      <c r="N8" s="45"/>
    </row>
    <row r="9" spans="2:32" ht="22.5" customHeight="1" x14ac:dyDescent="0.2">
      <c r="B9" s="33"/>
      <c r="C9" s="33"/>
      <c r="D9" s="46"/>
      <c r="E9" s="3">
        <f t="shared" ref="E9:M9" si="5">IF(ISBLANK(E29),"",AVERAGE(E4:E8))</f>
        <v>1.3614000000000002</v>
      </c>
      <c r="F9" s="3">
        <f t="shared" si="5"/>
        <v>1.9504999999999999</v>
      </c>
      <c r="G9" s="3">
        <f t="shared" si="5"/>
        <v>2.1421999999999999</v>
      </c>
      <c r="H9" s="3">
        <f t="shared" si="5"/>
        <v>2.2521</v>
      </c>
      <c r="I9" s="3">
        <f t="shared" si="5"/>
        <v>2.3183999999999996</v>
      </c>
      <c r="J9" s="3">
        <f t="shared" si="5"/>
        <v>2.3031000000000001</v>
      </c>
      <c r="K9" s="3">
        <f t="shared" si="5"/>
        <v>2.2102999999999997</v>
      </c>
      <c r="L9" s="3">
        <f t="shared" si="5"/>
        <v>2.0719000000000003</v>
      </c>
      <c r="M9" s="3">
        <f t="shared" si="5"/>
        <v>1.5414000000000001</v>
      </c>
      <c r="N9" s="45"/>
      <c r="AF9">
        <v>0</v>
      </c>
    </row>
    <row r="10" spans="2:32" ht="22.5" customHeight="1" x14ac:dyDescent="0.2">
      <c r="B10" s="33"/>
      <c r="C10" s="33"/>
      <c r="D10" s="46"/>
      <c r="E10" s="3">
        <f>IF(ISBLANK(E29),"",_xlfn.STDEV.P(E4:E8)/5^0.5)</f>
        <v>4.0059955067373613E-3</v>
      </c>
      <c r="F10" s="3">
        <f t="shared" ref="F10:M10" si="6">IF(ISBLANK(F29),"",_xlfn.STDEV.P(F4:F8)/5^0.5)</f>
        <v>7.12741187248219E-3</v>
      </c>
      <c r="G10" s="3">
        <f t="shared" si="6"/>
        <v>5.3620891451000843E-3</v>
      </c>
      <c r="H10" s="3">
        <f t="shared" si="6"/>
        <v>2.6359059163786188E-3</v>
      </c>
      <c r="I10" s="3">
        <f t="shared" si="6"/>
        <v>2.3125743231300088E-3</v>
      </c>
      <c r="J10" s="3">
        <f t="shared" si="6"/>
        <v>3.4536936748936335E-3</v>
      </c>
      <c r="K10" s="3">
        <f t="shared" si="6"/>
        <v>4.4578021490415997E-3</v>
      </c>
      <c r="L10" s="3">
        <f t="shared" si="6"/>
        <v>5.2543315464481655E-3</v>
      </c>
      <c r="M10" s="3">
        <f t="shared" si="6"/>
        <v>3.9303943822471587E-3</v>
      </c>
      <c r="N10" s="45"/>
    </row>
    <row r="11" spans="2:32" ht="22.5" customHeight="1" x14ac:dyDescent="0.2">
      <c r="B11" s="33"/>
      <c r="C11" s="33"/>
      <c r="D11" s="46"/>
      <c r="E11" s="2">
        <f t="shared" ref="E11:M11" si="7">IF(ISBLANK(E29),"",((E9*9.807)/SIN(2*E3*PI()/180))^0.5)</f>
        <v>4.5575056151611397</v>
      </c>
      <c r="F11" s="2">
        <f t="shared" si="7"/>
        <v>4.6997607412363367</v>
      </c>
      <c r="G11" s="2">
        <f t="shared" si="7"/>
        <v>4.7283017763789994</v>
      </c>
      <c r="H11" s="3">
        <f t="shared" si="7"/>
        <v>4.7357219267669937</v>
      </c>
      <c r="I11" s="3">
        <f t="shared" si="7"/>
        <v>4.7682857296936385</v>
      </c>
      <c r="J11" s="2">
        <f t="shared" si="7"/>
        <v>4.7890432129583695</v>
      </c>
      <c r="K11" s="2">
        <f t="shared" si="7"/>
        <v>4.8028695530742764</v>
      </c>
      <c r="L11" s="2">
        <f t="shared" si="7"/>
        <v>4.8438107533123542</v>
      </c>
      <c r="M11" s="2">
        <f t="shared" si="7"/>
        <v>4.8494447594367873</v>
      </c>
      <c r="N11" s="45"/>
    </row>
    <row r="12" spans="2:32" ht="22.5" customHeight="1" x14ac:dyDescent="0.2">
      <c r="B12" s="33"/>
      <c r="C12" s="33"/>
      <c r="D12" s="46"/>
      <c r="E12" s="2">
        <f t="shared" ref="E12:M12" si="8">IF(ISBLANK(E29),"",0.5*E10*((9.81)/(E9*SIN(2*E3*PI()/180))^0.5))</f>
        <v>2.1005007843464842E-2</v>
      </c>
      <c r="F12" s="2">
        <f t="shared" si="8"/>
        <v>2.6898779489481255E-2</v>
      </c>
      <c r="G12" s="2">
        <f t="shared" si="8"/>
        <v>1.8537455687616888E-2</v>
      </c>
      <c r="H12" s="3">
        <f t="shared" si="8"/>
        <v>8.6815915990350011E-3</v>
      </c>
      <c r="I12" s="3">
        <f t="shared" si="8"/>
        <v>7.4497298973506777E-3</v>
      </c>
      <c r="J12" s="2">
        <f t="shared" si="8"/>
        <v>1.1248398654781087E-2</v>
      </c>
      <c r="K12" s="2">
        <f t="shared" si="8"/>
        <v>1.5171945741740672E-2</v>
      </c>
      <c r="L12" s="2">
        <f t="shared" si="8"/>
        <v>1.9240075583496049E-2</v>
      </c>
      <c r="M12" s="2">
        <f t="shared" si="8"/>
        <v>1.9367952726318603E-2</v>
      </c>
      <c r="N12" s="45"/>
    </row>
    <row r="13" spans="2:32" ht="22.5" customHeight="1" x14ac:dyDescent="0.2">
      <c r="B13" s="21"/>
      <c r="C13" s="21"/>
      <c r="D13" s="18"/>
      <c r="E13" s="12"/>
      <c r="F13" s="12"/>
      <c r="G13" s="12"/>
      <c r="H13" s="13"/>
      <c r="I13" s="13"/>
      <c r="J13" s="12"/>
      <c r="K13" s="12"/>
      <c r="L13" s="12"/>
      <c r="M13" s="12"/>
      <c r="N13" s="18"/>
    </row>
    <row r="14" spans="2:32" ht="22.5" customHeight="1" x14ac:dyDescent="0.2">
      <c r="B14" s="33" t="s">
        <v>12</v>
      </c>
      <c r="C14" s="33"/>
      <c r="D14" s="39"/>
      <c r="E14" s="23">
        <f t="shared" ref="E14:M14" si="9">SIN(2*E3*PI()/180)</f>
        <v>0.64278760968653925</v>
      </c>
      <c r="F14" s="23">
        <f t="shared" si="9"/>
        <v>0.8660254037844386</v>
      </c>
      <c r="G14" s="23">
        <f t="shared" si="9"/>
        <v>0.93969262078590832</v>
      </c>
      <c r="H14" s="23">
        <f t="shared" si="9"/>
        <v>0.98480775301220802</v>
      </c>
      <c r="I14" s="23">
        <f t="shared" si="9"/>
        <v>1</v>
      </c>
      <c r="J14" s="23">
        <f t="shared" si="9"/>
        <v>0.98480775301220802</v>
      </c>
      <c r="K14" s="23">
        <f t="shared" si="9"/>
        <v>0.93969262078590843</v>
      </c>
      <c r="L14" s="23">
        <f t="shared" si="9"/>
        <v>0.86602540378443871</v>
      </c>
      <c r="M14" s="23">
        <f t="shared" si="9"/>
        <v>0.64278760968653947</v>
      </c>
      <c r="N14" s="42"/>
    </row>
    <row r="15" spans="2:32" ht="22.5" customHeight="1" x14ac:dyDescent="0.2">
      <c r="B15" s="33" t="s">
        <v>13</v>
      </c>
      <c r="C15" s="33"/>
      <c r="D15" s="40"/>
      <c r="E15" s="24">
        <f>E14*$X$16+$Y$16</f>
        <v>1.4898474026405697</v>
      </c>
      <c r="F15" s="24">
        <f t="shared" ref="F15:M15" si="10">F14*$X$16+$Y$16</f>
        <v>2.0055087055459149</v>
      </c>
      <c r="G15" s="24">
        <f t="shared" si="10"/>
        <v>2.1756740364384499</v>
      </c>
      <c r="H15" s="24">
        <f t="shared" si="10"/>
        <v>2.2798863538848333</v>
      </c>
      <c r="I15" s="24">
        <f t="shared" si="10"/>
        <v>2.3149792193534333</v>
      </c>
      <c r="J15" s="24">
        <f t="shared" si="10"/>
        <v>2.2798863538848333</v>
      </c>
      <c r="K15" s="24">
        <f t="shared" si="10"/>
        <v>2.1756740364384504</v>
      </c>
      <c r="L15" s="24">
        <f>L14*$X$16+$Y$16</f>
        <v>2.0055087055459153</v>
      </c>
      <c r="M15" s="24">
        <f t="shared" si="10"/>
        <v>1.4898474026405704</v>
      </c>
      <c r="N15" s="43"/>
      <c r="W15" s="33" t="s">
        <v>8</v>
      </c>
      <c r="X15" s="33"/>
      <c r="Y15" s="33"/>
      <c r="Z15" s="33"/>
    </row>
    <row r="16" spans="2:32" ht="22.5" customHeight="1" x14ac:dyDescent="0.2">
      <c r="B16" s="33" t="s">
        <v>14</v>
      </c>
      <c r="C16" s="33"/>
      <c r="D16" s="41"/>
      <c r="E16" s="2">
        <f>E15-E9</f>
        <v>0.12844740264056953</v>
      </c>
      <c r="F16" s="2">
        <f t="shared" ref="F16:M16" si="11">F15-F9</f>
        <v>5.5008705545914971E-2</v>
      </c>
      <c r="G16" s="2">
        <f t="shared" si="11"/>
        <v>3.3474036438450039E-2</v>
      </c>
      <c r="H16" s="2">
        <f t="shared" si="11"/>
        <v>2.7786353884833304E-2</v>
      </c>
      <c r="I16" s="2">
        <f t="shared" si="11"/>
        <v>-3.4207806465662571E-3</v>
      </c>
      <c r="J16" s="2">
        <f t="shared" si="11"/>
        <v>-2.3213646115166853E-2</v>
      </c>
      <c r="K16" s="2">
        <f t="shared" si="11"/>
        <v>-3.4625963561549344E-2</v>
      </c>
      <c r="L16" s="2">
        <f t="shared" si="11"/>
        <v>-6.6391294454084981E-2</v>
      </c>
      <c r="M16" s="2">
        <f t="shared" si="11"/>
        <v>-5.1552597359429742E-2</v>
      </c>
      <c r="N16" s="44"/>
      <c r="W16" s="19" t="s">
        <v>5</v>
      </c>
      <c r="X16" s="15">
        <f t="array" ref="X16:Y18">LINEST(G9:K9,G14:K14,1,1)</f>
        <v>2.3099193619482081</v>
      </c>
      <c r="Y16" s="2">
        <v>5.0598574052251877E-3</v>
      </c>
      <c r="Z16" s="19" t="s">
        <v>9</v>
      </c>
    </row>
    <row r="17" spans="2:26" ht="22.5" customHeight="1" x14ac:dyDescent="0.2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14"/>
      <c r="W17" s="19" t="s">
        <v>6</v>
      </c>
      <c r="X17" s="15">
        <v>0.61832474887866251</v>
      </c>
      <c r="Y17" s="2">
        <v>0.59985385764438737</v>
      </c>
      <c r="Z17" s="19" t="s">
        <v>10</v>
      </c>
    </row>
    <row r="18" spans="2:26" ht="22.5" customHeight="1" x14ac:dyDescent="0.2">
      <c r="B18" s="31" t="s">
        <v>0</v>
      </c>
      <c r="C18" s="33"/>
      <c r="D18" s="30" t="s">
        <v>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W18" s="19" t="s">
        <v>7</v>
      </c>
      <c r="X18" s="2">
        <v>0.82307128396609885</v>
      </c>
      <c r="Y18" s="2">
        <v>3.4843100878336267E-2</v>
      </c>
      <c r="Z18" s="19" t="s">
        <v>11</v>
      </c>
    </row>
    <row r="19" spans="2:26" ht="22.5" customHeight="1" x14ac:dyDescent="0.2">
      <c r="B19" s="32"/>
      <c r="C19" s="33"/>
      <c r="D19" s="19">
        <v>10</v>
      </c>
      <c r="E19" s="19">
        <v>20</v>
      </c>
      <c r="F19" s="19">
        <v>30</v>
      </c>
      <c r="G19" s="19">
        <v>35</v>
      </c>
      <c r="H19" s="19">
        <v>40</v>
      </c>
      <c r="I19" s="19">
        <v>45</v>
      </c>
      <c r="J19" s="19">
        <v>50</v>
      </c>
      <c r="K19" s="19">
        <v>55</v>
      </c>
      <c r="L19" s="19">
        <v>60</v>
      </c>
      <c r="M19" s="19">
        <v>70</v>
      </c>
      <c r="N19" s="19">
        <v>80</v>
      </c>
      <c r="V19" s="10"/>
      <c r="W19" s="10"/>
      <c r="X19" s="10"/>
      <c r="Y19" s="10"/>
      <c r="Z19" s="10"/>
    </row>
    <row r="20" spans="2:26" ht="22.5" customHeight="1" x14ac:dyDescent="0.2">
      <c r="B20" s="19">
        <v>1</v>
      </c>
      <c r="C20" s="19" t="s">
        <v>2</v>
      </c>
      <c r="D20" s="36"/>
      <c r="E20" s="1">
        <v>1.286</v>
      </c>
      <c r="F20" s="1">
        <v>1.839</v>
      </c>
      <c r="G20" s="1">
        <v>2.0625</v>
      </c>
      <c r="H20" s="1">
        <v>2.1835</v>
      </c>
      <c r="I20" s="1">
        <v>2.2839999999999998</v>
      </c>
      <c r="J20" s="1">
        <v>2.1360000000000001</v>
      </c>
      <c r="K20" s="1">
        <v>2.0139999999999998</v>
      </c>
      <c r="L20" s="1">
        <v>1.839</v>
      </c>
      <c r="M20" s="1">
        <v>1.5095000000000001</v>
      </c>
      <c r="N20" s="36"/>
    </row>
    <row r="21" spans="2:26" ht="22.5" customHeight="1" x14ac:dyDescent="0.2">
      <c r="B21" s="19"/>
      <c r="C21" s="19" t="s">
        <v>3</v>
      </c>
      <c r="D21" s="37"/>
      <c r="E21" s="1">
        <v>8.6999999999999994E-2</v>
      </c>
      <c r="F21" s="1">
        <v>8.5000000000000006E-2</v>
      </c>
      <c r="G21" s="1">
        <v>6.6500000000000004E-2</v>
      </c>
      <c r="H21" s="1">
        <v>5.7500000000000002E-2</v>
      </c>
      <c r="I21" s="1">
        <v>2.75E-2</v>
      </c>
      <c r="J21" s="1">
        <v>0.17599999999999999</v>
      </c>
      <c r="K21" s="1">
        <v>0.21299999999999999</v>
      </c>
      <c r="L21" s="1">
        <v>0.24199999999999999</v>
      </c>
      <c r="M21" s="1">
        <v>1.6E-2</v>
      </c>
      <c r="N21" s="37"/>
    </row>
    <row r="22" spans="2:26" ht="22.5" customHeight="1" x14ac:dyDescent="0.2">
      <c r="B22" s="19">
        <v>2</v>
      </c>
      <c r="C22" s="19" t="s">
        <v>2</v>
      </c>
      <c r="D22" s="37"/>
      <c r="E22" s="1">
        <v>1.286</v>
      </c>
      <c r="F22" s="1">
        <f>F20</f>
        <v>1.839</v>
      </c>
      <c r="G22" s="1">
        <v>2.0625</v>
      </c>
      <c r="H22" s="1">
        <v>2.1835</v>
      </c>
      <c r="I22" s="1">
        <v>2.2839999999999998</v>
      </c>
      <c r="J22" s="1">
        <v>2.1360000000000001</v>
      </c>
      <c r="K22" s="1">
        <v>2.0139999999999998</v>
      </c>
      <c r="L22" s="1">
        <v>1.839</v>
      </c>
      <c r="M22" s="1">
        <v>1.5095000000000001</v>
      </c>
      <c r="N22" s="37"/>
    </row>
    <row r="23" spans="2:26" ht="22.5" customHeight="1" x14ac:dyDescent="0.2">
      <c r="B23" s="19"/>
      <c r="C23" s="19" t="s">
        <v>3</v>
      </c>
      <c r="D23" s="37"/>
      <c r="E23" s="1">
        <v>7.2999999999999995E-2</v>
      </c>
      <c r="F23" s="1">
        <v>0.1125</v>
      </c>
      <c r="G23" s="1">
        <v>8.8499999999999995E-2</v>
      </c>
      <c r="H23" s="1">
        <v>7.2999999999999995E-2</v>
      </c>
      <c r="I23" s="1">
        <v>3.6499999999999998E-2</v>
      </c>
      <c r="J23" s="1">
        <v>0.16700000000000001</v>
      </c>
      <c r="K23" s="1">
        <v>0.1825</v>
      </c>
      <c r="L23" s="1">
        <v>0.249</v>
      </c>
      <c r="M23" s="1">
        <v>3.5999999999999997E-2</v>
      </c>
      <c r="N23" s="37"/>
    </row>
    <row r="24" spans="2:26" ht="22.5" customHeight="1" x14ac:dyDescent="0.2">
      <c r="B24" s="19">
        <v>3</v>
      </c>
      <c r="C24" s="19" t="s">
        <v>2</v>
      </c>
      <c r="D24" s="37"/>
      <c r="E24" s="1">
        <v>1.286</v>
      </c>
      <c r="F24" s="1">
        <f>F22</f>
        <v>1.839</v>
      </c>
      <c r="G24" s="1">
        <v>2.0625</v>
      </c>
      <c r="H24" s="1">
        <v>2.1835</v>
      </c>
      <c r="I24" s="1">
        <v>2.2839999999999998</v>
      </c>
      <c r="J24" s="1">
        <v>2.1360000000000001</v>
      </c>
      <c r="K24" s="1">
        <v>2.0139999999999998</v>
      </c>
      <c r="L24" s="1">
        <v>1.839</v>
      </c>
      <c r="M24" s="1">
        <v>1.5095000000000001</v>
      </c>
      <c r="N24" s="37"/>
      <c r="O24" s="7"/>
    </row>
    <row r="25" spans="2:26" ht="22.5" customHeight="1" x14ac:dyDescent="0.2">
      <c r="B25" s="19"/>
      <c r="C25" s="19" t="s">
        <v>3</v>
      </c>
      <c r="D25" s="37"/>
      <c r="E25" s="1">
        <v>0.08</v>
      </c>
      <c r="F25" s="1">
        <v>0.11</v>
      </c>
      <c r="G25" s="1">
        <v>6.7500000000000004E-2</v>
      </c>
      <c r="H25" s="1">
        <v>7.0000000000000007E-2</v>
      </c>
      <c r="I25" s="1">
        <v>2.9000000000000001E-2</v>
      </c>
      <c r="J25" s="1">
        <v>0.159</v>
      </c>
      <c r="K25" s="1">
        <v>0.19900000000000001</v>
      </c>
      <c r="L25" s="1">
        <v>0.215</v>
      </c>
      <c r="M25" s="1">
        <f>0.029</f>
        <v>2.9000000000000001E-2</v>
      </c>
      <c r="N25" s="37"/>
      <c r="O25" s="7"/>
    </row>
    <row r="26" spans="2:26" ht="22.5" customHeight="1" x14ac:dyDescent="0.2">
      <c r="B26" s="19">
        <v>4</v>
      </c>
      <c r="C26" s="19" t="s">
        <v>2</v>
      </c>
      <c r="D26" s="37"/>
      <c r="E26" s="1">
        <v>1.286</v>
      </c>
      <c r="F26" s="1">
        <f>F24</f>
        <v>1.839</v>
      </c>
      <c r="G26" s="1">
        <v>2.0625</v>
      </c>
      <c r="H26" s="1">
        <v>2.1835</v>
      </c>
      <c r="I26" s="1">
        <v>2.2839999999999998</v>
      </c>
      <c r="J26" s="1">
        <v>2.1360000000000001</v>
      </c>
      <c r="K26" s="1">
        <v>2.0139999999999998</v>
      </c>
      <c r="L26" s="1">
        <v>1.839</v>
      </c>
      <c r="M26" s="1">
        <v>1.5095000000000001</v>
      </c>
      <c r="N26" s="37"/>
      <c r="O26" s="7"/>
    </row>
    <row r="27" spans="2:26" ht="22.5" customHeight="1" x14ac:dyDescent="0.2">
      <c r="B27" s="19"/>
      <c r="C27" s="19" t="s">
        <v>3</v>
      </c>
      <c r="D27" s="37"/>
      <c r="E27" s="1">
        <v>0.06</v>
      </c>
      <c r="F27" s="1">
        <v>0.13500000000000001</v>
      </c>
      <c r="G27" s="1">
        <v>9.7500000000000003E-2</v>
      </c>
      <c r="H27" s="1">
        <v>6.8500000000000005E-2</v>
      </c>
      <c r="I27" s="1">
        <v>0.04</v>
      </c>
      <c r="J27" s="1">
        <v>0.17549999999999999</v>
      </c>
      <c r="K27" s="1">
        <v>0.192</v>
      </c>
      <c r="L27" s="1">
        <v>0.23</v>
      </c>
      <c r="M27" s="1">
        <f>0.0395</f>
        <v>3.95E-2</v>
      </c>
      <c r="N27" s="37"/>
      <c r="O27" s="7"/>
      <c r="Q27" s="8"/>
      <c r="R27" s="10"/>
      <c r="S27" s="10"/>
      <c r="T27" s="10"/>
      <c r="U27" s="10"/>
    </row>
    <row r="28" spans="2:26" ht="22.5" customHeight="1" x14ac:dyDescent="0.2">
      <c r="B28" s="19">
        <v>5</v>
      </c>
      <c r="C28" s="19" t="s">
        <v>2</v>
      </c>
      <c r="D28" s="37"/>
      <c r="E28" s="1">
        <v>1.286</v>
      </c>
      <c r="F28" s="1">
        <f>F26</f>
        <v>1.839</v>
      </c>
      <c r="G28" s="1">
        <v>2.0625</v>
      </c>
      <c r="H28" s="1">
        <v>2.1835</v>
      </c>
      <c r="I28" s="1">
        <v>2.2839999999999998</v>
      </c>
      <c r="J28" s="1">
        <v>2.1360000000000001</v>
      </c>
      <c r="K28" s="1">
        <v>2.0139999999999998</v>
      </c>
      <c r="L28" s="1">
        <v>1.839</v>
      </c>
      <c r="M28" s="1">
        <v>1.5095000000000001</v>
      </c>
      <c r="N28" s="37"/>
      <c r="O28" s="7"/>
      <c r="R28" s="9"/>
    </row>
    <row r="29" spans="2:26" ht="22.5" customHeight="1" x14ac:dyDescent="0.2">
      <c r="B29" s="19"/>
      <c r="C29" s="19" t="s">
        <v>3</v>
      </c>
      <c r="D29" s="38"/>
      <c r="E29" s="1">
        <v>7.6999999999999999E-2</v>
      </c>
      <c r="F29" s="1">
        <v>0.115</v>
      </c>
      <c r="G29" s="1">
        <v>7.85E-2</v>
      </c>
      <c r="H29" s="1">
        <v>7.3999999999999996E-2</v>
      </c>
      <c r="I29" s="1">
        <v>3.9E-2</v>
      </c>
      <c r="J29" s="1">
        <v>0.158</v>
      </c>
      <c r="K29" s="1">
        <v>0.19500000000000001</v>
      </c>
      <c r="L29" s="1">
        <v>0.22850000000000001</v>
      </c>
      <c r="M29" s="1">
        <v>3.9E-2</v>
      </c>
      <c r="N29" s="38"/>
      <c r="O29" s="7"/>
      <c r="R29" s="9"/>
    </row>
    <row r="30" spans="2:26" ht="22.5" customHeight="1" x14ac:dyDescent="0.2">
      <c r="O30" s="7"/>
    </row>
    <row r="31" spans="2:26" ht="22.5" customHeight="1" x14ac:dyDescent="0.2">
      <c r="B31" s="22"/>
      <c r="C31" s="16">
        <v>5.0000000000000001E-4</v>
      </c>
      <c r="F31" s="11">
        <f>AVERAGE(E11:M11)</f>
        <v>4.752749340890988</v>
      </c>
      <c r="G31" s="11">
        <f>_xlfn.STDEV.S(E11:M11)/3</f>
        <v>2.9704181656713121E-2</v>
      </c>
      <c r="H31" s="28">
        <f>MAX(ABS(E11-F31),ABS(F11-F31),ABS(G11-F31),ABS(H11-F31),ABS(I11-F31),ABS(J11-F31),ABS(K11-F31),ABS(L11-F31),ABS(M11-F31))/F31</f>
        <v>4.1080164705939726E-2</v>
      </c>
      <c r="O31" s="7"/>
    </row>
    <row r="32" spans="2:26" ht="22.5" customHeight="1" x14ac:dyDescent="0.2">
      <c r="B32" s="22"/>
      <c r="C32" s="16">
        <v>5.0000000000000001E-4</v>
      </c>
      <c r="G32" s="9"/>
      <c r="O32" s="7"/>
    </row>
    <row r="33" spans="2:18" ht="22.5" customHeight="1" x14ac:dyDescent="0.2">
      <c r="B33" s="22"/>
      <c r="C33" s="17">
        <f>2^0.5*C31</f>
        <v>7.0710678118654762E-4</v>
      </c>
      <c r="F33" s="11">
        <f>(9.8*X16)^0.5</f>
        <v>4.7578576846194593</v>
      </c>
      <c r="H33" s="27">
        <f>(ABS(F33-F31))/F33</f>
        <v>1.0736646758024934E-3</v>
      </c>
      <c r="O33" s="7"/>
      <c r="R33" s="9"/>
    </row>
    <row r="34" spans="2:18" ht="22.5" customHeight="1" x14ac:dyDescent="0.2">
      <c r="R34" s="9"/>
    </row>
    <row r="35" spans="2:18" ht="22.5" customHeight="1" x14ac:dyDescent="0.2">
      <c r="R35" s="9"/>
    </row>
    <row r="36" spans="2:18" ht="22.5" customHeight="1" x14ac:dyDescent="0.2">
      <c r="R36" s="9"/>
    </row>
    <row r="37" spans="2:18" ht="22.5" customHeight="1" x14ac:dyDescent="0.2">
      <c r="R37" s="9"/>
    </row>
    <row r="38" spans="2:18" ht="22.5" customHeight="1" x14ac:dyDescent="0.2">
      <c r="R38" s="9"/>
    </row>
    <row r="39" spans="2:18" ht="22.5" customHeight="1" x14ac:dyDescent="0.2">
      <c r="R39" s="9"/>
    </row>
    <row r="40" spans="2:18" ht="22.5" customHeight="1" x14ac:dyDescent="0.2"/>
    <row r="41" spans="2:18" ht="22.5" customHeight="1" x14ac:dyDescent="0.2"/>
    <row r="42" spans="2:18" ht="22.5" customHeight="1" x14ac:dyDescent="0.2"/>
    <row r="43" spans="2:18" ht="22.5" customHeight="1" x14ac:dyDescent="0.2"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2:18" ht="22.5" customHeight="1" x14ac:dyDescent="0.2">
      <c r="B44" s="34"/>
      <c r="C44" s="3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2:18" ht="22.5" customHeight="1" x14ac:dyDescent="0.2">
      <c r="B45" s="25"/>
      <c r="C45" s="25"/>
      <c r="D45" s="29"/>
      <c r="E45" s="26"/>
      <c r="F45" s="26"/>
      <c r="G45" s="26"/>
      <c r="H45" s="26"/>
      <c r="I45" s="26"/>
      <c r="J45" s="26"/>
      <c r="K45" s="26"/>
      <c r="L45" s="26"/>
      <c r="M45" s="26"/>
      <c r="N45" s="29"/>
    </row>
    <row r="46" spans="2:18" ht="22.5" customHeight="1" x14ac:dyDescent="0.2">
      <c r="B46" s="25"/>
      <c r="C46" s="25"/>
      <c r="D46" s="29"/>
      <c r="E46" s="26"/>
      <c r="F46" s="26"/>
      <c r="G46" s="26"/>
      <c r="H46" s="26"/>
      <c r="I46" s="26"/>
      <c r="J46" s="26"/>
      <c r="K46" s="26"/>
      <c r="L46" s="26"/>
      <c r="M46" s="26"/>
      <c r="N46" s="29"/>
    </row>
    <row r="47" spans="2:18" ht="22.5" customHeight="1" x14ac:dyDescent="0.2">
      <c r="B47" s="25"/>
      <c r="C47" s="25"/>
      <c r="D47" s="29"/>
      <c r="E47" s="26"/>
      <c r="F47" s="26"/>
      <c r="G47" s="26"/>
      <c r="H47" s="26"/>
      <c r="I47" s="26"/>
      <c r="J47" s="26"/>
      <c r="K47" s="26"/>
      <c r="L47" s="26"/>
      <c r="M47" s="26"/>
      <c r="N47" s="29"/>
    </row>
    <row r="48" spans="2:18" ht="22.5" customHeight="1" x14ac:dyDescent="0.2">
      <c r="B48" s="25"/>
      <c r="C48" s="25"/>
      <c r="D48" s="29"/>
      <c r="E48" s="26"/>
      <c r="F48" s="26"/>
      <c r="G48" s="26"/>
      <c r="H48" s="26"/>
      <c r="I48" s="26"/>
      <c r="J48" s="26"/>
      <c r="K48" s="26"/>
      <c r="L48" s="26"/>
      <c r="M48" s="26"/>
      <c r="N48" s="29"/>
    </row>
    <row r="49" spans="2:14" ht="22.5" customHeight="1" x14ac:dyDescent="0.2">
      <c r="B49" s="25"/>
      <c r="C49" s="25"/>
      <c r="D49" s="29"/>
      <c r="E49" s="26"/>
      <c r="F49" s="26"/>
      <c r="G49" s="26"/>
      <c r="H49" s="26"/>
      <c r="I49" s="26"/>
      <c r="J49" s="26"/>
      <c r="K49" s="26"/>
      <c r="L49" s="26"/>
      <c r="M49" s="26"/>
      <c r="N49" s="29"/>
    </row>
    <row r="50" spans="2:14" ht="22.5" customHeight="1" x14ac:dyDescent="0.2">
      <c r="B50" s="25"/>
      <c r="C50" s="25"/>
      <c r="D50" s="29"/>
      <c r="E50" s="26"/>
      <c r="F50" s="26"/>
      <c r="G50" s="26"/>
      <c r="H50" s="26"/>
      <c r="I50" s="26"/>
      <c r="J50" s="26"/>
      <c r="K50" s="26"/>
      <c r="L50" s="26"/>
      <c r="M50" s="26"/>
      <c r="N50" s="29"/>
    </row>
    <row r="51" spans="2:14" ht="22.5" customHeight="1" x14ac:dyDescent="0.2">
      <c r="B51" s="25"/>
      <c r="C51" s="25"/>
      <c r="D51" s="29"/>
      <c r="E51" s="26"/>
      <c r="F51" s="26"/>
      <c r="G51" s="26"/>
      <c r="H51" s="26"/>
      <c r="I51" s="26"/>
      <c r="J51" s="26"/>
      <c r="K51" s="26"/>
      <c r="L51" s="26"/>
      <c r="M51" s="26"/>
      <c r="N51" s="29"/>
    </row>
    <row r="52" spans="2:14" ht="22.5" customHeight="1" x14ac:dyDescent="0.2">
      <c r="B52" s="25"/>
      <c r="C52" s="25"/>
      <c r="D52" s="29"/>
      <c r="E52" s="26"/>
      <c r="F52" s="26"/>
      <c r="G52" s="26"/>
      <c r="H52" s="26"/>
      <c r="I52" s="26"/>
      <c r="J52" s="26"/>
      <c r="K52" s="26"/>
      <c r="L52" s="26"/>
      <c r="M52" s="26"/>
      <c r="N52" s="29"/>
    </row>
    <row r="53" spans="2:14" ht="22.5" customHeight="1" x14ac:dyDescent="0.2">
      <c r="B53" s="25"/>
      <c r="C53" s="25"/>
      <c r="D53" s="29"/>
      <c r="E53" s="26"/>
      <c r="F53" s="26"/>
      <c r="G53" s="26"/>
      <c r="H53" s="26"/>
      <c r="I53" s="26"/>
      <c r="J53" s="26"/>
      <c r="K53" s="26"/>
      <c r="L53" s="26"/>
      <c r="M53" s="26"/>
      <c r="N53" s="29"/>
    </row>
    <row r="54" spans="2:14" ht="22.5" customHeight="1" x14ac:dyDescent="0.2">
      <c r="B54" s="25"/>
      <c r="C54" s="25"/>
      <c r="D54" s="29"/>
      <c r="E54" s="26"/>
      <c r="F54" s="26"/>
      <c r="G54" s="26"/>
      <c r="H54" s="26"/>
      <c r="I54" s="26"/>
      <c r="J54" s="26"/>
      <c r="K54" s="26"/>
      <c r="L54" s="26"/>
      <c r="M54" s="26"/>
      <c r="N54" s="29"/>
    </row>
    <row r="55" spans="2:14" ht="22.5" customHeight="1" x14ac:dyDescent="0.2"/>
    <row r="56" spans="2:14" ht="22.5" customHeight="1" x14ac:dyDescent="0.2"/>
    <row r="57" spans="2:14" ht="22.5" customHeight="1" x14ac:dyDescent="0.2"/>
    <row r="58" spans="2:14" ht="22.5" customHeight="1" x14ac:dyDescent="0.2"/>
    <row r="59" spans="2:14" ht="22.5" customHeight="1" x14ac:dyDescent="0.2"/>
    <row r="60" spans="2:14" ht="22.5" customHeight="1" x14ac:dyDescent="0.2"/>
    <row r="61" spans="2:14" ht="22.5" customHeight="1" x14ac:dyDescent="0.2"/>
    <row r="62" spans="2:14" ht="22.5" customHeight="1" x14ac:dyDescent="0.2"/>
    <row r="63" spans="2:14" ht="22.5" customHeight="1" x14ac:dyDescent="0.2"/>
    <row r="64" spans="2:1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</sheetData>
  <mergeCells count="25">
    <mergeCell ref="N4:N12"/>
    <mergeCell ref="D4:D12"/>
    <mergeCell ref="D2:N2"/>
    <mergeCell ref="B10:C10"/>
    <mergeCell ref="B11:C11"/>
    <mergeCell ref="B12:C12"/>
    <mergeCell ref="B2:B3"/>
    <mergeCell ref="B4:B8"/>
    <mergeCell ref="B9:C9"/>
    <mergeCell ref="W15:Z15"/>
    <mergeCell ref="B14:C14"/>
    <mergeCell ref="B15:C15"/>
    <mergeCell ref="B16:C16"/>
    <mergeCell ref="D14:D16"/>
    <mergeCell ref="N14:N16"/>
    <mergeCell ref="D45:D54"/>
    <mergeCell ref="N45:N54"/>
    <mergeCell ref="D18:N18"/>
    <mergeCell ref="B18:B19"/>
    <mergeCell ref="C18:C19"/>
    <mergeCell ref="B43:B44"/>
    <mergeCell ref="C43:C44"/>
    <mergeCell ref="D43:N43"/>
    <mergeCell ref="D20:D29"/>
    <mergeCell ref="N20:N29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Rocha</dc:creator>
  <cp:lastModifiedBy>Microsoft Office User</cp:lastModifiedBy>
  <dcterms:created xsi:type="dcterms:W3CDTF">2021-05-23T18:44:19Z</dcterms:created>
  <dcterms:modified xsi:type="dcterms:W3CDTF">2022-03-19T12:11:09Z</dcterms:modified>
</cp:coreProperties>
</file>