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7A-formção imagem/"/>
    </mc:Choice>
  </mc:AlternateContent>
  <xr:revisionPtr revIDLastSave="0" documentId="13_ncr:1_{DDD37AD3-D46F-1644-91FA-A165B4E15C0C}" xr6:coauthVersionLast="47" xr6:coauthVersionMax="47" xr10:uidLastSave="{00000000-0000-0000-0000-000000000000}"/>
  <bookViews>
    <workbookView xWindow="0" yWindow="500" windowWidth="28800" windowHeight="16020" xr2:uid="{2939C4E5-8617-1D4F-96CF-5BEDC48F4489}"/>
  </bookViews>
  <sheets>
    <sheet name="FINAL" sheetId="6" r:id="rId1"/>
    <sheet name="Lente 15" sheetId="1" r:id="rId2"/>
    <sheet name="Sheet1" sheetId="5" r:id="rId3"/>
    <sheet name="Lente 10" sheetId="2" r:id="rId4"/>
    <sheet name="Máscar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6" i="6" l="1" a="1"/>
  <c r="O116" i="6" s="1"/>
  <c r="O109" i="6" a="1"/>
  <c r="O109" i="6" s="1"/>
  <c r="N58" i="6" a="1"/>
  <c r="N58" i="6" s="1"/>
  <c r="M14" i="6"/>
  <c r="L14" i="6"/>
  <c r="K14" i="6"/>
  <c r="J14" i="6"/>
  <c r="G14" i="6"/>
  <c r="E14" i="6"/>
  <c r="M16" i="6"/>
  <c r="L16" i="6"/>
  <c r="K16" i="6"/>
  <c r="J16" i="6"/>
  <c r="M15" i="6"/>
  <c r="L15" i="6"/>
  <c r="K15" i="6"/>
  <c r="J15" i="6"/>
  <c r="G16" i="6"/>
  <c r="E16" i="6"/>
  <c r="G15" i="6"/>
  <c r="E15" i="6"/>
  <c r="M12" i="6"/>
  <c r="L12" i="6"/>
  <c r="K12" i="6"/>
  <c r="J12" i="6"/>
  <c r="M11" i="6"/>
  <c r="L11" i="6"/>
  <c r="K11" i="6"/>
  <c r="J11" i="6"/>
  <c r="G12" i="6"/>
  <c r="E12" i="6"/>
  <c r="G11" i="6"/>
  <c r="E11" i="6"/>
  <c r="M10" i="6"/>
  <c r="L10" i="6"/>
  <c r="K10" i="6"/>
  <c r="J10" i="6"/>
  <c r="M9" i="6"/>
  <c r="L9" i="6"/>
  <c r="K9" i="6"/>
  <c r="J9" i="6"/>
  <c r="E9" i="6"/>
  <c r="G9" i="6"/>
  <c r="E10" i="6"/>
  <c r="G10" i="6"/>
  <c r="C21" i="6"/>
  <c r="K21" i="6" s="1"/>
  <c r="J21" i="6"/>
  <c r="G21" i="6"/>
  <c r="E21" i="6"/>
  <c r="C20" i="6"/>
  <c r="M20" i="6" s="1"/>
  <c r="L20" i="6"/>
  <c r="K20" i="6"/>
  <c r="J20" i="6"/>
  <c r="G20" i="6"/>
  <c r="E20" i="6"/>
  <c r="C19" i="6"/>
  <c r="M19" i="6" s="1"/>
  <c r="J19" i="6"/>
  <c r="G19" i="6"/>
  <c r="E19" i="6"/>
  <c r="C18" i="6"/>
  <c r="M18" i="6" s="1"/>
  <c r="J18" i="6"/>
  <c r="G18" i="6"/>
  <c r="E18" i="6"/>
  <c r="M17" i="6"/>
  <c r="L17" i="6"/>
  <c r="K17" i="6"/>
  <c r="J17" i="6"/>
  <c r="G17" i="6"/>
  <c r="E17" i="6"/>
  <c r="C13" i="6"/>
  <c r="L13" i="6" s="1"/>
  <c r="J13" i="6"/>
  <c r="G13" i="6"/>
  <c r="E13" i="6"/>
  <c r="C8" i="6"/>
  <c r="L8" i="6" s="1"/>
  <c r="M8" i="6"/>
  <c r="J8" i="6"/>
  <c r="G8" i="6"/>
  <c r="E8" i="6"/>
  <c r="C7" i="6"/>
  <c r="K7" i="6" s="1"/>
  <c r="M7" i="6"/>
  <c r="J7" i="6"/>
  <c r="G7" i="6"/>
  <c r="E7" i="6"/>
  <c r="C6" i="6"/>
  <c r="M6" i="6" s="1"/>
  <c r="J6" i="6"/>
  <c r="G6" i="6"/>
  <c r="E6" i="6"/>
  <c r="C5" i="6"/>
  <c r="M5" i="6" s="1"/>
  <c r="J5" i="6"/>
  <c r="G5" i="6"/>
  <c r="E5" i="6"/>
  <c r="X51" i="1"/>
  <c r="X52" i="1"/>
  <c r="X53" i="1"/>
  <c r="X54" i="1"/>
  <c r="X55" i="1"/>
  <c r="X56" i="1"/>
  <c r="X57" i="1"/>
  <c r="X58" i="1"/>
  <c r="X59" i="1"/>
  <c r="X60" i="1"/>
  <c r="W41" i="1" a="1"/>
  <c r="W41" i="1"/>
  <c r="X41" i="1"/>
  <c r="X50" i="1"/>
  <c r="AI37" i="1" a="1"/>
  <c r="AI37" i="1"/>
  <c r="AJ37" i="1"/>
  <c r="AI38" i="1"/>
  <c r="AJ38" i="1"/>
  <c r="AI39" i="1"/>
  <c r="AJ39" i="1"/>
  <c r="W42" i="1"/>
  <c r="X42" i="1"/>
  <c r="W43" i="1"/>
  <c r="X43" i="1"/>
  <c r="F33" i="1"/>
  <c r="F34" i="1"/>
  <c r="F35" i="1"/>
  <c r="F36" i="1"/>
  <c r="F37" i="1"/>
  <c r="D33" i="1"/>
  <c r="D34" i="1"/>
  <c r="D35" i="1"/>
  <c r="D36" i="1"/>
  <c r="D37" i="1"/>
  <c r="B37" i="1"/>
  <c r="J37" i="1"/>
  <c r="K37" i="1"/>
  <c r="L37" i="1"/>
  <c r="B36" i="1"/>
  <c r="J36" i="1"/>
  <c r="K36" i="1"/>
  <c r="L36" i="1"/>
  <c r="B35" i="1"/>
  <c r="J35" i="1"/>
  <c r="K35" i="1"/>
  <c r="L35" i="1"/>
  <c r="B34" i="1"/>
  <c r="J34" i="1"/>
  <c r="K34" i="1"/>
  <c r="L34" i="1"/>
  <c r="B33" i="1"/>
  <c r="J33" i="1"/>
  <c r="K33" i="1"/>
  <c r="L33" i="1"/>
  <c r="B24" i="1"/>
  <c r="B25" i="1"/>
  <c r="B26" i="1"/>
  <c r="B27" i="1"/>
  <c r="B23" i="1"/>
  <c r="B32" i="1"/>
  <c r="B29" i="1"/>
  <c r="B30" i="1"/>
  <c r="B31" i="1"/>
  <c r="K65" i="1" a="1"/>
  <c r="K65" i="1"/>
  <c r="L65" i="1"/>
  <c r="K66" i="1"/>
  <c r="L66" i="1"/>
  <c r="K67" i="1"/>
  <c r="L67" i="1"/>
  <c r="D23" i="1"/>
  <c r="D24" i="1"/>
  <c r="D25" i="1"/>
  <c r="D26" i="1"/>
  <c r="D27" i="1"/>
  <c r="F27" i="1"/>
  <c r="F24" i="1"/>
  <c r="D28" i="1"/>
  <c r="D29" i="1"/>
  <c r="D30" i="1"/>
  <c r="D31" i="1"/>
  <c r="F23" i="1"/>
  <c r="F25" i="1"/>
  <c r="F26" i="1"/>
  <c r="F28" i="1"/>
  <c r="F29" i="1"/>
  <c r="F30" i="1"/>
  <c r="F31" i="1"/>
  <c r="F32" i="1"/>
  <c r="D32" i="1"/>
  <c r="E64" i="1" a="1"/>
  <c r="E64" i="1"/>
  <c r="F64" i="1"/>
  <c r="E65" i="1"/>
  <c r="F65" i="1"/>
  <c r="E66" i="1"/>
  <c r="F66" i="1"/>
  <c r="I24" i="1"/>
  <c r="I25" i="1"/>
  <c r="I26" i="1"/>
  <c r="I27" i="1"/>
  <c r="I28" i="1"/>
  <c r="I29" i="1"/>
  <c r="I30" i="1"/>
  <c r="I31" i="1"/>
  <c r="I32" i="1"/>
  <c r="I23" i="1"/>
  <c r="J28" i="4" a="1"/>
  <c r="J28" i="4"/>
  <c r="K28" i="4"/>
  <c r="J29" i="4"/>
  <c r="K29" i="4"/>
  <c r="J30" i="4"/>
  <c r="K30" i="4"/>
  <c r="C28" i="4" a="1"/>
  <c r="C28" i="4"/>
  <c r="D28" i="4" a="1"/>
  <c r="D28" i="4"/>
  <c r="C29" i="4" a="1"/>
  <c r="C29" i="4"/>
  <c r="D29" i="4" a="1"/>
  <c r="D29" i="4"/>
  <c r="C30" i="4" a="1"/>
  <c r="C30" i="4"/>
  <c r="D30" i="4" a="1"/>
  <c r="D30" i="4"/>
  <c r="F5" i="4"/>
  <c r="F6" i="4"/>
  <c r="F4" i="4"/>
  <c r="D5" i="4"/>
  <c r="D6" i="4"/>
  <c r="D4" i="4"/>
  <c r="L5" i="4"/>
  <c r="L6" i="4"/>
  <c r="L4" i="4"/>
  <c r="K5" i="4"/>
  <c r="K6" i="4"/>
  <c r="K4" i="4"/>
  <c r="J5" i="4"/>
  <c r="J6" i="4"/>
  <c r="J4" i="4"/>
  <c r="M32" i="2"/>
  <c r="E32" i="2"/>
  <c r="B32" i="2"/>
  <c r="L32" i="2"/>
  <c r="C32" i="2"/>
  <c r="K32" i="2"/>
  <c r="J32" i="2"/>
  <c r="I32" i="2"/>
  <c r="H32" i="2"/>
  <c r="G32" i="2"/>
  <c r="F32" i="2"/>
  <c r="D32" i="2"/>
  <c r="M31" i="2"/>
  <c r="E31" i="2"/>
  <c r="B31" i="2"/>
  <c r="L31" i="2"/>
  <c r="C31" i="2"/>
  <c r="K31" i="2"/>
  <c r="J31" i="2"/>
  <c r="I31" i="2"/>
  <c r="H31" i="2"/>
  <c r="G31" i="2"/>
  <c r="F31" i="2"/>
  <c r="D31" i="2"/>
  <c r="M30" i="2"/>
  <c r="E30" i="2"/>
  <c r="B30" i="2"/>
  <c r="L30" i="2"/>
  <c r="C30" i="2"/>
  <c r="K30" i="2"/>
  <c r="J30" i="2"/>
  <c r="I30" i="2"/>
  <c r="H30" i="2"/>
  <c r="G30" i="2"/>
  <c r="F30" i="2"/>
  <c r="D30" i="2"/>
  <c r="M29" i="2"/>
  <c r="E29" i="2"/>
  <c r="B29" i="2"/>
  <c r="L29" i="2"/>
  <c r="C29" i="2"/>
  <c r="K29" i="2"/>
  <c r="J29" i="2"/>
  <c r="I29" i="2"/>
  <c r="H29" i="2"/>
  <c r="G29" i="2"/>
  <c r="F29" i="2"/>
  <c r="D29" i="2"/>
  <c r="M28" i="2"/>
  <c r="E28" i="2"/>
  <c r="B28" i="2"/>
  <c r="L28" i="2"/>
  <c r="C28" i="2"/>
  <c r="K28" i="2"/>
  <c r="J28" i="2"/>
  <c r="I28" i="2"/>
  <c r="H28" i="2"/>
  <c r="G28" i="2"/>
  <c r="F28" i="2"/>
  <c r="D28" i="2"/>
  <c r="M27" i="2"/>
  <c r="E27" i="2"/>
  <c r="B27" i="2"/>
  <c r="L27" i="2"/>
  <c r="C27" i="2"/>
  <c r="K27" i="2"/>
  <c r="J27" i="2"/>
  <c r="I27" i="2"/>
  <c r="H27" i="2"/>
  <c r="G27" i="2"/>
  <c r="F27" i="2"/>
  <c r="D27" i="2"/>
  <c r="M26" i="2"/>
  <c r="E26" i="2"/>
  <c r="B26" i="2"/>
  <c r="L26" i="2"/>
  <c r="C26" i="2"/>
  <c r="K26" i="2"/>
  <c r="J26" i="2"/>
  <c r="I26" i="2"/>
  <c r="H26" i="2"/>
  <c r="G26" i="2"/>
  <c r="F26" i="2"/>
  <c r="D26" i="2"/>
  <c r="M25" i="2"/>
  <c r="E25" i="2"/>
  <c r="B25" i="2"/>
  <c r="L25" i="2"/>
  <c r="C25" i="2"/>
  <c r="K25" i="2"/>
  <c r="J25" i="2"/>
  <c r="I25" i="2"/>
  <c r="H25" i="2"/>
  <c r="G25" i="2"/>
  <c r="F25" i="2"/>
  <c r="D25" i="2"/>
  <c r="M24" i="2"/>
  <c r="E24" i="2"/>
  <c r="B24" i="2"/>
  <c r="L24" i="2"/>
  <c r="C24" i="2"/>
  <c r="K24" i="2"/>
  <c r="J24" i="2"/>
  <c r="I24" i="2"/>
  <c r="H24" i="2"/>
  <c r="G24" i="2"/>
  <c r="F24" i="2"/>
  <c r="D24" i="2"/>
  <c r="M23" i="2"/>
  <c r="E23" i="2"/>
  <c r="B23" i="2"/>
  <c r="L23" i="2"/>
  <c r="C23" i="2"/>
  <c r="K23" i="2"/>
  <c r="J23" i="2"/>
  <c r="I23" i="2"/>
  <c r="H23" i="2"/>
  <c r="G23" i="2"/>
  <c r="F23" i="2"/>
  <c r="D23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L31" i="1"/>
  <c r="L32" i="1"/>
  <c r="K31" i="1"/>
  <c r="K32" i="1"/>
  <c r="J31" i="1"/>
  <c r="J32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J22" i="6" l="1"/>
  <c r="P118" i="6"/>
  <c r="O118" i="6"/>
  <c r="K6" i="6"/>
  <c r="M21" i="6"/>
  <c r="P116" i="6"/>
  <c r="P117" i="6"/>
  <c r="O117" i="6"/>
  <c r="P111" i="6"/>
  <c r="O111" i="6"/>
  <c r="P110" i="6"/>
  <c r="O110" i="6"/>
  <c r="P109" i="6"/>
  <c r="L5" i="6"/>
  <c r="L18" i="6"/>
  <c r="L21" i="6"/>
  <c r="L6" i="6"/>
  <c r="V38" i="6"/>
  <c r="V44" i="6"/>
  <c r="K5" i="6"/>
  <c r="V51" i="6"/>
  <c r="F58" i="6" a="1"/>
  <c r="F58" i="6" s="1"/>
  <c r="L7" i="6"/>
  <c r="K19" i="6"/>
  <c r="L19" i="6"/>
  <c r="K18" i="6"/>
  <c r="K8" i="6"/>
  <c r="M13" i="6"/>
  <c r="M22" i="6" s="1"/>
  <c r="K13" i="6"/>
  <c r="O60" i="6"/>
  <c r="N59" i="6"/>
  <c r="O58" i="6"/>
  <c r="V43" i="6" s="1"/>
  <c r="N60" i="6"/>
  <c r="O59" i="6"/>
  <c r="V42" i="6" l="1"/>
  <c r="K22" i="6"/>
  <c r="V50" i="6"/>
  <c r="V46" i="6"/>
  <c r="L22" i="6"/>
  <c r="V48" i="6"/>
  <c r="V41" i="6"/>
  <c r="V47" i="6"/>
  <c r="V39" i="6"/>
  <c r="V40" i="6"/>
  <c r="V49" i="6"/>
  <c r="V45" i="6"/>
  <c r="F59" i="6"/>
  <c r="G59" i="6"/>
  <c r="G60" i="6"/>
  <c r="F60" i="6"/>
  <c r="G5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<sst xmlns="http://schemas.openxmlformats.org/spreadsheetml/2006/main" count="150" uniqueCount="57">
  <si>
    <t>D (cm)</t>
  </si>
  <si>
    <r>
      <t>S</t>
    </r>
    <r>
      <rPr>
        <vertAlign val="subscript"/>
        <sz val="12"/>
        <color theme="1"/>
        <rFont val="Calibri (Body)"/>
      </rPr>
      <t>o</t>
    </r>
    <r>
      <rPr>
        <sz val="12"/>
        <color theme="1"/>
        <rFont val="Calibri"/>
        <family val="2"/>
        <scheme val="minor"/>
      </rPr>
      <t xml:space="preserve"> (cm)</t>
    </r>
  </si>
  <si>
    <r>
      <t>M</t>
    </r>
    <r>
      <rPr>
        <vertAlign val="subscript"/>
        <sz val="12"/>
        <color theme="1"/>
        <rFont val="Calibri (Body)"/>
      </rPr>
      <t>T</t>
    </r>
  </si>
  <si>
    <r>
      <t>S</t>
    </r>
    <r>
      <rPr>
        <vertAlign val="subscript"/>
        <sz val="12"/>
        <color theme="1"/>
        <rFont val="Calibri (Body)"/>
      </rPr>
      <t xml:space="preserve">i </t>
    </r>
    <r>
      <rPr>
        <sz val="12"/>
        <color theme="1"/>
        <rFont val="Calibri"/>
        <family val="2"/>
        <scheme val="minor"/>
      </rPr>
      <t>(cm)</t>
    </r>
  </si>
  <si>
    <t>h (cm)</t>
  </si>
  <si>
    <t>h` (cm)</t>
  </si>
  <si>
    <r>
      <t>S</t>
    </r>
    <r>
      <rPr>
        <b/>
        <vertAlign val="subscript"/>
        <sz val="12"/>
        <color theme="1"/>
        <rFont val="Calibri (Body)"/>
      </rPr>
      <t>o</t>
    </r>
    <r>
      <rPr>
        <b/>
        <sz val="12"/>
        <color theme="1"/>
        <rFont val="Calibri"/>
        <family val="2"/>
        <scheme val="minor"/>
      </rPr>
      <t xml:space="preserve"> (cm)</t>
    </r>
  </si>
  <si>
    <r>
      <t>S</t>
    </r>
    <r>
      <rPr>
        <b/>
        <vertAlign val="subscript"/>
        <sz val="12"/>
        <color theme="1"/>
        <rFont val="Calibri (Body)"/>
      </rPr>
      <t xml:space="preserve">i </t>
    </r>
    <r>
      <rPr>
        <b/>
        <sz val="12"/>
        <color theme="1"/>
        <rFont val="Calibri"/>
        <family val="2"/>
        <scheme val="minor"/>
      </rPr>
      <t>(cm)</t>
    </r>
  </si>
  <si>
    <r>
      <t>M</t>
    </r>
    <r>
      <rPr>
        <b/>
        <vertAlign val="subscript"/>
        <sz val="12"/>
        <color theme="1"/>
        <rFont val="Calibri (Body)"/>
      </rPr>
      <t>T</t>
    </r>
  </si>
  <si>
    <t>Lente 15</t>
  </si>
  <si>
    <t>Posição</t>
  </si>
  <si>
    <t>A</t>
  </si>
  <si>
    <t>B</t>
  </si>
  <si>
    <t>Sem máscara</t>
  </si>
  <si>
    <t>Máscara 1</t>
  </si>
  <si>
    <t>Máscara 2</t>
  </si>
  <si>
    <r>
      <t>S</t>
    </r>
    <r>
      <rPr>
        <b/>
        <vertAlign val="subscript"/>
        <sz val="12"/>
        <color theme="1"/>
        <rFont val="Calibri (Body)"/>
      </rPr>
      <t>i (±0,05)</t>
    </r>
    <r>
      <rPr>
        <b/>
        <sz val="12"/>
        <color theme="1"/>
        <rFont val="Calibri"/>
        <family val="2"/>
        <scheme val="minor"/>
      </rPr>
      <t>cm</t>
    </r>
  </si>
  <si>
    <r>
      <t>S</t>
    </r>
    <r>
      <rPr>
        <b/>
        <vertAlign val="subscript"/>
        <sz val="12"/>
        <color theme="1"/>
        <rFont val="Calibri (Body)"/>
      </rPr>
      <t>o</t>
    </r>
    <r>
      <rPr>
        <b/>
        <sz val="12"/>
        <color theme="1"/>
        <rFont val="Calibri"/>
        <family val="2"/>
        <scheme val="minor"/>
      </rPr>
      <t xml:space="preserve"> (±0,05)cm</t>
    </r>
  </si>
  <si>
    <t>altura (± 0,05)cm</t>
  </si>
  <si>
    <t>traços (±0,05)cm</t>
  </si>
  <si>
    <t>2h (cm)</t>
  </si>
  <si>
    <t>2h` (cm)</t>
  </si>
  <si>
    <t>D em função de So</t>
  </si>
  <si>
    <t>X</t>
  </si>
  <si>
    <t>Y</t>
  </si>
  <si>
    <t>M</t>
  </si>
  <si>
    <t>AJUSTES</t>
  </si>
  <si>
    <t>D (Y)</t>
  </si>
  <si>
    <t>SO (X)</t>
  </si>
  <si>
    <t>m</t>
  </si>
  <si>
    <t>b</t>
  </si>
  <si>
    <t>S0</t>
  </si>
  <si>
    <t>D</t>
  </si>
  <si>
    <t>sm</t>
  </si>
  <si>
    <t>sb</t>
  </si>
  <si>
    <t>So</t>
  </si>
  <si>
    <t>ass vertical</t>
  </si>
  <si>
    <t>Ass horizontal</t>
  </si>
  <si>
    <t>sy</t>
  </si>
  <si>
    <r>
      <t>r</t>
    </r>
    <r>
      <rPr>
        <b/>
        <vertAlign val="superscript"/>
        <sz val="12"/>
        <color theme="1"/>
        <rFont val="Calibri (Body)"/>
      </rPr>
      <t>2</t>
    </r>
  </si>
  <si>
    <t>1/So</t>
  </si>
  <si>
    <t>1/Si</t>
  </si>
  <si>
    <t>Médias (s/ pontos duvidosos)</t>
  </si>
  <si>
    <t xml:space="preserve">Tabela 2 de ajuste  </t>
  </si>
  <si>
    <t xml:space="preserve">tabela 3 de ajuste </t>
  </si>
  <si>
    <t xml:space="preserve">Tabela 4- Linha ajuste gráfico 2 </t>
  </si>
  <si>
    <t>Tabela 6 - Assíntota Esquerda</t>
  </si>
  <si>
    <t>Tabela 7 - Assíntota Direita</t>
  </si>
  <si>
    <t>Tabela 1 - Lente convergente +15</t>
  </si>
  <si>
    <t>2h (±0,05) cm</t>
  </si>
  <si>
    <t>2h` (±0,05) cm</t>
  </si>
  <si>
    <r>
      <t>S</t>
    </r>
    <r>
      <rPr>
        <b/>
        <vertAlign val="subscript"/>
        <sz val="12"/>
        <color theme="1"/>
        <rFont val="Calibri (Body)"/>
      </rPr>
      <t xml:space="preserve">i </t>
    </r>
    <r>
      <rPr>
        <b/>
        <sz val="12"/>
        <color theme="1"/>
        <rFont val="Calibri (Body)"/>
      </rPr>
      <t xml:space="preserve">(±0,05) </t>
    </r>
    <r>
      <rPr>
        <b/>
        <sz val="12"/>
        <color theme="1"/>
        <rFont val="Calibri"/>
        <family val="2"/>
        <scheme val="minor"/>
      </rPr>
      <t>cm</t>
    </r>
  </si>
  <si>
    <r>
      <t>S</t>
    </r>
    <r>
      <rPr>
        <b/>
        <vertAlign val="subscript"/>
        <sz val="12"/>
        <color theme="1"/>
        <rFont val="Calibri (Body)"/>
      </rPr>
      <t>o</t>
    </r>
    <r>
      <rPr>
        <b/>
        <sz val="12"/>
        <color theme="1"/>
        <rFont val="Calibri"/>
        <family val="2"/>
        <scheme val="minor"/>
      </rPr>
      <t xml:space="preserve"> (±0,05) cm</t>
    </r>
  </si>
  <si>
    <t>D ( ±0,05) cm</t>
  </si>
  <si>
    <r>
      <t>M</t>
    </r>
    <r>
      <rPr>
        <b/>
        <vertAlign val="sub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(±0,03)</t>
    </r>
  </si>
  <si>
    <t>Foram colocadas barras de erro com um valor fixo de 0,05 (incerteza de D), como este valor é muito oequeno, estas não são visíveis</t>
  </si>
  <si>
    <t>Foram colocadas barras de erro com um valor fixo de (±0,000004) cm, incerteza de 1/Si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</si>
</sst>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7" formatCode="0.000000"/>
    <numFmt numFmtId="168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3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2" fontId="0" fillId="0" borderId="0" xfId="0" applyNumberFormat="1" applyFill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66" fontId="0" fillId="0" borderId="5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vertical="center"/>
    </xf>
    <xf numFmtId="0" fontId="1" fillId="0" borderId="2" xfId="0" applyFont="1" applyFill="1" applyBorder="1" applyAlignment="1"/>
    <xf numFmtId="2" fontId="5" fillId="9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0" fillId="0" borderId="9" xfId="0" applyNumberFormat="1" applyFill="1" applyBorder="1" applyAlignment="1">
      <alignment vertical="center"/>
    </xf>
    <xf numFmtId="168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7" fontId="0" fillId="0" borderId="1" xfId="0" applyNumberForma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A6A"/>
      <color rgb="FFFF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Gráfico 1 - 1/Si em função de 1/So (c/ ajuste)</a:t>
            </a:r>
            <a:r>
              <a:rPr lang="en-GB" sz="1800" b="0" i="0" baseline="0">
                <a:effectLst/>
              </a:rPr>
              <a:t> </a:t>
            </a:r>
            <a:endParaRPr lang="en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7015135154567265"/>
          <c:y val="0.15058398699754258"/>
          <c:w val="0.75661787625587407"/>
          <c:h val="0.71098233743868944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1D8D-C74C-B66E-4EEF0785A802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D8D-C74C-B66E-4EEF0785A802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D8D-C74C-B66E-4EEF0785A802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D8D-C74C-B66E-4EEF0785A802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70529052025384E-3"/>
                  <c:y val="-0.498375063003714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-0,6x + 0,061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4.0000000000000015E-6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FINAL!$E$5:$E$21</c:f>
              <c:numCache>
                <c:formatCode>0.000000</c:formatCode>
                <c:ptCount val="17"/>
                <c:pt idx="0">
                  <c:v>6.9930069930069921E-2</c:v>
                </c:pt>
                <c:pt idx="1">
                  <c:v>8.2644628099173556E-2</c:v>
                </c:pt>
                <c:pt idx="2">
                  <c:v>9.0909090909090912E-2</c:v>
                </c:pt>
                <c:pt idx="3">
                  <c:v>0.1111111111111111</c:v>
                </c:pt>
                <c:pt idx="4">
                  <c:v>6.25E-2</c:v>
                </c:pt>
                <c:pt idx="5">
                  <c:v>1.4245014245014245E-2</c:v>
                </c:pt>
                <c:pt idx="6">
                  <c:v>5.6179775280898875E-2</c:v>
                </c:pt>
                <c:pt idx="7">
                  <c:v>1.9157088122605363E-2</c:v>
                </c:pt>
                <c:pt idx="8">
                  <c:v>6.4516129032258063E-2</c:v>
                </c:pt>
                <c:pt idx="9">
                  <c:v>4.0404040404040407E-2</c:v>
                </c:pt>
                <c:pt idx="10">
                  <c:v>4.9019607843137261E-2</c:v>
                </c:pt>
                <c:pt idx="11">
                  <c:v>2.7624309392265192E-2</c:v>
                </c:pt>
                <c:pt idx="12">
                  <c:v>2.5000000000000001E-2</c:v>
                </c:pt>
                <c:pt idx="13">
                  <c:v>3.6900369003690037E-2</c:v>
                </c:pt>
                <c:pt idx="14">
                  <c:v>4.4444444444444446E-2</c:v>
                </c:pt>
                <c:pt idx="15">
                  <c:v>2.551020408163265E-2</c:v>
                </c:pt>
                <c:pt idx="16">
                  <c:v>1.8691588785046728E-2</c:v>
                </c:pt>
              </c:numCache>
            </c:numRef>
          </c:xVal>
          <c:yVal>
            <c:numRef>
              <c:f>FINAL!$G$5:$G$21</c:f>
              <c:numCache>
                <c:formatCode>0.000000</c:formatCode>
                <c:ptCount val="17"/>
                <c:pt idx="0">
                  <c:v>9.3545369504209538E-3</c:v>
                </c:pt>
                <c:pt idx="1">
                  <c:v>9.1575091575091579E-3</c:v>
                </c:pt>
                <c:pt idx="2">
                  <c:v>9.0826521344232521E-3</c:v>
                </c:pt>
                <c:pt idx="3">
                  <c:v>8.9285714285714281E-3</c:v>
                </c:pt>
                <c:pt idx="4">
                  <c:v>1.3869625520110958E-2</c:v>
                </c:pt>
                <c:pt idx="5">
                  <c:v>5.8139534883720929E-2</c:v>
                </c:pt>
                <c:pt idx="6">
                  <c:v>1.8796992481203006E-2</c:v>
                </c:pt>
                <c:pt idx="7">
                  <c:v>5.3191489361702128E-2</c:v>
                </c:pt>
                <c:pt idx="8">
                  <c:v>9.5057034220532317E-3</c:v>
                </c:pt>
                <c:pt idx="9">
                  <c:v>3.875968992248062E-2</c:v>
                </c:pt>
                <c:pt idx="10">
                  <c:v>2.6954177897574122E-2</c:v>
                </c:pt>
                <c:pt idx="11">
                  <c:v>4.6511627906976744E-2</c:v>
                </c:pt>
                <c:pt idx="12">
                  <c:v>3.937007874015748E-2</c:v>
                </c:pt>
                <c:pt idx="13">
                  <c:v>2.6041666666666668E-2</c:v>
                </c:pt>
                <c:pt idx="14">
                  <c:v>2.3529411764705882E-2</c:v>
                </c:pt>
                <c:pt idx="15">
                  <c:v>3.787878787878788E-2</c:v>
                </c:pt>
                <c:pt idx="16">
                  <c:v>8.0645161290322578E-2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D-C74C-B66E-4EEF0785A802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4300-B343-AAFA-19CB03FCC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09119"/>
        <c:axId val="324485823"/>
      </c:scatterChart>
      <c:valAx>
        <c:axId val="99409119"/>
        <c:scaling>
          <c:orientation val="minMax"/>
          <c:max val="0.12000000000000001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1/So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24485823"/>
        <c:crossesAt val="-2.0000000000000004E-2"/>
        <c:crossBetween val="midCat"/>
      </c:valAx>
      <c:valAx>
        <c:axId val="324485823"/>
        <c:scaling>
          <c:orientation val="minMax"/>
          <c:max val="9.000000000000002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1/Si</a:t>
                </a:r>
                <a:r>
                  <a:rPr lang="en-GB" baseline="0"/>
                  <a:t> (cm-1)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9409119"/>
        <c:crossesAt val="-2.0000000000000004E-2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6694976654385674"/>
          <c:y val="0.16985494973045842"/>
          <c:w val="0.2329705843545985"/>
          <c:h val="0.140244996259135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 Gráfico 2 - 1/Si em função de 1/So (c/ ajuste)</a:t>
            </a:r>
            <a:r>
              <a:rPr lang="en-GB" sz="1800" b="0" i="0" baseline="0">
                <a:effectLst/>
              </a:rPr>
              <a:t> </a:t>
            </a:r>
            <a:endParaRPr lang="en-PT">
              <a:effectLst/>
            </a:endParaRPr>
          </a:p>
        </c:rich>
      </c:tx>
      <c:layout>
        <c:manualLayout>
          <c:xMode val="edge"/>
          <c:yMode val="edge"/>
          <c:x val="0.21544015963739807"/>
          <c:y val="3.22947313815787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3664107336066866"/>
          <c:y val="0.16135850021669074"/>
          <c:w val="0.81343067511189382"/>
          <c:h val="0.7379549671416101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443783504912301E-2"/>
                  <c:y val="-0.433422329959134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-0,84x + 0,065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4.0000000000000015E-6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FINAL!$P$7:$P$19</c:f>
              <c:numCache>
                <c:formatCode>0.00000</c:formatCode>
                <c:ptCount val="13"/>
                <c:pt idx="0">
                  <c:v>6.9930069930069921E-2</c:v>
                </c:pt>
                <c:pt idx="1">
                  <c:v>6.25E-2</c:v>
                </c:pt>
                <c:pt idx="2">
                  <c:v>1.4245014245014245E-2</c:v>
                </c:pt>
                <c:pt idx="3">
                  <c:v>5.6179775280898875E-2</c:v>
                </c:pt>
                <c:pt idx="4">
                  <c:v>1.9157088122605363E-2</c:v>
                </c:pt>
                <c:pt idx="5">
                  <c:v>6.4516129032258063E-2</c:v>
                </c:pt>
                <c:pt idx="6">
                  <c:v>4.0404040404040407E-2</c:v>
                </c:pt>
                <c:pt idx="7">
                  <c:v>4.9019607843137261E-2</c:v>
                </c:pt>
                <c:pt idx="8">
                  <c:v>2.7624309392265192E-2</c:v>
                </c:pt>
                <c:pt idx="9">
                  <c:v>2.5000000000000001E-2</c:v>
                </c:pt>
                <c:pt idx="10">
                  <c:v>3.6900369003690037E-2</c:v>
                </c:pt>
                <c:pt idx="11">
                  <c:v>4.4444444444444446E-2</c:v>
                </c:pt>
                <c:pt idx="12">
                  <c:v>2.551020408163265E-2</c:v>
                </c:pt>
              </c:numCache>
            </c:numRef>
          </c:xVal>
          <c:yVal>
            <c:numRef>
              <c:f>FINAL!$Q$7:$Q$19</c:f>
              <c:numCache>
                <c:formatCode>0.0000</c:formatCode>
                <c:ptCount val="13"/>
                <c:pt idx="0">
                  <c:v>9.3545369504209538E-3</c:v>
                </c:pt>
                <c:pt idx="1">
                  <c:v>1.3869625520110958E-2</c:v>
                </c:pt>
                <c:pt idx="2">
                  <c:v>5.8139534883720929E-2</c:v>
                </c:pt>
                <c:pt idx="3">
                  <c:v>1.8796992481203006E-2</c:v>
                </c:pt>
                <c:pt idx="4">
                  <c:v>5.3191489361702128E-2</c:v>
                </c:pt>
                <c:pt idx="5">
                  <c:v>9.5057034220532317E-3</c:v>
                </c:pt>
                <c:pt idx="6">
                  <c:v>3.875968992248062E-2</c:v>
                </c:pt>
                <c:pt idx="7">
                  <c:v>2.6954177897574122E-2</c:v>
                </c:pt>
                <c:pt idx="8">
                  <c:v>4.6511627906976744E-2</c:v>
                </c:pt>
                <c:pt idx="9">
                  <c:v>3.937007874015748E-2</c:v>
                </c:pt>
                <c:pt idx="10">
                  <c:v>2.6041666666666668E-2</c:v>
                </c:pt>
                <c:pt idx="11">
                  <c:v>2.3529411764705882E-2</c:v>
                </c:pt>
                <c:pt idx="12">
                  <c:v>3.787878787878788E-2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6-EF43-9DEA-A4210805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717247"/>
        <c:axId val="509295839"/>
      </c:scatterChart>
      <c:valAx>
        <c:axId val="470717247"/>
        <c:scaling>
          <c:orientation val="minMax"/>
          <c:max val="7.0050000000000001E-2"/>
          <c:min val="1.3000000000000003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1/So</a:t>
                </a:r>
                <a:r>
                  <a:rPr lang="en-GB" baseline="0"/>
                  <a:t> (cm-1)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09295839"/>
        <c:crossesAt val="-5.000000000000001E-3"/>
        <c:crossBetween val="midCat"/>
      </c:valAx>
      <c:valAx>
        <c:axId val="509295839"/>
        <c:scaling>
          <c:orientation val="minMax"/>
          <c:max val="6.5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1/Si</a:t>
                </a:r>
                <a:r>
                  <a:rPr lang="en-GB" baseline="0"/>
                  <a:t> (cm-1)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0717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25781439550566"/>
          <c:y val="0.24376244982626405"/>
          <c:w val="0.18115195483762939"/>
          <c:h val="6.300314147495807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3 - D em função de So (c/ ajuste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5038537227114623"/>
          <c:y val="0.13596056484350819"/>
          <c:w val="0.81026502996707028"/>
          <c:h val="0.74927867123059344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96C-AA49-A69E-57933270EDF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96C-AA49-A69E-57933270EDF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96C-AA49-A69E-57933270EDFB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96C-AA49-A69E-57933270EDFB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FINAL!$D$5:$D$21</c:f>
              <c:numCache>
                <c:formatCode>0.00</c:formatCode>
                <c:ptCount val="17"/>
                <c:pt idx="0">
                  <c:v>14.3</c:v>
                </c:pt>
                <c:pt idx="1">
                  <c:v>12.1</c:v>
                </c:pt>
                <c:pt idx="2">
                  <c:v>11</c:v>
                </c:pt>
                <c:pt idx="3">
                  <c:v>9</c:v>
                </c:pt>
                <c:pt idx="4">
                  <c:v>16</c:v>
                </c:pt>
                <c:pt idx="5">
                  <c:v>70.2</c:v>
                </c:pt>
                <c:pt idx="6">
                  <c:v>17.8</c:v>
                </c:pt>
                <c:pt idx="7">
                  <c:v>52.2</c:v>
                </c:pt>
                <c:pt idx="8">
                  <c:v>15.5</c:v>
                </c:pt>
                <c:pt idx="9">
                  <c:v>24.75</c:v>
                </c:pt>
                <c:pt idx="10">
                  <c:v>20.399999999999999</c:v>
                </c:pt>
                <c:pt idx="11">
                  <c:v>36.200000000000003</c:v>
                </c:pt>
                <c:pt idx="12">
                  <c:v>40</c:v>
                </c:pt>
                <c:pt idx="13">
                  <c:v>27.1</c:v>
                </c:pt>
                <c:pt idx="14">
                  <c:v>22.5</c:v>
                </c:pt>
                <c:pt idx="15">
                  <c:v>39.200000000000003</c:v>
                </c:pt>
                <c:pt idx="16">
                  <c:v>53.5</c:v>
                </c:pt>
              </c:numCache>
            </c:numRef>
          </c:xVal>
          <c:yVal>
            <c:numRef>
              <c:f>FINAL!$C$5:$C$21</c:f>
              <c:numCache>
                <c:formatCode>0.00</c:formatCode>
                <c:ptCount val="17"/>
                <c:pt idx="0">
                  <c:v>121.2</c:v>
                </c:pt>
                <c:pt idx="1">
                  <c:v>121.3</c:v>
                </c:pt>
                <c:pt idx="2">
                  <c:v>121.1</c:v>
                </c:pt>
                <c:pt idx="3">
                  <c:v>121</c:v>
                </c:pt>
                <c:pt idx="4">
                  <c:v>87.7</c:v>
                </c:pt>
                <c:pt idx="5">
                  <c:v>87.7</c:v>
                </c:pt>
                <c:pt idx="6" formatCode="General">
                  <c:v>70.95</c:v>
                </c:pt>
                <c:pt idx="7" formatCode="General">
                  <c:v>70.95</c:v>
                </c:pt>
                <c:pt idx="8">
                  <c:v>120.7</c:v>
                </c:pt>
                <c:pt idx="9">
                  <c:v>50.5</c:v>
                </c:pt>
                <c:pt idx="10">
                  <c:v>57.3</c:v>
                </c:pt>
                <c:pt idx="11">
                  <c:v>57.3</c:v>
                </c:pt>
                <c:pt idx="12">
                  <c:v>65.400000000000006</c:v>
                </c:pt>
                <c:pt idx="13">
                  <c:v>65.5</c:v>
                </c:pt>
                <c:pt idx="14">
                  <c:v>65</c:v>
                </c:pt>
                <c:pt idx="15">
                  <c:v>65.599999999999994</c:v>
                </c:pt>
                <c:pt idx="16">
                  <c:v>65.900000000000006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C-AA49-A69E-57933270EDFB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696C-AA49-A69E-57933270E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853071"/>
        <c:axId val="2094728847"/>
      </c:scatterChart>
      <c:valAx>
        <c:axId val="1711853071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4728847"/>
        <c:crosses val="autoZero"/>
        <c:crossBetween val="midCat"/>
      </c:valAx>
      <c:valAx>
        <c:axId val="2094728847"/>
        <c:scaling>
          <c:orientation val="minMax"/>
          <c:max val="13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1185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35822816602858"/>
          <c:y val="0.15888794139551121"/>
          <c:w val="0.19723588240165721"/>
          <c:h val="0.109633244709910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 Gráfico 4 - D</a:t>
            </a:r>
            <a:r>
              <a:rPr lang="en-GB" b="1" baseline="0"/>
              <a:t> em  função de So (c/ ajuste)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5882676916072955"/>
          <c:y val="0.13673669668652405"/>
          <c:w val="0.78867745636458308"/>
          <c:h val="0.76772081821044469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FINAL!$T$7:$T$19</c:f>
              <c:numCache>
                <c:formatCode>0.00</c:formatCode>
                <c:ptCount val="13"/>
                <c:pt idx="0">
                  <c:v>14.3</c:v>
                </c:pt>
                <c:pt idx="1">
                  <c:v>16</c:v>
                </c:pt>
                <c:pt idx="2">
                  <c:v>70.2</c:v>
                </c:pt>
                <c:pt idx="3">
                  <c:v>17.8</c:v>
                </c:pt>
                <c:pt idx="4">
                  <c:v>52.2</c:v>
                </c:pt>
                <c:pt idx="5">
                  <c:v>15.5</c:v>
                </c:pt>
                <c:pt idx="6">
                  <c:v>24.75</c:v>
                </c:pt>
                <c:pt idx="7">
                  <c:v>20.399999999999999</c:v>
                </c:pt>
                <c:pt idx="8">
                  <c:v>36.200000000000003</c:v>
                </c:pt>
                <c:pt idx="9">
                  <c:v>40</c:v>
                </c:pt>
                <c:pt idx="10">
                  <c:v>27.1</c:v>
                </c:pt>
                <c:pt idx="11">
                  <c:v>22.5</c:v>
                </c:pt>
                <c:pt idx="12">
                  <c:v>39.200000000000003</c:v>
                </c:pt>
              </c:numCache>
            </c:numRef>
          </c:xVal>
          <c:yVal>
            <c:numRef>
              <c:f>FINAL!$S$7:$S$19</c:f>
              <c:numCache>
                <c:formatCode>0.00</c:formatCode>
                <c:ptCount val="13"/>
                <c:pt idx="0">
                  <c:v>121.2</c:v>
                </c:pt>
                <c:pt idx="1">
                  <c:v>87.7</c:v>
                </c:pt>
                <c:pt idx="2">
                  <c:v>87.7</c:v>
                </c:pt>
                <c:pt idx="3" formatCode="General">
                  <c:v>70.95</c:v>
                </c:pt>
                <c:pt idx="4" formatCode="General">
                  <c:v>70.95</c:v>
                </c:pt>
                <c:pt idx="5">
                  <c:v>120.7</c:v>
                </c:pt>
                <c:pt idx="6">
                  <c:v>50.5</c:v>
                </c:pt>
                <c:pt idx="7">
                  <c:v>57.3</c:v>
                </c:pt>
                <c:pt idx="8">
                  <c:v>57.3</c:v>
                </c:pt>
                <c:pt idx="9">
                  <c:v>65.400000000000006</c:v>
                </c:pt>
                <c:pt idx="10">
                  <c:v>65.5</c:v>
                </c:pt>
                <c:pt idx="11">
                  <c:v>65</c:v>
                </c:pt>
                <c:pt idx="12">
                  <c:v>65.599999999999994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0-D64F-A6D8-BF4ECF927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79312"/>
        <c:axId val="46101264"/>
      </c:scatterChart>
      <c:valAx>
        <c:axId val="93379312"/>
        <c:scaling>
          <c:orientation val="minMax"/>
          <c:max val="7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</a:t>
                </a:r>
                <a:r>
                  <a:rPr lang="en-GB" baseline="0"/>
                  <a:t> (cm)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6101264"/>
        <c:crosses val="autoZero"/>
        <c:crossBetween val="midCat"/>
      </c:valAx>
      <c:valAx>
        <c:axId val="46101264"/>
        <c:scaling>
          <c:orientation val="minMax"/>
          <c:max val="13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337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67984303372686"/>
          <c:y val="0.17518656770225519"/>
          <c:w val="0.1913774099837004"/>
          <c:h val="8.231744156471525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5 - D(So)</a:t>
            </a:r>
            <a:r>
              <a:rPr lang="en-GB" b="1" baseline="0"/>
              <a:t> aproximação para obter mínimo (c/ajuste)</a:t>
            </a:r>
            <a:endParaRPr lang="en-GB" b="1"/>
          </a:p>
        </c:rich>
      </c:tx>
      <c:layout>
        <c:manualLayout>
          <c:xMode val="edge"/>
          <c:yMode val="edge"/>
          <c:x val="0.18318873272110028"/>
          <c:y val="3.6983727653607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7090639484593784"/>
          <c:y val="0.13474063445881124"/>
          <c:w val="0.77312037113693344"/>
          <c:h val="0.74394195132088814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8742615314127253E-2"/>
                  <c:y val="-2.143638433248484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FINAL!$W$7:$W$10</c:f>
              <c:numCache>
                <c:formatCode>0.00</c:formatCode>
                <c:ptCount val="4"/>
                <c:pt idx="0">
                  <c:v>16</c:v>
                </c:pt>
                <c:pt idx="1">
                  <c:v>70.2</c:v>
                </c:pt>
                <c:pt idx="2">
                  <c:v>36.200000000000003</c:v>
                </c:pt>
                <c:pt idx="3">
                  <c:v>27.1</c:v>
                </c:pt>
              </c:numCache>
            </c:numRef>
          </c:xVal>
          <c:yVal>
            <c:numRef>
              <c:f>FINAL!$V$7:$V$10</c:f>
              <c:numCache>
                <c:formatCode>0.00</c:formatCode>
                <c:ptCount val="4"/>
                <c:pt idx="0">
                  <c:v>87.7</c:v>
                </c:pt>
                <c:pt idx="1">
                  <c:v>87.7</c:v>
                </c:pt>
                <c:pt idx="2">
                  <c:v>57.3</c:v>
                </c:pt>
                <c:pt idx="3">
                  <c:v>65.5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3F-D146-9A6C-1324B8D48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3360"/>
        <c:axId val="2090541519"/>
      </c:scatterChart>
      <c:valAx>
        <c:axId val="93763360"/>
        <c:scaling>
          <c:orientation val="minMax"/>
          <c:max val="7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0541519"/>
        <c:crosses val="autoZero"/>
        <c:crossBetween val="midCat"/>
      </c:valAx>
      <c:valAx>
        <c:axId val="2090541519"/>
        <c:scaling>
          <c:orientation val="minMax"/>
          <c:max val="100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376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73275888525024"/>
          <c:y val="0.16172449951515805"/>
          <c:w val="0.23414804364008635"/>
          <c:h val="6.750632456069943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6 -  D(So) aproximação para obter assíntotas</a:t>
            </a:r>
          </a:p>
        </c:rich>
      </c:tx>
      <c:layout>
        <c:manualLayout>
          <c:xMode val="edge"/>
          <c:yMode val="edge"/>
          <c:x val="0.24469635623231484"/>
          <c:y val="3.989195586321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908619246965316"/>
          <c:y val="0.13228701633978998"/>
          <c:w val="0.83311886657768819"/>
          <c:h val="0.74641463261912111"/>
        </c:manualLayout>
      </c:layout>
      <c:scatterChart>
        <c:scatterStyle val="lineMarker"/>
        <c:varyColors val="0"/>
        <c:ser>
          <c:idx val="0"/>
          <c:order val="0"/>
          <c:tx>
            <c:v>Assíntota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7"/>
            <c:backward val="2"/>
            <c:dispRSqr val="0"/>
            <c:dispEq val="1"/>
            <c:trendlineLbl>
              <c:layout>
                <c:manualLayout>
                  <c:x val="1.7055625448662304E-3"/>
                  <c:y val="-0.615744944018685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-10x + 256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FINAL!$Z$7:$Z$10</c:f>
              <c:numCache>
                <c:formatCode>0.00</c:formatCode>
                <c:ptCount val="4"/>
                <c:pt idx="0">
                  <c:v>14.3</c:v>
                </c:pt>
                <c:pt idx="1">
                  <c:v>16</c:v>
                </c:pt>
                <c:pt idx="2">
                  <c:v>17.8</c:v>
                </c:pt>
                <c:pt idx="3">
                  <c:v>20.399999999999999</c:v>
                </c:pt>
              </c:numCache>
            </c:numRef>
          </c:xVal>
          <c:yVal>
            <c:numRef>
              <c:f>FINAL!$Y$7:$Y$10</c:f>
              <c:numCache>
                <c:formatCode>0.00</c:formatCode>
                <c:ptCount val="4"/>
                <c:pt idx="0">
                  <c:v>121.2</c:v>
                </c:pt>
                <c:pt idx="1">
                  <c:v>87.7</c:v>
                </c:pt>
                <c:pt idx="2" formatCode="General">
                  <c:v>70.95</c:v>
                </c:pt>
                <c:pt idx="3">
                  <c:v>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CC-DE42-A5E7-1E6177677D2E}"/>
            </c:ext>
          </c:extLst>
        </c:ser>
        <c:ser>
          <c:idx val="1"/>
          <c:order val="1"/>
          <c:tx>
            <c:v>Assíntota direita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0"/>
            <c:backward val="30"/>
            <c:dispRSqr val="0"/>
            <c:dispEq val="1"/>
            <c:trendlineLbl>
              <c:layout>
                <c:manualLayout>
                  <c:x val="-7.7778023584850045E-2"/>
                  <c:y val="-7.066185876912045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0,83x + 29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FINAL!$Z$14:$Z$17</c:f>
              <c:numCache>
                <c:formatCode>0.00</c:formatCode>
                <c:ptCount val="4"/>
                <c:pt idx="0">
                  <c:v>70.2</c:v>
                </c:pt>
                <c:pt idx="1">
                  <c:v>52.2</c:v>
                </c:pt>
                <c:pt idx="2">
                  <c:v>24.75</c:v>
                </c:pt>
                <c:pt idx="3">
                  <c:v>36.200000000000003</c:v>
                </c:pt>
              </c:numCache>
            </c:numRef>
          </c:xVal>
          <c:yVal>
            <c:numRef>
              <c:f>FINAL!$Y$14:$Y$17</c:f>
              <c:numCache>
                <c:formatCode>General</c:formatCode>
                <c:ptCount val="4"/>
                <c:pt idx="0" formatCode="0.00">
                  <c:v>87.7</c:v>
                </c:pt>
                <c:pt idx="1">
                  <c:v>70.95</c:v>
                </c:pt>
                <c:pt idx="2" formatCode="0.00">
                  <c:v>50.5</c:v>
                </c:pt>
                <c:pt idx="3" formatCode="0.00">
                  <c:v>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CC-DE42-A5E7-1E6177677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32480"/>
        <c:axId val="355282464"/>
      </c:scatterChart>
      <c:valAx>
        <c:axId val="355432480"/>
        <c:scaling>
          <c:orientation val="minMax"/>
          <c:max val="7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55282464"/>
        <c:crossesAt val="10"/>
        <c:crossBetween val="midCat"/>
      </c:valAx>
      <c:valAx>
        <c:axId val="355282464"/>
        <c:scaling>
          <c:orientation val="minMax"/>
          <c:max val="140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5543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3932469912114"/>
          <c:y val="0.67678668280259513"/>
          <c:w val="0.2280033275074167"/>
          <c:h val="0.1639000418344776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1/Si em função de 1/So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D7D-154A-9E7F-1D21B233AB65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D7D-154A-9E7F-1D21B233AB65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D7D-154A-9E7F-1D21B233AB65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D7D-154A-9E7F-1D21B233AB65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D7D-154A-9E7F-1D21B233AB65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'Lente 15'!$D$23:$D$37</c:f>
              <c:numCache>
                <c:formatCode>General</c:formatCode>
                <c:ptCount val="15"/>
                <c:pt idx="0">
                  <c:v>6.9930069930069921E-2</c:v>
                </c:pt>
                <c:pt idx="1">
                  <c:v>8.2644628099173556E-2</c:v>
                </c:pt>
                <c:pt idx="2">
                  <c:v>9.0909090909090912E-2</c:v>
                </c:pt>
                <c:pt idx="3">
                  <c:v>0.1111111111111111</c:v>
                </c:pt>
                <c:pt idx="4">
                  <c:v>6.4516129032258063E-2</c:v>
                </c:pt>
                <c:pt idx="5">
                  <c:v>2.5000000000000001E-2</c:v>
                </c:pt>
                <c:pt idx="6">
                  <c:v>3.6900369003690037E-2</c:v>
                </c:pt>
                <c:pt idx="7">
                  <c:v>4.4444444444444446E-2</c:v>
                </c:pt>
                <c:pt idx="8">
                  <c:v>2.551020408163265E-2</c:v>
                </c:pt>
                <c:pt idx="9">
                  <c:v>1.8691588785046728E-2</c:v>
                </c:pt>
                <c:pt idx="10">
                  <c:v>8.4745762711864403E-2</c:v>
                </c:pt>
                <c:pt idx="11">
                  <c:v>4.878048780487805E-2</c:v>
                </c:pt>
                <c:pt idx="12">
                  <c:v>4.7619047619047616E-2</c:v>
                </c:pt>
                <c:pt idx="13">
                  <c:v>4.4444444444444446E-2</c:v>
                </c:pt>
                <c:pt idx="14">
                  <c:v>5.0251256281407038E-2</c:v>
                </c:pt>
              </c:numCache>
            </c:numRef>
          </c:xVal>
          <c:yVal>
            <c:numRef>
              <c:f>'Lente 15'!$F$23:$F$37</c:f>
              <c:numCache>
                <c:formatCode>General</c:formatCode>
                <c:ptCount val="15"/>
                <c:pt idx="0">
                  <c:v>9.3545369504209538E-3</c:v>
                </c:pt>
                <c:pt idx="1">
                  <c:v>9.1575091575091579E-3</c:v>
                </c:pt>
                <c:pt idx="2">
                  <c:v>9.0826521344232521E-3</c:v>
                </c:pt>
                <c:pt idx="3">
                  <c:v>8.9285714285714281E-3</c:v>
                </c:pt>
                <c:pt idx="4">
                  <c:v>9.5057034220532317E-3</c:v>
                </c:pt>
                <c:pt idx="5">
                  <c:v>3.937007874015748E-2</c:v>
                </c:pt>
                <c:pt idx="6">
                  <c:v>2.6041666666666668E-2</c:v>
                </c:pt>
                <c:pt idx="7">
                  <c:v>2.3529411764705882E-2</c:v>
                </c:pt>
                <c:pt idx="8">
                  <c:v>3.787878787878788E-2</c:v>
                </c:pt>
                <c:pt idx="9">
                  <c:v>8.0645161290322578E-2</c:v>
                </c:pt>
                <c:pt idx="10">
                  <c:v>1.2970168612191959E-2</c:v>
                </c:pt>
                <c:pt idx="11">
                  <c:v>1.5527950310559004E-2</c:v>
                </c:pt>
                <c:pt idx="12">
                  <c:v>2.0202020202020204E-2</c:v>
                </c:pt>
                <c:pt idx="13">
                  <c:v>2.0833333333333332E-2</c:v>
                </c:pt>
                <c:pt idx="14">
                  <c:v>1.4598540145985401E-2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8-1D4C-8FE0-08CC2D859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51343"/>
        <c:axId val="1901404928"/>
      </c:scatterChart>
      <c:valAx>
        <c:axId val="56725134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01404928"/>
        <c:crosses val="autoZero"/>
        <c:crossBetween val="midCat"/>
      </c:valAx>
      <c:valAx>
        <c:axId val="19014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6725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'Lente 15'!$C$23:$C$37</c:f>
              <c:numCache>
                <c:formatCode>General</c:formatCode>
                <c:ptCount val="15"/>
                <c:pt idx="0">
                  <c:v>14.3</c:v>
                </c:pt>
                <c:pt idx="1">
                  <c:v>12.1</c:v>
                </c:pt>
                <c:pt idx="2" formatCode="0.0">
                  <c:v>11</c:v>
                </c:pt>
                <c:pt idx="3">
                  <c:v>9</c:v>
                </c:pt>
                <c:pt idx="4">
                  <c:v>15.5</c:v>
                </c:pt>
                <c:pt idx="5">
                  <c:v>40</c:v>
                </c:pt>
                <c:pt idx="6">
                  <c:v>27.1</c:v>
                </c:pt>
                <c:pt idx="7">
                  <c:v>22.5</c:v>
                </c:pt>
                <c:pt idx="8">
                  <c:v>39.200000000000003</c:v>
                </c:pt>
                <c:pt idx="9">
                  <c:v>53.5</c:v>
                </c:pt>
                <c:pt idx="10">
                  <c:v>11.8</c:v>
                </c:pt>
                <c:pt idx="11">
                  <c:v>20.5</c:v>
                </c:pt>
                <c:pt idx="12">
                  <c:v>21</c:v>
                </c:pt>
                <c:pt idx="13">
                  <c:v>22.5</c:v>
                </c:pt>
                <c:pt idx="14">
                  <c:v>19.899999999999999</c:v>
                </c:pt>
              </c:numCache>
            </c:numRef>
          </c:xVal>
          <c:yVal>
            <c:numRef>
              <c:f>'Lente 15'!$B$23:$B$37</c:f>
              <c:numCache>
                <c:formatCode>General</c:formatCode>
                <c:ptCount val="15"/>
                <c:pt idx="0">
                  <c:v>121.2</c:v>
                </c:pt>
                <c:pt idx="1">
                  <c:v>121.3</c:v>
                </c:pt>
                <c:pt idx="2">
                  <c:v>121.1</c:v>
                </c:pt>
                <c:pt idx="3">
                  <c:v>121</c:v>
                </c:pt>
                <c:pt idx="4">
                  <c:v>120.7</c:v>
                </c:pt>
                <c:pt idx="5">
                  <c:v>65.400000000000006</c:v>
                </c:pt>
                <c:pt idx="6">
                  <c:v>65.5</c:v>
                </c:pt>
                <c:pt idx="7">
                  <c:v>65</c:v>
                </c:pt>
                <c:pt idx="8">
                  <c:v>65.599999999999994</c:v>
                </c:pt>
                <c:pt idx="9">
                  <c:v>65.900000000000006</c:v>
                </c:pt>
                <c:pt idx="10">
                  <c:v>88.899999999999991</c:v>
                </c:pt>
                <c:pt idx="11">
                  <c:v>84.9</c:v>
                </c:pt>
                <c:pt idx="12">
                  <c:v>70.5</c:v>
                </c:pt>
                <c:pt idx="13">
                  <c:v>70.5</c:v>
                </c:pt>
                <c:pt idx="14">
                  <c:v>88.4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8-A845-B350-CF5F4EFF4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414928"/>
        <c:axId val="380417792"/>
      </c:scatterChart>
      <c:valAx>
        <c:axId val="380414928"/>
        <c:scaling>
          <c:orientation val="minMax"/>
          <c:max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80417792"/>
        <c:crosses val="autoZero"/>
        <c:crossBetween val="midCat"/>
      </c:valAx>
      <c:valAx>
        <c:axId val="3804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8041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sem duv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('Lente 15'!$D$23,'Lente 15'!$D$27:$D$31,'Lente 15'!$D$35:$D$37,'Lente 15'!$D$34)</c:f>
              <c:numCache>
                <c:formatCode>General</c:formatCode>
                <c:ptCount val="10"/>
                <c:pt idx="0">
                  <c:v>6.9930069930069921E-2</c:v>
                </c:pt>
                <c:pt idx="1">
                  <c:v>6.4516129032258063E-2</c:v>
                </c:pt>
                <c:pt idx="2">
                  <c:v>2.5000000000000001E-2</c:v>
                </c:pt>
                <c:pt idx="3">
                  <c:v>3.6900369003690037E-2</c:v>
                </c:pt>
                <c:pt idx="4">
                  <c:v>4.4444444444444446E-2</c:v>
                </c:pt>
                <c:pt idx="5">
                  <c:v>2.551020408163265E-2</c:v>
                </c:pt>
                <c:pt idx="6">
                  <c:v>4.7619047619047616E-2</c:v>
                </c:pt>
                <c:pt idx="7">
                  <c:v>4.4444444444444446E-2</c:v>
                </c:pt>
                <c:pt idx="8">
                  <c:v>5.0251256281407038E-2</c:v>
                </c:pt>
                <c:pt idx="9">
                  <c:v>4.878048780487805E-2</c:v>
                </c:pt>
              </c:numCache>
            </c:numRef>
          </c:xVal>
          <c:yVal>
            <c:numRef>
              <c:f>('Lente 15'!$F$23,'Lente 15'!$F$27:$F$31,'Lente 15'!$F$34:$F$37)</c:f>
              <c:numCache>
                <c:formatCode>General</c:formatCode>
                <c:ptCount val="10"/>
                <c:pt idx="0">
                  <c:v>9.3545369504209538E-3</c:v>
                </c:pt>
                <c:pt idx="1">
                  <c:v>9.5057034220532317E-3</c:v>
                </c:pt>
                <c:pt idx="2">
                  <c:v>3.937007874015748E-2</c:v>
                </c:pt>
                <c:pt idx="3">
                  <c:v>2.6041666666666668E-2</c:v>
                </c:pt>
                <c:pt idx="4">
                  <c:v>2.3529411764705882E-2</c:v>
                </c:pt>
                <c:pt idx="5">
                  <c:v>3.787878787878788E-2</c:v>
                </c:pt>
                <c:pt idx="6">
                  <c:v>1.5527950310559004E-2</c:v>
                </c:pt>
                <c:pt idx="7">
                  <c:v>2.0202020202020204E-2</c:v>
                </c:pt>
                <c:pt idx="8">
                  <c:v>2.0833333333333332E-2</c:v>
                </c:pt>
                <c:pt idx="9">
                  <c:v>1.4598540145985401E-2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6-7C44-8CD1-38848B3D0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73247"/>
        <c:axId val="96997471"/>
      </c:scatterChart>
      <c:valAx>
        <c:axId val="39247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6997471"/>
        <c:crosses val="autoZero"/>
        <c:crossBetween val="midCat"/>
      </c:valAx>
      <c:valAx>
        <c:axId val="969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247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09D-D049-8E06-7A2C637D143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6333552055993"/>
                  <c:y val="-0.3229469233012540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'Lente 15'!$AC$23:$AC$32</c:f>
              <c:numCache>
                <c:formatCode>General</c:formatCode>
                <c:ptCount val="10"/>
                <c:pt idx="0">
                  <c:v>14.3</c:v>
                </c:pt>
                <c:pt idx="1">
                  <c:v>15.5</c:v>
                </c:pt>
                <c:pt idx="2">
                  <c:v>40</c:v>
                </c:pt>
                <c:pt idx="3">
                  <c:v>27.1</c:v>
                </c:pt>
                <c:pt idx="4">
                  <c:v>22.5</c:v>
                </c:pt>
                <c:pt idx="5">
                  <c:v>39.200000000000003</c:v>
                </c:pt>
                <c:pt idx="6">
                  <c:v>20.5</c:v>
                </c:pt>
                <c:pt idx="7">
                  <c:v>21</c:v>
                </c:pt>
                <c:pt idx="8">
                  <c:v>22.5</c:v>
                </c:pt>
                <c:pt idx="9">
                  <c:v>19.899999999999999</c:v>
                </c:pt>
              </c:numCache>
            </c:numRef>
          </c:xVal>
          <c:yVal>
            <c:numRef>
              <c:f>'Lente 15'!$AB$23:$AB$32</c:f>
              <c:numCache>
                <c:formatCode>General</c:formatCode>
                <c:ptCount val="10"/>
                <c:pt idx="0">
                  <c:v>121.2</c:v>
                </c:pt>
                <c:pt idx="1">
                  <c:v>120.7</c:v>
                </c:pt>
                <c:pt idx="2">
                  <c:v>65.400000000000006</c:v>
                </c:pt>
                <c:pt idx="3">
                  <c:v>65.5</c:v>
                </c:pt>
                <c:pt idx="4">
                  <c:v>65</c:v>
                </c:pt>
                <c:pt idx="5">
                  <c:v>65.599999999999994</c:v>
                </c:pt>
                <c:pt idx="6">
                  <c:v>84.9</c:v>
                </c:pt>
                <c:pt idx="7">
                  <c:v>70.5</c:v>
                </c:pt>
                <c:pt idx="8">
                  <c:v>70.5</c:v>
                </c:pt>
                <c:pt idx="9">
                  <c:v>88.4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D-D049-8E06-7A2C637D1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92223"/>
        <c:axId val="392894527"/>
      </c:scatterChart>
      <c:valAx>
        <c:axId val="32989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2894527"/>
        <c:crosses val="autoZero"/>
        <c:crossBetween val="midCat"/>
      </c:valAx>
      <c:valAx>
        <c:axId val="3928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2989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1/Si em função de 1/So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layout>
        <c:manualLayout>
          <c:xMode val="edge"/>
          <c:yMode val="edge"/>
          <c:x val="0.2142290026246719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'Lente 10'!$D$23:$D$32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'Lente 10'!$F$23:$F$32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8-8E4A-A806-B75791512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50032"/>
        <c:axId val="355051680"/>
      </c:scatterChart>
      <c:valAx>
        <c:axId val="35505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55051680"/>
        <c:crosses val="autoZero"/>
        <c:crossBetween val="midCat"/>
      </c:valAx>
      <c:valAx>
        <c:axId val="3550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5505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 em função de 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'Lente 10'!$B$23:$B$32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'Lente 10'!$C$23:$C$32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9-7540-A127-47869C806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29696"/>
        <c:axId val="380090768"/>
      </c:scatterChart>
      <c:valAx>
        <c:axId val="38012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80090768"/>
        <c:crosses val="autoZero"/>
        <c:crossBetween val="midCat"/>
      </c:valAx>
      <c:valAx>
        <c:axId val="3800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8012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u="none" strike="noStrike" baseline="0">
                <a:effectLst/>
              </a:rPr>
              <a:t>Gráfico 1/Si em função de 1/So</a:t>
            </a:r>
            <a:r>
              <a:rPr lang="en-GB" sz="1800" b="1" i="0" u="none" strike="noStrike" baseline="0"/>
              <a:t> </a:t>
            </a:r>
            <a:endParaRPr lang="en-GB"/>
          </a:p>
        </c:rich>
      </c:tx>
      <c:layout>
        <c:manualLayout>
          <c:xMode val="edge"/>
          <c:yMode val="edge"/>
          <c:x val="0.11649228605639905"/>
          <c:y val="3.656020306745861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Máscara!$D$4:$D$6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Máscara!$F$4:$F$6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CA-3944-9434-5481C910DF68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trendline>
            <c:trendlineType val="linear"/>
            <c:dispRSqr val="0"/>
            <c:dispEq val="0"/>
          </c:trendline>
          <c:xVal>
            <c:numRef>
              <c:f>'Lente 10'!$D$23:$D$32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'Lente 10'!$F$23:$F$32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CA-3944-9434-5481C910D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85968"/>
        <c:axId val="232801231"/>
      </c:scatterChart>
      <c:valAx>
        <c:axId val="210028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1/So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32801231"/>
        <c:crosses val="autoZero"/>
        <c:crossBetween val="midCat"/>
      </c:valAx>
      <c:valAx>
        <c:axId val="2328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1/Si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00285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Gráfico 2 -  D em função de So</a:t>
            </a:r>
            <a:r>
              <a:rPr lang="en-US" sz="1800" b="1" i="0" u="none" strike="noStrike" baseline="0"/>
              <a:t> </a:t>
            </a:r>
            <a:endParaRPr lang="en-GB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Máscara!$B$6</c:f>
              <c:strCache>
                <c:ptCount val="1"/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Máscara!$C$4:$C$6</c:f>
              <c:numCache>
                <c:formatCode>General</c:formatCode>
                <c:ptCount val="3"/>
              </c:numCache>
            </c:numRef>
          </c:xVal>
          <c:yVal>
            <c:numRef>
              <c:f>Máscara!$C$6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3C-0045-9040-B0C71BE974AC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'Lente 10'!$B$23:$B$32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'Lente 10'!$C$23:$C$32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C-0045-9040-B0C71BE97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22432"/>
        <c:axId val="2100262480"/>
      </c:scatterChart>
      <c:valAx>
        <c:axId val="21002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00262480"/>
        <c:crosses val="autoZero"/>
        <c:crossBetween val="midCat"/>
      </c:valAx>
      <c:valAx>
        <c:axId val="21002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00222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72266</xdr:colOff>
      <xdr:row>3</xdr:row>
      <xdr:rowOff>48384</xdr:rowOff>
    </xdr:from>
    <xdr:ext cx="1522617" cy="365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D9A86E-1B25-9C4C-9AFA-76E625DF56B3}"/>
                </a:ext>
              </a:extLst>
            </xdr:cNvPr>
            <xdr:cNvSpPr txBox="1"/>
          </xdr:nvSpPr>
          <xdr:spPr>
            <a:xfrm>
              <a:off x="12225871" y="668617"/>
              <a:ext cx="1522617" cy="365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𝑺𝒐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(±0,07) cm</a:t>
              </a:r>
              <a:endParaRPr lang="pt-PT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D9A86E-1B25-9C4C-9AFA-76E625DF56B3}"/>
                </a:ext>
              </a:extLst>
            </xdr:cNvPr>
            <xdr:cNvSpPr txBox="1"/>
          </xdr:nvSpPr>
          <xdr:spPr>
            <a:xfrm>
              <a:off x="12225871" y="668617"/>
              <a:ext cx="1522617" cy="365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𝒇=𝑺𝒐 −(𝑺𝒐^𝟐)/𝑫</a:t>
              </a:r>
              <a:r>
                <a:rPr lang="pt-PT" sz="1100" b="1"/>
                <a:t>  (±0,07) cm</a:t>
              </a:r>
              <a:endParaRPr lang="pt-PT" sz="1100" b="0"/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130393</xdr:colOff>
      <xdr:row>3</xdr:row>
      <xdr:rowOff>106934</xdr:rowOff>
    </xdr:from>
    <xdr:ext cx="1213445" cy="321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C9A6ED-040B-4A44-9CDE-6C36A0A25864}"/>
                </a:ext>
              </a:extLst>
            </xdr:cNvPr>
            <xdr:cNvSpPr txBox="1"/>
          </xdr:nvSpPr>
          <xdr:spPr>
            <a:xfrm>
              <a:off x="10807253" y="727167"/>
              <a:ext cx="1213445" cy="321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𝑺𝒊𝑺𝒐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en-GB" sz="1100" b="1"/>
                <a:t>  (±0,04) cm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C9A6ED-040B-4A44-9CDE-6C36A0A25864}"/>
                </a:ext>
              </a:extLst>
            </xdr:cNvPr>
            <xdr:cNvSpPr txBox="1"/>
          </xdr:nvSpPr>
          <xdr:spPr>
            <a:xfrm>
              <a:off x="10807253" y="727167"/>
              <a:ext cx="1213445" cy="321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𝒇=𝑺𝒊𝑺𝒐/𝑫</a:t>
              </a:r>
              <a:r>
                <a:rPr lang="en-GB" sz="1100" b="1"/>
                <a:t>  (±0,04) cm</a:t>
              </a:r>
            </a:p>
          </xdr:txBody>
        </xdr:sp>
      </mc:Fallback>
    </mc:AlternateContent>
    <xdr:clientData/>
  </xdr:oneCellAnchor>
  <xdr:oneCellAnchor>
    <xdr:from>
      <xdr:col>12</xdr:col>
      <xdr:colOff>97707</xdr:colOff>
      <xdr:row>3</xdr:row>
      <xdr:rowOff>67536</xdr:rowOff>
    </xdr:from>
    <xdr:ext cx="1689154" cy="345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EB075AA-7EB7-D34B-900F-7474C7BFB0BB}"/>
                </a:ext>
              </a:extLst>
            </xdr:cNvPr>
            <xdr:cNvSpPr txBox="1"/>
          </xdr:nvSpPr>
          <xdr:spPr>
            <a:xfrm>
              <a:off x="13846195" y="687769"/>
              <a:ext cx="1689154" cy="345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𝑺𝒊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(±0,13) cm</a:t>
              </a:r>
              <a:endParaRPr lang="pt-PT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EB075AA-7EB7-D34B-900F-7474C7BFB0BB}"/>
                </a:ext>
              </a:extLst>
            </xdr:cNvPr>
            <xdr:cNvSpPr txBox="1"/>
          </xdr:nvSpPr>
          <xdr:spPr>
            <a:xfrm>
              <a:off x="13846195" y="687769"/>
              <a:ext cx="1689154" cy="345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 −(𝑺𝒊^𝟐)/𝑫</a:t>
              </a:r>
              <a:r>
                <a:rPr lang="pt-PT" sz="1100" b="1"/>
                <a:t>  (±0,13) cm</a:t>
              </a:r>
              <a:endParaRPr lang="pt-PT" sz="1100" b="0"/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44761</xdr:colOff>
      <xdr:row>3</xdr:row>
      <xdr:rowOff>104280</xdr:rowOff>
    </xdr:from>
    <xdr:ext cx="1453839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235925C-9A76-DA4F-AD8C-D16FE3068B5B}"/>
                </a:ext>
              </a:extLst>
            </xdr:cNvPr>
            <xdr:cNvSpPr txBox="1"/>
          </xdr:nvSpPr>
          <xdr:spPr>
            <a:xfrm>
              <a:off x="4904628" y="713880"/>
              <a:ext cx="1453839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𝑺𝒐</m:t>
                      </m:r>
                    </m:den>
                  </m:f>
                </m:oMath>
              </a14:m>
              <a:r>
                <a:rPr lang="en-GB" sz="1200" b="1"/>
                <a:t> (±0,000004) cm-1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235925C-9A76-DA4F-AD8C-D16FE3068B5B}"/>
                </a:ext>
              </a:extLst>
            </xdr:cNvPr>
            <xdr:cNvSpPr txBox="1"/>
          </xdr:nvSpPr>
          <xdr:spPr>
            <a:xfrm>
              <a:off x="4904628" y="713880"/>
              <a:ext cx="1453839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200" b="1" i="0">
                  <a:latin typeface="Cambria Math" panose="02040503050406030204" pitchFamily="18" charset="0"/>
                </a:rPr>
                <a:t>𝟏/𝑺𝒐</a:t>
              </a:r>
              <a:r>
                <a:rPr lang="en-GB" sz="1200" b="1"/>
                <a:t> (±0,000004) cm-1</a:t>
              </a:r>
            </a:p>
          </xdr:txBody>
        </xdr:sp>
      </mc:Fallback>
    </mc:AlternateContent>
    <xdr:clientData/>
  </xdr:oneCellAnchor>
  <xdr:oneCellAnchor>
    <xdr:from>
      <xdr:col>6</xdr:col>
      <xdr:colOff>116853</xdr:colOff>
      <xdr:row>3</xdr:row>
      <xdr:rowOff>58716</xdr:rowOff>
    </xdr:from>
    <xdr:ext cx="1398680" cy="416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EE88DB8-3DF6-AD45-BA6C-790D5722F7F0}"/>
                </a:ext>
              </a:extLst>
            </xdr:cNvPr>
            <xdr:cNvSpPr txBox="1"/>
          </xdr:nvSpPr>
          <xdr:spPr>
            <a:xfrm>
              <a:off x="6873253" y="668316"/>
              <a:ext cx="1398680" cy="416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</m:t>
                      </m:r>
                    </m:den>
                  </m:f>
                </m:oMath>
              </a14:m>
              <a:r>
                <a:rPr lang="pt-PT" sz="1100" b="1"/>
                <a:t> ( ± 0,000004) cm -1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EE88DB8-3DF6-AD45-BA6C-790D5722F7F0}"/>
                </a:ext>
              </a:extLst>
            </xdr:cNvPr>
            <xdr:cNvSpPr txBox="1"/>
          </xdr:nvSpPr>
          <xdr:spPr>
            <a:xfrm>
              <a:off x="6873253" y="668316"/>
              <a:ext cx="1398680" cy="416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𝟏/𝑺𝒊</a:t>
              </a:r>
              <a:r>
                <a:rPr lang="pt-PT" sz="1100" b="1"/>
                <a:t> ( ± 0,000004) cm -1</a:t>
              </a:r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2</xdr:col>
      <xdr:colOff>10808</xdr:colOff>
      <xdr:row>35</xdr:row>
      <xdr:rowOff>15491</xdr:rowOff>
    </xdr:from>
    <xdr:to>
      <xdr:col>9</xdr:col>
      <xdr:colOff>354419</xdr:colOff>
      <xdr:row>55</xdr:row>
      <xdr:rowOff>88604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ED3737-BF2E-E444-8A6B-8F166F693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800860</xdr:colOff>
      <xdr:row>34</xdr:row>
      <xdr:rowOff>199958</xdr:rowOff>
    </xdr:from>
    <xdr:to>
      <xdr:col>18</xdr:col>
      <xdr:colOff>692958</xdr:colOff>
      <xdr:row>55</xdr:row>
      <xdr:rowOff>108929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562CCA-D13F-094C-90EB-8DB918B2A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728847</xdr:colOff>
      <xdr:row>60</xdr:row>
      <xdr:rowOff>182235</xdr:rowOff>
    </xdr:from>
    <xdr:to>
      <xdr:col>9</xdr:col>
      <xdr:colOff>820258</xdr:colOff>
      <xdr:row>80</xdr:row>
      <xdr:rowOff>84668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DB07A2-1766-F841-8D9B-0205FA824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13198</xdr:colOff>
      <xdr:row>61</xdr:row>
      <xdr:rowOff>17136</xdr:rowOff>
    </xdr:from>
    <xdr:to>
      <xdr:col>18</xdr:col>
      <xdr:colOff>782159</xdr:colOff>
      <xdr:row>80</xdr:row>
      <xdr:rowOff>21167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33B7E09-4486-174F-AA2A-FEDE0AD3C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765245</xdr:colOff>
      <xdr:row>81</xdr:row>
      <xdr:rowOff>153585</xdr:rowOff>
    </xdr:from>
    <xdr:to>
      <xdr:col>10</xdr:col>
      <xdr:colOff>50800</xdr:colOff>
      <xdr:row>101</xdr:row>
      <xdr:rowOff>33866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0861055-D7C3-4D43-A5A5-E08A20C88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201083</xdr:colOff>
      <xdr:row>104</xdr:row>
      <xdr:rowOff>162378</xdr:rowOff>
    </xdr:from>
    <xdr:to>
      <xdr:col>10</xdr:col>
      <xdr:colOff>443492</xdr:colOff>
      <xdr:row>125</xdr:row>
      <xdr:rowOff>20158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27DC72D-5AE1-804B-972F-F1DCA5B7A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72266</xdr:colOff>
      <xdr:row>21</xdr:row>
      <xdr:rowOff>48385</xdr:rowOff>
    </xdr:from>
    <xdr:ext cx="1130455" cy="328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A6C7963-E594-1A45-AACE-FFD0393F9337}"/>
                </a:ext>
              </a:extLst>
            </xdr:cNvPr>
            <xdr:cNvSpPr txBox="1"/>
          </xdr:nvSpPr>
          <xdr:spPr>
            <a:xfrm>
              <a:off x="6777866" y="4498465"/>
              <a:ext cx="1130455" cy="3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𝑺𝒐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A6C7963-E594-1A45-AACE-FFD0393F9337}"/>
                </a:ext>
              </a:extLst>
            </xdr:cNvPr>
            <xdr:cNvSpPr txBox="1"/>
          </xdr:nvSpPr>
          <xdr:spPr>
            <a:xfrm>
              <a:off x="6777866" y="4498465"/>
              <a:ext cx="1130455" cy="3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𝒇=𝑺𝒐 −(𝑺𝒐^𝟐)/𝑫</a:t>
              </a:r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75176</xdr:colOff>
      <xdr:row>21</xdr:row>
      <xdr:rowOff>99046</xdr:rowOff>
    </xdr:from>
    <xdr:ext cx="1023655" cy="317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5506AAB-A2DB-EC40-B1DE-3FDD5B24C8E6}"/>
                </a:ext>
              </a:extLst>
            </xdr:cNvPr>
            <xdr:cNvSpPr txBox="1"/>
          </xdr:nvSpPr>
          <xdr:spPr>
            <a:xfrm>
              <a:off x="7563797" y="4565943"/>
              <a:ext cx="102365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𝑺𝒊𝑺𝒐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en-GB" sz="1100" b="1"/>
                <a:t>  (cm)</a:t>
              </a:r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5506AAB-A2DB-EC40-B1DE-3FDD5B24C8E6}"/>
                </a:ext>
              </a:extLst>
            </xdr:cNvPr>
            <xdr:cNvSpPr txBox="1"/>
          </xdr:nvSpPr>
          <xdr:spPr>
            <a:xfrm>
              <a:off x="7563797" y="4565943"/>
              <a:ext cx="102365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𝒇=𝑺𝒊𝑺𝒐/𝑫</a:t>
              </a:r>
              <a:r>
                <a:rPr lang="en-GB" sz="1100" b="1"/>
                <a:t>  (cm)</a:t>
              </a:r>
            </a:p>
          </xdr:txBody>
        </xdr:sp>
      </mc:Fallback>
    </mc:AlternateContent>
    <xdr:clientData/>
  </xdr:oneCellAnchor>
  <xdr:oneCellAnchor>
    <xdr:from>
      <xdr:col>11</xdr:col>
      <xdr:colOff>50378</xdr:colOff>
      <xdr:row>21</xdr:row>
      <xdr:rowOff>67536</xdr:rowOff>
    </xdr:from>
    <xdr:ext cx="1068916" cy="324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D31924A1-D74F-D146-9D85-F9A70C5DDB77}"/>
                </a:ext>
              </a:extLst>
            </xdr:cNvPr>
            <xdr:cNvSpPr txBox="1"/>
          </xdr:nvSpPr>
          <xdr:spPr>
            <a:xfrm>
              <a:off x="9699458" y="4534433"/>
              <a:ext cx="1068916" cy="324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𝑺𝒊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D31924A1-D74F-D146-9D85-F9A70C5DDB77}"/>
                </a:ext>
              </a:extLst>
            </xdr:cNvPr>
            <xdr:cNvSpPr txBox="1"/>
          </xdr:nvSpPr>
          <xdr:spPr>
            <a:xfrm>
              <a:off x="9699458" y="4534433"/>
              <a:ext cx="1068916" cy="324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 −(𝑺𝒊^𝟐)/𝑫</a:t>
              </a:r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296333</xdr:colOff>
      <xdr:row>21</xdr:row>
      <xdr:rowOff>110066</xdr:rowOff>
    </xdr:from>
    <xdr:ext cx="61221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4EC69C01-323A-8848-9955-88B993B94953}"/>
                </a:ext>
              </a:extLst>
            </xdr:cNvPr>
            <xdr:cNvSpPr txBox="1"/>
          </xdr:nvSpPr>
          <xdr:spPr>
            <a:xfrm>
              <a:off x="11069436" y="4576963"/>
              <a:ext cx="61221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𝒖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(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GB" sz="1100" b="1"/>
                <a:t> (cm)</a:t>
              </a:r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4EC69C01-323A-8848-9955-88B993B94953}"/>
                </a:ext>
              </a:extLst>
            </xdr:cNvPr>
            <xdr:cNvSpPr txBox="1"/>
          </xdr:nvSpPr>
          <xdr:spPr>
            <a:xfrm>
              <a:off x="11069436" y="4576963"/>
              <a:ext cx="61221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𝒖 (𝒇)</a:t>
              </a:r>
              <a:r>
                <a:rPr lang="en-GB" sz="1100" b="1"/>
                <a:t> (cm)</a:t>
              </a:r>
            </a:p>
          </xdr:txBody>
        </xdr:sp>
      </mc:Fallback>
    </mc:AlternateContent>
    <xdr:clientData/>
  </xdr:oneCellAnchor>
  <xdr:oneCellAnchor>
    <xdr:from>
      <xdr:col>3</xdr:col>
      <xdr:colOff>157480</xdr:colOff>
      <xdr:row>21</xdr:row>
      <xdr:rowOff>86360</xdr:rowOff>
    </xdr:from>
    <xdr:ext cx="843126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5A539AE5-B874-F642-AA52-D6C5240E257F}"/>
                </a:ext>
              </a:extLst>
            </xdr:cNvPr>
            <xdr:cNvSpPr txBox="1"/>
          </xdr:nvSpPr>
          <xdr:spPr>
            <a:xfrm>
              <a:off x="2639753" y="4512118"/>
              <a:ext cx="843126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𝑺𝒐</m:t>
                      </m:r>
                    </m:den>
                  </m:f>
                </m:oMath>
              </a14:m>
              <a:r>
                <a:rPr lang="en-GB" sz="1200" b="1"/>
                <a:t> (±0,05)cm</a:t>
              </a:r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5A539AE5-B874-F642-AA52-D6C5240E257F}"/>
                </a:ext>
              </a:extLst>
            </xdr:cNvPr>
            <xdr:cNvSpPr txBox="1"/>
          </xdr:nvSpPr>
          <xdr:spPr>
            <a:xfrm>
              <a:off x="2639753" y="4512118"/>
              <a:ext cx="843126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200" b="1" i="0">
                  <a:latin typeface="Cambria Math" panose="02040503050406030204" pitchFamily="18" charset="0"/>
                </a:rPr>
                <a:t>𝟏/𝑺𝒐</a:t>
              </a:r>
              <a:r>
                <a:rPr lang="en-GB" sz="1200" b="1"/>
                <a:t> (±0,05)cm</a:t>
              </a:r>
            </a:p>
          </xdr:txBody>
        </xdr:sp>
      </mc:Fallback>
    </mc:AlternateContent>
    <xdr:clientData/>
  </xdr:oneCellAnchor>
  <xdr:oneCellAnchor>
    <xdr:from>
      <xdr:col>5</xdr:col>
      <xdr:colOff>206238</xdr:colOff>
      <xdr:row>21</xdr:row>
      <xdr:rowOff>114123</xdr:rowOff>
    </xdr:from>
    <xdr:ext cx="572199" cy="416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C0C1BDA6-2DE7-024A-A587-D380857C151D}"/>
                </a:ext>
              </a:extLst>
            </xdr:cNvPr>
            <xdr:cNvSpPr txBox="1"/>
          </xdr:nvSpPr>
          <xdr:spPr>
            <a:xfrm>
              <a:off x="4625320" y="4636878"/>
              <a:ext cx="572199" cy="416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</m:t>
                      </m:r>
                    </m:den>
                  </m:f>
                </m:oMath>
              </a14:m>
              <a:r>
                <a:rPr lang="pt-PT" sz="1100" b="1"/>
                <a:t> (cm)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C0C1BDA6-2DE7-024A-A587-D380857C151D}"/>
                </a:ext>
              </a:extLst>
            </xdr:cNvPr>
            <xdr:cNvSpPr txBox="1"/>
          </xdr:nvSpPr>
          <xdr:spPr>
            <a:xfrm>
              <a:off x="4625320" y="4636878"/>
              <a:ext cx="572199" cy="416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𝟏/𝑺𝒊</a:t>
              </a:r>
              <a:r>
                <a:rPr lang="pt-PT" sz="1100" b="1"/>
                <a:t> (cm)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823940</xdr:colOff>
      <xdr:row>14</xdr:row>
      <xdr:rowOff>200080</xdr:rowOff>
    </xdr:from>
    <xdr:ext cx="65" cy="172098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D6DB6DD-68D6-F14D-B458-85A6737EF807}"/>
            </a:ext>
          </a:extLst>
        </xdr:cNvPr>
        <xdr:cNvSpPr txBox="1"/>
      </xdr:nvSpPr>
      <xdr:spPr>
        <a:xfrm>
          <a:off x="7419028" y="3185694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338495</xdr:colOff>
      <xdr:row>66</xdr:row>
      <xdr:rowOff>89140</xdr:rowOff>
    </xdr:from>
    <xdr:to>
      <xdr:col>7</xdr:col>
      <xdr:colOff>692728</xdr:colOff>
      <xdr:row>84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A146D-1B15-F549-8436-351DE30CB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784488</xdr:colOff>
      <xdr:row>67</xdr:row>
      <xdr:rowOff>108726</xdr:rowOff>
    </xdr:from>
    <xdr:to>
      <xdr:col>13</xdr:col>
      <xdr:colOff>101574</xdr:colOff>
      <xdr:row>81</xdr:row>
      <xdr:rowOff>2980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8DF64F-5705-8B49-BF09-721EF428D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297871</xdr:colOff>
      <xdr:row>40</xdr:row>
      <xdr:rowOff>30018</xdr:rowOff>
    </xdr:from>
    <xdr:to>
      <xdr:col>20</xdr:col>
      <xdr:colOff>739485</xdr:colOff>
      <xdr:row>53</xdr:row>
      <xdr:rowOff>136236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05369A-B17E-4E40-8082-C6EF875DB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34</xdr:row>
      <xdr:rowOff>57150</xdr:rowOff>
    </xdr:from>
    <xdr:to>
      <xdr:col>32</xdr:col>
      <xdr:colOff>444500</xdr:colOff>
      <xdr:row>47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729541-81D0-314B-A539-8D490CA61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36707</xdr:colOff>
      <xdr:row>1</xdr:row>
      <xdr:rowOff>198245</xdr:rowOff>
    </xdr:from>
    <xdr:ext cx="801494" cy="271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18A615-F505-4C47-B172-7382C29DD9CB}"/>
                </a:ext>
              </a:extLst>
            </xdr:cNvPr>
            <xdr:cNvSpPr txBox="1"/>
          </xdr:nvSpPr>
          <xdr:spPr>
            <a:xfrm>
              <a:off x="8291707" y="401445"/>
              <a:ext cx="801494" cy="2716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𝑓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𝑆𝑜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𝑆</m:t>
                      </m:r>
                      <m:sSup>
                        <m:sSupPr>
                          <m:ctrlPr>
                            <a:rPr lang="pt-PT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0" i="1">
                              <a:latin typeface="Cambria Math" panose="02040503050406030204" pitchFamily="18" charset="0"/>
                            </a:rPr>
                            <m:t>𝑜</m:t>
                          </m:r>
                        </m:e>
                        <m:sup>
                          <m:r>
                            <a:rPr lang="pt-PT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den>
                  </m:f>
                </m:oMath>
              </a14:m>
              <a:r>
                <a:rPr lang="pt-PT" sz="1100" b="0"/>
                <a:t>  (cm)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18A615-F505-4C47-B172-7382C29DD9CB}"/>
                </a:ext>
              </a:extLst>
            </xdr:cNvPr>
            <xdr:cNvSpPr txBox="1"/>
          </xdr:nvSpPr>
          <xdr:spPr>
            <a:xfrm>
              <a:off x="8291707" y="401445"/>
              <a:ext cx="801494" cy="2716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𝑓=𝑆𝑜 −(𝑆𝑜^2)/𝐷</a:t>
              </a:r>
              <a:r>
                <a:rPr lang="pt-PT" sz="1100" b="0"/>
                <a:t>  (cm)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27517</xdr:colOff>
      <xdr:row>2</xdr:row>
      <xdr:rowOff>6350</xdr:rowOff>
    </xdr:from>
    <xdr:ext cx="845995" cy="317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6C170F-8942-2440-83AE-F5860FC3B99E}"/>
                </a:ext>
              </a:extLst>
            </xdr:cNvPr>
            <xdr:cNvSpPr txBox="1"/>
          </xdr:nvSpPr>
          <xdr:spPr>
            <a:xfrm>
              <a:off x="7457017" y="412750"/>
              <a:ext cx="84599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𝑓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𝑆𝑖𝑆𝑜</m:t>
                      </m:r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den>
                  </m:f>
                </m:oMath>
              </a14:m>
              <a:r>
                <a:rPr lang="en-GB" sz="1100"/>
                <a:t>  (cm)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6C170F-8942-2440-83AE-F5860FC3B99E}"/>
                </a:ext>
              </a:extLst>
            </xdr:cNvPr>
            <xdr:cNvSpPr txBox="1"/>
          </xdr:nvSpPr>
          <xdr:spPr>
            <a:xfrm>
              <a:off x="7457017" y="412750"/>
              <a:ext cx="84599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𝑓=𝑆𝑖𝑆𝑜/𝐷</a:t>
              </a:r>
              <a:r>
                <a:rPr lang="en-GB" sz="1100"/>
                <a:t>  (cm)</a:t>
              </a:r>
            </a:p>
          </xdr:txBody>
        </xdr:sp>
      </mc:Fallback>
    </mc:AlternateContent>
    <xdr:clientData/>
  </xdr:oneCellAnchor>
  <xdr:oneCellAnchor>
    <xdr:from>
      <xdr:col>10</xdr:col>
      <xdr:colOff>776817</xdr:colOff>
      <xdr:row>1</xdr:row>
      <xdr:rowOff>183093</xdr:rowOff>
    </xdr:from>
    <xdr:ext cx="1051983" cy="3503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9224C53-ED46-6844-8070-274D5B1EB93A}"/>
                </a:ext>
              </a:extLst>
            </xdr:cNvPr>
            <xdr:cNvSpPr txBox="1"/>
          </xdr:nvSpPr>
          <xdr:spPr>
            <a:xfrm>
              <a:off x="9031817" y="386293"/>
              <a:ext cx="1051983" cy="350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𝑓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𝑆𝑖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𝑆</m:t>
                      </m:r>
                      <m:sSup>
                        <m:sSupPr>
                          <m:ctrlPr>
                            <a:rPr lang="pt-PT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e>
                        <m:sup>
                          <m:r>
                            <a:rPr lang="pt-PT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den>
                  </m:f>
                </m:oMath>
              </a14:m>
              <a:r>
                <a:rPr lang="pt-PT" sz="1100" b="0"/>
                <a:t>  (cm)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9224C53-ED46-6844-8070-274D5B1EB93A}"/>
                </a:ext>
              </a:extLst>
            </xdr:cNvPr>
            <xdr:cNvSpPr txBox="1"/>
          </xdr:nvSpPr>
          <xdr:spPr>
            <a:xfrm>
              <a:off x="9031817" y="386293"/>
              <a:ext cx="1051983" cy="350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𝑓=𝑆𝑖 −(𝑆𝑖^2)/𝐷</a:t>
              </a:r>
              <a:r>
                <a:rPr lang="pt-PT" sz="1100" b="0"/>
                <a:t>  (cm)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105833</xdr:colOff>
      <xdr:row>2</xdr:row>
      <xdr:rowOff>46566</xdr:rowOff>
    </xdr:from>
    <xdr:ext cx="6040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4B84939-502D-6E4B-B94A-D5F97D238D1C}"/>
                </a:ext>
              </a:extLst>
            </xdr:cNvPr>
            <xdr:cNvSpPr txBox="1"/>
          </xdr:nvSpPr>
          <xdr:spPr>
            <a:xfrm>
              <a:off x="10303933" y="452966"/>
              <a:ext cx="604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𝑓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GB" sz="1100"/>
                <a:t> (cm)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4B84939-502D-6E4B-B94A-D5F97D238D1C}"/>
                </a:ext>
              </a:extLst>
            </xdr:cNvPr>
            <xdr:cNvSpPr txBox="1"/>
          </xdr:nvSpPr>
          <xdr:spPr>
            <a:xfrm>
              <a:off x="10303933" y="452966"/>
              <a:ext cx="604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𝑢 (𝑓)</a:t>
              </a:r>
              <a:r>
                <a:rPr lang="en-GB" sz="1100"/>
                <a:t> (cm)</a:t>
              </a:r>
            </a:p>
          </xdr:txBody>
        </xdr:sp>
      </mc:Fallback>
    </mc:AlternateContent>
    <xdr:clientData/>
  </xdr:oneCellAnchor>
  <xdr:oneCellAnchor>
    <xdr:from>
      <xdr:col>10</xdr:col>
      <xdr:colOff>72266</xdr:colOff>
      <xdr:row>21</xdr:row>
      <xdr:rowOff>48385</xdr:rowOff>
    </xdr:from>
    <xdr:ext cx="1130455" cy="328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AD067E2-759E-A64A-A954-A2DEC1FB87D4}"/>
                </a:ext>
              </a:extLst>
            </xdr:cNvPr>
            <xdr:cNvSpPr txBox="1"/>
          </xdr:nvSpPr>
          <xdr:spPr>
            <a:xfrm>
              <a:off x="8441566" y="4493385"/>
              <a:ext cx="1130455" cy="3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𝑺𝒐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AD067E2-759E-A64A-A954-A2DEC1FB87D4}"/>
                </a:ext>
              </a:extLst>
            </xdr:cNvPr>
            <xdr:cNvSpPr txBox="1"/>
          </xdr:nvSpPr>
          <xdr:spPr>
            <a:xfrm>
              <a:off x="8441566" y="4493385"/>
              <a:ext cx="1130455" cy="3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𝒇=𝑺𝒐 −(𝑺𝒐^𝟐)/𝑫</a:t>
              </a:r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75176</xdr:colOff>
      <xdr:row>21</xdr:row>
      <xdr:rowOff>99046</xdr:rowOff>
    </xdr:from>
    <xdr:ext cx="1023655" cy="317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0AB6FCB-2710-8D47-831B-DE952A932A64}"/>
                </a:ext>
              </a:extLst>
            </xdr:cNvPr>
            <xdr:cNvSpPr txBox="1"/>
          </xdr:nvSpPr>
          <xdr:spPr>
            <a:xfrm>
              <a:off x="7504676" y="4544046"/>
              <a:ext cx="102365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𝑺𝒊𝑺𝒐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en-GB" sz="1100" b="1"/>
                <a:t>  (cm)</a:t>
              </a: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0AB6FCB-2710-8D47-831B-DE952A932A64}"/>
                </a:ext>
              </a:extLst>
            </xdr:cNvPr>
            <xdr:cNvSpPr txBox="1"/>
          </xdr:nvSpPr>
          <xdr:spPr>
            <a:xfrm>
              <a:off x="7504676" y="4544046"/>
              <a:ext cx="102365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𝒇=𝑺𝒊𝑺𝒐/𝑫</a:t>
              </a:r>
              <a:r>
                <a:rPr lang="en-GB" sz="1100" b="1"/>
                <a:t>  (cm)</a:t>
              </a:r>
            </a:p>
          </xdr:txBody>
        </xdr:sp>
      </mc:Fallback>
    </mc:AlternateContent>
    <xdr:clientData/>
  </xdr:oneCellAnchor>
  <xdr:oneCellAnchor>
    <xdr:from>
      <xdr:col>11</xdr:col>
      <xdr:colOff>50378</xdr:colOff>
      <xdr:row>21</xdr:row>
      <xdr:rowOff>67536</xdr:rowOff>
    </xdr:from>
    <xdr:ext cx="1068916" cy="324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2228F4B-B83B-5C46-88A9-A6E2409BA4B2}"/>
                </a:ext>
              </a:extLst>
            </xdr:cNvPr>
            <xdr:cNvSpPr txBox="1"/>
          </xdr:nvSpPr>
          <xdr:spPr>
            <a:xfrm>
              <a:off x="9651578" y="4512536"/>
              <a:ext cx="1068916" cy="324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𝑺𝒊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2228F4B-B83B-5C46-88A9-A6E2409BA4B2}"/>
                </a:ext>
              </a:extLst>
            </xdr:cNvPr>
            <xdr:cNvSpPr txBox="1"/>
          </xdr:nvSpPr>
          <xdr:spPr>
            <a:xfrm>
              <a:off x="9651578" y="4512536"/>
              <a:ext cx="1068916" cy="324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 −(𝑺𝒊^𝟐)/𝑫</a:t>
              </a:r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113453</xdr:colOff>
      <xdr:row>21</xdr:row>
      <xdr:rowOff>89746</xdr:rowOff>
    </xdr:from>
    <xdr:ext cx="61221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50813EE-B86A-EA43-9AF1-216FC712AC41}"/>
                </a:ext>
              </a:extLst>
            </xdr:cNvPr>
            <xdr:cNvSpPr txBox="1"/>
          </xdr:nvSpPr>
          <xdr:spPr>
            <a:xfrm>
              <a:off x="11055773" y="4387426"/>
              <a:ext cx="61221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𝒖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(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GB" sz="1100" b="1"/>
                <a:t> (cm)</a:t>
              </a: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50813EE-B86A-EA43-9AF1-216FC712AC41}"/>
                </a:ext>
              </a:extLst>
            </xdr:cNvPr>
            <xdr:cNvSpPr txBox="1"/>
          </xdr:nvSpPr>
          <xdr:spPr>
            <a:xfrm>
              <a:off x="11055773" y="4387426"/>
              <a:ext cx="61221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𝒖 (𝒇)</a:t>
              </a:r>
              <a:r>
                <a:rPr lang="en-GB" sz="1100" b="1"/>
                <a:t> (cm)</a:t>
              </a:r>
            </a:p>
          </xdr:txBody>
        </xdr:sp>
      </mc:Fallback>
    </mc:AlternateContent>
    <xdr:clientData/>
  </xdr:oneCellAnchor>
  <xdr:oneCellAnchor>
    <xdr:from>
      <xdr:col>3</xdr:col>
      <xdr:colOff>157479</xdr:colOff>
      <xdr:row>20</xdr:row>
      <xdr:rowOff>187960</xdr:rowOff>
    </xdr:from>
    <xdr:ext cx="519853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BC09BDC-DB87-F44F-95F3-6827F6CC06E1}"/>
                </a:ext>
              </a:extLst>
            </xdr:cNvPr>
            <xdr:cNvSpPr txBox="1"/>
          </xdr:nvSpPr>
          <xdr:spPr>
            <a:xfrm>
              <a:off x="2646679" y="4285827"/>
              <a:ext cx="519853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𝑺𝒐</m:t>
                      </m:r>
                    </m:den>
                  </m:f>
                </m:oMath>
              </a14:m>
              <a:r>
                <a:rPr lang="en-GB" sz="1200" b="1"/>
                <a:t> (cm)</a:t>
              </a: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BC09BDC-DB87-F44F-95F3-6827F6CC06E1}"/>
                </a:ext>
              </a:extLst>
            </xdr:cNvPr>
            <xdr:cNvSpPr txBox="1"/>
          </xdr:nvSpPr>
          <xdr:spPr>
            <a:xfrm>
              <a:off x="2646679" y="4285827"/>
              <a:ext cx="519853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200" b="1" i="0">
                  <a:latin typeface="Cambria Math" panose="02040503050406030204" pitchFamily="18" charset="0"/>
                </a:rPr>
                <a:t>𝟏/𝑺𝒐</a:t>
              </a:r>
              <a:r>
                <a:rPr lang="en-GB" sz="1200" b="1"/>
                <a:t> (cm)</a:t>
              </a:r>
            </a:p>
          </xdr:txBody>
        </xdr:sp>
      </mc:Fallback>
    </mc:AlternateContent>
    <xdr:clientData/>
  </xdr:oneCellAnchor>
  <xdr:oneCellAnchor>
    <xdr:from>
      <xdr:col>5</xdr:col>
      <xdr:colOff>123565</xdr:colOff>
      <xdr:row>20</xdr:row>
      <xdr:rowOff>118599</xdr:rowOff>
    </xdr:from>
    <xdr:ext cx="557155" cy="416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5FE4BAD-6584-3F40-A21C-BD992CFF6DE9}"/>
                </a:ext>
              </a:extLst>
            </xdr:cNvPr>
            <xdr:cNvSpPr txBox="1"/>
          </xdr:nvSpPr>
          <xdr:spPr>
            <a:xfrm>
              <a:off x="4238365" y="4213079"/>
              <a:ext cx="557155" cy="416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</m:t>
                      </m:r>
                    </m:den>
                  </m:f>
                </m:oMath>
              </a14:m>
              <a:r>
                <a:rPr lang="pt-PT" sz="1100" b="1"/>
                <a:t> (cm)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5FE4BAD-6584-3F40-A21C-BD992CFF6DE9}"/>
                </a:ext>
              </a:extLst>
            </xdr:cNvPr>
            <xdr:cNvSpPr txBox="1"/>
          </xdr:nvSpPr>
          <xdr:spPr>
            <a:xfrm>
              <a:off x="4238365" y="4213079"/>
              <a:ext cx="557155" cy="416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𝟏/𝑺𝒊</a:t>
              </a:r>
              <a:r>
                <a:rPr lang="pt-PT" sz="1100" b="1"/>
                <a:t> (cm)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1</xdr:col>
      <xdr:colOff>6350</xdr:colOff>
      <xdr:row>35</xdr:row>
      <xdr:rowOff>6350</xdr:rowOff>
    </xdr:from>
    <xdr:to>
      <xdr:col>6</xdr:col>
      <xdr:colOff>450850</xdr:colOff>
      <xdr:row>48</xdr:row>
      <xdr:rowOff>107950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AA2A197-B63F-BB4F-B5E4-A68D8E12B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35</xdr:row>
      <xdr:rowOff>31750</xdr:rowOff>
    </xdr:from>
    <xdr:to>
      <xdr:col>12</xdr:col>
      <xdr:colOff>209550</xdr:colOff>
      <xdr:row>48</xdr:row>
      <xdr:rowOff>133350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6B8DCF1-6728-994B-93B1-8EADA24A2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72267</xdr:colOff>
      <xdr:row>2</xdr:row>
      <xdr:rowOff>86485</xdr:rowOff>
    </xdr:from>
    <xdr:ext cx="1006756" cy="3527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78917D-2BB1-5C43-AA4A-B20054504574}"/>
                </a:ext>
              </a:extLst>
            </xdr:cNvPr>
            <xdr:cNvSpPr txBox="1"/>
          </xdr:nvSpPr>
          <xdr:spPr>
            <a:xfrm>
              <a:off x="8284297" y="487538"/>
              <a:ext cx="1006756" cy="3527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𝑺𝒐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78917D-2BB1-5C43-AA4A-B20054504574}"/>
                </a:ext>
              </a:extLst>
            </xdr:cNvPr>
            <xdr:cNvSpPr txBox="1"/>
          </xdr:nvSpPr>
          <xdr:spPr>
            <a:xfrm>
              <a:off x="8284297" y="487538"/>
              <a:ext cx="1006756" cy="3527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𝒇=𝑺𝒐 −(𝑺𝒐^𝟐)/𝑫</a:t>
              </a:r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75176</xdr:colOff>
      <xdr:row>2</xdr:row>
      <xdr:rowOff>99046</xdr:rowOff>
    </xdr:from>
    <xdr:ext cx="1023655" cy="317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76F4C16-2898-0B4E-ADA2-55FDBCA92E1F}"/>
                </a:ext>
              </a:extLst>
            </xdr:cNvPr>
            <xdr:cNvSpPr txBox="1"/>
          </xdr:nvSpPr>
          <xdr:spPr>
            <a:xfrm>
              <a:off x="7504676" y="4391646"/>
              <a:ext cx="102365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𝑺𝒊𝑺𝒐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en-GB" sz="1100" b="1"/>
                <a:t>  (cm)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76F4C16-2898-0B4E-ADA2-55FDBCA92E1F}"/>
                </a:ext>
              </a:extLst>
            </xdr:cNvPr>
            <xdr:cNvSpPr txBox="1"/>
          </xdr:nvSpPr>
          <xdr:spPr>
            <a:xfrm>
              <a:off x="7504676" y="4391646"/>
              <a:ext cx="1023655" cy="317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𝒇=𝑺𝒊𝑺𝒐/𝑫</a:t>
              </a:r>
              <a:r>
                <a:rPr lang="en-GB" sz="1100" b="1"/>
                <a:t>  (cm)</a:t>
              </a:r>
            </a:p>
          </xdr:txBody>
        </xdr:sp>
      </mc:Fallback>
    </mc:AlternateContent>
    <xdr:clientData/>
  </xdr:oneCellAnchor>
  <xdr:oneCellAnchor>
    <xdr:from>
      <xdr:col>11</xdr:col>
      <xdr:colOff>50378</xdr:colOff>
      <xdr:row>2</xdr:row>
      <xdr:rowOff>67536</xdr:rowOff>
    </xdr:from>
    <xdr:ext cx="1068916" cy="324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5D6887F-75A0-E541-B660-24F3750E2E0F}"/>
                </a:ext>
              </a:extLst>
            </xdr:cNvPr>
            <xdr:cNvSpPr txBox="1"/>
          </xdr:nvSpPr>
          <xdr:spPr>
            <a:xfrm>
              <a:off x="9130878" y="4360136"/>
              <a:ext cx="1068916" cy="324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𝑺𝒊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</m:t>
                      </m:r>
                      <m:sSup>
                        <m:sSupPr>
                          <m:ctrlPr>
                            <a:rPr lang="pt-PT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  <m:sup>
                          <m:r>
                            <a:rPr lang="pt-PT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𝑫</m:t>
                      </m:r>
                    </m:den>
                  </m:f>
                </m:oMath>
              </a14:m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5D6887F-75A0-E541-B660-24F3750E2E0F}"/>
                </a:ext>
              </a:extLst>
            </xdr:cNvPr>
            <xdr:cNvSpPr txBox="1"/>
          </xdr:nvSpPr>
          <xdr:spPr>
            <a:xfrm>
              <a:off x="9130878" y="4360136"/>
              <a:ext cx="1068916" cy="324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𝒇=𝑺𝒊 −(𝑺𝒊^𝟐)/𝑫</a:t>
              </a:r>
              <a:r>
                <a:rPr lang="pt-PT" sz="1100" b="1"/>
                <a:t>  (cm</a:t>
              </a:r>
              <a:r>
                <a:rPr lang="pt-PT" sz="1100" b="0"/>
                <a:t>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166981</xdr:colOff>
      <xdr:row>2</xdr:row>
      <xdr:rowOff>168862</xdr:rowOff>
    </xdr:from>
    <xdr:ext cx="61221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B544081-30E8-DF44-843F-D8D2CE11706D}"/>
                </a:ext>
              </a:extLst>
            </xdr:cNvPr>
            <xdr:cNvSpPr txBox="1"/>
          </xdr:nvSpPr>
          <xdr:spPr>
            <a:xfrm>
              <a:off x="10973740" y="568677"/>
              <a:ext cx="61221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1" i="1">
                      <a:latin typeface="Cambria Math" panose="02040503050406030204" pitchFamily="18" charset="0"/>
                    </a:rPr>
                    <m:t>𝒖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 (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𝒇</m:t>
                  </m:r>
                  <m:r>
                    <a:rPr lang="pt-PT" sz="1100" b="1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GB" sz="1100" b="1"/>
                <a:t> (cm)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B544081-30E8-DF44-843F-D8D2CE11706D}"/>
                </a:ext>
              </a:extLst>
            </xdr:cNvPr>
            <xdr:cNvSpPr txBox="1"/>
          </xdr:nvSpPr>
          <xdr:spPr>
            <a:xfrm>
              <a:off x="10973740" y="568677"/>
              <a:ext cx="61221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𝒖 (𝒇)</a:t>
              </a:r>
              <a:r>
                <a:rPr lang="en-GB" sz="1100" b="1"/>
                <a:t> (cm)</a:t>
              </a:r>
            </a:p>
          </xdr:txBody>
        </xdr:sp>
      </mc:Fallback>
    </mc:AlternateContent>
    <xdr:clientData/>
  </xdr:oneCellAnchor>
  <xdr:oneCellAnchor>
    <xdr:from>
      <xdr:col>3</xdr:col>
      <xdr:colOff>157480</xdr:colOff>
      <xdr:row>2</xdr:row>
      <xdr:rowOff>86360</xdr:rowOff>
    </xdr:from>
    <xdr:ext cx="513080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788F2F4-0ADE-EA4D-A3E5-11C09E389BA7}"/>
                </a:ext>
              </a:extLst>
            </xdr:cNvPr>
            <xdr:cNvSpPr txBox="1"/>
          </xdr:nvSpPr>
          <xdr:spPr>
            <a:xfrm>
              <a:off x="2633980" y="4378960"/>
              <a:ext cx="513080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200" b="1" i="1">
                          <a:latin typeface="Cambria Math" panose="02040503050406030204" pitchFamily="18" charset="0"/>
                        </a:rPr>
                        <m:t>𝑺𝒐</m:t>
                      </m:r>
                    </m:den>
                  </m:f>
                </m:oMath>
              </a14:m>
              <a:r>
                <a:rPr lang="en-GB" sz="1200" b="1"/>
                <a:t> (cm)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788F2F4-0ADE-EA4D-A3E5-11C09E389BA7}"/>
                </a:ext>
              </a:extLst>
            </xdr:cNvPr>
            <xdr:cNvSpPr txBox="1"/>
          </xdr:nvSpPr>
          <xdr:spPr>
            <a:xfrm>
              <a:off x="2633980" y="4378960"/>
              <a:ext cx="513080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200" b="1" i="0">
                  <a:latin typeface="Cambria Math" panose="02040503050406030204" pitchFamily="18" charset="0"/>
                </a:rPr>
                <a:t>𝟏/𝑺𝒐</a:t>
              </a:r>
              <a:r>
                <a:rPr lang="en-GB" sz="1200" b="1"/>
                <a:t> (cm)</a:t>
              </a:r>
            </a:p>
          </xdr:txBody>
        </xdr:sp>
      </mc:Fallback>
    </mc:AlternateContent>
    <xdr:clientData/>
  </xdr:oneCellAnchor>
  <xdr:oneCellAnchor>
    <xdr:from>
      <xdr:col>5</xdr:col>
      <xdr:colOff>265805</xdr:colOff>
      <xdr:row>2</xdr:row>
      <xdr:rowOff>108439</xdr:rowOff>
    </xdr:from>
    <xdr:ext cx="572199" cy="416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1267F78-1407-DE49-9421-D7F5CDB31394}"/>
                </a:ext>
              </a:extLst>
            </xdr:cNvPr>
            <xdr:cNvSpPr txBox="1"/>
          </xdr:nvSpPr>
          <xdr:spPr>
            <a:xfrm>
              <a:off x="4393305" y="4401039"/>
              <a:ext cx="572199" cy="416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1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pt-PT" sz="1100" b="1" i="1">
                          <a:latin typeface="Cambria Math" panose="02040503050406030204" pitchFamily="18" charset="0"/>
                        </a:rPr>
                        <m:t>𝑺𝒊</m:t>
                      </m:r>
                    </m:den>
                  </m:f>
                </m:oMath>
              </a14:m>
              <a:r>
                <a:rPr lang="pt-PT" sz="1100" b="1"/>
                <a:t> (cm)</a:t>
              </a: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1267F78-1407-DE49-9421-D7F5CDB31394}"/>
                </a:ext>
              </a:extLst>
            </xdr:cNvPr>
            <xdr:cNvSpPr txBox="1"/>
          </xdr:nvSpPr>
          <xdr:spPr>
            <a:xfrm>
              <a:off x="4393305" y="4401039"/>
              <a:ext cx="572199" cy="416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1" i="0">
                  <a:latin typeface="Cambria Math" panose="02040503050406030204" pitchFamily="18" charset="0"/>
                </a:rPr>
                <a:t>𝟏/𝑺𝒊</a:t>
              </a:r>
              <a:r>
                <a:rPr lang="pt-PT" sz="1100" b="1"/>
                <a:t> (cm)</a:t>
              </a:r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1041870</xdr:colOff>
      <xdr:row>9</xdr:row>
      <xdr:rowOff>15992</xdr:rowOff>
    </xdr:from>
    <xdr:to>
      <xdr:col>6</xdr:col>
      <xdr:colOff>451555</xdr:colOff>
      <xdr:row>22</xdr:row>
      <xdr:rowOff>160396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75E774-046F-7044-94D4-67278F83E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771407</xdr:colOff>
      <xdr:row>9</xdr:row>
      <xdr:rowOff>27752</xdr:rowOff>
    </xdr:from>
    <xdr:to>
      <xdr:col>12</xdr:col>
      <xdr:colOff>522111</xdr:colOff>
      <xdr:row>22</xdr:row>
      <xdr:rowOff>172156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3C776B7-FBF7-064D-86DF-7E23714F1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8F4D-B173-F049-B756-1B5664A1B7BA}">
  <dimension ref="B3:Z118"/>
  <sheetViews>
    <sheetView tabSelected="1" topLeftCell="A100" zoomScale="75" zoomScaleNormal="75" zoomScalePageLayoutView="66" workbookViewId="0">
      <selection activeCell="M90" sqref="M90"/>
    </sheetView>
  </sheetViews>
  <sheetFormatPr baseColWidth="10" defaultRowHeight="16" x14ac:dyDescent="0.2"/>
  <cols>
    <col min="2" max="2" width="24.83203125" bestFit="1" customWidth="1"/>
    <col min="3" max="3" width="13" customWidth="1"/>
    <col min="4" max="4" width="15" customWidth="1"/>
    <col min="5" max="5" width="20.6640625" customWidth="1"/>
    <col min="6" max="6" width="12.1640625" customWidth="1"/>
    <col min="7" max="7" width="19.6640625" customWidth="1"/>
    <col min="8" max="8" width="14.5" customWidth="1"/>
    <col min="9" max="9" width="15" customWidth="1"/>
    <col min="11" max="11" width="17.83203125" customWidth="1"/>
    <col min="12" max="12" width="20.83203125" customWidth="1"/>
    <col min="13" max="13" width="25" customWidth="1"/>
    <col min="14" max="14" width="9.6640625" bestFit="1" customWidth="1"/>
    <col min="15" max="15" width="15.6640625" bestFit="1" customWidth="1"/>
    <col min="16" max="16" width="14" bestFit="1" customWidth="1"/>
    <col min="22" max="22" width="27.83203125" bestFit="1" customWidth="1"/>
    <col min="28" max="28" width="10.83203125" customWidth="1"/>
    <col min="29" max="29" width="28.33203125" bestFit="1" customWidth="1"/>
  </cols>
  <sheetData>
    <row r="3" spans="2:26" x14ac:dyDescent="0.2">
      <c r="B3" s="69" t="s">
        <v>48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45"/>
    </row>
    <row r="4" spans="2:26" ht="35" customHeight="1" x14ac:dyDescent="0.2">
      <c r="B4" s="34" t="s">
        <v>10</v>
      </c>
      <c r="C4" s="40" t="s">
        <v>53</v>
      </c>
      <c r="D4" s="40" t="s">
        <v>52</v>
      </c>
      <c r="E4" s="40"/>
      <c r="F4" s="40" t="s">
        <v>51</v>
      </c>
      <c r="G4" s="40"/>
      <c r="H4" s="51" t="s">
        <v>49</v>
      </c>
      <c r="I4" s="40" t="s">
        <v>50</v>
      </c>
      <c r="J4" s="40" t="s">
        <v>54</v>
      </c>
      <c r="K4" s="40"/>
      <c r="L4" s="40"/>
      <c r="M4" s="40"/>
      <c r="N4" s="42"/>
    </row>
    <row r="5" spans="2:26" x14ac:dyDescent="0.2">
      <c r="B5" s="34" t="s">
        <v>11</v>
      </c>
      <c r="C5" s="23">
        <f>D5+F5</f>
        <v>121.2</v>
      </c>
      <c r="D5" s="23">
        <v>14.3</v>
      </c>
      <c r="E5" s="61">
        <f>1/D5</f>
        <v>6.9930069930069921E-2</v>
      </c>
      <c r="F5" s="23">
        <v>106.9</v>
      </c>
      <c r="G5" s="61">
        <f>1/F5</f>
        <v>9.3545369504209538E-3</v>
      </c>
      <c r="H5" s="66">
        <v>2.2999999999999998</v>
      </c>
      <c r="I5" s="22">
        <v>8.6999999999999993</v>
      </c>
      <c r="J5" s="22">
        <f>F5/D5</f>
        <v>7.4755244755244759</v>
      </c>
      <c r="K5" s="22">
        <f>(F5*D5)/C5</f>
        <v>12.612788778877889</v>
      </c>
      <c r="L5" s="22">
        <f>D5-(D5*D5)/C5</f>
        <v>12.612788778877889</v>
      </c>
      <c r="M5" s="22">
        <f>F5-(F5*F5)/C5</f>
        <v>12.612788778877885</v>
      </c>
      <c r="N5" s="43"/>
      <c r="P5" s="32"/>
      <c r="Q5" s="33"/>
      <c r="Y5" s="67" t="s">
        <v>36</v>
      </c>
      <c r="Z5" s="67"/>
    </row>
    <row r="6" spans="2:26" x14ac:dyDescent="0.2">
      <c r="B6" s="34" t="s">
        <v>11</v>
      </c>
      <c r="C6" s="47">
        <f t="shared" ref="C6:C13" si="0">D6+F6</f>
        <v>121.3</v>
      </c>
      <c r="D6" s="47">
        <v>12.1</v>
      </c>
      <c r="E6" s="62">
        <f t="shared" ref="E6:E21" si="1">1/D6</f>
        <v>8.2644628099173556E-2</v>
      </c>
      <c r="F6" s="47">
        <v>109.2</v>
      </c>
      <c r="G6" s="62">
        <f t="shared" ref="G6:G18" si="2">1/F6</f>
        <v>9.1575091575091579E-3</v>
      </c>
      <c r="H6" s="66"/>
      <c r="I6" s="46">
        <v>7.3</v>
      </c>
      <c r="J6" s="46">
        <f t="shared" ref="J6:J21" si="3">F6/D6</f>
        <v>9.0247933884297531</v>
      </c>
      <c r="K6" s="46">
        <f t="shared" ref="K6:K18" si="4">(F6*D6)/C6</f>
        <v>10.892992580379225</v>
      </c>
      <c r="L6" s="46">
        <f t="shared" ref="L6:L21" si="5">D6-(D6*D6)/C6</f>
        <v>10.892992580379225</v>
      </c>
      <c r="M6" s="46">
        <f t="shared" ref="M6:M18" si="6">F6-(F6*F6)/C6</f>
        <v>10.892992580379214</v>
      </c>
      <c r="N6" s="43"/>
      <c r="P6" s="32" t="s">
        <v>40</v>
      </c>
      <c r="Q6" s="33" t="s">
        <v>41</v>
      </c>
      <c r="S6" s="10" t="s">
        <v>32</v>
      </c>
      <c r="T6" s="10" t="s">
        <v>31</v>
      </c>
      <c r="V6" t="s">
        <v>32</v>
      </c>
      <c r="W6" t="s">
        <v>35</v>
      </c>
      <c r="Y6" s="2" t="s">
        <v>32</v>
      </c>
      <c r="Z6" s="2" t="s">
        <v>35</v>
      </c>
    </row>
    <row r="7" spans="2:26" x14ac:dyDescent="0.2">
      <c r="B7" s="34" t="s">
        <v>11</v>
      </c>
      <c r="C7" s="47">
        <f t="shared" si="0"/>
        <v>121.1</v>
      </c>
      <c r="D7" s="47">
        <v>11</v>
      </c>
      <c r="E7" s="62">
        <f t="shared" si="1"/>
        <v>9.0909090909090912E-2</v>
      </c>
      <c r="F7" s="47">
        <v>110.1</v>
      </c>
      <c r="G7" s="62">
        <f t="shared" si="2"/>
        <v>9.0826521344232521E-3</v>
      </c>
      <c r="H7" s="66"/>
      <c r="I7" s="46">
        <v>6.1</v>
      </c>
      <c r="J7" s="46">
        <f t="shared" si="3"/>
        <v>10.009090909090908</v>
      </c>
      <c r="K7" s="46">
        <f t="shared" si="4"/>
        <v>10.000825763831545</v>
      </c>
      <c r="L7" s="46">
        <f t="shared" si="5"/>
        <v>10.000825763831545</v>
      </c>
      <c r="M7" s="46">
        <f t="shared" si="6"/>
        <v>10.000825763831543</v>
      </c>
      <c r="N7" s="43"/>
      <c r="P7" s="30">
        <v>6.9930069930069921E-2</v>
      </c>
      <c r="Q7" s="31">
        <v>9.3545369504209538E-3</v>
      </c>
      <c r="S7" s="23">
        <v>121.2</v>
      </c>
      <c r="T7" s="22">
        <v>14.3</v>
      </c>
      <c r="V7" s="35">
        <v>87.7</v>
      </c>
      <c r="W7" s="35">
        <v>16</v>
      </c>
      <c r="Y7" s="36">
        <v>121.2</v>
      </c>
      <c r="Z7" s="36">
        <v>14.3</v>
      </c>
    </row>
    <row r="8" spans="2:26" x14ac:dyDescent="0.2">
      <c r="B8" s="34" t="s">
        <v>11</v>
      </c>
      <c r="C8" s="47">
        <f t="shared" si="0"/>
        <v>121</v>
      </c>
      <c r="D8" s="47">
        <v>9</v>
      </c>
      <c r="E8" s="62">
        <f t="shared" si="1"/>
        <v>0.1111111111111111</v>
      </c>
      <c r="F8" s="47">
        <v>112</v>
      </c>
      <c r="G8" s="62">
        <f t="shared" si="2"/>
        <v>8.9285714285714281E-3</v>
      </c>
      <c r="H8" s="66"/>
      <c r="I8" s="46">
        <v>5.2</v>
      </c>
      <c r="J8" s="46">
        <f t="shared" si="3"/>
        <v>12.444444444444445</v>
      </c>
      <c r="K8" s="46">
        <f t="shared" si="4"/>
        <v>8.3305785123966949</v>
      </c>
      <c r="L8" s="46">
        <f t="shared" si="5"/>
        <v>8.3305785123966949</v>
      </c>
      <c r="M8" s="46">
        <f t="shared" si="6"/>
        <v>8.3305785123966984</v>
      </c>
      <c r="N8" s="43"/>
      <c r="P8" s="24">
        <v>6.25E-2</v>
      </c>
      <c r="Q8" s="25">
        <v>1.3869625520110958E-2</v>
      </c>
      <c r="S8" s="22">
        <v>87.7</v>
      </c>
      <c r="T8" s="23">
        <v>16</v>
      </c>
      <c r="V8" s="35">
        <v>87.7</v>
      </c>
      <c r="W8" s="35">
        <v>70.2</v>
      </c>
      <c r="Y8" s="36">
        <v>87.7</v>
      </c>
      <c r="Z8" s="36">
        <v>16</v>
      </c>
    </row>
    <row r="9" spans="2:26" x14ac:dyDescent="0.2">
      <c r="B9" s="34" t="s">
        <v>11</v>
      </c>
      <c r="C9" s="23">
        <v>87.7</v>
      </c>
      <c r="D9" s="23">
        <v>16</v>
      </c>
      <c r="E9" s="61">
        <f t="shared" ref="E9:E12" si="7">1/D9</f>
        <v>6.25E-2</v>
      </c>
      <c r="F9" s="23">
        <v>72.099999999999994</v>
      </c>
      <c r="G9" s="61">
        <f t="shared" si="2"/>
        <v>1.3869625520110958E-2</v>
      </c>
      <c r="H9" s="66"/>
      <c r="I9" s="23">
        <v>10.4</v>
      </c>
      <c r="J9" s="23">
        <f t="shared" ref="J9:J12" si="8">F9/D9</f>
        <v>4.5062499999999996</v>
      </c>
      <c r="K9" s="22">
        <f t="shared" si="4"/>
        <v>13.153933865450398</v>
      </c>
      <c r="L9" s="22">
        <f t="shared" ref="L9:L12" si="9">D9-(D9*D9)/C9</f>
        <v>13.080957810718358</v>
      </c>
      <c r="M9" s="22">
        <f t="shared" si="6"/>
        <v>12.825085518814149</v>
      </c>
      <c r="N9" s="43"/>
      <c r="P9" s="24">
        <v>1.4245014245014245E-2</v>
      </c>
      <c r="Q9" s="25">
        <v>5.8139534883720929E-2</v>
      </c>
      <c r="S9" s="22">
        <v>87.7</v>
      </c>
      <c r="T9" s="23">
        <v>70.2</v>
      </c>
      <c r="V9" s="35">
        <v>57.3</v>
      </c>
      <c r="W9" s="35">
        <v>36.200000000000003</v>
      </c>
      <c r="Y9" s="37">
        <v>70.95</v>
      </c>
      <c r="Z9" s="36">
        <v>17.8</v>
      </c>
    </row>
    <row r="10" spans="2:26" x14ac:dyDescent="0.2">
      <c r="B10" s="34" t="s">
        <v>11</v>
      </c>
      <c r="C10" s="23">
        <v>87.7</v>
      </c>
      <c r="D10" s="23">
        <v>70.2</v>
      </c>
      <c r="E10" s="61">
        <f t="shared" si="7"/>
        <v>1.4245014245014245E-2</v>
      </c>
      <c r="F10" s="23">
        <v>17.2</v>
      </c>
      <c r="G10" s="61">
        <f t="shared" si="2"/>
        <v>5.8139534883720929E-2</v>
      </c>
      <c r="H10" s="66"/>
      <c r="I10" s="23">
        <v>0.55000000000000004</v>
      </c>
      <c r="J10" s="23">
        <f t="shared" si="8"/>
        <v>0.24501424501424499</v>
      </c>
      <c r="K10" s="22">
        <f t="shared" si="4"/>
        <v>13.767844925883695</v>
      </c>
      <c r="L10" s="22">
        <f t="shared" si="9"/>
        <v>14.007981755986322</v>
      </c>
      <c r="M10" s="22">
        <f t="shared" si="6"/>
        <v>13.826681870011402</v>
      </c>
      <c r="N10" s="43"/>
      <c r="P10" s="24">
        <v>5.6179775280898875E-2</v>
      </c>
      <c r="Q10" s="25">
        <v>1.8796992481203006E-2</v>
      </c>
      <c r="S10" s="29">
        <v>70.95</v>
      </c>
      <c r="T10" s="23">
        <v>17.8</v>
      </c>
      <c r="V10" s="35">
        <v>65.5</v>
      </c>
      <c r="W10" s="35">
        <v>27.1</v>
      </c>
      <c r="Y10" s="36">
        <v>57.3</v>
      </c>
      <c r="Z10" s="36">
        <v>20.399999999999999</v>
      </c>
    </row>
    <row r="11" spans="2:26" x14ac:dyDescent="0.2">
      <c r="B11" s="34" t="s">
        <v>11</v>
      </c>
      <c r="C11" s="11">
        <v>70.95</v>
      </c>
      <c r="D11" s="23">
        <v>17.8</v>
      </c>
      <c r="E11" s="61">
        <f t="shared" si="7"/>
        <v>5.6179775280898875E-2</v>
      </c>
      <c r="F11" s="23">
        <v>53.2</v>
      </c>
      <c r="G11" s="61">
        <f t="shared" si="2"/>
        <v>1.8796992481203006E-2</v>
      </c>
      <c r="H11" s="66"/>
      <c r="I11" s="23">
        <v>6.6</v>
      </c>
      <c r="J11" s="23">
        <f t="shared" si="8"/>
        <v>2.9887640449438204</v>
      </c>
      <c r="K11" s="22">
        <f t="shared" si="4"/>
        <v>13.346863988724454</v>
      </c>
      <c r="L11" s="22">
        <f t="shared" si="9"/>
        <v>13.334319943622269</v>
      </c>
      <c r="M11" s="22">
        <f t="shared" si="6"/>
        <v>13.309372797744892</v>
      </c>
      <c r="N11" s="43"/>
      <c r="P11" s="24">
        <v>1.9157088122605363E-2</v>
      </c>
      <c r="Q11" s="25">
        <v>5.3191489361702128E-2</v>
      </c>
      <c r="S11" s="29">
        <v>70.95</v>
      </c>
      <c r="T11" s="23">
        <v>52.2</v>
      </c>
    </row>
    <row r="12" spans="2:26" x14ac:dyDescent="0.2">
      <c r="B12" s="34" t="s">
        <v>11</v>
      </c>
      <c r="C12" s="11">
        <v>70.95</v>
      </c>
      <c r="D12" s="23">
        <v>52.2</v>
      </c>
      <c r="E12" s="61">
        <f t="shared" si="7"/>
        <v>1.9157088122605363E-2</v>
      </c>
      <c r="F12" s="23">
        <v>18.8</v>
      </c>
      <c r="G12" s="61">
        <f t="shared" si="2"/>
        <v>5.3191489361702128E-2</v>
      </c>
      <c r="H12" s="66"/>
      <c r="I12" s="23">
        <v>0.75</v>
      </c>
      <c r="J12" s="23">
        <f t="shared" si="8"/>
        <v>0.36015325670498083</v>
      </c>
      <c r="K12" s="22">
        <f t="shared" si="4"/>
        <v>13.83171247357294</v>
      </c>
      <c r="L12" s="22">
        <f t="shared" si="9"/>
        <v>13.79492600422833</v>
      </c>
      <c r="M12" s="22">
        <f t="shared" si="6"/>
        <v>13.8184637068358</v>
      </c>
      <c r="N12" s="43"/>
      <c r="P12" s="24">
        <v>6.4516129032258063E-2</v>
      </c>
      <c r="Q12" s="25">
        <v>9.5057034220532317E-3</v>
      </c>
      <c r="S12" s="22">
        <v>120.7</v>
      </c>
      <c r="T12" s="22">
        <v>15.5</v>
      </c>
      <c r="Y12" s="68" t="s">
        <v>37</v>
      </c>
      <c r="Z12" s="68"/>
    </row>
    <row r="13" spans="2:26" x14ac:dyDescent="0.2">
      <c r="B13" s="34" t="s">
        <v>11</v>
      </c>
      <c r="C13" s="23">
        <f t="shared" si="0"/>
        <v>120.7</v>
      </c>
      <c r="D13" s="23">
        <v>15.5</v>
      </c>
      <c r="E13" s="61">
        <f t="shared" si="1"/>
        <v>6.4516129032258063E-2</v>
      </c>
      <c r="F13" s="23">
        <v>105.2</v>
      </c>
      <c r="G13" s="61">
        <f t="shared" si="2"/>
        <v>9.5057034220532317E-3</v>
      </c>
      <c r="H13" s="66"/>
      <c r="I13" s="22">
        <v>8.5</v>
      </c>
      <c r="J13" s="22">
        <f t="shared" si="3"/>
        <v>6.7870967741935484</v>
      </c>
      <c r="K13" s="22">
        <f t="shared" si="4"/>
        <v>13.509527754763878</v>
      </c>
      <c r="L13" s="22">
        <f t="shared" si="5"/>
        <v>13.509527754763877</v>
      </c>
      <c r="M13" s="22">
        <f t="shared" si="6"/>
        <v>13.50952775476388</v>
      </c>
      <c r="N13" s="43"/>
      <c r="P13" s="24">
        <v>4.0404040404040407E-2</v>
      </c>
      <c r="Q13" s="25">
        <v>3.875968992248062E-2</v>
      </c>
      <c r="S13" s="22">
        <v>50.5</v>
      </c>
      <c r="T13" s="23">
        <v>24.75</v>
      </c>
      <c r="Y13" s="2" t="s">
        <v>32</v>
      </c>
      <c r="Z13" s="2" t="s">
        <v>35</v>
      </c>
    </row>
    <row r="14" spans="2:26" x14ac:dyDescent="0.2">
      <c r="B14" s="34" t="s">
        <v>12</v>
      </c>
      <c r="C14" s="23">
        <v>50.5</v>
      </c>
      <c r="D14" s="23">
        <v>24.75</v>
      </c>
      <c r="E14" s="61">
        <f t="shared" ref="E14" si="10">1/D14</f>
        <v>4.0404040404040407E-2</v>
      </c>
      <c r="F14" s="23">
        <v>25.8</v>
      </c>
      <c r="G14" s="61">
        <f t="shared" si="2"/>
        <v>3.875968992248062E-2</v>
      </c>
      <c r="H14" s="66"/>
      <c r="I14" s="23">
        <v>3.5</v>
      </c>
      <c r="J14" s="23">
        <f t="shared" ref="J14" si="11">F14/D14</f>
        <v>1.0424242424242425</v>
      </c>
      <c r="K14" s="22">
        <f t="shared" si="4"/>
        <v>12.644554455445546</v>
      </c>
      <c r="L14" s="22">
        <f t="shared" ref="L14" si="12">D14-(D14*D14)/C14</f>
        <v>12.620049504950495</v>
      </c>
      <c r="M14" s="22">
        <f t="shared" si="6"/>
        <v>12.6190099009901</v>
      </c>
      <c r="N14" s="43"/>
      <c r="P14" s="24">
        <v>4.9019607843137261E-2</v>
      </c>
      <c r="Q14" s="25">
        <v>2.6954177897574122E-2</v>
      </c>
      <c r="S14" s="22">
        <v>57.3</v>
      </c>
      <c r="T14" s="23">
        <v>20.399999999999999</v>
      </c>
      <c r="Y14" s="38">
        <v>87.7</v>
      </c>
      <c r="Z14" s="38">
        <v>70.2</v>
      </c>
    </row>
    <row r="15" spans="2:26" x14ac:dyDescent="0.2">
      <c r="B15" s="34" t="s">
        <v>12</v>
      </c>
      <c r="C15" s="23">
        <v>57.3</v>
      </c>
      <c r="D15" s="23">
        <v>20.399999999999999</v>
      </c>
      <c r="E15" s="61">
        <f t="shared" ref="E15:E16" si="13">1/D15</f>
        <v>4.9019607843137261E-2</v>
      </c>
      <c r="F15" s="23">
        <v>37.1</v>
      </c>
      <c r="G15" s="61">
        <f t="shared" ref="G15:G16" si="14">1/F15</f>
        <v>2.6954177897574122E-2</v>
      </c>
      <c r="H15" s="66"/>
      <c r="I15" s="23">
        <v>4.0999999999999996</v>
      </c>
      <c r="J15" s="23">
        <f t="shared" ref="J15:J16" si="15">F15/D15</f>
        <v>1.8186274509803924</v>
      </c>
      <c r="K15" s="22">
        <f t="shared" ref="K15:K16" si="16">(F15*D15)/C15</f>
        <v>13.208376963350787</v>
      </c>
      <c r="L15" s="22">
        <f t="shared" ref="L15:L16" si="17">D15-(D15*D15)/C15</f>
        <v>13.137172774869109</v>
      </c>
      <c r="M15" s="22">
        <f t="shared" ref="M15:M16" si="18">F15-(F15*F15)/C15</f>
        <v>13.078883071553228</v>
      </c>
      <c r="N15" s="43"/>
      <c r="P15" s="24">
        <v>2.7624309392265192E-2</v>
      </c>
      <c r="Q15" s="25">
        <v>4.6511627906976744E-2</v>
      </c>
      <c r="S15" s="22">
        <v>57.3</v>
      </c>
      <c r="T15" s="23">
        <v>36.200000000000003</v>
      </c>
      <c r="Y15" s="39">
        <v>70.95</v>
      </c>
      <c r="Z15" s="38">
        <v>52.2</v>
      </c>
    </row>
    <row r="16" spans="2:26" x14ac:dyDescent="0.2">
      <c r="B16" s="34" t="s">
        <v>12</v>
      </c>
      <c r="C16" s="23">
        <v>57.3</v>
      </c>
      <c r="D16" s="23">
        <v>36.200000000000003</v>
      </c>
      <c r="E16" s="61">
        <f t="shared" si="13"/>
        <v>2.7624309392265192E-2</v>
      </c>
      <c r="F16" s="23">
        <v>21.5</v>
      </c>
      <c r="G16" s="61">
        <f t="shared" si="14"/>
        <v>4.6511627906976744E-2</v>
      </c>
      <c r="H16" s="66"/>
      <c r="I16" s="23">
        <v>1.3</v>
      </c>
      <c r="J16" s="23">
        <f t="shared" si="15"/>
        <v>0.59392265193370164</v>
      </c>
      <c r="K16" s="22">
        <f t="shared" si="16"/>
        <v>13.582897033158815</v>
      </c>
      <c r="L16" s="22">
        <f t="shared" si="17"/>
        <v>13.330191972076786</v>
      </c>
      <c r="M16" s="22">
        <f t="shared" si="18"/>
        <v>13.432809773123909</v>
      </c>
      <c r="N16" s="43"/>
      <c r="P16" s="24">
        <v>2.5000000000000001E-2</v>
      </c>
      <c r="Q16" s="25">
        <v>3.937007874015748E-2</v>
      </c>
      <c r="S16" s="22">
        <v>65.400000000000006</v>
      </c>
      <c r="T16" s="22">
        <v>40</v>
      </c>
      <c r="Y16" s="38">
        <v>50.5</v>
      </c>
      <c r="Z16" s="38">
        <v>24.75</v>
      </c>
    </row>
    <row r="17" spans="2:26" x14ac:dyDescent="0.2">
      <c r="B17" s="34" t="s">
        <v>12</v>
      </c>
      <c r="C17" s="23">
        <v>65.400000000000006</v>
      </c>
      <c r="D17" s="23">
        <v>40</v>
      </c>
      <c r="E17" s="61">
        <f t="shared" si="1"/>
        <v>2.5000000000000001E-2</v>
      </c>
      <c r="F17" s="23">
        <v>25.4</v>
      </c>
      <c r="G17" s="61">
        <f t="shared" si="2"/>
        <v>3.937007874015748E-2</v>
      </c>
      <c r="H17" s="66"/>
      <c r="I17" s="22">
        <v>1.2</v>
      </c>
      <c r="J17" s="22">
        <f t="shared" si="3"/>
        <v>0.63500000000000001</v>
      </c>
      <c r="K17" s="22">
        <f t="shared" si="4"/>
        <v>15.535168195718652</v>
      </c>
      <c r="L17" s="22">
        <f t="shared" si="5"/>
        <v>15.535168195718658</v>
      </c>
      <c r="M17" s="22">
        <f t="shared" si="6"/>
        <v>15.535168195718654</v>
      </c>
      <c r="N17" s="43"/>
      <c r="P17" s="24">
        <v>3.6900369003690037E-2</v>
      </c>
      <c r="Q17" s="25">
        <v>2.6041666666666668E-2</v>
      </c>
      <c r="S17" s="22">
        <v>65.5</v>
      </c>
      <c r="T17" s="22">
        <v>27.1</v>
      </c>
      <c r="Y17" s="38">
        <v>57.3</v>
      </c>
      <c r="Z17" s="38">
        <v>36.200000000000003</v>
      </c>
    </row>
    <row r="18" spans="2:26" x14ac:dyDescent="0.2">
      <c r="B18" s="34" t="s">
        <v>12</v>
      </c>
      <c r="C18" s="23">
        <f>D18+F18</f>
        <v>65.5</v>
      </c>
      <c r="D18" s="23">
        <v>27.1</v>
      </c>
      <c r="E18" s="61">
        <f t="shared" si="1"/>
        <v>3.6900369003690037E-2</v>
      </c>
      <c r="F18" s="23">
        <v>38.4</v>
      </c>
      <c r="G18" s="61">
        <f t="shared" si="2"/>
        <v>2.6041666666666668E-2</v>
      </c>
      <c r="H18" s="66"/>
      <c r="I18" s="22">
        <v>3.4</v>
      </c>
      <c r="J18" s="22">
        <f t="shared" si="3"/>
        <v>1.4169741697416973</v>
      </c>
      <c r="K18" s="22">
        <f t="shared" si="4"/>
        <v>15.887633587786262</v>
      </c>
      <c r="L18" s="22">
        <f t="shared" si="5"/>
        <v>15.88763358778626</v>
      </c>
      <c r="M18" s="22">
        <f t="shared" si="6"/>
        <v>15.887633587786258</v>
      </c>
      <c r="N18" s="43"/>
      <c r="P18" s="24">
        <v>4.4444444444444446E-2</v>
      </c>
      <c r="Q18" s="25">
        <v>2.3529411764705882E-2</v>
      </c>
      <c r="S18" s="22">
        <v>65</v>
      </c>
      <c r="T18" s="22">
        <v>22.5</v>
      </c>
    </row>
    <row r="19" spans="2:26" x14ac:dyDescent="0.2">
      <c r="B19" s="34" t="s">
        <v>12</v>
      </c>
      <c r="C19" s="23">
        <f t="shared" ref="C19:C21" si="19">D19+F19</f>
        <v>65</v>
      </c>
      <c r="D19" s="23">
        <v>22.5</v>
      </c>
      <c r="E19" s="61">
        <f t="shared" si="1"/>
        <v>4.4444444444444446E-2</v>
      </c>
      <c r="F19" s="23">
        <v>42.5</v>
      </c>
      <c r="G19" s="61">
        <f>1/F19</f>
        <v>2.3529411764705882E-2</v>
      </c>
      <c r="H19" s="66"/>
      <c r="I19" s="22">
        <v>4.0999999999999996</v>
      </c>
      <c r="J19" s="22">
        <f t="shared" si="3"/>
        <v>1.8888888888888888</v>
      </c>
      <c r="K19" s="22">
        <f>(F19*D19)/C19</f>
        <v>14.711538461538462</v>
      </c>
      <c r="L19" s="22">
        <f t="shared" si="5"/>
        <v>14.711538461538462</v>
      </c>
      <c r="M19" s="22">
        <f>F19-(F19*F19)/C19</f>
        <v>14.71153846153846</v>
      </c>
      <c r="N19" s="43"/>
      <c r="P19" s="24">
        <v>2.551020408163265E-2</v>
      </c>
      <c r="Q19" s="25">
        <v>3.787878787878788E-2</v>
      </c>
      <c r="S19" s="22">
        <v>65.599999999999994</v>
      </c>
      <c r="T19" s="22">
        <v>39.200000000000003</v>
      </c>
    </row>
    <row r="20" spans="2:26" x14ac:dyDescent="0.2">
      <c r="B20" s="34" t="s">
        <v>12</v>
      </c>
      <c r="C20" s="23">
        <f t="shared" si="19"/>
        <v>65.599999999999994</v>
      </c>
      <c r="D20" s="23">
        <v>39.200000000000003</v>
      </c>
      <c r="E20" s="61">
        <f t="shared" si="1"/>
        <v>2.551020408163265E-2</v>
      </c>
      <c r="F20" s="23">
        <v>26.4</v>
      </c>
      <c r="G20" s="61">
        <f t="shared" ref="G20:G21" si="20">1/F20</f>
        <v>3.787878787878788E-2</v>
      </c>
      <c r="H20" s="66"/>
      <c r="I20" s="22">
        <v>3.4</v>
      </c>
      <c r="J20" s="22">
        <f t="shared" si="3"/>
        <v>0.6734693877551019</v>
      </c>
      <c r="K20" s="22">
        <f t="shared" ref="K20:K21" si="21">(F20*D20)/C20</f>
        <v>15.775609756097564</v>
      </c>
      <c r="L20" s="22">
        <f t="shared" si="5"/>
        <v>15.775609756097555</v>
      </c>
      <c r="M20" s="22">
        <f t="shared" ref="M20:M21" si="22">F20-(F20*F20)/C20</f>
        <v>15.775609756097559</v>
      </c>
      <c r="N20" s="43"/>
    </row>
    <row r="21" spans="2:26" x14ac:dyDescent="0.2">
      <c r="B21" s="34" t="s">
        <v>12</v>
      </c>
      <c r="C21" s="47">
        <f t="shared" si="19"/>
        <v>65.900000000000006</v>
      </c>
      <c r="D21" s="47">
        <v>53.5</v>
      </c>
      <c r="E21" s="62">
        <f t="shared" si="1"/>
        <v>1.8691588785046728E-2</v>
      </c>
      <c r="F21" s="47">
        <v>12.4</v>
      </c>
      <c r="G21" s="62">
        <f t="shared" si="20"/>
        <v>8.0645161290322578E-2</v>
      </c>
      <c r="H21" s="66"/>
      <c r="I21" s="46">
        <v>1.8</v>
      </c>
      <c r="J21" s="46">
        <f t="shared" si="3"/>
        <v>0.23177570093457944</v>
      </c>
      <c r="K21" s="46">
        <f t="shared" si="21"/>
        <v>10.066767830045523</v>
      </c>
      <c r="L21" s="46">
        <f t="shared" si="5"/>
        <v>10.066767830045528</v>
      </c>
      <c r="M21" s="46">
        <f t="shared" si="22"/>
        <v>10.066767830045524</v>
      </c>
      <c r="N21" s="43"/>
    </row>
    <row r="22" spans="2:26" x14ac:dyDescent="0.2">
      <c r="B22" s="34" t="s">
        <v>42</v>
      </c>
      <c r="C22" s="48"/>
      <c r="D22" s="48"/>
      <c r="E22" s="48"/>
      <c r="F22" s="48"/>
      <c r="G22" s="48"/>
      <c r="H22" s="49"/>
      <c r="I22" s="48"/>
      <c r="J22" s="23">
        <f>AVERAGE(J5,J9:J20)</f>
        <v>2.3409315067773151</v>
      </c>
      <c r="K22" s="50">
        <f>AVERAGE(K5,K9:K20)</f>
        <v>13.966803864643795</v>
      </c>
      <c r="L22" s="50">
        <f>AVERAGE(L5,L9:L20)</f>
        <v>13.949066638556493</v>
      </c>
      <c r="M22" s="50">
        <f>AVERAGE(M5,M9:M20)</f>
        <v>13.918659474912015</v>
      </c>
      <c r="N22" s="27"/>
    </row>
    <row r="23" spans="2:26" x14ac:dyDescent="0.2">
      <c r="B23" s="43"/>
      <c r="C23" s="54"/>
      <c r="D23" s="26"/>
      <c r="E23" s="26"/>
      <c r="F23" s="26"/>
      <c r="G23" s="27"/>
      <c r="H23" s="28"/>
      <c r="I23" s="27"/>
      <c r="J23" s="27"/>
      <c r="L23" s="27"/>
      <c r="M23" s="44"/>
      <c r="N23" s="27"/>
    </row>
    <row r="34" spans="3:22" x14ac:dyDescent="0.2">
      <c r="D34" t="s">
        <v>56</v>
      </c>
    </row>
    <row r="36" spans="3:22" x14ac:dyDescent="0.2">
      <c r="C36" s="26"/>
      <c r="D36" s="26"/>
      <c r="E36" s="26"/>
      <c r="F36" s="26"/>
      <c r="G36" s="27"/>
      <c r="H36" s="28"/>
      <c r="I36" s="27"/>
      <c r="J36" s="27"/>
      <c r="L36" s="27"/>
      <c r="M36" s="44"/>
      <c r="N36" s="27"/>
    </row>
    <row r="37" spans="3:22" x14ac:dyDescent="0.2">
      <c r="C37" s="26"/>
      <c r="D37" s="26"/>
      <c r="E37" s="26"/>
      <c r="F37" s="26"/>
      <c r="G37" s="27"/>
      <c r="H37" s="28"/>
      <c r="I37" s="27"/>
      <c r="J37" s="27"/>
      <c r="L37" s="27"/>
      <c r="M37" s="27"/>
      <c r="N37" s="27"/>
      <c r="V37" s="40" t="s">
        <v>45</v>
      </c>
    </row>
    <row r="38" spans="3:22" x14ac:dyDescent="0.2">
      <c r="C38" s="26"/>
      <c r="D38" s="26"/>
      <c r="E38" s="26"/>
      <c r="F38" s="26"/>
      <c r="G38" s="27"/>
      <c r="H38" s="28"/>
      <c r="I38" s="27"/>
      <c r="J38" s="27"/>
      <c r="L38" s="27"/>
      <c r="M38" s="27"/>
      <c r="N38" s="27"/>
      <c r="V38" s="41">
        <f t="shared" ref="V38:V51" si="23">P7*$N$58 + $O$58</f>
        <v>6.8432642471494762E-3</v>
      </c>
    </row>
    <row r="39" spans="3:22" x14ac:dyDescent="0.2">
      <c r="C39" s="26"/>
      <c r="D39" s="26"/>
      <c r="E39" s="26"/>
      <c r="F39" s="26"/>
      <c r="G39" s="27"/>
      <c r="H39" s="28"/>
      <c r="I39" s="27"/>
      <c r="J39" s="27"/>
      <c r="V39" s="41">
        <f t="shared" si="23"/>
        <v>1.3065962879847737E-2</v>
      </c>
    </row>
    <row r="40" spans="3:22" x14ac:dyDescent="0.2">
      <c r="G40" s="18"/>
      <c r="H40" s="18"/>
      <c r="I40" s="18"/>
      <c r="V40" s="41">
        <f t="shared" si="23"/>
        <v>5.3479611298308589E-2</v>
      </c>
    </row>
    <row r="41" spans="3:22" x14ac:dyDescent="0.2">
      <c r="V41" s="41">
        <f t="shared" si="23"/>
        <v>1.8359163897879907E-2</v>
      </c>
    </row>
    <row r="42" spans="3:22" x14ac:dyDescent="0.2">
      <c r="V42" s="41">
        <f t="shared" si="23"/>
        <v>4.9365739465407628E-2</v>
      </c>
    </row>
    <row r="43" spans="3:22" x14ac:dyDescent="0.2">
      <c r="V43" s="41">
        <f t="shared" si="23"/>
        <v>1.1377450727142135E-2</v>
      </c>
    </row>
    <row r="44" spans="3:22" x14ac:dyDescent="0.2">
      <c r="V44" s="41">
        <f t="shared" si="23"/>
        <v>3.1571373846368725E-2</v>
      </c>
    </row>
    <row r="45" spans="3:22" x14ac:dyDescent="0.2">
      <c r="V45" s="41">
        <f t="shared" si="23"/>
        <v>2.4355818645977342E-2</v>
      </c>
    </row>
    <row r="46" spans="3:22" x14ac:dyDescent="0.2">
      <c r="V46" s="41">
        <f t="shared" si="23"/>
        <v>4.2274424482727516E-2</v>
      </c>
    </row>
    <row r="47" spans="3:22" x14ac:dyDescent="0.2">
      <c r="V47" s="41">
        <f t="shared" si="23"/>
        <v>4.4472288920171923E-2</v>
      </c>
    </row>
    <row r="48" spans="3:22" x14ac:dyDescent="0.2">
      <c r="V48" s="41">
        <f t="shared" si="23"/>
        <v>3.4505705748703736E-2</v>
      </c>
    </row>
    <row r="49" spans="5:22" x14ac:dyDescent="0.2">
      <c r="V49" s="41">
        <f t="shared" si="23"/>
        <v>2.8187527269633458E-2</v>
      </c>
    </row>
    <row r="50" spans="5:22" x14ac:dyDescent="0.2">
      <c r="V50" s="41">
        <f t="shared" si="23"/>
        <v>4.4044991967242347E-2</v>
      </c>
    </row>
    <row r="51" spans="5:22" x14ac:dyDescent="0.2">
      <c r="V51" s="41">
        <f t="shared" si="23"/>
        <v>6.5409839613721391E-2</v>
      </c>
    </row>
    <row r="57" spans="5:22" x14ac:dyDescent="0.2">
      <c r="E57" s="63" t="s">
        <v>43</v>
      </c>
      <c r="F57" s="64"/>
      <c r="G57" s="64"/>
      <c r="H57" s="65"/>
      <c r="M57" s="63" t="s">
        <v>44</v>
      </c>
      <c r="N57" s="64"/>
      <c r="O57" s="64"/>
      <c r="P57" s="65"/>
    </row>
    <row r="58" spans="5:22" x14ac:dyDescent="0.2">
      <c r="E58" s="53" t="s">
        <v>29</v>
      </c>
      <c r="F58" s="8">
        <f t="array" ref="F58:G60">LINEST(G5:G21,E5:E21,1,1)</f>
        <v>-0.63208259623719143</v>
      </c>
      <c r="G58" s="55">
        <v>6.1170598798168219E-2</v>
      </c>
      <c r="H58" s="53" t="s">
        <v>30</v>
      </c>
      <c r="M58" s="53" t="s">
        <v>29</v>
      </c>
      <c r="N58" s="52">
        <f t="array" ref="N58:O60">LINEST(Q7:Q19,P7:P19,1,1)</f>
        <v>-0.83750202774197846</v>
      </c>
      <c r="O58" s="55">
        <v>6.5409839613721391E-2</v>
      </c>
      <c r="P58" s="53" t="s">
        <v>30</v>
      </c>
    </row>
    <row r="59" spans="5:22" x14ac:dyDescent="0.2">
      <c r="E59" s="53" t="s">
        <v>33</v>
      </c>
      <c r="F59" s="8">
        <v>0.10365761403736877</v>
      </c>
      <c r="G59" s="55">
        <v>5.8359792488713886E-3</v>
      </c>
      <c r="H59" s="53" t="s">
        <v>34</v>
      </c>
      <c r="M59" s="53" t="s">
        <v>33</v>
      </c>
      <c r="N59" s="52">
        <v>7.9452901480483965E-2</v>
      </c>
      <c r="O59" s="55">
        <v>3.5598026876184734E-3</v>
      </c>
      <c r="P59" s="53" t="s">
        <v>34</v>
      </c>
    </row>
    <row r="60" spans="5:22" ht="19" x14ac:dyDescent="0.2">
      <c r="E60" s="53" t="s">
        <v>39</v>
      </c>
      <c r="F60" s="8">
        <v>0.7125504520350644</v>
      </c>
      <c r="G60" s="52">
        <v>1.1589094600909032E-2</v>
      </c>
      <c r="H60" s="53" t="s">
        <v>38</v>
      </c>
      <c r="M60" s="53" t="s">
        <v>39</v>
      </c>
      <c r="N60" s="52">
        <v>0.90991711099959571</v>
      </c>
      <c r="O60" s="55">
        <v>5.0521698043589792E-3</v>
      </c>
      <c r="P60" s="53" t="s">
        <v>38</v>
      </c>
    </row>
    <row r="77" spans="20:22" x14ac:dyDescent="0.2">
      <c r="T77" s="58"/>
      <c r="U77" s="58"/>
      <c r="V77" s="58"/>
    </row>
    <row r="78" spans="20:22" x14ac:dyDescent="0.2">
      <c r="T78" s="58"/>
      <c r="U78" s="58"/>
      <c r="V78" s="58"/>
    </row>
    <row r="79" spans="20:22" x14ac:dyDescent="0.2">
      <c r="T79" s="58"/>
      <c r="U79" s="59"/>
      <c r="V79" s="59"/>
    </row>
    <row r="80" spans="20:22" x14ac:dyDescent="0.2">
      <c r="T80" s="58"/>
      <c r="U80" s="60"/>
      <c r="V80" s="60"/>
    </row>
    <row r="81" spans="11:22" x14ac:dyDescent="0.2">
      <c r="K81" t="s">
        <v>55</v>
      </c>
      <c r="T81" s="58"/>
      <c r="U81" s="60"/>
      <c r="V81" s="60"/>
    </row>
    <row r="82" spans="11:22" x14ac:dyDescent="0.2">
      <c r="T82" s="58"/>
      <c r="U82" s="60"/>
      <c r="V82" s="60"/>
    </row>
    <row r="83" spans="11:22" x14ac:dyDescent="0.2">
      <c r="T83" s="58"/>
      <c r="U83" s="60"/>
      <c r="V83" s="60"/>
    </row>
    <row r="108" spans="14:17" x14ac:dyDescent="0.2">
      <c r="N108" s="63" t="s">
        <v>46</v>
      </c>
      <c r="O108" s="64"/>
      <c r="P108" s="64"/>
      <c r="Q108" s="65"/>
    </row>
    <row r="109" spans="14:17" x14ac:dyDescent="0.2">
      <c r="N109" s="53" t="s">
        <v>29</v>
      </c>
      <c r="O109" s="56">
        <f t="array" ref="O109:P111">LINEST(Y7:Y10,Z7:Z10,1,1)</f>
        <v>-10.060151756210995</v>
      </c>
      <c r="P109" s="56">
        <v>256.56759882511329</v>
      </c>
      <c r="Q109" s="53" t="s">
        <v>30</v>
      </c>
    </row>
    <row r="110" spans="14:17" x14ac:dyDescent="0.2">
      <c r="N110" s="53" t="s">
        <v>33</v>
      </c>
      <c r="O110" s="56">
        <v>2.2832844591549621</v>
      </c>
      <c r="P110" s="56">
        <v>39.44022803665645</v>
      </c>
      <c r="Q110" s="53" t="s">
        <v>34</v>
      </c>
    </row>
    <row r="111" spans="14:17" ht="19" x14ac:dyDescent="0.2">
      <c r="N111" s="53" t="s">
        <v>39</v>
      </c>
      <c r="O111" s="23">
        <v>0.90659808699346656</v>
      </c>
      <c r="P111" s="56">
        <v>10.319713259813847</v>
      </c>
      <c r="Q111" s="53" t="s">
        <v>38</v>
      </c>
    </row>
    <row r="112" spans="14:17" x14ac:dyDescent="0.2">
      <c r="N112" s="10"/>
      <c r="O112" s="10"/>
      <c r="P112" s="10"/>
      <c r="Q112" s="10"/>
    </row>
    <row r="113" spans="14:17" x14ac:dyDescent="0.2">
      <c r="N113" s="10"/>
      <c r="O113" s="10"/>
      <c r="P113" s="10"/>
      <c r="Q113" s="10"/>
    </row>
    <row r="114" spans="14:17" x14ac:dyDescent="0.2">
      <c r="N114" s="10"/>
      <c r="O114" s="10"/>
      <c r="P114" s="10"/>
      <c r="Q114" s="10"/>
    </row>
    <row r="115" spans="14:17" x14ac:dyDescent="0.2">
      <c r="N115" s="63" t="s">
        <v>47</v>
      </c>
      <c r="O115" s="64"/>
      <c r="P115" s="64"/>
      <c r="Q115" s="65"/>
    </row>
    <row r="116" spans="14:17" x14ac:dyDescent="0.2">
      <c r="N116" s="53" t="s">
        <v>29</v>
      </c>
      <c r="O116" s="23">
        <f t="array" ref="O116:P118">LINEST(Y14:Y17,Z14:Z17,1,1)</f>
        <v>0.82868068303243037</v>
      </c>
      <c r="P116" s="56">
        <v>28.627849191500964</v>
      </c>
      <c r="Q116" s="53" t="s">
        <v>30</v>
      </c>
    </row>
    <row r="117" spans="14:17" x14ac:dyDescent="0.2">
      <c r="N117" s="53" t="s">
        <v>33</v>
      </c>
      <c r="O117" s="23">
        <v>4.7543182584024984E-2</v>
      </c>
      <c r="P117" s="56">
        <v>2.326203254523735</v>
      </c>
      <c r="Q117" s="53" t="s">
        <v>34</v>
      </c>
    </row>
    <row r="118" spans="14:17" ht="19" x14ac:dyDescent="0.2">
      <c r="N118" s="53" t="s">
        <v>39</v>
      </c>
      <c r="O118" s="57">
        <v>0.99345992963786411</v>
      </c>
      <c r="P118" s="56">
        <v>1.6273225623705412</v>
      </c>
      <c r="Q118" s="53" t="s">
        <v>38</v>
      </c>
    </row>
  </sheetData>
  <mergeCells count="8">
    <mergeCell ref="Y5:Z5"/>
    <mergeCell ref="Y12:Z12"/>
    <mergeCell ref="B3:M3"/>
    <mergeCell ref="N108:Q108"/>
    <mergeCell ref="N115:Q115"/>
    <mergeCell ref="H5:H21"/>
    <mergeCell ref="E57:H57"/>
    <mergeCell ref="M57:P57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BF9D-4FEA-1F4E-A1CC-C1231A281B89}">
  <dimension ref="A2:AK67"/>
  <sheetViews>
    <sheetView topLeftCell="A47" workbookViewId="0">
      <selection activeCell="E45" sqref="E45"/>
    </sheetView>
  </sheetViews>
  <sheetFormatPr baseColWidth="10" defaultRowHeight="16" x14ac:dyDescent="0.2"/>
  <cols>
    <col min="3" max="3" width="11.33203125" customWidth="1"/>
    <col min="4" max="4" width="14" customWidth="1"/>
    <col min="10" max="10" width="12.33203125" customWidth="1"/>
    <col min="11" max="11" width="16.1640625" customWidth="1"/>
    <col min="12" max="13" width="14.83203125" customWidth="1"/>
  </cols>
  <sheetData>
    <row r="2" spans="1:13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0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21" spans="1:29" x14ac:dyDescent="0.2">
      <c r="A21" s="70" t="s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  <c r="R21" s="18"/>
      <c r="S21" s="18"/>
      <c r="T21" s="18"/>
    </row>
    <row r="22" spans="1:29" ht="36" customHeight="1" x14ac:dyDescent="0.2">
      <c r="A22" s="1" t="s">
        <v>10</v>
      </c>
      <c r="B22" s="4" t="s">
        <v>0</v>
      </c>
      <c r="C22" s="4" t="s">
        <v>17</v>
      </c>
      <c r="D22" s="4"/>
      <c r="E22" s="4" t="s">
        <v>16</v>
      </c>
      <c r="F22" s="4"/>
      <c r="G22" s="4" t="s">
        <v>20</v>
      </c>
      <c r="H22" s="4" t="s">
        <v>21</v>
      </c>
      <c r="I22" s="4" t="s">
        <v>8</v>
      </c>
      <c r="J22" s="4"/>
      <c r="K22" s="4"/>
      <c r="L22" s="4"/>
      <c r="M22" s="4"/>
      <c r="R22" s="18"/>
      <c r="S22" s="18"/>
      <c r="T22" s="18"/>
      <c r="X22" s="13" t="s">
        <v>23</v>
      </c>
      <c r="Y22" s="13" t="s">
        <v>24</v>
      </c>
      <c r="AB22" s="12" t="s">
        <v>27</v>
      </c>
      <c r="AC22" s="12" t="s">
        <v>28</v>
      </c>
    </row>
    <row r="23" spans="1:29" x14ac:dyDescent="0.2">
      <c r="A23" s="1" t="s">
        <v>11</v>
      </c>
      <c r="B23" s="21">
        <f>C23+E23</f>
        <v>121.2</v>
      </c>
      <c r="C23" s="3">
        <v>14.3</v>
      </c>
      <c r="D23" s="3">
        <f>1/C23</f>
        <v>6.9930069930069921E-2</v>
      </c>
      <c r="E23" s="3">
        <v>106.9</v>
      </c>
      <c r="F23" s="3">
        <f>1/E23</f>
        <v>9.3545369504209538E-3</v>
      </c>
      <c r="G23" s="72">
        <v>2.2999999999999998</v>
      </c>
      <c r="H23" s="3">
        <v>8.6999999999999993</v>
      </c>
      <c r="I23" s="3">
        <f>E23/C23</f>
        <v>7.4755244755244759</v>
      </c>
      <c r="J23" s="3">
        <f>(E23*C23)/B23</f>
        <v>12.612788778877889</v>
      </c>
      <c r="K23" s="3">
        <f>C23-(C23*C23)/B23</f>
        <v>12.612788778877889</v>
      </c>
      <c r="L23" s="3">
        <f>E23-(E23*E23)/B23</f>
        <v>12.612788778877885</v>
      </c>
      <c r="M23" s="3"/>
      <c r="R23" s="18"/>
      <c r="S23" s="19"/>
      <c r="T23" s="18"/>
      <c r="X23" s="3">
        <v>6.9930069930069921E-2</v>
      </c>
      <c r="Y23" s="3">
        <v>9.3545369504209538E-3</v>
      </c>
      <c r="AB23" s="3">
        <v>121.2</v>
      </c>
      <c r="AC23" s="3">
        <v>14.3</v>
      </c>
    </row>
    <row r="24" spans="1:29" x14ac:dyDescent="0.2">
      <c r="A24" s="1" t="s">
        <v>11</v>
      </c>
      <c r="B24" s="3">
        <f t="shared" ref="B24:B27" si="0">C24+E24</f>
        <v>121.3</v>
      </c>
      <c r="C24" s="3">
        <v>12.1</v>
      </c>
      <c r="D24" s="12">
        <f t="shared" ref="D24:D37" si="1">1/C24</f>
        <v>8.2644628099173556E-2</v>
      </c>
      <c r="E24" s="3">
        <v>109.2</v>
      </c>
      <c r="F24" s="12">
        <f t="shared" ref="F24:F29" si="2">1/E24</f>
        <v>9.1575091575091579E-3</v>
      </c>
      <c r="G24" s="73"/>
      <c r="H24" s="3">
        <v>7.3</v>
      </c>
      <c r="I24" s="3">
        <f t="shared" ref="I24:I32" si="3">E24/C24</f>
        <v>9.0247933884297531</v>
      </c>
      <c r="J24" s="3">
        <f t="shared" ref="J24:J29" si="4">(E24*C24)/B24</f>
        <v>10.892992580379225</v>
      </c>
      <c r="K24" s="3">
        <f t="shared" ref="K24:K37" si="5">C24-(C24*C24)/B24</f>
        <v>10.892992580379225</v>
      </c>
      <c r="L24" s="3">
        <f t="shared" ref="L24:L29" si="6">E24-(E24*E24)/B24</f>
        <v>10.892992580379214</v>
      </c>
      <c r="M24" s="3"/>
      <c r="R24" s="18"/>
      <c r="S24" s="19"/>
      <c r="T24" s="18"/>
      <c r="X24" s="3">
        <v>6.4516129032258063E-2</v>
      </c>
      <c r="Y24" s="3">
        <v>9.5057034220532317E-3</v>
      </c>
      <c r="AB24" s="3">
        <v>120.7</v>
      </c>
      <c r="AC24" s="3">
        <v>15.5</v>
      </c>
    </row>
    <row r="25" spans="1:29" x14ac:dyDescent="0.2">
      <c r="A25" s="1" t="s">
        <v>11</v>
      </c>
      <c r="B25" s="3">
        <f t="shared" si="0"/>
        <v>121.1</v>
      </c>
      <c r="C25" s="8">
        <v>11</v>
      </c>
      <c r="D25" s="12">
        <f t="shared" si="1"/>
        <v>9.0909090909090912E-2</v>
      </c>
      <c r="E25" s="3">
        <v>110.1</v>
      </c>
      <c r="F25" s="12">
        <f t="shared" si="2"/>
        <v>9.0826521344232521E-3</v>
      </c>
      <c r="G25" s="73"/>
      <c r="H25" s="3">
        <v>6.1</v>
      </c>
      <c r="I25" s="3">
        <f t="shared" si="3"/>
        <v>10.009090909090908</v>
      </c>
      <c r="J25" s="3">
        <f t="shared" si="4"/>
        <v>10.000825763831545</v>
      </c>
      <c r="K25" s="3">
        <f t="shared" si="5"/>
        <v>10.000825763831545</v>
      </c>
      <c r="L25" s="3">
        <f t="shared" si="6"/>
        <v>10.000825763831543</v>
      </c>
      <c r="M25" s="3"/>
      <c r="R25" s="18"/>
      <c r="S25" s="19"/>
      <c r="T25" s="18"/>
      <c r="X25" s="3">
        <v>2.5000000000000001E-2</v>
      </c>
      <c r="Y25" s="3">
        <v>3.937007874015748E-2</v>
      </c>
      <c r="AB25" s="3">
        <v>65.400000000000006</v>
      </c>
      <c r="AC25" s="3">
        <v>40</v>
      </c>
    </row>
    <row r="26" spans="1:29" x14ac:dyDescent="0.2">
      <c r="A26" s="1" t="s">
        <v>11</v>
      </c>
      <c r="B26" s="3">
        <f t="shared" si="0"/>
        <v>121</v>
      </c>
      <c r="C26" s="3">
        <v>9</v>
      </c>
      <c r="D26" s="12">
        <f t="shared" si="1"/>
        <v>0.1111111111111111</v>
      </c>
      <c r="E26" s="3">
        <v>112</v>
      </c>
      <c r="F26" s="12">
        <f t="shared" si="2"/>
        <v>8.9285714285714281E-3</v>
      </c>
      <c r="G26" s="73"/>
      <c r="H26" s="3">
        <v>5.2</v>
      </c>
      <c r="I26" s="3">
        <f t="shared" si="3"/>
        <v>12.444444444444445</v>
      </c>
      <c r="J26" s="3">
        <f t="shared" si="4"/>
        <v>8.3305785123966949</v>
      </c>
      <c r="K26" s="3">
        <f t="shared" si="5"/>
        <v>8.3305785123966949</v>
      </c>
      <c r="L26" s="3">
        <f t="shared" si="6"/>
        <v>8.3305785123966984</v>
      </c>
      <c r="M26" s="3"/>
      <c r="R26" s="18"/>
      <c r="S26" s="19"/>
      <c r="T26" s="18"/>
      <c r="X26" s="3">
        <v>3.6900369003690037E-2</v>
      </c>
      <c r="Y26" s="3">
        <v>2.6041666666666668E-2</v>
      </c>
      <c r="AB26" s="11">
        <v>65.5</v>
      </c>
      <c r="AC26" s="11">
        <v>27.1</v>
      </c>
    </row>
    <row r="27" spans="1:29" x14ac:dyDescent="0.2">
      <c r="A27" s="1" t="s">
        <v>11</v>
      </c>
      <c r="B27" s="3">
        <f t="shared" si="0"/>
        <v>120.7</v>
      </c>
      <c r="C27" s="3">
        <v>15.5</v>
      </c>
      <c r="D27" s="3">
        <f t="shared" si="1"/>
        <v>6.4516129032258063E-2</v>
      </c>
      <c r="E27" s="3">
        <v>105.2</v>
      </c>
      <c r="F27" s="3">
        <f t="shared" si="2"/>
        <v>9.5057034220532317E-3</v>
      </c>
      <c r="G27" s="73"/>
      <c r="H27" s="3">
        <v>8.5</v>
      </c>
      <c r="I27" s="3">
        <f t="shared" si="3"/>
        <v>6.7870967741935484</v>
      </c>
      <c r="J27" s="3">
        <f t="shared" si="4"/>
        <v>13.509527754763878</v>
      </c>
      <c r="K27" s="3">
        <f t="shared" si="5"/>
        <v>13.509527754763877</v>
      </c>
      <c r="L27" s="3">
        <f t="shared" si="6"/>
        <v>13.50952775476388</v>
      </c>
      <c r="M27" s="3"/>
      <c r="R27" s="18"/>
      <c r="S27" s="19"/>
      <c r="T27" s="18"/>
      <c r="X27" s="3">
        <v>4.4444444444444446E-2</v>
      </c>
      <c r="Y27" s="3">
        <v>2.3529411764705882E-2</v>
      </c>
      <c r="AB27" s="3">
        <v>65</v>
      </c>
      <c r="AC27" s="3">
        <v>22.5</v>
      </c>
    </row>
    <row r="28" spans="1:29" x14ac:dyDescent="0.2">
      <c r="A28" s="1" t="s">
        <v>12</v>
      </c>
      <c r="B28" s="3">
        <v>65.400000000000006</v>
      </c>
      <c r="C28" s="3">
        <v>40</v>
      </c>
      <c r="D28" s="3">
        <f t="shared" si="1"/>
        <v>2.5000000000000001E-2</v>
      </c>
      <c r="E28" s="3">
        <v>25.4</v>
      </c>
      <c r="F28" s="3">
        <f t="shared" si="2"/>
        <v>3.937007874015748E-2</v>
      </c>
      <c r="G28" s="73"/>
      <c r="H28" s="3">
        <v>1.2</v>
      </c>
      <c r="I28" s="3">
        <f t="shared" si="3"/>
        <v>0.63500000000000001</v>
      </c>
      <c r="J28" s="3">
        <f t="shared" si="4"/>
        <v>15.535168195718652</v>
      </c>
      <c r="K28" s="3">
        <f t="shared" si="5"/>
        <v>15.535168195718658</v>
      </c>
      <c r="L28" s="3">
        <f t="shared" si="6"/>
        <v>15.535168195718654</v>
      </c>
      <c r="M28" s="3"/>
      <c r="R28" s="18"/>
      <c r="S28" s="19"/>
      <c r="T28" s="18"/>
      <c r="X28" s="3">
        <v>2.551020408163265E-2</v>
      </c>
      <c r="Y28" s="3">
        <v>3.787878787878788E-2</v>
      </c>
      <c r="AB28" s="3">
        <v>65.599999999999994</v>
      </c>
      <c r="AC28" s="3">
        <v>39.200000000000003</v>
      </c>
    </row>
    <row r="29" spans="1:29" x14ac:dyDescent="0.2">
      <c r="A29" s="1" t="s">
        <v>12</v>
      </c>
      <c r="B29" s="3">
        <f>C29+E29</f>
        <v>65.5</v>
      </c>
      <c r="C29" s="3">
        <v>27.1</v>
      </c>
      <c r="D29" s="3">
        <f t="shared" si="1"/>
        <v>3.6900369003690037E-2</v>
      </c>
      <c r="E29" s="3">
        <v>38.4</v>
      </c>
      <c r="F29" s="3">
        <f t="shared" si="2"/>
        <v>2.6041666666666668E-2</v>
      </c>
      <c r="G29" s="73"/>
      <c r="H29" s="3">
        <v>3.4</v>
      </c>
      <c r="I29" s="3">
        <f t="shared" si="3"/>
        <v>1.4169741697416973</v>
      </c>
      <c r="J29" s="3">
        <f t="shared" si="4"/>
        <v>15.887633587786262</v>
      </c>
      <c r="K29" s="3">
        <f t="shared" si="5"/>
        <v>15.88763358778626</v>
      </c>
      <c r="L29" s="3">
        <f t="shared" si="6"/>
        <v>15.887633587786258</v>
      </c>
      <c r="M29" s="3"/>
      <c r="R29" s="18"/>
      <c r="S29" s="18"/>
      <c r="T29" s="18"/>
      <c r="X29" s="3">
        <v>4.878048780487805E-2</v>
      </c>
      <c r="Y29" s="3">
        <v>1.5527950310559004E-2</v>
      </c>
      <c r="AB29" s="11">
        <v>84.9</v>
      </c>
      <c r="AC29" s="2">
        <v>20.5</v>
      </c>
    </row>
    <row r="30" spans="1:29" x14ac:dyDescent="0.2">
      <c r="A30" s="1" t="s">
        <v>12</v>
      </c>
      <c r="B30" s="3">
        <f t="shared" ref="B30:B32" si="7">C30+E30</f>
        <v>65</v>
      </c>
      <c r="C30" s="3">
        <v>22.5</v>
      </c>
      <c r="D30" s="3">
        <f t="shared" si="1"/>
        <v>4.4444444444444446E-2</v>
      </c>
      <c r="E30" s="3">
        <v>42.5</v>
      </c>
      <c r="F30" s="3">
        <f>1/E30</f>
        <v>2.3529411764705882E-2</v>
      </c>
      <c r="G30" s="73"/>
      <c r="H30" s="3">
        <v>4.0999999999999996</v>
      </c>
      <c r="I30" s="3">
        <f t="shared" si="3"/>
        <v>1.8888888888888888</v>
      </c>
      <c r="J30" s="3">
        <f>(E30*C30)/B30</f>
        <v>14.711538461538462</v>
      </c>
      <c r="K30" s="3">
        <f t="shared" si="5"/>
        <v>14.711538461538462</v>
      </c>
      <c r="L30" s="3">
        <f>E30-(E30*E30)/B30</f>
        <v>14.71153846153846</v>
      </c>
      <c r="M30" s="3"/>
      <c r="R30" s="18"/>
      <c r="S30" s="18"/>
      <c r="T30" s="18"/>
      <c r="X30" s="3">
        <v>4.7619047619047616E-2</v>
      </c>
      <c r="Y30" s="3">
        <v>2.0202020202020204E-2</v>
      </c>
      <c r="AB30" s="11">
        <v>70.5</v>
      </c>
      <c r="AC30" s="2">
        <v>21</v>
      </c>
    </row>
    <row r="31" spans="1:29" x14ac:dyDescent="0.2">
      <c r="A31" s="1" t="s">
        <v>12</v>
      </c>
      <c r="B31" s="3">
        <f t="shared" si="7"/>
        <v>65.599999999999994</v>
      </c>
      <c r="C31" s="3">
        <v>39.200000000000003</v>
      </c>
      <c r="D31" s="3">
        <f t="shared" si="1"/>
        <v>2.551020408163265E-2</v>
      </c>
      <c r="E31" s="3">
        <v>26.4</v>
      </c>
      <c r="F31" s="3">
        <f t="shared" ref="F31:F37" si="8">1/E31</f>
        <v>3.787878787878788E-2</v>
      </c>
      <c r="G31" s="73"/>
      <c r="H31" s="3">
        <v>3.4</v>
      </c>
      <c r="I31" s="3">
        <f t="shared" si="3"/>
        <v>0.6734693877551019</v>
      </c>
      <c r="J31" s="3">
        <f t="shared" ref="J31:J37" si="9">(E31*C31)/B31</f>
        <v>15.775609756097564</v>
      </c>
      <c r="K31" s="3">
        <f t="shared" si="5"/>
        <v>15.775609756097555</v>
      </c>
      <c r="L31" s="3">
        <f t="shared" ref="L31:L37" si="10">E31-(E31*E31)/B31</f>
        <v>15.775609756097559</v>
      </c>
      <c r="M31" s="3"/>
      <c r="R31" s="18"/>
      <c r="S31" s="18"/>
      <c r="T31" s="18"/>
      <c r="X31" s="3">
        <v>4.4444444444444446E-2</v>
      </c>
      <c r="Y31" s="3">
        <v>2.0833333333333332E-2</v>
      </c>
      <c r="AB31" s="11">
        <v>70.5</v>
      </c>
      <c r="AC31" s="2">
        <v>22.5</v>
      </c>
    </row>
    <row r="32" spans="1:29" x14ac:dyDescent="0.2">
      <c r="A32" s="1" t="s">
        <v>12</v>
      </c>
      <c r="B32" s="3">
        <f t="shared" si="7"/>
        <v>65.900000000000006</v>
      </c>
      <c r="C32" s="3">
        <v>53.5</v>
      </c>
      <c r="D32" s="12">
        <f t="shared" si="1"/>
        <v>1.8691588785046728E-2</v>
      </c>
      <c r="E32" s="3">
        <v>12.4</v>
      </c>
      <c r="F32" s="12">
        <f t="shared" si="8"/>
        <v>8.0645161290322578E-2</v>
      </c>
      <c r="G32" s="74"/>
      <c r="H32" s="3">
        <v>1.8</v>
      </c>
      <c r="I32" s="3">
        <f t="shared" si="3"/>
        <v>0.23177570093457944</v>
      </c>
      <c r="J32" s="3">
        <f t="shared" si="9"/>
        <v>10.066767830045523</v>
      </c>
      <c r="K32" s="3">
        <f t="shared" si="5"/>
        <v>10.066767830045528</v>
      </c>
      <c r="L32" s="3">
        <f t="shared" si="10"/>
        <v>10.066767830045524</v>
      </c>
      <c r="M32" s="3"/>
      <c r="R32" s="18"/>
      <c r="S32" s="18"/>
      <c r="T32" s="18"/>
      <c r="X32" s="3">
        <v>5.0251256281407038E-2</v>
      </c>
      <c r="Y32" s="3">
        <v>1.4598540145985401E-2</v>
      </c>
      <c r="AB32" s="11">
        <v>88.4</v>
      </c>
      <c r="AC32" s="2">
        <v>19.899999999999999</v>
      </c>
    </row>
    <row r="33" spans="2:37" x14ac:dyDescent="0.2">
      <c r="B33" s="20">
        <f>C33+E33</f>
        <v>88.899999999999991</v>
      </c>
      <c r="C33" s="10">
        <v>11.8</v>
      </c>
      <c r="D33" s="12">
        <f t="shared" si="1"/>
        <v>8.4745762711864403E-2</v>
      </c>
      <c r="E33" s="10">
        <v>77.099999999999994</v>
      </c>
      <c r="F33" s="12">
        <f t="shared" si="8"/>
        <v>1.2970168612191959E-2</v>
      </c>
      <c r="G33" s="10"/>
      <c r="H33" s="10">
        <v>4.2</v>
      </c>
      <c r="I33" s="10"/>
      <c r="J33" s="9">
        <f t="shared" si="9"/>
        <v>10.233745781777278</v>
      </c>
      <c r="K33" s="9">
        <f t="shared" si="5"/>
        <v>10.233745781777278</v>
      </c>
      <c r="L33" s="9">
        <f t="shared" si="10"/>
        <v>10.233745781777273</v>
      </c>
    </row>
    <row r="34" spans="2:37" x14ac:dyDescent="0.2">
      <c r="B34" s="9">
        <f>C34+E34</f>
        <v>84.9</v>
      </c>
      <c r="C34" s="10">
        <v>20.5</v>
      </c>
      <c r="D34" s="3">
        <f t="shared" si="1"/>
        <v>4.878048780487805E-2</v>
      </c>
      <c r="E34" s="10">
        <v>64.400000000000006</v>
      </c>
      <c r="F34" s="3">
        <f t="shared" si="8"/>
        <v>1.5527950310559004E-2</v>
      </c>
      <c r="G34" s="10"/>
      <c r="H34" s="10">
        <v>0.7</v>
      </c>
      <c r="I34" s="10"/>
      <c r="J34" s="9">
        <f t="shared" si="9"/>
        <v>15.550058892815077</v>
      </c>
      <c r="K34" s="9">
        <f t="shared" si="5"/>
        <v>15.550058892815077</v>
      </c>
      <c r="L34" s="9">
        <f t="shared" si="10"/>
        <v>15.55005889281508</v>
      </c>
    </row>
    <row r="35" spans="2:37" x14ac:dyDescent="0.2">
      <c r="B35" s="9">
        <f>C35+E35</f>
        <v>70.5</v>
      </c>
      <c r="C35" s="10">
        <v>21</v>
      </c>
      <c r="D35" s="3">
        <f t="shared" si="1"/>
        <v>4.7619047619047616E-2</v>
      </c>
      <c r="E35" s="10">
        <v>49.5</v>
      </c>
      <c r="F35" s="3">
        <f t="shared" si="8"/>
        <v>2.0202020202020204E-2</v>
      </c>
      <c r="G35" s="10"/>
      <c r="H35" s="10">
        <v>5</v>
      </c>
      <c r="I35" s="10"/>
      <c r="J35" s="9">
        <f t="shared" si="9"/>
        <v>14.74468085106383</v>
      </c>
      <c r="K35" s="9">
        <f t="shared" si="5"/>
        <v>14.74468085106383</v>
      </c>
      <c r="L35" s="9">
        <f t="shared" si="10"/>
        <v>14.744680851063826</v>
      </c>
    </row>
    <row r="36" spans="2:37" x14ac:dyDescent="0.2">
      <c r="B36" s="9">
        <f>C36+E36</f>
        <v>70.5</v>
      </c>
      <c r="C36" s="10">
        <v>22.5</v>
      </c>
      <c r="D36" s="3">
        <f t="shared" si="1"/>
        <v>4.4444444444444446E-2</v>
      </c>
      <c r="E36" s="10">
        <v>48</v>
      </c>
      <c r="F36" s="3">
        <f t="shared" si="8"/>
        <v>2.0833333333333332E-2</v>
      </c>
      <c r="G36" s="10"/>
      <c r="H36" s="10">
        <v>0.11</v>
      </c>
      <c r="I36" s="10"/>
      <c r="J36" s="9">
        <f t="shared" si="9"/>
        <v>15.319148936170214</v>
      </c>
      <c r="K36" s="9">
        <f t="shared" si="5"/>
        <v>15.319148936170212</v>
      </c>
      <c r="L36" s="9">
        <f t="shared" si="10"/>
        <v>15.319148936170215</v>
      </c>
    </row>
    <row r="37" spans="2:37" x14ac:dyDescent="0.2">
      <c r="B37" s="9">
        <f>C37+E37</f>
        <v>88.4</v>
      </c>
      <c r="C37" s="10">
        <v>19.899999999999999</v>
      </c>
      <c r="D37" s="3">
        <f t="shared" si="1"/>
        <v>5.0251256281407038E-2</v>
      </c>
      <c r="E37" s="10">
        <v>68.5</v>
      </c>
      <c r="F37" s="3">
        <f t="shared" si="8"/>
        <v>1.4598540145985401E-2</v>
      </c>
      <c r="G37" s="10"/>
      <c r="H37" s="10">
        <v>7.8</v>
      </c>
      <c r="I37" s="10"/>
      <c r="J37" s="9">
        <f t="shared" si="9"/>
        <v>15.420248868778279</v>
      </c>
      <c r="K37" s="9">
        <f t="shared" si="5"/>
        <v>15.42024886877828</v>
      </c>
      <c r="L37" s="9">
        <f t="shared" si="10"/>
        <v>15.420248868778287</v>
      </c>
      <c r="AH37" s="14" t="s">
        <v>29</v>
      </c>
      <c r="AI37" s="15">
        <f t="array" ref="AI37:AJ39">LINEST(AB23:AB32,AC23:AC32,1,1)</f>
        <v>-1.750235840692272</v>
      </c>
      <c r="AJ37" s="15">
        <v>124.2132191367876</v>
      </c>
      <c r="AK37" s="14" t="s">
        <v>30</v>
      </c>
    </row>
    <row r="38" spans="2:37" x14ac:dyDescent="0.2">
      <c r="AH38" s="14"/>
      <c r="AI38" s="15">
        <v>0.6377973989387532</v>
      </c>
      <c r="AJ38" s="15">
        <v>16.367365075111554</v>
      </c>
      <c r="AK38" s="14"/>
    </row>
    <row r="39" spans="2:37" x14ac:dyDescent="0.2">
      <c r="AH39" s="14"/>
      <c r="AI39" s="15">
        <v>0.48488679353976288</v>
      </c>
      <c r="AJ39" s="15">
        <v>16.933791192802506</v>
      </c>
      <c r="AK39" s="14"/>
    </row>
    <row r="41" spans="2:37" x14ac:dyDescent="0.2">
      <c r="V41" s="14" t="s">
        <v>25</v>
      </c>
      <c r="W41" s="17">
        <f t="array" ref="W41:X43">LINEST(Y23:Y32,X23:X32,1,1)</f>
        <v>-0.69493127881102457</v>
      </c>
      <c r="X41" s="16">
        <v>5.347011311727326E-2</v>
      </c>
      <c r="Y41" s="14" t="s">
        <v>12</v>
      </c>
    </row>
    <row r="42" spans="2:37" x14ac:dyDescent="0.2">
      <c r="V42" s="14"/>
      <c r="W42" s="2">
        <v>7.051210449134096E-2</v>
      </c>
      <c r="X42" s="2">
        <v>3.3678569041177796E-3</v>
      </c>
      <c r="Y42" s="14"/>
    </row>
    <row r="43" spans="2:37" x14ac:dyDescent="0.2">
      <c r="V43" s="14"/>
      <c r="W43" s="2">
        <v>0.92390422018193918</v>
      </c>
      <c r="X43" s="2">
        <v>3.0668449891422078E-3</v>
      </c>
      <c r="Y43" s="14"/>
    </row>
    <row r="49" spans="4:24" x14ac:dyDescent="0.2">
      <c r="X49" s="14" t="s">
        <v>26</v>
      </c>
    </row>
    <row r="50" spans="4:24" x14ac:dyDescent="0.2">
      <c r="X50" s="2">
        <f t="shared" ref="X50:X60" si="11">X23*$W$41+$X$41</f>
        <v>4.873520193425393E-3</v>
      </c>
    </row>
    <row r="51" spans="4:24" x14ac:dyDescent="0.2">
      <c r="X51" s="2">
        <f t="shared" si="11"/>
        <v>8.6358370649490951E-3</v>
      </c>
    </row>
    <row r="52" spans="4:24" x14ac:dyDescent="0.2">
      <c r="X52" s="2">
        <f t="shared" si="11"/>
        <v>3.6096831146997646E-2</v>
      </c>
    </row>
    <row r="53" spans="4:24" x14ac:dyDescent="0.2">
      <c r="X53" s="2">
        <f t="shared" si="11"/>
        <v>2.7826892496940252E-2</v>
      </c>
    </row>
    <row r="54" spans="4:24" x14ac:dyDescent="0.2">
      <c r="X54" s="2">
        <f t="shared" si="11"/>
        <v>2.2584278503449944E-2</v>
      </c>
    </row>
    <row r="55" spans="4:24" x14ac:dyDescent="0.2">
      <c r="X55" s="2">
        <f t="shared" si="11"/>
        <v>3.5742274372094068E-2</v>
      </c>
    </row>
    <row r="56" spans="4:24" x14ac:dyDescent="0.2">
      <c r="X56" s="2">
        <f t="shared" si="11"/>
        <v>1.9571026346003766E-2</v>
      </c>
    </row>
    <row r="57" spans="4:24" x14ac:dyDescent="0.2">
      <c r="X57" s="2">
        <f t="shared" si="11"/>
        <v>2.0378147459605422E-2</v>
      </c>
    </row>
    <row r="58" spans="4:24" x14ac:dyDescent="0.2">
      <c r="X58" s="2">
        <f t="shared" si="11"/>
        <v>2.2584278503449944E-2</v>
      </c>
    </row>
    <row r="59" spans="4:24" x14ac:dyDescent="0.2">
      <c r="X59" s="2">
        <f t="shared" si="11"/>
        <v>1.8548943327774535E-2</v>
      </c>
    </row>
    <row r="60" spans="4:24" x14ac:dyDescent="0.2">
      <c r="X60" s="2">
        <f t="shared" si="11"/>
        <v>5.347011311727326E-2</v>
      </c>
    </row>
    <row r="64" spans="4:24" ht="24" x14ac:dyDescent="0.3">
      <c r="D64" s="14" t="s">
        <v>29</v>
      </c>
      <c r="E64" s="15">
        <f t="array" ref="E64:F66">LINEST(F23:F32,D23:D32,1,1)</f>
        <v>-0.57017742514515257</v>
      </c>
      <c r="F64" s="15">
        <v>5.7830000319828087E-2</v>
      </c>
      <c r="G64" s="14" t="s">
        <v>30</v>
      </c>
      <c r="K64" s="6" t="s">
        <v>22</v>
      </c>
    </row>
    <row r="65" spans="4:13" x14ac:dyDescent="0.2">
      <c r="D65" s="14"/>
      <c r="E65" s="15">
        <v>0.15768654010172056</v>
      </c>
      <c r="F65" s="15">
        <v>1.0152725226093213E-2</v>
      </c>
      <c r="G65" s="14"/>
      <c r="J65" s="14" t="s">
        <v>29</v>
      </c>
      <c r="K65" s="15">
        <f t="array" ref="K65:L67">LINEST(B23:B32,C23:C32,1,1)</f>
        <v>-1.6106490197821912</v>
      </c>
      <c r="L65" s="15">
        <v>132.60204906308113</v>
      </c>
      <c r="M65" s="14" t="s">
        <v>30</v>
      </c>
    </row>
    <row r="66" spans="4:13" x14ac:dyDescent="0.2">
      <c r="D66" s="14"/>
      <c r="E66" s="15">
        <v>0.62039740588284598</v>
      </c>
      <c r="F66" s="15">
        <v>1.496272588281999E-2</v>
      </c>
      <c r="G66" s="14"/>
      <c r="J66" s="14"/>
      <c r="K66" s="15">
        <v>0.37718649444268121</v>
      </c>
      <c r="L66" s="15">
        <v>10.69022651924019</v>
      </c>
      <c r="M66" s="14"/>
    </row>
    <row r="67" spans="4:13" x14ac:dyDescent="0.2">
      <c r="J67" s="14"/>
      <c r="K67" s="15">
        <v>0.69505593476044381</v>
      </c>
      <c r="L67" s="15">
        <v>17.158196634336576</v>
      </c>
      <c r="M67" s="14"/>
    </row>
  </sheetData>
  <mergeCells count="2">
    <mergeCell ref="A21:M21"/>
    <mergeCell ref="G23:G32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72C8-4546-504A-8F9E-2C3C2CF9776B}">
  <dimension ref="E2:F4"/>
  <sheetViews>
    <sheetView workbookViewId="0">
      <selection activeCell="F4" sqref="F4"/>
    </sheetView>
  </sheetViews>
  <sheetFormatPr baseColWidth="10" defaultRowHeight="16" x14ac:dyDescent="0.2"/>
  <cols>
    <col min="5" max="5" width="15" bestFit="1" customWidth="1"/>
    <col min="6" max="6" width="14.83203125" bestFit="1" customWidth="1"/>
  </cols>
  <sheetData>
    <row r="2" spans="5:6" x14ac:dyDescent="0.2">
      <c r="E2" s="75"/>
      <c r="F2" s="75"/>
    </row>
    <row r="3" spans="5:6" x14ac:dyDescent="0.2">
      <c r="E3" s="3" t="s">
        <v>18</v>
      </c>
      <c r="F3" s="3" t="s">
        <v>19</v>
      </c>
    </row>
    <row r="4" spans="5:6" x14ac:dyDescent="0.2">
      <c r="E4" s="3">
        <v>2.2999999999999998</v>
      </c>
      <c r="F4" s="3">
        <v>1.1000000000000001</v>
      </c>
    </row>
  </sheetData>
  <mergeCells count="1">
    <mergeCell ref="E2:F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DB08-F70C-014B-AFF3-A5A61ADE9459}">
  <dimension ref="A2:M32"/>
  <sheetViews>
    <sheetView topLeftCell="A16" workbookViewId="0">
      <selection activeCell="O35" sqref="O35"/>
    </sheetView>
  </sheetViews>
  <sheetFormatPr baseColWidth="10" defaultRowHeight="16" x14ac:dyDescent="0.2"/>
  <cols>
    <col min="10" max="10" width="12.5" customWidth="1"/>
    <col min="11" max="11" width="16.1640625" customWidth="1"/>
    <col min="12" max="12" width="17.6640625" customWidth="1"/>
  </cols>
  <sheetData>
    <row r="2" spans="1:13" x14ac:dyDescent="0.2">
      <c r="A2" s="70" t="s">
        <v>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ht="18" x14ac:dyDescent="0.2">
      <c r="A3" s="4" t="s">
        <v>10</v>
      </c>
      <c r="B3" s="1" t="s">
        <v>0</v>
      </c>
      <c r="C3" s="1" t="s">
        <v>1</v>
      </c>
      <c r="D3" s="1"/>
      <c r="E3" s="1" t="s">
        <v>3</v>
      </c>
      <c r="F3" s="1"/>
      <c r="G3" s="1" t="s">
        <v>4</v>
      </c>
      <c r="H3" s="1" t="s">
        <v>5</v>
      </c>
      <c r="I3" s="1" t="s">
        <v>2</v>
      </c>
      <c r="J3" s="1"/>
      <c r="K3" s="1"/>
      <c r="L3" s="1"/>
      <c r="M3" s="1"/>
    </row>
    <row r="4" spans="1:13" x14ac:dyDescent="0.2">
      <c r="A4" s="5" t="s">
        <v>11</v>
      </c>
      <c r="B4" s="2"/>
      <c r="C4" s="2"/>
      <c r="D4" s="2"/>
      <c r="E4" s="2"/>
      <c r="F4" s="2"/>
      <c r="G4" s="2"/>
      <c r="H4" s="2"/>
      <c r="I4" s="2"/>
      <c r="J4" s="2" t="e">
        <f>(E4*C4)/B4</f>
        <v>#DIV/0!</v>
      </c>
      <c r="K4" s="2" t="e">
        <f>C4-(C4*C4)/B4</f>
        <v>#DIV/0!</v>
      </c>
      <c r="L4" s="2" t="e">
        <f>E4-(E4*E4)/B4</f>
        <v>#DIV/0!</v>
      </c>
      <c r="M4" s="2"/>
    </row>
    <row r="5" spans="1:13" x14ac:dyDescent="0.2">
      <c r="A5" s="5" t="s">
        <v>11</v>
      </c>
      <c r="B5" s="2"/>
      <c r="C5" s="2"/>
      <c r="D5" s="2"/>
      <c r="E5" s="2"/>
      <c r="F5" s="2"/>
      <c r="G5" s="2"/>
      <c r="H5" s="2"/>
      <c r="I5" s="2"/>
      <c r="J5" s="2" t="e">
        <f t="shared" ref="J5:J13" si="0">(E5*C5)/B5</f>
        <v>#DIV/0!</v>
      </c>
      <c r="K5" s="2" t="e">
        <f t="shared" ref="K5:K13" si="1">C5-(C5*C5)/B5</f>
        <v>#DIV/0!</v>
      </c>
      <c r="L5" s="2" t="e">
        <f t="shared" ref="L5:L13" si="2">E5-(E5*E5)/B5</f>
        <v>#DIV/0!</v>
      </c>
      <c r="M5" s="2"/>
    </row>
    <row r="6" spans="1:13" x14ac:dyDescent="0.2">
      <c r="A6" s="5" t="s">
        <v>11</v>
      </c>
      <c r="B6" s="2"/>
      <c r="C6" s="2"/>
      <c r="D6" s="2"/>
      <c r="E6" s="2"/>
      <c r="F6" s="2"/>
      <c r="G6" s="2"/>
      <c r="H6" s="2"/>
      <c r="I6" s="2"/>
      <c r="J6" s="2" t="e">
        <f t="shared" si="0"/>
        <v>#DIV/0!</v>
      </c>
      <c r="K6" s="2" t="e">
        <f t="shared" si="1"/>
        <v>#DIV/0!</v>
      </c>
      <c r="L6" s="2" t="e">
        <f t="shared" si="2"/>
        <v>#DIV/0!</v>
      </c>
      <c r="M6" s="2"/>
    </row>
    <row r="7" spans="1:13" x14ac:dyDescent="0.2">
      <c r="A7" s="5" t="s">
        <v>11</v>
      </c>
      <c r="B7" s="2"/>
      <c r="C7" s="2"/>
      <c r="D7" s="2"/>
      <c r="E7" s="2"/>
      <c r="F7" s="2"/>
      <c r="G7" s="2"/>
      <c r="H7" s="2"/>
      <c r="I7" s="2"/>
      <c r="J7" s="2" t="e">
        <f t="shared" si="0"/>
        <v>#DIV/0!</v>
      </c>
      <c r="K7" s="2" t="e">
        <f t="shared" si="1"/>
        <v>#DIV/0!</v>
      </c>
      <c r="L7" s="2" t="e">
        <f t="shared" si="2"/>
        <v>#DIV/0!</v>
      </c>
      <c r="M7" s="2"/>
    </row>
    <row r="8" spans="1:13" x14ac:dyDescent="0.2">
      <c r="A8" s="5" t="s">
        <v>11</v>
      </c>
      <c r="B8" s="2"/>
      <c r="C8" s="2"/>
      <c r="D8" s="2"/>
      <c r="E8" s="2"/>
      <c r="F8" s="2"/>
      <c r="G8" s="2"/>
      <c r="H8" s="2"/>
      <c r="I8" s="2"/>
      <c r="J8" s="2" t="e">
        <f t="shared" si="0"/>
        <v>#DIV/0!</v>
      </c>
      <c r="K8" s="2" t="e">
        <f t="shared" si="1"/>
        <v>#DIV/0!</v>
      </c>
      <c r="L8" s="2" t="e">
        <f t="shared" si="2"/>
        <v>#DIV/0!</v>
      </c>
      <c r="M8" s="2"/>
    </row>
    <row r="9" spans="1:13" x14ac:dyDescent="0.2">
      <c r="A9" s="5" t="s">
        <v>12</v>
      </c>
      <c r="B9" s="2"/>
      <c r="C9" s="2"/>
      <c r="D9" s="2"/>
      <c r="E9" s="2"/>
      <c r="F9" s="2"/>
      <c r="G9" s="2"/>
      <c r="H9" s="2"/>
      <c r="I9" s="2"/>
      <c r="J9" s="2" t="e">
        <f t="shared" si="0"/>
        <v>#DIV/0!</v>
      </c>
      <c r="K9" s="2" t="e">
        <f t="shared" si="1"/>
        <v>#DIV/0!</v>
      </c>
      <c r="L9" s="2" t="e">
        <f t="shared" si="2"/>
        <v>#DIV/0!</v>
      </c>
      <c r="M9" s="2"/>
    </row>
    <row r="10" spans="1:13" x14ac:dyDescent="0.2">
      <c r="A10" s="5" t="s">
        <v>12</v>
      </c>
      <c r="B10" s="2"/>
      <c r="C10" s="2"/>
      <c r="D10" s="2"/>
      <c r="E10" s="2"/>
      <c r="F10" s="2"/>
      <c r="G10" s="2"/>
      <c r="H10" s="2"/>
      <c r="I10" s="2"/>
      <c r="J10" s="2" t="e">
        <f t="shared" si="0"/>
        <v>#DIV/0!</v>
      </c>
      <c r="K10" s="2" t="e">
        <f t="shared" si="1"/>
        <v>#DIV/0!</v>
      </c>
      <c r="L10" s="2" t="e">
        <f t="shared" si="2"/>
        <v>#DIV/0!</v>
      </c>
      <c r="M10" s="2"/>
    </row>
    <row r="11" spans="1:13" x14ac:dyDescent="0.2">
      <c r="A11" s="5" t="s">
        <v>12</v>
      </c>
      <c r="B11" s="2"/>
      <c r="C11" s="2"/>
      <c r="D11" s="2"/>
      <c r="E11" s="2"/>
      <c r="F11" s="2"/>
      <c r="G11" s="2"/>
      <c r="H11" s="2"/>
      <c r="I11" s="2"/>
      <c r="J11" s="2" t="e">
        <f t="shared" si="0"/>
        <v>#DIV/0!</v>
      </c>
      <c r="K11" s="2" t="e">
        <f t="shared" si="1"/>
        <v>#DIV/0!</v>
      </c>
      <c r="L11" s="2" t="e">
        <f t="shared" si="2"/>
        <v>#DIV/0!</v>
      </c>
      <c r="M11" s="2"/>
    </row>
    <row r="12" spans="1:13" x14ac:dyDescent="0.2">
      <c r="A12" s="5" t="s">
        <v>12</v>
      </c>
      <c r="B12" s="2"/>
      <c r="C12" s="2"/>
      <c r="D12" s="2"/>
      <c r="E12" s="2"/>
      <c r="F12" s="2"/>
      <c r="G12" s="2"/>
      <c r="H12" s="2"/>
      <c r="I12" s="2"/>
      <c r="J12" s="2" t="e">
        <f t="shared" si="0"/>
        <v>#DIV/0!</v>
      </c>
      <c r="K12" s="2" t="e">
        <f t="shared" si="1"/>
        <v>#DIV/0!</v>
      </c>
      <c r="L12" s="2" t="e">
        <f t="shared" si="2"/>
        <v>#DIV/0!</v>
      </c>
      <c r="M12" s="2"/>
    </row>
    <row r="13" spans="1:13" x14ac:dyDescent="0.2">
      <c r="A13" s="5" t="s">
        <v>12</v>
      </c>
      <c r="B13" s="2"/>
      <c r="C13" s="2"/>
      <c r="D13" s="2"/>
      <c r="E13" s="2"/>
      <c r="F13" s="2"/>
      <c r="G13" s="2"/>
      <c r="H13" s="2"/>
      <c r="I13" s="2"/>
      <c r="J13" s="2" t="e">
        <f t="shared" si="0"/>
        <v>#DIV/0!</v>
      </c>
      <c r="K13" s="2" t="e">
        <f t="shared" si="1"/>
        <v>#DIV/0!</v>
      </c>
      <c r="L13" s="2" t="e">
        <f t="shared" si="2"/>
        <v>#DIV/0!</v>
      </c>
      <c r="M13" s="2"/>
    </row>
    <row r="21" spans="1:13" x14ac:dyDescent="0.2">
      <c r="A21" s="70" t="s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</row>
    <row r="22" spans="1:13" ht="26" customHeight="1" x14ac:dyDescent="0.2">
      <c r="A22" s="1" t="s">
        <v>10</v>
      </c>
      <c r="B22" s="4" t="s">
        <v>0</v>
      </c>
      <c r="C22" s="4" t="s">
        <v>6</v>
      </c>
      <c r="D22" s="4"/>
      <c r="E22" s="4" t="s">
        <v>7</v>
      </c>
      <c r="F22" s="4"/>
      <c r="G22" s="4" t="s">
        <v>4</v>
      </c>
      <c r="H22" s="4" t="s">
        <v>5</v>
      </c>
      <c r="I22" s="4" t="s">
        <v>8</v>
      </c>
      <c r="J22" s="4"/>
      <c r="K22" s="4"/>
      <c r="L22" s="4"/>
      <c r="M22" s="4"/>
    </row>
    <row r="23" spans="1:13" x14ac:dyDescent="0.2">
      <c r="A23" s="1" t="s">
        <v>11</v>
      </c>
      <c r="B23" s="3">
        <f>B4</f>
        <v>0</v>
      </c>
      <c r="C23" s="3">
        <f>C4</f>
        <v>0</v>
      </c>
      <c r="D23" s="3" t="e">
        <f>1/C23</f>
        <v>#DIV/0!</v>
      </c>
      <c r="E23" s="3">
        <f>E4</f>
        <v>0</v>
      </c>
      <c r="F23" s="3" t="e">
        <f>1/E23</f>
        <v>#DIV/0!</v>
      </c>
      <c r="G23" s="3">
        <f>G4</f>
        <v>0</v>
      </c>
      <c r="H23" s="3">
        <f>H4</f>
        <v>0</v>
      </c>
      <c r="I23" s="3">
        <f>I4</f>
        <v>0</v>
      </c>
      <c r="J23" s="3" t="e">
        <f>(E23*C23)/B23</f>
        <v>#DIV/0!</v>
      </c>
      <c r="K23" s="3" t="e">
        <f>C23-(C23*C23)/B23</f>
        <v>#DIV/0!</v>
      </c>
      <c r="L23" s="3" t="e">
        <f>E23-(E23*E23)/B23</f>
        <v>#DIV/0!</v>
      </c>
      <c r="M23" s="3">
        <f>M4</f>
        <v>0</v>
      </c>
    </row>
    <row r="24" spans="1:13" x14ac:dyDescent="0.2">
      <c r="A24" s="1" t="s">
        <v>11</v>
      </c>
      <c r="B24" s="3">
        <f t="shared" ref="B24:C32" si="3">B5</f>
        <v>0</v>
      </c>
      <c r="C24" s="3">
        <f t="shared" si="3"/>
        <v>0</v>
      </c>
      <c r="D24" s="3" t="e">
        <f t="shared" ref="D24:D32" si="4">1/C24</f>
        <v>#DIV/0!</v>
      </c>
      <c r="E24" s="3">
        <f t="shared" ref="E24:E32" si="5">E5</f>
        <v>0</v>
      </c>
      <c r="F24" s="3" t="e">
        <f t="shared" ref="F24:F29" si="6">1/E24</f>
        <v>#DIV/0!</v>
      </c>
      <c r="G24" s="3">
        <f t="shared" ref="G24:I32" si="7">G5</f>
        <v>0</v>
      </c>
      <c r="H24" s="3">
        <f t="shared" si="7"/>
        <v>0</v>
      </c>
      <c r="I24" s="3">
        <f t="shared" si="7"/>
        <v>0</v>
      </c>
      <c r="J24" s="3" t="e">
        <f t="shared" ref="J24:J29" si="8">(E24*C24)/B24</f>
        <v>#DIV/0!</v>
      </c>
      <c r="K24" s="3" t="e">
        <f t="shared" ref="K24:K32" si="9">C24-(C24*C24)/B24</f>
        <v>#DIV/0!</v>
      </c>
      <c r="L24" s="3" t="e">
        <f t="shared" ref="L24:L29" si="10">E24-(E24*E24)/B24</f>
        <v>#DIV/0!</v>
      </c>
      <c r="M24" s="3">
        <f t="shared" ref="M24:M29" si="11">M5</f>
        <v>0</v>
      </c>
    </row>
    <row r="25" spans="1:13" x14ac:dyDescent="0.2">
      <c r="A25" s="1" t="s">
        <v>11</v>
      </c>
      <c r="B25" s="3">
        <f t="shared" si="3"/>
        <v>0</v>
      </c>
      <c r="C25" s="3">
        <f t="shared" si="3"/>
        <v>0</v>
      </c>
      <c r="D25" s="3" t="e">
        <f t="shared" si="4"/>
        <v>#DIV/0!</v>
      </c>
      <c r="E25" s="3">
        <f t="shared" si="5"/>
        <v>0</v>
      </c>
      <c r="F25" s="3" t="e">
        <f t="shared" si="6"/>
        <v>#DIV/0!</v>
      </c>
      <c r="G25" s="3">
        <f t="shared" si="7"/>
        <v>0</v>
      </c>
      <c r="H25" s="3">
        <f t="shared" si="7"/>
        <v>0</v>
      </c>
      <c r="I25" s="3">
        <f t="shared" si="7"/>
        <v>0</v>
      </c>
      <c r="J25" s="3" t="e">
        <f t="shared" si="8"/>
        <v>#DIV/0!</v>
      </c>
      <c r="K25" s="3" t="e">
        <f t="shared" si="9"/>
        <v>#DIV/0!</v>
      </c>
      <c r="L25" s="3" t="e">
        <f t="shared" si="10"/>
        <v>#DIV/0!</v>
      </c>
      <c r="M25" s="3">
        <f t="shared" si="11"/>
        <v>0</v>
      </c>
    </row>
    <row r="26" spans="1:13" x14ac:dyDescent="0.2">
      <c r="A26" s="1" t="s">
        <v>11</v>
      </c>
      <c r="B26" s="3">
        <f t="shared" si="3"/>
        <v>0</v>
      </c>
      <c r="C26" s="3">
        <f t="shared" si="3"/>
        <v>0</v>
      </c>
      <c r="D26" s="3" t="e">
        <f t="shared" si="4"/>
        <v>#DIV/0!</v>
      </c>
      <c r="E26" s="3">
        <f t="shared" si="5"/>
        <v>0</v>
      </c>
      <c r="F26" s="3" t="e">
        <f t="shared" si="6"/>
        <v>#DIV/0!</v>
      </c>
      <c r="G26" s="3">
        <f t="shared" si="7"/>
        <v>0</v>
      </c>
      <c r="H26" s="3">
        <f t="shared" si="7"/>
        <v>0</v>
      </c>
      <c r="I26" s="3">
        <f t="shared" si="7"/>
        <v>0</v>
      </c>
      <c r="J26" s="3" t="e">
        <f t="shared" si="8"/>
        <v>#DIV/0!</v>
      </c>
      <c r="K26" s="3" t="e">
        <f t="shared" si="9"/>
        <v>#DIV/0!</v>
      </c>
      <c r="L26" s="3" t="e">
        <f t="shared" si="10"/>
        <v>#DIV/0!</v>
      </c>
      <c r="M26" s="3">
        <f t="shared" si="11"/>
        <v>0</v>
      </c>
    </row>
    <row r="27" spans="1:13" x14ac:dyDescent="0.2">
      <c r="A27" s="1" t="s">
        <v>11</v>
      </c>
      <c r="B27" s="3">
        <f t="shared" si="3"/>
        <v>0</v>
      </c>
      <c r="C27" s="3">
        <f t="shared" si="3"/>
        <v>0</v>
      </c>
      <c r="D27" s="3" t="e">
        <f t="shared" si="4"/>
        <v>#DIV/0!</v>
      </c>
      <c r="E27" s="3">
        <f t="shared" si="5"/>
        <v>0</v>
      </c>
      <c r="F27" s="3" t="e">
        <f t="shared" si="6"/>
        <v>#DIV/0!</v>
      </c>
      <c r="G27" s="3">
        <f t="shared" si="7"/>
        <v>0</v>
      </c>
      <c r="H27" s="3">
        <f t="shared" si="7"/>
        <v>0</v>
      </c>
      <c r="I27" s="3">
        <f t="shared" si="7"/>
        <v>0</v>
      </c>
      <c r="J27" s="3" t="e">
        <f t="shared" si="8"/>
        <v>#DIV/0!</v>
      </c>
      <c r="K27" s="3" t="e">
        <f t="shared" si="9"/>
        <v>#DIV/0!</v>
      </c>
      <c r="L27" s="3" t="e">
        <f t="shared" si="10"/>
        <v>#DIV/0!</v>
      </c>
      <c r="M27" s="3">
        <f t="shared" si="11"/>
        <v>0</v>
      </c>
    </row>
    <row r="28" spans="1:13" x14ac:dyDescent="0.2">
      <c r="A28" s="1" t="s">
        <v>12</v>
      </c>
      <c r="B28" s="3">
        <f t="shared" si="3"/>
        <v>0</v>
      </c>
      <c r="C28" s="3">
        <f t="shared" si="3"/>
        <v>0</v>
      </c>
      <c r="D28" s="3" t="e">
        <f t="shared" si="4"/>
        <v>#DIV/0!</v>
      </c>
      <c r="E28" s="3">
        <f t="shared" si="5"/>
        <v>0</v>
      </c>
      <c r="F28" s="3" t="e">
        <f t="shared" si="6"/>
        <v>#DIV/0!</v>
      </c>
      <c r="G28" s="3">
        <f t="shared" si="7"/>
        <v>0</v>
      </c>
      <c r="H28" s="3">
        <f t="shared" si="7"/>
        <v>0</v>
      </c>
      <c r="I28" s="3">
        <f t="shared" si="7"/>
        <v>0</v>
      </c>
      <c r="J28" s="3" t="e">
        <f t="shared" si="8"/>
        <v>#DIV/0!</v>
      </c>
      <c r="K28" s="3" t="e">
        <f t="shared" si="9"/>
        <v>#DIV/0!</v>
      </c>
      <c r="L28" s="3" t="e">
        <f t="shared" si="10"/>
        <v>#DIV/0!</v>
      </c>
      <c r="M28" s="3">
        <f t="shared" si="11"/>
        <v>0</v>
      </c>
    </row>
    <row r="29" spans="1:13" x14ac:dyDescent="0.2">
      <c r="A29" s="1" t="s">
        <v>12</v>
      </c>
      <c r="B29" s="3">
        <f t="shared" si="3"/>
        <v>0</v>
      </c>
      <c r="C29" s="3">
        <f t="shared" si="3"/>
        <v>0</v>
      </c>
      <c r="D29" s="3" t="e">
        <f t="shared" si="4"/>
        <v>#DIV/0!</v>
      </c>
      <c r="E29" s="3">
        <f t="shared" si="5"/>
        <v>0</v>
      </c>
      <c r="F29" s="3" t="e">
        <f t="shared" si="6"/>
        <v>#DIV/0!</v>
      </c>
      <c r="G29" s="3">
        <f t="shared" si="7"/>
        <v>0</v>
      </c>
      <c r="H29" s="3">
        <f t="shared" si="7"/>
        <v>0</v>
      </c>
      <c r="I29" s="3">
        <f t="shared" si="7"/>
        <v>0</v>
      </c>
      <c r="J29" s="3" t="e">
        <f t="shared" si="8"/>
        <v>#DIV/0!</v>
      </c>
      <c r="K29" s="3" t="e">
        <f t="shared" si="9"/>
        <v>#DIV/0!</v>
      </c>
      <c r="L29" s="3" t="e">
        <f t="shared" si="10"/>
        <v>#DIV/0!</v>
      </c>
      <c r="M29" s="3">
        <f t="shared" si="11"/>
        <v>0</v>
      </c>
    </row>
    <row r="30" spans="1:13" x14ac:dyDescent="0.2">
      <c r="A30" s="1" t="s">
        <v>12</v>
      </c>
      <c r="B30" s="3">
        <f t="shared" si="3"/>
        <v>0</v>
      </c>
      <c r="C30" s="3">
        <f t="shared" si="3"/>
        <v>0</v>
      </c>
      <c r="D30" s="3" t="e">
        <f t="shared" si="4"/>
        <v>#DIV/0!</v>
      </c>
      <c r="E30" s="3">
        <f t="shared" si="5"/>
        <v>0</v>
      </c>
      <c r="F30" s="3" t="e">
        <f>1/E30</f>
        <v>#DIV/0!</v>
      </c>
      <c r="G30" s="3">
        <f t="shared" si="7"/>
        <v>0</v>
      </c>
      <c r="H30" s="3">
        <f t="shared" si="7"/>
        <v>0</v>
      </c>
      <c r="I30" s="3">
        <f t="shared" si="7"/>
        <v>0</v>
      </c>
      <c r="J30" s="3" t="e">
        <f>(E30*C30)/B30</f>
        <v>#DIV/0!</v>
      </c>
      <c r="K30" s="3" t="e">
        <f t="shared" si="9"/>
        <v>#DIV/0!</v>
      </c>
      <c r="L30" s="3" t="e">
        <f>E30-(E30*E30)/B30</f>
        <v>#DIV/0!</v>
      </c>
      <c r="M30" s="3">
        <f>M11</f>
        <v>0</v>
      </c>
    </row>
    <row r="31" spans="1:13" x14ac:dyDescent="0.2">
      <c r="A31" s="1" t="s">
        <v>12</v>
      </c>
      <c r="B31" s="3">
        <f t="shared" si="3"/>
        <v>0</v>
      </c>
      <c r="C31" s="3">
        <f t="shared" si="3"/>
        <v>0</v>
      </c>
      <c r="D31" s="3" t="e">
        <f t="shared" si="4"/>
        <v>#DIV/0!</v>
      </c>
      <c r="E31" s="3">
        <f t="shared" si="5"/>
        <v>0</v>
      </c>
      <c r="F31" s="3" t="e">
        <f t="shared" ref="F31:F32" si="12">1/E31</f>
        <v>#DIV/0!</v>
      </c>
      <c r="G31" s="3">
        <f t="shared" si="7"/>
        <v>0</v>
      </c>
      <c r="H31" s="3">
        <f t="shared" si="7"/>
        <v>0</v>
      </c>
      <c r="I31" s="3">
        <f t="shared" si="7"/>
        <v>0</v>
      </c>
      <c r="J31" s="3" t="e">
        <f t="shared" ref="J31:J32" si="13">(E31*C31)/B31</f>
        <v>#DIV/0!</v>
      </c>
      <c r="K31" s="3" t="e">
        <f t="shared" si="9"/>
        <v>#DIV/0!</v>
      </c>
      <c r="L31" s="3" t="e">
        <f t="shared" ref="L31:L32" si="14">E31-(E31*E31)/B31</f>
        <v>#DIV/0!</v>
      </c>
      <c r="M31" s="3">
        <f t="shared" ref="M31:M32" si="15">M12</f>
        <v>0</v>
      </c>
    </row>
    <row r="32" spans="1:13" x14ac:dyDescent="0.2">
      <c r="A32" s="1" t="s">
        <v>12</v>
      </c>
      <c r="B32" s="3">
        <f t="shared" si="3"/>
        <v>0</v>
      </c>
      <c r="C32" s="3">
        <f t="shared" si="3"/>
        <v>0</v>
      </c>
      <c r="D32" s="3" t="e">
        <f t="shared" si="4"/>
        <v>#DIV/0!</v>
      </c>
      <c r="E32" s="3">
        <f t="shared" si="5"/>
        <v>0</v>
      </c>
      <c r="F32" s="3" t="e">
        <f t="shared" si="12"/>
        <v>#DIV/0!</v>
      </c>
      <c r="G32" s="3">
        <f t="shared" si="7"/>
        <v>0</v>
      </c>
      <c r="H32" s="3">
        <f t="shared" si="7"/>
        <v>0</v>
      </c>
      <c r="I32" s="3">
        <f t="shared" si="7"/>
        <v>0</v>
      </c>
      <c r="J32" s="3" t="e">
        <f t="shared" si="13"/>
        <v>#DIV/0!</v>
      </c>
      <c r="K32" s="3" t="e">
        <f t="shared" si="9"/>
        <v>#DIV/0!</v>
      </c>
      <c r="L32" s="3" t="e">
        <f t="shared" si="14"/>
        <v>#DIV/0!</v>
      </c>
      <c r="M32" s="3">
        <f t="shared" si="15"/>
        <v>0</v>
      </c>
    </row>
  </sheetData>
  <mergeCells count="2">
    <mergeCell ref="A2:M2"/>
    <mergeCell ref="A21:M21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347-0D69-114A-BB5D-DA0BFDC2459B}">
  <dimension ref="A2:M30"/>
  <sheetViews>
    <sheetView zoomScale="94" workbookViewId="0">
      <selection activeCell="M30" sqref="M30"/>
    </sheetView>
  </sheetViews>
  <sheetFormatPr baseColWidth="10" defaultRowHeight="16" x14ac:dyDescent="0.2"/>
  <cols>
    <col min="1" max="1" width="13.6640625" customWidth="1"/>
    <col min="11" max="11" width="15" customWidth="1"/>
    <col min="12" max="12" width="15.83203125" customWidth="1"/>
  </cols>
  <sheetData>
    <row r="2" spans="1:13" x14ac:dyDescent="0.2">
      <c r="A2" s="70" t="s">
        <v>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ht="44" customHeight="1" x14ac:dyDescent="0.2">
      <c r="A3" s="1" t="s">
        <v>10</v>
      </c>
      <c r="B3" s="4" t="s">
        <v>0</v>
      </c>
      <c r="C3" s="4" t="s">
        <v>6</v>
      </c>
      <c r="D3" s="4"/>
      <c r="E3" s="4" t="s">
        <v>7</v>
      </c>
      <c r="F3" s="4"/>
      <c r="G3" s="4" t="s">
        <v>4</v>
      </c>
      <c r="H3" s="4" t="s">
        <v>5</v>
      </c>
      <c r="I3" s="4" t="s">
        <v>8</v>
      </c>
      <c r="J3" s="4"/>
      <c r="K3" s="4"/>
      <c r="L3" s="4"/>
      <c r="M3" s="4"/>
    </row>
    <row r="4" spans="1:13" x14ac:dyDescent="0.2">
      <c r="A4" s="1" t="s">
        <v>13</v>
      </c>
      <c r="B4" s="3"/>
      <c r="C4" s="3"/>
      <c r="D4" s="3" t="e">
        <f>1/C4</f>
        <v>#DIV/0!</v>
      </c>
      <c r="E4" s="3"/>
      <c r="F4" s="3" t="e">
        <f>1/E4</f>
        <v>#DIV/0!</v>
      </c>
      <c r="G4" s="3"/>
      <c r="H4" s="3"/>
      <c r="I4" s="3"/>
      <c r="J4" s="3" t="e">
        <f>(E4*C4)/B4</f>
        <v>#DIV/0!</v>
      </c>
      <c r="K4" s="3" t="e">
        <f>C4-(C4*C4)/B4</f>
        <v>#DIV/0!</v>
      </c>
      <c r="L4" s="3" t="e">
        <f>E4-(E4*E4)/B4</f>
        <v>#DIV/0!</v>
      </c>
      <c r="M4" s="3"/>
    </row>
    <row r="5" spans="1:13" x14ac:dyDescent="0.2">
      <c r="A5" s="1" t="s">
        <v>14</v>
      </c>
      <c r="B5" s="3"/>
      <c r="C5" s="3"/>
      <c r="D5" s="3" t="e">
        <f t="shared" ref="D5:D6" si="0">1/C5</f>
        <v>#DIV/0!</v>
      </c>
      <c r="E5" s="3"/>
      <c r="F5" s="3" t="e">
        <f t="shared" ref="F5:F6" si="1">1/E5</f>
        <v>#DIV/0!</v>
      </c>
      <c r="G5" s="3"/>
      <c r="H5" s="3"/>
      <c r="I5" s="3"/>
      <c r="J5" s="3" t="e">
        <f t="shared" ref="J5:J6" si="2">(E5*C5)/B5</f>
        <v>#DIV/0!</v>
      </c>
      <c r="K5" s="3" t="e">
        <f t="shared" ref="K5:K6" si="3">C5-(C5*C5)/B5</f>
        <v>#DIV/0!</v>
      </c>
      <c r="L5" s="3" t="e">
        <f t="shared" ref="L5:L6" si="4">E5-(E5*E5)/B5</f>
        <v>#DIV/0!</v>
      </c>
      <c r="M5" s="3"/>
    </row>
    <row r="6" spans="1:13" x14ac:dyDescent="0.2">
      <c r="A6" s="1" t="s">
        <v>15</v>
      </c>
      <c r="B6" s="3"/>
      <c r="C6" s="3"/>
      <c r="D6" s="3" t="e">
        <f t="shared" si="0"/>
        <v>#DIV/0!</v>
      </c>
      <c r="E6" s="3"/>
      <c r="F6" s="3" t="e">
        <f t="shared" si="1"/>
        <v>#DIV/0!</v>
      </c>
      <c r="G6" s="3"/>
      <c r="H6" s="3"/>
      <c r="I6" s="3"/>
      <c r="J6" s="3" t="e">
        <f t="shared" si="2"/>
        <v>#DIV/0!</v>
      </c>
      <c r="K6" s="3" t="e">
        <f t="shared" si="3"/>
        <v>#DIV/0!</v>
      </c>
      <c r="L6" s="3" t="e">
        <f t="shared" si="4"/>
        <v>#DIV/0!</v>
      </c>
      <c r="M6" s="3"/>
    </row>
    <row r="28" spans="3:11" x14ac:dyDescent="0.2">
      <c r="C28" t="e" cm="1">
        <f t="array" ref="C28">LINEST(F4:F6,D4:D6,1,1)</f>
        <v>#VALUE!</v>
      </c>
      <c r="D28" t="e" cm="1">
        <f t="array" ref="D28">LINEST(G4:G6,E4:E6,1,1)</f>
        <v>#VALUE!</v>
      </c>
      <c r="J28" t="e">
        <f t="array" ref="J28:K30">LINEST(F4:F6,D4:D6,1,1)</f>
        <v>#VALUE!</v>
      </c>
      <c r="K28" t="e">
        <v>#VALUE!</v>
      </c>
    </row>
    <row r="29" spans="3:11" x14ac:dyDescent="0.2">
      <c r="C29" t="e" cm="1">
        <f t="array" ref="C29">LINEST(F5:F7,D5:D7,1,1)</f>
        <v>#VALUE!</v>
      </c>
      <c r="D29" t="e" cm="1">
        <f t="array" ref="D29">LINEST(G5:G7,E5:E7,1,1)</f>
        <v>#VALUE!</v>
      </c>
      <c r="J29" t="e">
        <v>#VALUE!</v>
      </c>
      <c r="K29" t="e">
        <v>#VALUE!</v>
      </c>
    </row>
    <row r="30" spans="3:11" x14ac:dyDescent="0.2">
      <c r="C30" t="e" cm="1">
        <f t="array" ref="C30">LINEST(F6:F8,D6:D8,1,1)</f>
        <v>#VALUE!</v>
      </c>
      <c r="D30" t="e" cm="1">
        <f t="array" ref="D30">LINEST(G6:G8,E6:E8,1,1)</f>
        <v>#VALUE!</v>
      </c>
      <c r="J30" t="e">
        <v>#VALUE!</v>
      </c>
      <c r="K30" t="e">
        <v>#VALUE!</v>
      </c>
    </row>
  </sheetData>
  <mergeCells count="1">
    <mergeCell ref="A2:M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Lente 15</vt:lpstr>
      <vt:lpstr>Sheet1</vt:lpstr>
      <vt:lpstr>Lente 10</vt:lpstr>
      <vt:lpstr>Máscara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2022-03-29T19:40:27Z</cp:lastPrinted>
  <dcterms:created xsi:type="dcterms:W3CDTF">2022-03-23T08:46:23Z</dcterms:created>
  <dcterms:modified xsi:type="dcterms:W3CDTF">2022-04-01T15:11:51Z</dcterms:modified>
</cp:coreProperties>
</file>