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lenamachado/Desktop/fcup/2ª semestre/laboratorios de física I/T7B - ponteweatstone/"/>
    </mc:Choice>
  </mc:AlternateContent>
  <xr:revisionPtr revIDLastSave="0" documentId="8_{11741692-61E2-2649-B494-CAFD4BE684D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emp amb" sheetId="1" r:id="rId1"/>
    <sheet name="Sheet2" sheetId="8" r:id="rId2"/>
    <sheet name="final" sheetId="2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final!#REF!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2" l="1"/>
  <c r="O29" i="2"/>
  <c r="P5" i="2"/>
  <c r="T5" i="2"/>
  <c r="U6" i="2" l="1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5" i="2"/>
  <c r="J6" i="2"/>
  <c r="J7" i="2"/>
  <c r="J8" i="2"/>
  <c r="J9" i="2"/>
  <c r="J5" i="2"/>
  <c r="H7" i="2"/>
  <c r="H9" i="2"/>
  <c r="H8" i="2"/>
  <c r="H6" i="2"/>
  <c r="H5" i="2"/>
  <c r="C9" i="2"/>
  <c r="C8" i="2"/>
  <c r="T6" i="2"/>
  <c r="AO41" i="2" s="1" a="1"/>
  <c r="AO41" i="2" s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J61" i="1" a="1"/>
  <c r="J61" i="1" s="1"/>
  <c r="I5" i="1"/>
  <c r="G7" i="1"/>
  <c r="G6" i="1"/>
  <c r="G8" i="1"/>
  <c r="G5" i="1"/>
  <c r="G9" i="1"/>
  <c r="AO46" i="2" l="1" a="1"/>
  <c r="AO46" i="2" s="1"/>
  <c r="AP41" i="2"/>
  <c r="AP43" i="2"/>
  <c r="AO43" i="2"/>
  <c r="AP42" i="2"/>
  <c r="AO42" i="2"/>
  <c r="AH37" i="2" a="1"/>
  <c r="AI37" i="2" s="1"/>
  <c r="AB37" i="2" a="1"/>
  <c r="AB37" i="2" s="1"/>
  <c r="K63" i="1"/>
  <c r="J63" i="1"/>
  <c r="K62" i="1"/>
  <c r="J62" i="1"/>
  <c r="K61" i="1"/>
  <c r="AO48" i="2" l="1"/>
  <c r="AP46" i="2"/>
  <c r="AO47" i="2"/>
  <c r="AP47" i="2"/>
  <c r="AP48" i="2"/>
  <c r="AH39" i="2"/>
  <c r="AI39" i="2"/>
  <c r="AH37" i="2"/>
  <c r="AH38" i="2"/>
  <c r="AI38" i="2"/>
  <c r="AB39" i="2"/>
  <c r="AB38" i="2"/>
  <c r="AC38" i="2"/>
  <c r="AC39" i="2"/>
  <c r="AC37" i="2"/>
  <c r="Q5" i="2" s="1"/>
  <c r="Q9" i="2"/>
  <c r="R9" i="2" s="1"/>
  <c r="Q17" i="2"/>
  <c r="R17" i="2" s="1"/>
  <c r="Q25" i="2"/>
  <c r="R25" i="2" s="1"/>
  <c r="Q26" i="2"/>
  <c r="R26" i="2" s="1"/>
  <c r="Q28" i="2"/>
  <c r="R28" i="2" s="1"/>
  <c r="Q21" i="2"/>
  <c r="R21" i="2" s="1"/>
  <c r="Q19" i="2" l="1"/>
  <c r="R19" i="2" s="1"/>
  <c r="Q11" i="2"/>
  <c r="R11" i="2" s="1"/>
  <c r="Q24" i="2"/>
  <c r="R24" i="2" s="1"/>
  <c r="Q16" i="2"/>
  <c r="R16" i="2" s="1"/>
  <c r="Q22" i="2"/>
  <c r="R22" i="2" s="1"/>
  <c r="Q18" i="2"/>
  <c r="R18" i="2" s="1"/>
  <c r="Q20" i="2"/>
  <c r="R20" i="2" s="1"/>
  <c r="Q14" i="2"/>
  <c r="R14" i="2" s="1"/>
  <c r="Q8" i="2"/>
  <c r="R8" i="2" s="1"/>
  <c r="Q6" i="2"/>
  <c r="R6" i="2" s="1"/>
  <c r="Q23" i="2"/>
  <c r="R23" i="2" s="1"/>
  <c r="Q10" i="2"/>
  <c r="R10" i="2" s="1"/>
  <c r="Q15" i="2"/>
  <c r="R15" i="2" s="1"/>
  <c r="Q13" i="2"/>
  <c r="R13" i="2" s="1"/>
  <c r="Q27" i="2"/>
  <c r="R27" i="2" s="1"/>
  <c r="Q7" i="2"/>
  <c r="R7" i="2" s="1"/>
  <c r="Q12" i="2"/>
  <c r="R12" i="2" s="1"/>
</calcChain>
</file>

<file path=xl/sharedStrings.xml><?xml version="1.0" encoding="utf-8"?>
<sst xmlns="http://schemas.openxmlformats.org/spreadsheetml/2006/main" count="146" uniqueCount="112">
  <si>
    <t>T(s)</t>
  </si>
  <si>
    <r>
      <t>R3(codigo cores)(±5%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</si>
  <si>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R3(K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</si>
  <si>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εs(V)</t>
  </si>
  <si>
    <t>∆V(mV)</t>
  </si>
  <si>
    <t>Ra</t>
  </si>
  <si>
    <t>Rb</t>
  </si>
  <si>
    <t>Rc</t>
  </si>
  <si>
    <t>R4(Ω)</t>
  </si>
  <si>
    <r>
      <t>(ohmimetro)(K</t>
    </r>
    <r>
      <rPr>
        <sz val="11"/>
        <color theme="1"/>
        <rFont val="Calibri"/>
        <family val="2"/>
      </rPr>
      <t>Ω)</t>
    </r>
  </si>
  <si>
    <t>R3</t>
  </si>
  <si>
    <t>u(R3)</t>
  </si>
  <si>
    <t>Ponte W.</t>
  </si>
  <si>
    <t>Rs exp</t>
  </si>
  <si>
    <t>Rp exp</t>
  </si>
  <si>
    <t>EXPERIÊNCIA 1</t>
  </si>
  <si>
    <t>EXPERIÊNCIA 2</t>
  </si>
  <si>
    <t>% erro em R3</t>
  </si>
  <si>
    <r>
      <t>R</t>
    </r>
    <r>
      <rPr>
        <vertAlign val="subscript"/>
        <sz val="11"/>
        <color theme="1"/>
        <rFont val="Calibri (Body)"/>
      </rPr>
      <t>3</t>
    </r>
  </si>
  <si>
    <r>
      <t>u(R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</si>
  <si>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(Ω)</t>
    </r>
  </si>
  <si>
    <r>
      <t>u (R</t>
    </r>
    <r>
      <rPr>
        <vertAlign val="subscript"/>
        <sz val="11"/>
        <rFont val="Calibri (Body)"/>
      </rPr>
      <t>4</t>
    </r>
    <r>
      <rPr>
        <sz val="11"/>
        <rFont val="Calibri"/>
        <family val="2"/>
        <scheme val="minor"/>
      </rPr>
      <t>) (Ω)</t>
    </r>
  </si>
  <si>
    <r>
      <t>R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 xml:space="preserve"> = (R</t>
    </r>
    <r>
      <rPr>
        <vertAlign val="subscript"/>
        <sz val="11"/>
        <color theme="1"/>
        <rFont val="Calibri (Body)"/>
      </rPr>
      <t>1</t>
    </r>
    <r>
      <rPr>
        <sz val="11"/>
        <color theme="1"/>
        <rFont val="Calibri"/>
        <family val="2"/>
        <scheme val="minor"/>
      </rPr>
      <t xml:space="preserve"> /R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) x R</t>
    </r>
    <r>
      <rPr>
        <vertAlign val="subscript"/>
        <sz val="11"/>
        <color theme="1"/>
        <rFont val="Calibri (Body)"/>
      </rPr>
      <t>4</t>
    </r>
  </si>
  <si>
    <t>R1 (Ω)</t>
  </si>
  <si>
    <t>R2(Ω)</t>
  </si>
  <si>
    <r>
      <t>R</t>
    </r>
    <r>
      <rPr>
        <sz val="7"/>
        <color theme="1"/>
        <rFont val="TimesNewRomanPSMT"/>
      </rPr>
      <t>3</t>
    </r>
    <r>
      <rPr>
        <sz val="11"/>
        <color theme="1"/>
        <rFont val="TimesNewRomanPSMT"/>
      </rPr>
      <t>(θ) é a resistência do termómetro de platina indicada pelo ohmímetro</t>
    </r>
    <r>
      <rPr>
        <b/>
        <sz val="11"/>
        <color theme="1"/>
        <rFont val="TimesNewRomanPS"/>
      </rPr>
      <t xml:space="preserve">. </t>
    </r>
  </si>
  <si>
    <t xml:space="preserve">t é o instante do registo; </t>
  </si>
  <si>
    <t xml:space="preserve">▵V é a tensão lida no voltímetro designado por V na figura 2; </t>
  </si>
  <si>
    <r>
      <t xml:space="preserve">Sugestão: </t>
    </r>
    <r>
      <rPr>
        <sz val="11"/>
        <color theme="1"/>
        <rFont val="TimesNewRomanPSMT"/>
      </rPr>
      <t xml:space="preserve">poderá registar um video com o telemóvel para ler posteriormente os valores indicados pelos instrumentos.) </t>
    </r>
  </si>
  <si>
    <t>0,001kΩ</t>
  </si>
  <si>
    <t xml:space="preserve">2,12 (20k) </t>
  </si>
  <si>
    <t>0,01 kΩ</t>
  </si>
  <si>
    <t xml:space="preserve">3,24(20k) </t>
  </si>
  <si>
    <t>Confirmar a formula do erro !</t>
  </si>
  <si>
    <t>a corrente usada é 4,262 V (100v)</t>
  </si>
  <si>
    <t>a tensão usada foi 0.9047v (10v)</t>
  </si>
  <si>
    <t>u (R3) (Ω)</t>
  </si>
  <si>
    <t xml:space="preserve">1,193 (2k) </t>
  </si>
  <si>
    <t>m</t>
  </si>
  <si>
    <t>sm</t>
  </si>
  <si>
    <t>b</t>
  </si>
  <si>
    <t>sb</t>
  </si>
  <si>
    <t>sy</t>
  </si>
  <si>
    <r>
      <t>r</t>
    </r>
    <r>
      <rPr>
        <b/>
        <vertAlign val="superscript"/>
        <sz val="11"/>
        <color theme="1"/>
        <rFont val="Calibri (Body)"/>
      </rPr>
      <t>2</t>
    </r>
  </si>
  <si>
    <t xml:space="preserve">Tabela 1 - experiência 1 </t>
  </si>
  <si>
    <t xml:space="preserve">Tabela 2 - pontos de ajuste </t>
  </si>
  <si>
    <t>R3(código de cores) (±5%Ω)</t>
  </si>
  <si>
    <t>U(R4) /Ω</t>
  </si>
  <si>
    <t xml:space="preserve">Tabela 2 </t>
  </si>
  <si>
    <t>Tabela 1 - Dados experimentais da primeira parte da experiência</t>
  </si>
  <si>
    <t>Erro Percentual (%)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</si>
  <si>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</si>
  <si>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</si>
  <si>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</si>
  <si>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</si>
  <si>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</si>
  <si>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</si>
  <si>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</si>
  <si>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</si>
  <si>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</si>
  <si>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</si>
  <si>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</si>
  <si>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</si>
  <si>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</si>
  <si>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</si>
  <si>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</si>
  <si>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</si>
  <si>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</si>
  <si>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</si>
  <si>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</si>
  <si>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</si>
  <si>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</si>
  <si>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</si>
  <si>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</si>
  <si>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</si>
  <si>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</si>
  <si>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RESIDUAL OUTPUT</t>
  </si>
  <si>
    <t>Observation</t>
  </si>
  <si>
    <t>Predicted Y</t>
  </si>
  <si>
    <t>Residuals</t>
  </si>
  <si>
    <t>(ohmímetro) (Ω)</t>
  </si>
  <si>
    <r>
      <t>r</t>
    </r>
    <r>
      <rPr>
        <vertAlign val="superscript"/>
        <sz val="11"/>
        <color theme="1"/>
        <rFont val="Calibri (Body)"/>
      </rPr>
      <t>2</t>
    </r>
  </si>
  <si>
    <t>R3 (±0,002)Ω</t>
  </si>
  <si>
    <t>t (±0,01)s</t>
  </si>
  <si>
    <r>
      <t>R</t>
    </r>
    <r>
      <rPr>
        <sz val="8"/>
        <color theme="1"/>
        <rFont val="CMR8"/>
      </rPr>
      <t xml:space="preserve">3 </t>
    </r>
    <r>
      <rPr>
        <sz val="12"/>
        <color theme="1"/>
        <rFont val="CMR12"/>
      </rPr>
      <t xml:space="preserve">= </t>
    </r>
    <r>
      <rPr>
        <sz val="12"/>
        <color theme="1"/>
        <rFont val="CMMI12"/>
      </rPr>
      <t>R</t>
    </r>
    <r>
      <rPr>
        <sz val="8"/>
        <color theme="1"/>
        <rFont val="CMR8"/>
      </rPr>
      <t>3</t>
    </r>
    <r>
      <rPr>
        <sz val="8"/>
        <color theme="1"/>
        <rFont val="CMMI8"/>
      </rPr>
      <t xml:space="preserve">i </t>
    </r>
    <r>
      <rPr>
        <sz val="12"/>
        <color theme="1"/>
        <rFont val="CMR12"/>
      </rPr>
      <t xml:space="preserve">+ ∆R </t>
    </r>
  </si>
  <si>
    <t>∆V (±0,0001) mV</t>
  </si>
  <si>
    <r>
      <t xml:space="preserve">R3 (±0,01) </t>
    </r>
    <r>
      <rPr>
        <sz val="11"/>
        <color theme="1"/>
        <rFont val="Calibri"/>
        <family val="2"/>
      </rPr>
      <t>Ω</t>
    </r>
  </si>
  <si>
    <t>∆R (±0,01) Ω</t>
  </si>
  <si>
    <t>eq.5</t>
  </si>
  <si>
    <t>eq.6</t>
  </si>
  <si>
    <t>R4=R3</t>
  </si>
  <si>
    <t>εs (V)</t>
  </si>
  <si>
    <t>Tabela 5</t>
  </si>
  <si>
    <t>Como é que se colocam barras de erro nos resíduos??</t>
  </si>
  <si>
    <t xml:space="preserve">Foram colocadas barras de erro </t>
  </si>
  <si>
    <t>∆V (±0,00003) mV (eq.5)</t>
  </si>
  <si>
    <t>∆V (±0,00003) mV (eq.6)</t>
  </si>
  <si>
    <t>Tabela 6 - Matriz de ajuste ao gráfico 1</t>
  </si>
  <si>
    <t>Tabela 7 - Matriz de ajuste ao gráfico 2</t>
  </si>
  <si>
    <t>Tabela 8 - Matriz de ajuste à eq 5</t>
  </si>
  <si>
    <t>Tabela 9 - Matriz de ajuste à eq 6</t>
  </si>
  <si>
    <t>Nota: Nas retas da eq 5 e 6 foram colocadas barras de erro com um valor de 0,00003</t>
  </si>
  <si>
    <t>Na reta exp foram colocadas barras de erro com um valor de 0,0001</t>
  </si>
  <si>
    <t>Tabela 3 - Cálculo do valor de R3 através da eq 3</t>
  </si>
  <si>
    <t xml:space="preserve">Tabela 6 - Determinação de ∆V através das eq 5 e 6 </t>
  </si>
  <si>
    <t>Tabela 4 - Valores de resistência das associações fornecidas pelas leis de associações</t>
  </si>
  <si>
    <t>série (Ω)</t>
  </si>
  <si>
    <t>u (série) Ω</t>
  </si>
  <si>
    <t>Paralelo (Ω)</t>
  </si>
  <si>
    <t>u (paralelo) Ω</t>
  </si>
  <si>
    <t xml:space="preserve"> ∆V ajuste  (±0,002) mV</t>
  </si>
  <si>
    <t>Resíduos de ∆V (±0,02)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</si>
</sst>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"/>
    <numFmt numFmtId="166" formatCode="#,##0.000"/>
    <numFmt numFmtId="167" formatCode="0.0000"/>
    <numFmt numFmtId="168" formatCode="0.000000"/>
    <numFmt numFmtId="169" formatCode="0.0"/>
    <numFmt numFmtId="172" formatCode="0.00000000"/>
    <numFmt numFmtId="173" formatCode="0.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name val="Calibri (Body)"/>
    </font>
    <font>
      <sz val="11"/>
      <color theme="1"/>
      <name val="TimesNewRomanPSMT"/>
    </font>
    <font>
      <sz val="7"/>
      <color theme="1"/>
      <name val="TimesNewRomanPSMT"/>
    </font>
    <font>
      <b/>
      <sz val="11"/>
      <color theme="1"/>
      <name val="TimesNewRomanP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sz val="12"/>
      <color theme="1"/>
      <name val="CMMI12"/>
    </font>
    <font>
      <sz val="8"/>
      <color theme="1"/>
      <name val="CMR8"/>
    </font>
    <font>
      <sz val="12"/>
      <color theme="1"/>
      <name val="CMR12"/>
    </font>
    <font>
      <sz val="8"/>
      <color theme="1"/>
      <name val="CMMI8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</cellStyleXfs>
  <cellXfs count="7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5" borderId="0" xfId="0" applyFill="1"/>
    <xf numFmtId="0" fontId="0" fillId="0" borderId="3" xfId="0" applyBorder="1"/>
    <xf numFmtId="0" fontId="0" fillId="0" borderId="3" xfId="1" applyFont="1" applyFill="1" applyBorder="1" applyAlignment="1"/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1" applyFont="1" applyFill="1" applyBorder="1" applyAlignment="1">
      <alignment vertical="center"/>
    </xf>
    <xf numFmtId="0" fontId="0" fillId="7" borderId="3" xfId="1" applyFon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166" fontId="0" fillId="0" borderId="3" xfId="0" applyNumberForma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7" fontId="10" fillId="0" borderId="3" xfId="0" applyNumberFormat="1" applyFont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0" fillId="6" borderId="3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3" fillId="0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Continuous"/>
    </xf>
    <xf numFmtId="2" fontId="0" fillId="0" borderId="3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0" fillId="0" borderId="0" xfId="0" applyFill="1"/>
    <xf numFmtId="168" fontId="0" fillId="0" borderId="3" xfId="0" applyNumberFormat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15" fillId="0" borderId="0" xfId="0" applyFont="1"/>
    <xf numFmtId="3" fontId="0" fillId="0" borderId="3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69" fontId="0" fillId="0" borderId="3" xfId="0" applyNumberFormat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1" fontId="3" fillId="8" borderId="3" xfId="2" applyNumberForma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2" fontId="0" fillId="0" borderId="0" xfId="0" applyNumberFormat="1"/>
    <xf numFmtId="172" fontId="0" fillId="0" borderId="3" xfId="0" applyNumberFormat="1" applyBorder="1"/>
    <xf numFmtId="168" fontId="0" fillId="0" borderId="3" xfId="0" applyNumberFormat="1" applyBorder="1"/>
    <xf numFmtId="165" fontId="0" fillId="0" borderId="3" xfId="0" applyNumberFormat="1" applyBorder="1"/>
    <xf numFmtId="173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1 -</a:t>
            </a:r>
            <a:r>
              <a:rPr lang="en-GB" baseline="0"/>
              <a:t> V em função de R3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2E7-6149-9F81-5E62F1645F91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amb'!$B$17:$B$40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xVal>
          <c:yVal>
            <c:numRef>
              <c:f>'Temp amb'!$C$17:$C$40</c:f>
              <c:numCache>
                <c:formatCode>General</c:formatCode>
                <c:ptCount val="24"/>
                <c:pt idx="0">
                  <c:v>1.1253899999999999</c:v>
                </c:pt>
                <c:pt idx="1">
                  <c:v>1.1257200000000001</c:v>
                </c:pt>
                <c:pt idx="2">
                  <c:v>1.12652</c:v>
                </c:pt>
                <c:pt idx="3">
                  <c:v>1.12744</c:v>
                </c:pt>
                <c:pt idx="4">
                  <c:v>1.1283300000000001</c:v>
                </c:pt>
                <c:pt idx="5">
                  <c:v>1.1292500000000001</c:v>
                </c:pt>
                <c:pt idx="6">
                  <c:v>1.1302099999999999</c:v>
                </c:pt>
                <c:pt idx="7">
                  <c:v>1.1311100000000001</c:v>
                </c:pt>
                <c:pt idx="8">
                  <c:v>1.1320699999999999</c:v>
                </c:pt>
                <c:pt idx="9">
                  <c:v>1.1330199999999999</c:v>
                </c:pt>
                <c:pt idx="10">
                  <c:v>1.1339900000000001</c:v>
                </c:pt>
                <c:pt idx="11" formatCode="0.00000">
                  <c:v>1.1349</c:v>
                </c:pt>
                <c:pt idx="12">
                  <c:v>1.1357900000000001</c:v>
                </c:pt>
                <c:pt idx="13">
                  <c:v>1.1367100000000001</c:v>
                </c:pt>
                <c:pt idx="14">
                  <c:v>1.1376200000000001</c:v>
                </c:pt>
                <c:pt idx="15">
                  <c:v>1.1385400000000001</c:v>
                </c:pt>
                <c:pt idx="16">
                  <c:v>1.1394200000000001</c:v>
                </c:pt>
                <c:pt idx="17" formatCode="0.00000">
                  <c:v>1.1403000000000001</c:v>
                </c:pt>
                <c:pt idx="18">
                  <c:v>1.14114</c:v>
                </c:pt>
                <c:pt idx="19" formatCode="0.00000">
                  <c:v>1.1419999999999999</c:v>
                </c:pt>
                <c:pt idx="20">
                  <c:v>1.1428199999999999</c:v>
                </c:pt>
                <c:pt idx="21">
                  <c:v>1.1436599999999999</c:v>
                </c:pt>
                <c:pt idx="22">
                  <c:v>1.14445</c:v>
                </c:pt>
                <c:pt idx="23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7-6149-9F81-5E62F164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673280"/>
        <c:axId val="1492187743"/>
      </c:scatterChart>
      <c:valAx>
        <c:axId val="1473673280"/>
        <c:scaling>
          <c:orientation val="minMax"/>
          <c:min val="2.5000000000000005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92187743"/>
        <c:crosses val="autoZero"/>
        <c:crossBetween val="midCat"/>
      </c:valAx>
      <c:valAx>
        <c:axId val="1492187743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47367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2 -  V</a:t>
            </a:r>
            <a:r>
              <a:rPr lang="en-GB" baseline="0"/>
              <a:t> em funçaõ R3 (s/ pontos duvidosos)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'Temp amb'!$B$18:$B$40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xVal>
          <c:yVal>
            <c:numRef>
              <c:f>'Temp amb'!$C$18:$C$40</c:f>
              <c:numCache>
                <c:formatCode>General</c:formatCode>
                <c:ptCount val="23"/>
                <c:pt idx="0">
                  <c:v>1.1257200000000001</c:v>
                </c:pt>
                <c:pt idx="1">
                  <c:v>1.12652</c:v>
                </c:pt>
                <c:pt idx="2">
                  <c:v>1.12744</c:v>
                </c:pt>
                <c:pt idx="3">
                  <c:v>1.1283300000000001</c:v>
                </c:pt>
                <c:pt idx="4">
                  <c:v>1.1292500000000001</c:v>
                </c:pt>
                <c:pt idx="5">
                  <c:v>1.1302099999999999</c:v>
                </c:pt>
                <c:pt idx="6">
                  <c:v>1.1311100000000001</c:v>
                </c:pt>
                <c:pt idx="7">
                  <c:v>1.1320699999999999</c:v>
                </c:pt>
                <c:pt idx="8">
                  <c:v>1.1330199999999999</c:v>
                </c:pt>
                <c:pt idx="9">
                  <c:v>1.1339900000000001</c:v>
                </c:pt>
                <c:pt idx="10" formatCode="0.00000">
                  <c:v>1.1349</c:v>
                </c:pt>
                <c:pt idx="11">
                  <c:v>1.1357900000000001</c:v>
                </c:pt>
                <c:pt idx="12">
                  <c:v>1.1367100000000001</c:v>
                </c:pt>
                <c:pt idx="13">
                  <c:v>1.1376200000000001</c:v>
                </c:pt>
                <c:pt idx="14">
                  <c:v>1.1385400000000001</c:v>
                </c:pt>
                <c:pt idx="15">
                  <c:v>1.1394200000000001</c:v>
                </c:pt>
                <c:pt idx="16" formatCode="0.00000">
                  <c:v>1.1403000000000001</c:v>
                </c:pt>
                <c:pt idx="17">
                  <c:v>1.14114</c:v>
                </c:pt>
                <c:pt idx="18" formatCode="0.00000">
                  <c:v>1.1419999999999999</c:v>
                </c:pt>
                <c:pt idx="19">
                  <c:v>1.1428199999999999</c:v>
                </c:pt>
                <c:pt idx="20">
                  <c:v>1.1436599999999999</c:v>
                </c:pt>
                <c:pt idx="21">
                  <c:v>1.14445</c:v>
                </c:pt>
                <c:pt idx="22">
                  <c:v>1.1451899999999999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2-E743-9951-C46062242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2160"/>
        <c:axId val="1629098720"/>
      </c:scatterChart>
      <c:valAx>
        <c:axId val="1628482160"/>
        <c:scaling>
          <c:orientation val="minMax"/>
          <c:max val="3.1000000000000007E-2"/>
          <c:min val="2.65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9098720"/>
        <c:crosses val="autoZero"/>
        <c:crossBetween val="midCat"/>
      </c:valAx>
      <c:valAx>
        <c:axId val="1629098720"/>
        <c:scaling>
          <c:orientation val="minMax"/>
          <c:max val="1.145"/>
          <c:min val="1.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284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final!$P$5:$P$28</c:f>
              <c:numCache>
                <c:formatCode>General</c:formatCode>
                <c:ptCount val="24"/>
                <c:pt idx="0" formatCode="0.00">
                  <c:v>125.3900000000001</c:v>
                </c:pt>
                <c:pt idx="1">
                  <c:v>125.72000000000003</c:v>
                </c:pt>
                <c:pt idx="2">
                  <c:v>126.51999999999998</c:v>
                </c:pt>
                <c:pt idx="3">
                  <c:v>127.44000000000005</c:v>
                </c:pt>
                <c:pt idx="4">
                  <c:v>128.32999999999993</c:v>
                </c:pt>
                <c:pt idx="5">
                  <c:v>129.25</c:v>
                </c:pt>
                <c:pt idx="6">
                  <c:v>130.21000000000004</c:v>
                </c:pt>
                <c:pt idx="7">
                  <c:v>131.1099999999999</c:v>
                </c:pt>
                <c:pt idx="8">
                  <c:v>132.06999999999994</c:v>
                </c:pt>
                <c:pt idx="9">
                  <c:v>133.01999999999998</c:v>
                </c:pt>
                <c:pt idx="10">
                  <c:v>133.99</c:v>
                </c:pt>
                <c:pt idx="11" formatCode="0.00">
                  <c:v>134.90000000000009</c:v>
                </c:pt>
                <c:pt idx="12">
                  <c:v>135.78999999999996</c:v>
                </c:pt>
                <c:pt idx="13">
                  <c:v>136.71000000000004</c:v>
                </c:pt>
                <c:pt idx="14">
                  <c:v>137.61999999999989</c:v>
                </c:pt>
                <c:pt idx="15">
                  <c:v>138.53999999999996</c:v>
                </c:pt>
                <c:pt idx="16">
                  <c:v>139.42000000000007</c:v>
                </c:pt>
                <c:pt idx="17" formatCode="0.00">
                  <c:v>140.29999999999995</c:v>
                </c:pt>
                <c:pt idx="18">
                  <c:v>141.1400000000001</c:v>
                </c:pt>
                <c:pt idx="19" formatCode="0.00">
                  <c:v>142</c:v>
                </c:pt>
                <c:pt idx="20">
                  <c:v>142.81999999999994</c:v>
                </c:pt>
                <c:pt idx="21">
                  <c:v>143.66000000000008</c:v>
                </c:pt>
                <c:pt idx="22">
                  <c:v>144.45000000000005</c:v>
                </c:pt>
                <c:pt idx="23">
                  <c:v>145.19000000000005</c:v>
                </c:pt>
              </c:numCache>
            </c:numRef>
          </c:xVal>
          <c:yVal>
            <c:numRef>
              <c:f>Sheet2!$C$25:$C$48</c:f>
              <c:numCache>
                <c:formatCode>General</c:formatCode>
                <c:ptCount val="24"/>
                <c:pt idx="0">
                  <c:v>1.600798135565164E-3</c:v>
                </c:pt>
                <c:pt idx="1">
                  <c:v>-2.2588908127300187E-4</c:v>
                </c:pt>
                <c:pt idx="2">
                  <c:v>-2.481611220927664E-4</c:v>
                </c:pt>
                <c:pt idx="3">
                  <c:v>-2.4377396903546884E-4</c:v>
                </c:pt>
                <c:pt idx="4">
                  <c:v>-2.460516144474724E-4</c:v>
                </c:pt>
                <c:pt idx="5">
                  <c:v>-2.4166446139017484E-4</c:v>
                </c:pt>
                <c:pt idx="6">
                  <c:v>-2.2839091037387513E-4</c:v>
                </c:pt>
                <c:pt idx="7">
                  <c:v>-1.284469562961296E-4</c:v>
                </c:pt>
                <c:pt idx="8">
                  <c:v>-1.1517340527982643E-4</c:v>
                </c:pt>
                <c:pt idx="9">
                  <c:v>-1.041214537532764E-4</c:v>
                </c:pt>
                <c:pt idx="10">
                  <c:v>-8.862630324722353E-5</c:v>
                </c:pt>
                <c:pt idx="11">
                  <c:v>-8.6460749679675674E-5</c:v>
                </c:pt>
                <c:pt idx="12">
                  <c:v>-8.8738395091682681E-5</c:v>
                </c:pt>
                <c:pt idx="13">
                  <c:v>-8.4351242034385148E-5</c:v>
                </c:pt>
                <c:pt idx="14">
                  <c:v>1.7814311533110065E-5</c:v>
                </c:pt>
                <c:pt idx="15">
                  <c:v>2.2201464590411071E-5</c:v>
                </c:pt>
                <c:pt idx="16">
                  <c:v>1.770221968870296E-5</c:v>
                </c:pt>
                <c:pt idx="17">
                  <c:v>1.3202974786946281E-5</c:v>
                </c:pt>
                <c:pt idx="18">
                  <c:v>-1.8266807376053244E-7</c:v>
                </c:pt>
                <c:pt idx="19">
                  <c:v>9.0874888044972422E-5</c:v>
                </c:pt>
                <c:pt idx="20">
                  <c:v>7.3046046204710744E-5</c:v>
                </c:pt>
                <c:pt idx="21">
                  <c:v>5.9660403344003936E-5</c:v>
                </c:pt>
                <c:pt idx="22">
                  <c:v>1.3516676303448568E-4</c:v>
                </c:pt>
                <c:pt idx="23">
                  <c:v>9.9565125276212729E-5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02-8244-B0AE-D6FA3FC31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234816"/>
        <c:axId val="856646528"/>
      </c:scatterChart>
      <c:valAx>
        <c:axId val="82623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56646528"/>
        <c:crosses val="autoZero"/>
        <c:crossBetween val="midCat"/>
      </c:valAx>
      <c:valAx>
        <c:axId val="85664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234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1</a:t>
            </a:r>
            <a:r>
              <a:rPr lang="en-GB" baseline="0"/>
              <a:t> - ∆V em função de ∆R  </a:t>
            </a:r>
            <a:endParaRPr lang="en-GB"/>
          </a:p>
        </c:rich>
      </c:tx>
      <c:layout>
        <c:manualLayout>
          <c:xMode val="edge"/>
          <c:yMode val="edge"/>
          <c:x val="0.23279351229298798"/>
          <c:y val="2.810891588983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8768772469834383"/>
          <c:y val="0.1672551918247723"/>
          <c:w val="0.75307227885523431"/>
          <c:h val="0.67873376355562431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2C7-1F4C-87F7-E9F75D5835A4}"/>
              </c:ext>
            </c:extLst>
          </c:dPt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965854358730525"/>
                  <c:y val="0.163037459952044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0,00022x - 0,001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final!$P$5:$P$28</c:f>
              <c:numCache>
                <c:formatCode>General</c:formatCode>
                <c:ptCount val="24"/>
                <c:pt idx="0" formatCode="0.00">
                  <c:v>125.3900000000001</c:v>
                </c:pt>
                <c:pt idx="1">
                  <c:v>125.72000000000003</c:v>
                </c:pt>
                <c:pt idx="2">
                  <c:v>126.51999999999998</c:v>
                </c:pt>
                <c:pt idx="3">
                  <c:v>127.44000000000005</c:v>
                </c:pt>
                <c:pt idx="4">
                  <c:v>128.32999999999993</c:v>
                </c:pt>
                <c:pt idx="5">
                  <c:v>129.25</c:v>
                </c:pt>
                <c:pt idx="6">
                  <c:v>130.21000000000004</c:v>
                </c:pt>
                <c:pt idx="7">
                  <c:v>131.1099999999999</c:v>
                </c:pt>
                <c:pt idx="8">
                  <c:v>132.06999999999994</c:v>
                </c:pt>
                <c:pt idx="9">
                  <c:v>133.01999999999998</c:v>
                </c:pt>
                <c:pt idx="10">
                  <c:v>133.99</c:v>
                </c:pt>
                <c:pt idx="11" formatCode="0.00">
                  <c:v>134.90000000000009</c:v>
                </c:pt>
                <c:pt idx="12">
                  <c:v>135.78999999999996</c:v>
                </c:pt>
                <c:pt idx="13">
                  <c:v>136.71000000000004</c:v>
                </c:pt>
                <c:pt idx="14">
                  <c:v>137.61999999999989</c:v>
                </c:pt>
                <c:pt idx="15">
                  <c:v>138.53999999999996</c:v>
                </c:pt>
                <c:pt idx="16">
                  <c:v>139.42000000000007</c:v>
                </c:pt>
                <c:pt idx="17" formatCode="0.00">
                  <c:v>140.29999999999995</c:v>
                </c:pt>
                <c:pt idx="18">
                  <c:v>141.1400000000001</c:v>
                </c:pt>
                <c:pt idx="19" formatCode="0.00">
                  <c:v>142</c:v>
                </c:pt>
                <c:pt idx="20">
                  <c:v>142.81999999999994</c:v>
                </c:pt>
                <c:pt idx="21">
                  <c:v>143.66000000000008</c:v>
                </c:pt>
                <c:pt idx="22">
                  <c:v>144.45000000000005</c:v>
                </c:pt>
                <c:pt idx="23">
                  <c:v>145.19000000000005</c:v>
                </c:pt>
              </c:numCache>
            </c:numRef>
          </c:xVal>
          <c:yVal>
            <c:numRef>
              <c:f>final!$N$5:$N$28</c:f>
              <c:numCache>
                <c:formatCode>0.0000</c:formatCode>
                <c:ptCount val="24"/>
                <c:pt idx="0">
                  <c:v>2.5000000000000001E-2</c:v>
                </c:pt>
                <c:pt idx="1">
                  <c:v>2.69E-2</c:v>
                </c:pt>
                <c:pt idx="2">
                  <c:v>2.7099999999999999E-2</c:v>
                </c:pt>
                <c:pt idx="3">
                  <c:v>2.7300000000000001E-2</c:v>
                </c:pt>
                <c:pt idx="4">
                  <c:v>2.75E-2</c:v>
                </c:pt>
                <c:pt idx="5">
                  <c:v>2.7699999999999999E-2</c:v>
                </c:pt>
                <c:pt idx="6">
                  <c:v>2.7900000000000001E-2</c:v>
                </c:pt>
                <c:pt idx="7">
                  <c:v>2.8000000000000001E-2</c:v>
                </c:pt>
                <c:pt idx="8">
                  <c:v>2.8199999999999999E-2</c:v>
                </c:pt>
                <c:pt idx="9">
                  <c:v>2.8400000000000002E-2</c:v>
                </c:pt>
                <c:pt idx="10">
                  <c:v>2.86E-2</c:v>
                </c:pt>
                <c:pt idx="11">
                  <c:v>2.8799999999999999E-2</c:v>
                </c:pt>
                <c:pt idx="12">
                  <c:v>2.9000000000000001E-2</c:v>
                </c:pt>
                <c:pt idx="13">
                  <c:v>2.92E-2</c:v>
                </c:pt>
                <c:pt idx="14">
                  <c:v>2.93E-2</c:v>
                </c:pt>
                <c:pt idx="15">
                  <c:v>2.9499999999999998E-2</c:v>
                </c:pt>
                <c:pt idx="16">
                  <c:v>2.9700000000000001E-2</c:v>
                </c:pt>
                <c:pt idx="17">
                  <c:v>2.9899999999999999E-2</c:v>
                </c:pt>
                <c:pt idx="18">
                  <c:v>3.0099999999999998E-2</c:v>
                </c:pt>
                <c:pt idx="19">
                  <c:v>3.0200000000000001E-2</c:v>
                </c:pt>
                <c:pt idx="20">
                  <c:v>3.04E-2</c:v>
                </c:pt>
                <c:pt idx="21">
                  <c:v>3.0599999999999999E-2</c:v>
                </c:pt>
                <c:pt idx="22">
                  <c:v>3.0700000000000002E-2</c:v>
                </c:pt>
                <c:pt idx="23">
                  <c:v>3.09E-2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7-1F4C-87F7-E9F75D5835A4}"/>
            </c:ext>
          </c:extLst>
        </c:ser>
        <c:ser>
          <c:idx val="1"/>
          <c:order val="1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final!$P$5</c:f>
              <c:numCache>
                <c:formatCode>0.00</c:formatCode>
                <c:ptCount val="1"/>
                <c:pt idx="0">
                  <c:v>125.3900000000001</c:v>
                </c:pt>
              </c:numCache>
            </c:numRef>
          </c:xVal>
          <c:yVal>
            <c:numRef>
              <c:f>final!$N$5</c:f>
              <c:numCache>
                <c:formatCode>0.0000</c:formatCode>
                <c:ptCount val="1"/>
                <c:pt idx="0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7-1F4C-87F7-E9F75D583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71744"/>
        <c:axId val="153173392"/>
      </c:scatterChart>
      <c:valAx>
        <c:axId val="153171744"/>
        <c:scaling>
          <c:orientation val="minMax"/>
          <c:max val="15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∆R (</a:t>
                </a:r>
                <a:r>
                  <a:rPr lang="el-GR" sz="1200"/>
                  <a:t>Ω)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3173392"/>
        <c:crosses val="autoZero"/>
        <c:crossBetween val="midCat"/>
      </c:valAx>
      <c:valAx>
        <c:axId val="153173392"/>
        <c:scaling>
          <c:orientation val="minMax"/>
          <c:max val="3.1500000000000007E-2"/>
          <c:min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∆V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31717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41851778817490382"/>
          <c:y val="0.67303070014051447"/>
          <c:w val="0.51452335864803178"/>
          <c:h val="0.151164495098423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Gráfico 2 - ∆V em função de ∆R (excluindo o ponto duvidoso)  </a:t>
            </a:r>
            <a:endParaRPr lang="en-PT" sz="1400">
              <a:effectLst/>
            </a:endParaRPr>
          </a:p>
        </c:rich>
      </c:tx>
      <c:layout>
        <c:manualLayout>
          <c:xMode val="edge"/>
          <c:yMode val="edge"/>
          <c:x val="0.145785947635876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6702363169190146"/>
          <c:y val="0.17174426905576504"/>
          <c:w val="0.79318539453526871"/>
          <c:h val="0.69216737193126077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1.0000000000000003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final!$P$6:$P$28</c:f>
              <c:numCache>
                <c:formatCode>General</c:formatCode>
                <c:ptCount val="23"/>
                <c:pt idx="0">
                  <c:v>125.72000000000003</c:v>
                </c:pt>
                <c:pt idx="1">
                  <c:v>126.51999999999998</c:v>
                </c:pt>
                <c:pt idx="2">
                  <c:v>127.44000000000005</c:v>
                </c:pt>
                <c:pt idx="3">
                  <c:v>128.32999999999993</c:v>
                </c:pt>
                <c:pt idx="4">
                  <c:v>129.25</c:v>
                </c:pt>
                <c:pt idx="5">
                  <c:v>130.21000000000004</c:v>
                </c:pt>
                <c:pt idx="6">
                  <c:v>131.1099999999999</c:v>
                </c:pt>
                <c:pt idx="7">
                  <c:v>132.06999999999994</c:v>
                </c:pt>
                <c:pt idx="8">
                  <c:v>133.01999999999998</c:v>
                </c:pt>
                <c:pt idx="9">
                  <c:v>133.99</c:v>
                </c:pt>
                <c:pt idx="10" formatCode="0.00">
                  <c:v>134.90000000000009</c:v>
                </c:pt>
                <c:pt idx="11">
                  <c:v>135.78999999999996</c:v>
                </c:pt>
                <c:pt idx="12">
                  <c:v>136.71000000000004</c:v>
                </c:pt>
                <c:pt idx="13">
                  <c:v>137.61999999999989</c:v>
                </c:pt>
                <c:pt idx="14">
                  <c:v>138.53999999999996</c:v>
                </c:pt>
                <c:pt idx="15">
                  <c:v>139.42000000000007</c:v>
                </c:pt>
                <c:pt idx="16" formatCode="0.00">
                  <c:v>140.29999999999995</c:v>
                </c:pt>
                <c:pt idx="17">
                  <c:v>141.1400000000001</c:v>
                </c:pt>
                <c:pt idx="18" formatCode="0.00">
                  <c:v>142</c:v>
                </c:pt>
                <c:pt idx="19">
                  <c:v>142.81999999999994</c:v>
                </c:pt>
                <c:pt idx="20">
                  <c:v>143.66000000000008</c:v>
                </c:pt>
                <c:pt idx="21">
                  <c:v>144.45000000000005</c:v>
                </c:pt>
                <c:pt idx="22">
                  <c:v>145.19000000000005</c:v>
                </c:pt>
              </c:numCache>
            </c:numRef>
          </c:xVal>
          <c:yVal>
            <c:numRef>
              <c:f>final!$N$6:$N$28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4B-9E41-AB4E-CC1124868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283168"/>
        <c:axId val="865113648"/>
      </c:scatterChart>
      <c:valAx>
        <c:axId val="742283168"/>
        <c:scaling>
          <c:orientation val="minMax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∆R</a:t>
                </a:r>
                <a:r>
                  <a:rPr lang="en-GB" sz="1200" baseline="0"/>
                  <a:t> </a:t>
                </a:r>
                <a:r>
                  <a:rPr lang="en-GB" sz="1200"/>
                  <a:t>(</a:t>
                </a:r>
                <a:r>
                  <a:rPr lang="el-GR" sz="1200"/>
                  <a:t>Ω)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65113648"/>
        <c:crosses val="autoZero"/>
        <c:crossBetween val="midCat"/>
      </c:valAx>
      <c:valAx>
        <c:axId val="865113648"/>
        <c:scaling>
          <c:orientation val="minMax"/>
          <c:max val="3.1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∆V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4228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255489938757648"/>
          <c:y val="0.72805336832895895"/>
          <c:w val="0.42355621172353458"/>
          <c:h val="9.944881889763779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GB" sz="1400" b="0">
                <a:solidFill>
                  <a:schemeClr val="tx1">
                    <a:lumMod val="65000"/>
                    <a:lumOff val="35000"/>
                  </a:schemeClr>
                </a:solidFill>
              </a:rPr>
              <a:t>Gráfico 3 - Resíduos de </a:t>
            </a:r>
            <a:r>
              <a:rPr lang="en-GB" sz="1400" b="0" i="0" u="none" strike="noStrike" baseline="0">
                <a:effectLst/>
              </a:rPr>
              <a:t>∆V</a:t>
            </a:r>
            <a:r>
              <a:rPr lang="en-GB" sz="1800" b="0" i="0" u="none" strike="noStrike" baseline="0"/>
              <a:t> </a:t>
            </a:r>
            <a:r>
              <a:rPr lang="en-GB" sz="1400" b="0">
                <a:solidFill>
                  <a:schemeClr val="tx1">
                    <a:lumMod val="65000"/>
                    <a:lumOff val="35000"/>
                  </a:schemeClr>
                </a:solidFill>
              </a:rPr>
              <a:t> </a:t>
            </a:r>
          </a:p>
        </c:rich>
      </c:tx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4715529440517758"/>
          <c:y val="0.15912266749409854"/>
          <c:w val="0.81360510965859434"/>
          <c:h val="0.6876918825565513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>
              <a:noFill/>
            </a:ln>
          </c:spPr>
          <c:dPt>
            <c:idx val="0"/>
            <c:marker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212-9746-8B3A-774CBE5B301D}"/>
              </c:ext>
            </c:extLst>
          </c:dPt>
          <c:errBars>
            <c:errDir val="y"/>
            <c:errBarType val="both"/>
            <c:errValType val="fixedVal"/>
            <c:noEndCap val="0"/>
            <c:val val="2.0000000000000005E-3"/>
          </c:errBars>
          <c:xVal>
            <c:numRef>
              <c:f>final!$P$5:$P$28</c:f>
              <c:numCache>
                <c:formatCode>General</c:formatCode>
                <c:ptCount val="24"/>
                <c:pt idx="0" formatCode="0.00">
                  <c:v>125.3900000000001</c:v>
                </c:pt>
                <c:pt idx="1">
                  <c:v>125.72000000000003</c:v>
                </c:pt>
                <c:pt idx="2">
                  <c:v>126.51999999999998</c:v>
                </c:pt>
                <c:pt idx="3">
                  <c:v>127.44000000000005</c:v>
                </c:pt>
                <c:pt idx="4">
                  <c:v>128.32999999999993</c:v>
                </c:pt>
                <c:pt idx="5">
                  <c:v>129.25</c:v>
                </c:pt>
                <c:pt idx="6">
                  <c:v>130.21000000000004</c:v>
                </c:pt>
                <c:pt idx="7">
                  <c:v>131.1099999999999</c:v>
                </c:pt>
                <c:pt idx="8">
                  <c:v>132.06999999999994</c:v>
                </c:pt>
                <c:pt idx="9">
                  <c:v>133.01999999999998</c:v>
                </c:pt>
                <c:pt idx="10">
                  <c:v>133.99</c:v>
                </c:pt>
                <c:pt idx="11" formatCode="0.00">
                  <c:v>134.90000000000009</c:v>
                </c:pt>
                <c:pt idx="12">
                  <c:v>135.78999999999996</c:v>
                </c:pt>
                <c:pt idx="13">
                  <c:v>136.71000000000004</c:v>
                </c:pt>
                <c:pt idx="14">
                  <c:v>137.61999999999989</c:v>
                </c:pt>
                <c:pt idx="15">
                  <c:v>138.53999999999996</c:v>
                </c:pt>
                <c:pt idx="16">
                  <c:v>139.42000000000007</c:v>
                </c:pt>
                <c:pt idx="17" formatCode="0.00">
                  <c:v>140.29999999999995</c:v>
                </c:pt>
                <c:pt idx="18">
                  <c:v>141.1400000000001</c:v>
                </c:pt>
                <c:pt idx="19" formatCode="0.00">
                  <c:v>142</c:v>
                </c:pt>
                <c:pt idx="20">
                  <c:v>142.81999999999994</c:v>
                </c:pt>
                <c:pt idx="21">
                  <c:v>143.66000000000008</c:v>
                </c:pt>
                <c:pt idx="22">
                  <c:v>144.45000000000005</c:v>
                </c:pt>
                <c:pt idx="23">
                  <c:v>145.19000000000005</c:v>
                </c:pt>
              </c:numCache>
            </c:numRef>
          </c:xVal>
          <c:yVal>
            <c:numRef>
              <c:f>Sheet2!$C$25:$C$48</c:f>
              <c:numCache>
                <c:formatCode>General</c:formatCode>
                <c:ptCount val="24"/>
                <c:pt idx="0">
                  <c:v>1.600798135565164E-3</c:v>
                </c:pt>
                <c:pt idx="1">
                  <c:v>-2.2588908127300187E-4</c:v>
                </c:pt>
                <c:pt idx="2">
                  <c:v>-2.481611220927664E-4</c:v>
                </c:pt>
                <c:pt idx="3">
                  <c:v>-2.4377396903546884E-4</c:v>
                </c:pt>
                <c:pt idx="4">
                  <c:v>-2.460516144474724E-4</c:v>
                </c:pt>
                <c:pt idx="5">
                  <c:v>-2.4166446139017484E-4</c:v>
                </c:pt>
                <c:pt idx="6">
                  <c:v>-2.2839091037387513E-4</c:v>
                </c:pt>
                <c:pt idx="7">
                  <c:v>-1.284469562961296E-4</c:v>
                </c:pt>
                <c:pt idx="8">
                  <c:v>-1.1517340527982643E-4</c:v>
                </c:pt>
                <c:pt idx="9">
                  <c:v>-1.041214537532764E-4</c:v>
                </c:pt>
                <c:pt idx="10">
                  <c:v>-8.862630324722353E-5</c:v>
                </c:pt>
                <c:pt idx="11">
                  <c:v>-8.6460749679675674E-5</c:v>
                </c:pt>
                <c:pt idx="12">
                  <c:v>-8.8738395091682681E-5</c:v>
                </c:pt>
                <c:pt idx="13">
                  <c:v>-8.4351242034385148E-5</c:v>
                </c:pt>
                <c:pt idx="14">
                  <c:v>1.7814311533110065E-5</c:v>
                </c:pt>
                <c:pt idx="15">
                  <c:v>2.2201464590411071E-5</c:v>
                </c:pt>
                <c:pt idx="16">
                  <c:v>1.770221968870296E-5</c:v>
                </c:pt>
                <c:pt idx="17">
                  <c:v>1.3202974786946281E-5</c:v>
                </c:pt>
                <c:pt idx="18">
                  <c:v>-1.8266807376053244E-7</c:v>
                </c:pt>
                <c:pt idx="19">
                  <c:v>9.0874888044972422E-5</c:v>
                </c:pt>
                <c:pt idx="20">
                  <c:v>7.3046046204710744E-5</c:v>
                </c:pt>
                <c:pt idx="21">
                  <c:v>5.9660403344003936E-5</c:v>
                </c:pt>
                <c:pt idx="22">
                  <c:v>1.3516676303448568E-4</c:v>
                </c:pt>
                <c:pt idx="23">
                  <c:v>9.9565125276212729E-5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2-9746-8B3A-774CBE5B301D}"/>
            </c:ext>
          </c:extLst>
        </c:ser>
        <c:ser>
          <c:idx val="1"/>
          <c:order val="1"/>
          <c:tx>
            <c:v>Ponto duvidoso</c:v>
          </c:tx>
          <c:spPr>
            <a:ln w="19050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stdErr"/>
            <c:noEndCap val="0"/>
          </c:errBars>
          <c:xVal>
            <c:numRef>
              <c:f>final!$P$5</c:f>
              <c:numCache>
                <c:formatCode>0.00</c:formatCode>
                <c:ptCount val="1"/>
                <c:pt idx="0">
                  <c:v>125.3900000000001</c:v>
                </c:pt>
              </c:numCache>
            </c:numRef>
          </c:xVal>
          <c:yVal>
            <c:numRef>
              <c:f>final!$R$5</c:f>
              <c:numCache>
                <c:formatCode>0.0000</c:formatCode>
                <c:ptCount val="1"/>
                <c:pt idx="0">
                  <c:v>1.6007981355651638E-3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12-9746-8B3A-774CBE5B3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234816"/>
        <c:axId val="856646528"/>
      </c:scatterChart>
      <c:valAx>
        <c:axId val="826234816"/>
        <c:scaling>
          <c:orientation val="minMax"/>
          <c:min val="12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n-GB" sz="12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∆R (</a:t>
                </a:r>
                <a:r>
                  <a:rPr lang="el-GR" sz="12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Ω)</a:t>
                </a:r>
                <a:endParaRPr lang="en-GB" sz="1200" b="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PT"/>
          </a:p>
        </c:txPr>
        <c:crossAx val="856646528"/>
        <c:crossesAt val="-3.0000000000000009E-3"/>
        <c:crossBetween val="midCat"/>
      </c:valAx>
      <c:valAx>
        <c:axId val="856646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n-GB" sz="12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Residuos</a:t>
                </a:r>
                <a:r>
                  <a:rPr lang="en-GB" sz="1200" b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de </a:t>
                </a:r>
                <a:r>
                  <a:rPr lang="en-GB"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∆V</a:t>
                </a:r>
                <a:r>
                  <a:rPr lang="en-GB" sz="12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(mV</a:t>
                </a:r>
                <a:r>
                  <a:rPr lang="en-GB"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)</a:t>
                </a:r>
                <a:r>
                  <a:rPr lang="en-GB" b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</a:t>
                </a:r>
                <a:endParaRPr lang="en-GB" b="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PT"/>
          </a:p>
        </c:txPr>
        <c:crossAx val="826234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100864546543944"/>
          <c:y val="0.19574484283375074"/>
          <c:w val="0.2798204059979425"/>
          <c:h val="0.113952962564772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Gráfico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9.3017858768229031E-2"/>
          <c:y val="0.19531403355289362"/>
          <c:w val="0.876608461561182"/>
          <c:h val="0.73977529039465062"/>
        </c:manualLayout>
      </c:layout>
      <c:scatterChart>
        <c:scatterStyle val="lineMarker"/>
        <c:varyColors val="0"/>
        <c:ser>
          <c:idx val="2"/>
          <c:order val="0"/>
          <c:tx>
            <c:v>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final!$P$6:$P$28</c:f>
              <c:numCache>
                <c:formatCode>General</c:formatCode>
                <c:ptCount val="23"/>
                <c:pt idx="0">
                  <c:v>125.72000000000003</c:v>
                </c:pt>
                <c:pt idx="1">
                  <c:v>126.51999999999998</c:v>
                </c:pt>
                <c:pt idx="2">
                  <c:v>127.44000000000005</c:v>
                </c:pt>
                <c:pt idx="3">
                  <c:v>128.32999999999993</c:v>
                </c:pt>
                <c:pt idx="4">
                  <c:v>129.25</c:v>
                </c:pt>
                <c:pt idx="5">
                  <c:v>130.21000000000004</c:v>
                </c:pt>
                <c:pt idx="6">
                  <c:v>131.1099999999999</c:v>
                </c:pt>
                <c:pt idx="7">
                  <c:v>132.06999999999994</c:v>
                </c:pt>
                <c:pt idx="8">
                  <c:v>133.01999999999998</c:v>
                </c:pt>
                <c:pt idx="9">
                  <c:v>133.99</c:v>
                </c:pt>
                <c:pt idx="10" formatCode="0.00">
                  <c:v>134.90000000000009</c:v>
                </c:pt>
                <c:pt idx="11">
                  <c:v>135.78999999999996</c:v>
                </c:pt>
                <c:pt idx="12">
                  <c:v>136.71000000000004</c:v>
                </c:pt>
                <c:pt idx="13">
                  <c:v>137.61999999999989</c:v>
                </c:pt>
                <c:pt idx="14">
                  <c:v>138.53999999999996</c:v>
                </c:pt>
                <c:pt idx="15">
                  <c:v>139.42000000000007</c:v>
                </c:pt>
                <c:pt idx="16" formatCode="0.00">
                  <c:v>140.29999999999995</c:v>
                </c:pt>
                <c:pt idx="17">
                  <c:v>141.1400000000001</c:v>
                </c:pt>
                <c:pt idx="18" formatCode="0.00">
                  <c:v>142</c:v>
                </c:pt>
                <c:pt idx="19">
                  <c:v>142.81999999999994</c:v>
                </c:pt>
                <c:pt idx="20">
                  <c:v>143.66000000000008</c:v>
                </c:pt>
                <c:pt idx="21">
                  <c:v>144.45000000000005</c:v>
                </c:pt>
                <c:pt idx="22">
                  <c:v>145.19000000000005</c:v>
                </c:pt>
              </c:numCache>
            </c:numRef>
          </c:xVal>
          <c:yVal>
            <c:numRef>
              <c:f>final!$N$6:$N$28</c:f>
              <c:numCache>
                <c:formatCode>0.0000</c:formatCode>
                <c:ptCount val="23"/>
                <c:pt idx="0">
                  <c:v>2.69E-2</c:v>
                </c:pt>
                <c:pt idx="1">
                  <c:v>2.7099999999999999E-2</c:v>
                </c:pt>
                <c:pt idx="2">
                  <c:v>2.7300000000000001E-2</c:v>
                </c:pt>
                <c:pt idx="3">
                  <c:v>2.75E-2</c:v>
                </c:pt>
                <c:pt idx="4">
                  <c:v>2.7699999999999999E-2</c:v>
                </c:pt>
                <c:pt idx="5">
                  <c:v>2.7900000000000001E-2</c:v>
                </c:pt>
                <c:pt idx="6">
                  <c:v>2.8000000000000001E-2</c:v>
                </c:pt>
                <c:pt idx="7">
                  <c:v>2.8199999999999999E-2</c:v>
                </c:pt>
                <c:pt idx="8">
                  <c:v>2.8400000000000002E-2</c:v>
                </c:pt>
                <c:pt idx="9">
                  <c:v>2.86E-2</c:v>
                </c:pt>
                <c:pt idx="10">
                  <c:v>2.8799999999999999E-2</c:v>
                </c:pt>
                <c:pt idx="11">
                  <c:v>2.9000000000000001E-2</c:v>
                </c:pt>
                <c:pt idx="12">
                  <c:v>2.92E-2</c:v>
                </c:pt>
                <c:pt idx="13">
                  <c:v>2.93E-2</c:v>
                </c:pt>
                <c:pt idx="14">
                  <c:v>2.9499999999999998E-2</c:v>
                </c:pt>
                <c:pt idx="15">
                  <c:v>2.9700000000000001E-2</c:v>
                </c:pt>
                <c:pt idx="16">
                  <c:v>2.9899999999999999E-2</c:v>
                </c:pt>
                <c:pt idx="17">
                  <c:v>3.0099999999999998E-2</c:v>
                </c:pt>
                <c:pt idx="18">
                  <c:v>3.0200000000000001E-2</c:v>
                </c:pt>
                <c:pt idx="19">
                  <c:v>3.04E-2</c:v>
                </c:pt>
                <c:pt idx="20">
                  <c:v>3.0599999999999999E-2</c:v>
                </c:pt>
                <c:pt idx="21">
                  <c:v>3.0700000000000002E-2</c:v>
                </c:pt>
                <c:pt idx="22">
                  <c:v>3.09E-2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2C-424E-BDCB-D455D45A6FCB}"/>
            </c:ext>
          </c:extLst>
        </c:ser>
        <c:ser>
          <c:idx val="1"/>
          <c:order val="1"/>
          <c:tx>
            <c:v>Eq.6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final!$P$5:$P$28</c:f>
              <c:numCache>
                <c:formatCode>General</c:formatCode>
                <c:ptCount val="24"/>
                <c:pt idx="0" formatCode="0.00">
                  <c:v>125.3900000000001</c:v>
                </c:pt>
                <c:pt idx="1">
                  <c:v>125.72000000000003</c:v>
                </c:pt>
                <c:pt idx="2">
                  <c:v>126.51999999999998</c:v>
                </c:pt>
                <c:pt idx="3">
                  <c:v>127.44000000000005</c:v>
                </c:pt>
                <c:pt idx="4">
                  <c:v>128.32999999999993</c:v>
                </c:pt>
                <c:pt idx="5">
                  <c:v>129.25</c:v>
                </c:pt>
                <c:pt idx="6">
                  <c:v>130.21000000000004</c:v>
                </c:pt>
                <c:pt idx="7">
                  <c:v>131.1099999999999</c:v>
                </c:pt>
                <c:pt idx="8">
                  <c:v>132.06999999999994</c:v>
                </c:pt>
                <c:pt idx="9">
                  <c:v>133.01999999999998</c:v>
                </c:pt>
                <c:pt idx="10">
                  <c:v>133.99</c:v>
                </c:pt>
                <c:pt idx="11" formatCode="0.00">
                  <c:v>134.90000000000009</c:v>
                </c:pt>
                <c:pt idx="12">
                  <c:v>135.78999999999996</c:v>
                </c:pt>
                <c:pt idx="13">
                  <c:v>136.71000000000004</c:v>
                </c:pt>
                <c:pt idx="14">
                  <c:v>137.61999999999989</c:v>
                </c:pt>
                <c:pt idx="15">
                  <c:v>138.53999999999996</c:v>
                </c:pt>
                <c:pt idx="16">
                  <c:v>139.42000000000007</c:v>
                </c:pt>
                <c:pt idx="17" formatCode="0.00">
                  <c:v>140.29999999999995</c:v>
                </c:pt>
                <c:pt idx="18">
                  <c:v>141.1400000000001</c:v>
                </c:pt>
                <c:pt idx="19" formatCode="0.00">
                  <c:v>142</c:v>
                </c:pt>
                <c:pt idx="20">
                  <c:v>142.81999999999994</c:v>
                </c:pt>
                <c:pt idx="21">
                  <c:v>143.66000000000008</c:v>
                </c:pt>
                <c:pt idx="22">
                  <c:v>144.45000000000005</c:v>
                </c:pt>
                <c:pt idx="23">
                  <c:v>145.19000000000005</c:v>
                </c:pt>
              </c:numCache>
            </c:numRef>
          </c:xVal>
          <c:yVal>
            <c:numRef>
              <c:f>final!$U$5:$U$28</c:f>
              <c:numCache>
                <c:formatCode>0.00000</c:formatCode>
                <c:ptCount val="24"/>
                <c:pt idx="0">
                  <c:v>2.5152873670460926E-2</c:v>
                </c:pt>
                <c:pt idx="1">
                  <c:v>2.5211677859503259E-2</c:v>
                </c:pt>
                <c:pt idx="2">
                  <c:v>2.5354090473316052E-2</c:v>
                </c:pt>
                <c:pt idx="3">
                  <c:v>2.5517615128077778E-2</c:v>
                </c:pt>
                <c:pt idx="4">
                  <c:v>2.5675553694397901E-2</c:v>
                </c:pt>
                <c:pt idx="5">
                  <c:v>2.5838554350232454E-2</c:v>
                </c:pt>
                <c:pt idx="6">
                  <c:v>2.600835906601429E-2</c:v>
                </c:pt>
                <c:pt idx="7">
                  <c:v>2.6167289211482508E-2</c:v>
                </c:pt>
                <c:pt idx="8">
                  <c:v>2.6336536168258134E-2</c:v>
                </c:pt>
                <c:pt idx="9">
                  <c:v>2.6503737798097116E-2</c:v>
                </c:pt>
                <c:pt idx="10">
                  <c:v>2.6674170407146449E-2</c:v>
                </c:pt>
                <c:pt idx="11">
                  <c:v>2.6833795929156769E-2</c:v>
                </c:pt>
                <c:pt idx="12">
                  <c:v>2.6989665783287396E-2</c:v>
                </c:pt>
                <c:pt idx="13">
                  <c:v>2.7150533117505791E-2</c:v>
                </c:pt>
                <c:pt idx="14">
                  <c:v>2.730939593185772E-2</c:v>
                </c:pt>
                <c:pt idx="15">
                  <c:v>2.7469746341806166E-2</c:v>
                </c:pt>
                <c:pt idx="16">
                  <c:v>2.7622882694704337E-2</c:v>
                </c:pt>
                <c:pt idx="17">
                  <c:v>2.7775782688766106E-2</c:v>
                </c:pt>
                <c:pt idx="18">
                  <c:v>2.7921512697828506E-2</c:v>
                </c:pt>
                <c:pt idx="19">
                  <c:v>2.8070490367775831E-2</c:v>
                </c:pt>
                <c:pt idx="20">
                  <c:v>2.8212330025725828E-2</c:v>
                </c:pt>
                <c:pt idx="21">
                  <c:v>2.8357418288652236E-2</c:v>
                </c:pt>
                <c:pt idx="22">
                  <c:v>2.8493676001572817E-2</c:v>
                </c:pt>
                <c:pt idx="23">
                  <c:v>2.8621139286930566E-2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2C-424E-BDCB-D455D45A6FCB}"/>
            </c:ext>
          </c:extLst>
        </c:ser>
        <c:ser>
          <c:idx val="0"/>
          <c:order val="2"/>
          <c:tx>
            <c:v>Eq.5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11E-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final!$P$5:$P$28</c:f>
              <c:numCache>
                <c:formatCode>General</c:formatCode>
                <c:ptCount val="24"/>
                <c:pt idx="0" formatCode="0.00">
                  <c:v>125.3900000000001</c:v>
                </c:pt>
                <c:pt idx="1">
                  <c:v>125.72000000000003</c:v>
                </c:pt>
                <c:pt idx="2">
                  <c:v>126.51999999999998</c:v>
                </c:pt>
                <c:pt idx="3">
                  <c:v>127.44000000000005</c:v>
                </c:pt>
                <c:pt idx="4">
                  <c:v>128.32999999999993</c:v>
                </c:pt>
                <c:pt idx="5">
                  <c:v>129.25</c:v>
                </c:pt>
                <c:pt idx="6">
                  <c:v>130.21000000000004</c:v>
                </c:pt>
                <c:pt idx="7">
                  <c:v>131.1099999999999</c:v>
                </c:pt>
                <c:pt idx="8">
                  <c:v>132.06999999999994</c:v>
                </c:pt>
                <c:pt idx="9">
                  <c:v>133.01999999999998</c:v>
                </c:pt>
                <c:pt idx="10">
                  <c:v>133.99</c:v>
                </c:pt>
                <c:pt idx="11" formatCode="0.00">
                  <c:v>134.90000000000009</c:v>
                </c:pt>
                <c:pt idx="12">
                  <c:v>135.78999999999996</c:v>
                </c:pt>
                <c:pt idx="13">
                  <c:v>136.71000000000004</c:v>
                </c:pt>
                <c:pt idx="14">
                  <c:v>137.61999999999989</c:v>
                </c:pt>
                <c:pt idx="15">
                  <c:v>138.53999999999996</c:v>
                </c:pt>
                <c:pt idx="16">
                  <c:v>139.42000000000007</c:v>
                </c:pt>
                <c:pt idx="17" formatCode="0.00">
                  <c:v>140.29999999999995</c:v>
                </c:pt>
                <c:pt idx="18">
                  <c:v>141.1400000000001</c:v>
                </c:pt>
                <c:pt idx="19" formatCode="0.00">
                  <c:v>142</c:v>
                </c:pt>
                <c:pt idx="20">
                  <c:v>142.81999999999994</c:v>
                </c:pt>
                <c:pt idx="21">
                  <c:v>143.66000000000008</c:v>
                </c:pt>
                <c:pt idx="22">
                  <c:v>144.45000000000005</c:v>
                </c:pt>
                <c:pt idx="23">
                  <c:v>145.19000000000005</c:v>
                </c:pt>
              </c:numCache>
            </c:numRef>
          </c:xVal>
          <c:yVal>
            <c:numRef>
              <c:f>final!$T$5:$T$28</c:f>
              <c:numCache>
                <c:formatCode>0.00000</c:formatCode>
                <c:ptCount val="24"/>
                <c:pt idx="0">
                  <c:v>2.3825561723277395E-2</c:v>
                </c:pt>
                <c:pt idx="1">
                  <c:v>2.3884948453608255E-2</c:v>
                </c:pt>
                <c:pt idx="2">
                  <c:v>2.4028847852605895E-2</c:v>
                </c:pt>
                <c:pt idx="3">
                  <c:v>2.4194212478240034E-2</c:v>
                </c:pt>
                <c:pt idx="4">
                  <c:v>2.435406307400665E-2</c:v>
                </c:pt>
                <c:pt idx="5">
                  <c:v>2.4519176228871061E-2</c:v>
                </c:pt>
                <c:pt idx="6">
                  <c:v>2.4691332176951609E-2</c:v>
                </c:pt>
                <c:pt idx="7">
                  <c:v>2.4852602345196442E-2</c:v>
                </c:pt>
                <c:pt idx="8">
                  <c:v>2.5024489581803287E-2</c:v>
                </c:pt>
                <c:pt idx="9">
                  <c:v>2.5194450037754838E-2</c:v>
                </c:pt>
                <c:pt idx="10">
                  <c:v>2.5367848891088028E-2</c:v>
                </c:pt>
                <c:pt idx="11">
                  <c:v>2.5530393849971512E-2</c:v>
                </c:pt>
                <c:pt idx="12">
                  <c:v>2.5689246491827175E-2</c:v>
                </c:pt>
                <c:pt idx="13">
                  <c:v>2.5853329228604106E-2</c:v>
                </c:pt>
                <c:pt idx="14">
                  <c:v>2.6015504103165277E-2</c:v>
                </c:pt>
                <c:pt idx="15">
                  <c:v>2.6179335543167086E-2</c:v>
                </c:pt>
                <c:pt idx="16">
                  <c:v>2.633592586394445E-2</c:v>
                </c:pt>
                <c:pt idx="17">
                  <c:v>2.649240092343208E-2</c:v>
                </c:pt>
                <c:pt idx="18">
                  <c:v>2.6641656075454045E-2</c:v>
                </c:pt>
                <c:pt idx="19">
                  <c:v>2.6794356355369066E-2</c:v>
                </c:pt>
                <c:pt idx="20">
                  <c:v>2.6939852105614961E-2</c:v>
                </c:pt>
                <c:pt idx="21">
                  <c:v>2.7088793204256539E-2</c:v>
                </c:pt>
                <c:pt idx="22">
                  <c:v>2.7228773437206453E-2</c:v>
                </c:pt>
                <c:pt idx="23">
                  <c:v>2.7359810431683212E-2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C-424E-BDCB-D455D45A6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251903"/>
        <c:axId val="570374671"/>
      </c:scatterChart>
      <c:valAx>
        <c:axId val="570251903"/>
        <c:scaling>
          <c:orientation val="minMax"/>
          <c:max val="15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∆R (</a:t>
                </a:r>
                <a:r>
                  <a:rPr lang="el-GR" sz="1200" b="0" i="0" baseline="0">
                    <a:effectLst/>
                  </a:rPr>
                  <a:t>Ω)</a:t>
                </a:r>
                <a:endParaRPr lang="en-PT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0374671"/>
        <c:crosses val="autoZero"/>
        <c:crossBetween val="midCat"/>
      </c:valAx>
      <c:valAx>
        <c:axId val="570374671"/>
        <c:scaling>
          <c:orientation val="minMax"/>
          <c:min val="2.3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∆V (mV)</a:t>
                </a:r>
                <a:endParaRPr lang="en-PT" sz="12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025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27456884158215"/>
          <c:y val="9.5758927419824391E-2"/>
          <c:w val="0.71213845527205588"/>
          <c:h val="7.359040726464459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Gráfico 4 - Resíduos de ∆V  </a:t>
            </a:r>
            <a:endParaRPr lang="en-PT" sz="1400">
              <a:solidFill>
                <a:schemeClr val="tx1">
                  <a:lumMod val="65000"/>
                  <a:lumOff val="35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4753695303337236"/>
          <c:y val="0.13107543029418695"/>
          <c:w val="0.80632645432122141"/>
          <c:h val="0.75249567789609328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0000000000000005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final!$P$6:$P$28</c:f>
              <c:numCache>
                <c:formatCode>General</c:formatCode>
                <c:ptCount val="23"/>
                <c:pt idx="0">
                  <c:v>125.72000000000003</c:v>
                </c:pt>
                <c:pt idx="1">
                  <c:v>126.51999999999998</c:v>
                </c:pt>
                <c:pt idx="2">
                  <c:v>127.44000000000005</c:v>
                </c:pt>
                <c:pt idx="3">
                  <c:v>128.32999999999993</c:v>
                </c:pt>
                <c:pt idx="4">
                  <c:v>129.25</c:v>
                </c:pt>
                <c:pt idx="5">
                  <c:v>130.21000000000004</c:v>
                </c:pt>
                <c:pt idx="6">
                  <c:v>131.1099999999999</c:v>
                </c:pt>
                <c:pt idx="7">
                  <c:v>132.06999999999994</c:v>
                </c:pt>
                <c:pt idx="8">
                  <c:v>133.01999999999998</c:v>
                </c:pt>
                <c:pt idx="9">
                  <c:v>133.99</c:v>
                </c:pt>
                <c:pt idx="10" formatCode="0.00">
                  <c:v>134.90000000000009</c:v>
                </c:pt>
                <c:pt idx="11">
                  <c:v>135.78999999999996</c:v>
                </c:pt>
                <c:pt idx="12">
                  <c:v>136.71000000000004</c:v>
                </c:pt>
                <c:pt idx="13">
                  <c:v>137.61999999999989</c:v>
                </c:pt>
                <c:pt idx="14">
                  <c:v>138.53999999999996</c:v>
                </c:pt>
                <c:pt idx="15">
                  <c:v>139.42000000000007</c:v>
                </c:pt>
                <c:pt idx="16" formatCode="0.00">
                  <c:v>140.29999999999995</c:v>
                </c:pt>
                <c:pt idx="17">
                  <c:v>141.1400000000001</c:v>
                </c:pt>
                <c:pt idx="18" formatCode="0.00">
                  <c:v>142</c:v>
                </c:pt>
                <c:pt idx="19">
                  <c:v>142.81999999999994</c:v>
                </c:pt>
                <c:pt idx="20">
                  <c:v>143.66000000000008</c:v>
                </c:pt>
                <c:pt idx="21">
                  <c:v>144.45000000000005</c:v>
                </c:pt>
                <c:pt idx="22">
                  <c:v>145.19000000000005</c:v>
                </c:pt>
              </c:numCache>
            </c:numRef>
          </c:xVal>
          <c:yVal>
            <c:numRef>
              <c:f>final!$R$6:$R$28</c:f>
              <c:numCache>
                <c:formatCode>0.0000</c:formatCode>
                <c:ptCount val="23"/>
                <c:pt idx="0">
                  <c:v>-2.2588908127300217E-4</c:v>
                </c:pt>
                <c:pt idx="1">
                  <c:v>-2.4816112209276667E-4</c:v>
                </c:pt>
                <c:pt idx="2">
                  <c:v>-2.4377396903546913E-4</c:v>
                </c:pt>
                <c:pt idx="3">
                  <c:v>-2.4605161444747267E-4</c:v>
                </c:pt>
                <c:pt idx="4">
                  <c:v>-2.4166446139017514E-4</c:v>
                </c:pt>
                <c:pt idx="5">
                  <c:v>-2.2839091037387543E-4</c:v>
                </c:pt>
                <c:pt idx="6">
                  <c:v>-1.284469562961299E-4</c:v>
                </c:pt>
                <c:pt idx="7">
                  <c:v>-1.1517340527982672E-4</c:v>
                </c:pt>
                <c:pt idx="8">
                  <c:v>-1.0412145375327669E-4</c:v>
                </c:pt>
                <c:pt idx="9">
                  <c:v>-8.8626303247223842E-5</c:v>
                </c:pt>
                <c:pt idx="10">
                  <c:v>-8.6460749679675986E-5</c:v>
                </c:pt>
                <c:pt idx="11">
                  <c:v>-8.8738395091682992E-5</c:v>
                </c:pt>
                <c:pt idx="12">
                  <c:v>-8.435124203438546E-5</c:v>
                </c:pt>
                <c:pt idx="13">
                  <c:v>1.781431153310975E-5</c:v>
                </c:pt>
                <c:pt idx="14">
                  <c:v>2.2201464590410752E-5</c:v>
                </c:pt>
                <c:pt idx="15">
                  <c:v>1.7702219688702642E-5</c:v>
                </c:pt>
                <c:pt idx="16">
                  <c:v>1.3202974786945959E-5</c:v>
                </c:pt>
                <c:pt idx="17">
                  <c:v>-1.8266807376085548E-7</c:v>
                </c:pt>
                <c:pt idx="18">
                  <c:v>9.0874888044972096E-5</c:v>
                </c:pt>
                <c:pt idx="19">
                  <c:v>7.3046046204710419E-5</c:v>
                </c:pt>
                <c:pt idx="20">
                  <c:v>5.9660403344003604E-5</c:v>
                </c:pt>
                <c:pt idx="21">
                  <c:v>1.3516676303448535E-4</c:v>
                </c:pt>
                <c:pt idx="22">
                  <c:v>9.9565125276212391E-5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0-EF4F-9D5F-64CF1CCFC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997375"/>
        <c:axId val="641313567"/>
      </c:scatterChart>
      <c:valAx>
        <c:axId val="570997375"/>
        <c:scaling>
          <c:orientation val="minMax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∆R (</a:t>
                </a:r>
                <a:r>
                  <a:rPr lang="el-GR" sz="1200" b="0" i="0" baseline="0">
                    <a:effectLst/>
                  </a:rPr>
                  <a:t>Ω)</a:t>
                </a:r>
                <a:endParaRPr lang="en-PT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41313567"/>
        <c:crossesAt val="-3.0000000000000008E-4"/>
        <c:crossBetween val="midCat"/>
      </c:valAx>
      <c:valAx>
        <c:axId val="64131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Residuos de ∆V (mV) </a:t>
                </a:r>
                <a:endParaRPr lang="en-PT" sz="12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8.1313043018665411E-3"/>
              <c:y val="0.26149473824657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099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65052791365444"/>
          <c:y val="0.80893739052160374"/>
          <c:w val="0.13419890196415035"/>
          <c:h val="6.273262827494934E-2"/>
        </c:manualLayout>
      </c:layout>
      <c:overlay val="0"/>
      <c:spPr>
        <a:solidFill>
          <a:schemeClr val="bg1"/>
        </a:solidFill>
        <a:ln>
          <a:solidFill>
            <a:srgbClr val="00206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8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7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984250</xdr:colOff>
      <xdr:row>28</xdr:row>
      <xdr:rowOff>133350</xdr:rowOff>
    </xdr:from>
    <xdr:to>
      <xdr:col>13</xdr:col>
      <xdr:colOff>234950</xdr:colOff>
      <xdr:row>43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9FCBC1-7E4B-0E42-A021-0B2F04A09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1031240</xdr:colOff>
      <xdr:row>43</xdr:row>
      <xdr:rowOff>157480</xdr:rowOff>
    </xdr:from>
    <xdr:to>
      <xdr:col>13</xdr:col>
      <xdr:colOff>289560</xdr:colOff>
      <xdr:row>58</xdr:row>
      <xdr:rowOff>5080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C223A3-1568-9F4B-B1E8-6F3F657E3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F1093-0258-9E47-8CC5-74468B4D5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14</xdr:row>
      <xdr:rowOff>165100</xdr:rowOff>
    </xdr:from>
    <xdr:to>
      <xdr:col>30</xdr:col>
      <xdr:colOff>626533</xdr:colOff>
      <xdr:row>33</xdr:row>
      <xdr:rowOff>30481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E30D06-A3E9-6941-AA15-7BB81FBF7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22786</xdr:colOff>
      <xdr:row>15</xdr:row>
      <xdr:rowOff>25400</xdr:rowOff>
    </xdr:from>
    <xdr:to>
      <xdr:col>37</xdr:col>
      <xdr:colOff>317500</xdr:colOff>
      <xdr:row>33</xdr:row>
      <xdr:rowOff>133537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E77C9B-8172-B747-8479-7EF7841B1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61950</xdr:colOff>
      <xdr:row>41</xdr:row>
      <xdr:rowOff>3145</xdr:rowOff>
    </xdr:from>
    <xdr:to>
      <xdr:col>31</xdr:col>
      <xdr:colOff>31357</xdr:colOff>
      <xdr:row>58</xdr:row>
      <xdr:rowOff>31357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DFA8FF-04B7-B049-B91C-BC93596F7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11868</xdr:colOff>
      <xdr:row>2</xdr:row>
      <xdr:rowOff>94953</xdr:rowOff>
    </xdr:from>
    <xdr:to>
      <xdr:col>25</xdr:col>
      <xdr:colOff>629066</xdr:colOff>
      <xdr:row>5</xdr:row>
      <xdr:rowOff>27858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D36DCE-6E40-7D42-8284-3FFB8B2A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4485" y="474766"/>
          <a:ext cx="1448038" cy="502625"/>
        </a:xfrm>
        <a:prstGeom prst="rect">
          <a:avLst/>
        </a:prstGeom>
      </xdr:spPr>
    </xdr:pic>
    <xdr:clientData/>
  </xdr:twoCellAnchor>
  <xdr:twoCellAnchor editAs="oneCell">
    <xdr:from>
      <xdr:col>26</xdr:col>
      <xdr:colOff>261123</xdr:colOff>
      <xdr:row>1</xdr:row>
      <xdr:rowOff>35607</xdr:rowOff>
    </xdr:from>
    <xdr:to>
      <xdr:col>28</xdr:col>
      <xdr:colOff>348348</xdr:colOff>
      <xdr:row>5</xdr:row>
      <xdr:rowOff>35607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CAC62BC-C320-4B44-ACDA-EFD8F6A8E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5422" y="225514"/>
          <a:ext cx="1748906" cy="759626"/>
        </a:xfrm>
        <a:prstGeom prst="rect">
          <a:avLst/>
        </a:prstGeom>
      </xdr:spPr>
    </xdr:pic>
    <xdr:clientData/>
  </xdr:twoCellAnchor>
  <xdr:twoCellAnchor>
    <xdr:from>
      <xdr:col>38</xdr:col>
      <xdr:colOff>15581</xdr:colOff>
      <xdr:row>13</xdr:row>
      <xdr:rowOff>24645</xdr:rowOff>
    </xdr:from>
    <xdr:to>
      <xdr:col>45</xdr:col>
      <xdr:colOff>598659</xdr:colOff>
      <xdr:row>34</xdr:row>
      <xdr:rowOff>109416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44C8B-D2A6-3646-8DFC-A8BEB7E91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783951</xdr:colOff>
      <xdr:row>41</xdr:row>
      <xdr:rowOff>76200</xdr:rowOff>
    </xdr:from>
    <xdr:to>
      <xdr:col>38</xdr:col>
      <xdr:colOff>262466</xdr:colOff>
      <xdr:row>58</xdr:row>
      <xdr:rowOff>78395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2F389-BCD1-9C47-9C45-7998CB3FA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zoomScale="84" zoomScaleNormal="90" zoomScaleSheetLayoutView="40" workbookViewId="0">
      <selection activeCell="A14" sqref="A14:B14"/>
    </sheetView>
  </sheetViews>
  <sheetFormatPr baseColWidth="10" defaultColWidth="8.83203125" defaultRowHeight="15"/>
  <cols>
    <col min="2" max="2" width="19.1640625" bestFit="1" customWidth="1"/>
    <col min="3" max="3" width="15.6640625" bestFit="1" customWidth="1"/>
    <col min="4" max="4" width="8.6640625" customWidth="1"/>
    <col min="5" max="5" width="12" customWidth="1"/>
    <col min="6" max="6" width="10.83203125" customWidth="1"/>
    <col min="7" max="7" width="14.5" bestFit="1" customWidth="1"/>
    <col min="9" max="9" width="12.1640625" bestFit="1" customWidth="1"/>
  </cols>
  <sheetData>
    <row r="1" spans="1:14">
      <c r="A1" s="3" t="s">
        <v>15</v>
      </c>
      <c r="B1" s="3"/>
      <c r="C1" s="3"/>
    </row>
    <row r="2" spans="1:14">
      <c r="A2" s="50" t="s">
        <v>44</v>
      </c>
      <c r="B2" s="50"/>
      <c r="C2" s="50"/>
      <c r="D2" s="50"/>
      <c r="E2" s="50"/>
      <c r="F2" s="50"/>
      <c r="G2" s="50"/>
      <c r="H2" s="50"/>
      <c r="I2" s="50"/>
    </row>
    <row r="3" spans="1:14">
      <c r="A3" s="51"/>
      <c r="B3" s="52"/>
      <c r="C3" s="54" t="s">
        <v>9</v>
      </c>
      <c r="D3" s="54"/>
      <c r="E3" s="55" t="s">
        <v>12</v>
      </c>
      <c r="F3" s="55"/>
      <c r="G3" s="55"/>
      <c r="H3" s="55"/>
      <c r="I3" s="55"/>
    </row>
    <row r="4" spans="1:14" ht="17">
      <c r="A4" s="6"/>
      <c r="B4" s="6" t="s">
        <v>1</v>
      </c>
      <c r="C4" s="6" t="s">
        <v>18</v>
      </c>
      <c r="D4" s="6" t="s">
        <v>19</v>
      </c>
      <c r="E4" s="8" t="s">
        <v>20</v>
      </c>
      <c r="F4" s="8" t="s">
        <v>21</v>
      </c>
      <c r="G4" s="9" t="s">
        <v>22</v>
      </c>
      <c r="H4" s="9" t="s">
        <v>36</v>
      </c>
      <c r="I4" s="9" t="s">
        <v>17</v>
      </c>
      <c r="N4" t="s">
        <v>34</v>
      </c>
    </row>
    <row r="5" spans="1:14">
      <c r="A5" s="6" t="s">
        <v>5</v>
      </c>
      <c r="B5" s="13">
        <v>1200</v>
      </c>
      <c r="C5" s="19" t="s">
        <v>37</v>
      </c>
      <c r="D5" s="21" t="s">
        <v>29</v>
      </c>
      <c r="E5" s="12">
        <v>1198.9000000000001</v>
      </c>
      <c r="F5" s="25">
        <v>2E-3</v>
      </c>
      <c r="G5" s="12">
        <f>(C10/G10)*E5</f>
        <v>1198.9000000000001</v>
      </c>
      <c r="H5" s="20">
        <v>2E-3</v>
      </c>
      <c r="I5" s="10" t="e">
        <f>C5-G5/C5</f>
        <v>#VALUE!</v>
      </c>
      <c r="J5" t="s">
        <v>33</v>
      </c>
      <c r="N5" t="s">
        <v>35</v>
      </c>
    </row>
    <row r="6" spans="1:14">
      <c r="A6" s="6" t="s">
        <v>6</v>
      </c>
      <c r="B6" s="13">
        <v>2200</v>
      </c>
      <c r="C6" s="11" t="s">
        <v>30</v>
      </c>
      <c r="D6" s="21" t="s">
        <v>31</v>
      </c>
      <c r="E6" s="12">
        <v>2164</v>
      </c>
      <c r="F6" s="25">
        <v>2E-3</v>
      </c>
      <c r="G6" s="12">
        <f>(C10/G10)*E6</f>
        <v>2164</v>
      </c>
      <c r="H6" s="20">
        <v>2E-3</v>
      </c>
      <c r="I6" s="10"/>
    </row>
    <row r="7" spans="1:14">
      <c r="A7" s="6" t="s">
        <v>7</v>
      </c>
      <c r="B7" s="13">
        <v>3300</v>
      </c>
      <c r="C7" s="11" t="s">
        <v>32</v>
      </c>
      <c r="D7" s="21" t="s">
        <v>31</v>
      </c>
      <c r="E7" s="12">
        <v>3297.2</v>
      </c>
      <c r="F7" s="25">
        <v>2E-3</v>
      </c>
      <c r="G7" s="12">
        <f>(C10/G10)*E7</f>
        <v>3297.2</v>
      </c>
      <c r="H7" s="20">
        <v>2E-3</v>
      </c>
      <c r="I7" s="4"/>
    </row>
    <row r="8" spans="1:14">
      <c r="A8" s="6" t="s">
        <v>13</v>
      </c>
      <c r="B8" s="58"/>
      <c r="C8" s="58"/>
      <c r="D8" s="58"/>
      <c r="E8" s="12"/>
      <c r="F8" s="25">
        <v>2E-3</v>
      </c>
      <c r="G8" s="11" t="e">
        <f t="shared" ref="G8" si="0">(C13/G13)*E8</f>
        <v>#DIV/0!</v>
      </c>
      <c r="H8" s="20"/>
      <c r="I8" s="10"/>
    </row>
    <row r="9" spans="1:14">
      <c r="A9" s="6" t="s">
        <v>14</v>
      </c>
      <c r="B9" s="58"/>
      <c r="C9" s="58"/>
      <c r="D9" s="58"/>
      <c r="E9" s="12"/>
      <c r="F9" s="25">
        <v>2E-3</v>
      </c>
      <c r="G9" s="11" t="e">
        <f t="shared" ref="G9" si="1">(C14/G14)*E9</f>
        <v>#DIV/0!</v>
      </c>
      <c r="H9" s="20"/>
      <c r="I9" s="10"/>
    </row>
    <row r="10" spans="1:14">
      <c r="A10" s="5"/>
      <c r="B10" s="15" t="s">
        <v>23</v>
      </c>
      <c r="C10" s="14">
        <v>1000</v>
      </c>
      <c r="D10" s="57"/>
      <c r="E10" s="57"/>
      <c r="F10" s="16" t="s">
        <v>24</v>
      </c>
      <c r="G10" s="7">
        <v>1000</v>
      </c>
      <c r="H10" s="56"/>
      <c r="I10" s="56"/>
    </row>
    <row r="12" spans="1:14">
      <c r="A12" s="3" t="s">
        <v>16</v>
      </c>
      <c r="B12" s="3"/>
      <c r="C12" s="3"/>
    </row>
    <row r="14" spans="1:14">
      <c r="A14" s="23" t="s">
        <v>3</v>
      </c>
      <c r="B14" s="24">
        <v>0.56699999999999995</v>
      </c>
    </row>
    <row r="16" spans="1:14">
      <c r="A16" s="31" t="s">
        <v>0</v>
      </c>
      <c r="B16" s="31" t="s">
        <v>4</v>
      </c>
      <c r="C16" s="31" t="s">
        <v>2</v>
      </c>
      <c r="F16" s="17" t="s">
        <v>25</v>
      </c>
    </row>
    <row r="17" spans="1:6">
      <c r="A17" s="28">
        <v>0</v>
      </c>
      <c r="B17" s="29">
        <v>2.5000000000000001E-2</v>
      </c>
      <c r="C17" s="28">
        <v>1.1253899999999999</v>
      </c>
      <c r="F17" s="17" t="s">
        <v>26</v>
      </c>
    </row>
    <row r="18" spans="1:6">
      <c r="A18" s="11">
        <v>30.08</v>
      </c>
      <c r="B18" s="22">
        <v>2.69E-2</v>
      </c>
      <c r="C18" s="11">
        <v>1.1257200000000001</v>
      </c>
      <c r="F18" s="17" t="s">
        <v>27</v>
      </c>
    </row>
    <row r="19" spans="1:6">
      <c r="A19" s="11">
        <v>60.29</v>
      </c>
      <c r="B19" s="22">
        <v>2.7099999999999999E-2</v>
      </c>
      <c r="C19" s="11">
        <v>1.12652</v>
      </c>
    </row>
    <row r="20" spans="1:6">
      <c r="A20" s="11">
        <v>91.48</v>
      </c>
      <c r="B20" s="22">
        <v>2.7300000000000001E-2</v>
      </c>
      <c r="C20" s="11">
        <v>1.12744</v>
      </c>
      <c r="F20" s="18" t="s">
        <v>28</v>
      </c>
    </row>
    <row r="21" spans="1:6">
      <c r="A21" s="11">
        <v>120.38</v>
      </c>
      <c r="B21" s="22">
        <v>2.75E-2</v>
      </c>
      <c r="C21" s="11">
        <v>1.1283300000000001</v>
      </c>
    </row>
    <row r="22" spans="1:6">
      <c r="A22" s="11">
        <v>150.4</v>
      </c>
      <c r="B22" s="22">
        <v>2.7699999999999999E-2</v>
      </c>
      <c r="C22" s="11">
        <v>1.1292500000000001</v>
      </c>
    </row>
    <row r="23" spans="1:6">
      <c r="A23" s="11">
        <v>180.69</v>
      </c>
      <c r="B23" s="22">
        <v>2.7900000000000001E-2</v>
      </c>
      <c r="C23" s="11">
        <v>1.1302099999999999</v>
      </c>
    </row>
    <row r="24" spans="1:6">
      <c r="A24" s="11">
        <v>210.01</v>
      </c>
      <c r="B24" s="22">
        <v>2.8000000000000001E-2</v>
      </c>
      <c r="C24" s="21">
        <v>1.1311100000000001</v>
      </c>
    </row>
    <row r="25" spans="1:6">
      <c r="A25" s="11">
        <v>240.69</v>
      </c>
      <c r="B25" s="22">
        <v>2.8199999999999999E-2</v>
      </c>
      <c r="C25" s="21">
        <v>1.1320699999999999</v>
      </c>
    </row>
    <row r="26" spans="1:6">
      <c r="A26" s="11">
        <v>270.39999999999998</v>
      </c>
      <c r="B26" s="22">
        <v>2.8400000000000002E-2</v>
      </c>
      <c r="C26" s="21">
        <v>1.1330199999999999</v>
      </c>
    </row>
    <row r="27" spans="1:6">
      <c r="A27" s="11">
        <v>300.52</v>
      </c>
      <c r="B27" s="22">
        <v>2.86E-2</v>
      </c>
      <c r="C27" s="21">
        <v>1.1339900000000001</v>
      </c>
    </row>
    <row r="28" spans="1:6">
      <c r="A28" s="11">
        <v>330.39</v>
      </c>
      <c r="B28" s="22">
        <v>2.8799999999999999E-2</v>
      </c>
      <c r="C28" s="30">
        <v>1.1349</v>
      </c>
    </row>
    <row r="29" spans="1:6">
      <c r="A29" s="11">
        <v>360.15</v>
      </c>
      <c r="B29" s="22">
        <v>2.9000000000000001E-2</v>
      </c>
      <c r="C29" s="21">
        <v>1.1357900000000001</v>
      </c>
    </row>
    <row r="30" spans="1:6">
      <c r="A30" s="11">
        <v>390.49</v>
      </c>
      <c r="B30" s="22">
        <v>2.92E-2</v>
      </c>
      <c r="C30" s="21">
        <v>1.1367100000000001</v>
      </c>
    </row>
    <row r="31" spans="1:6">
      <c r="A31" s="11">
        <v>420.09</v>
      </c>
      <c r="B31" s="22">
        <v>2.93E-2</v>
      </c>
      <c r="C31" s="21">
        <v>1.1376200000000001</v>
      </c>
    </row>
    <row r="32" spans="1:6">
      <c r="A32" s="11">
        <v>450.47</v>
      </c>
      <c r="B32" s="22">
        <v>2.9499999999999998E-2</v>
      </c>
      <c r="C32" s="21">
        <v>1.1385400000000001</v>
      </c>
    </row>
    <row r="33" spans="1:3">
      <c r="A33" s="11">
        <v>480.67</v>
      </c>
      <c r="B33" s="22">
        <v>2.9700000000000001E-2</v>
      </c>
      <c r="C33" s="21">
        <v>1.1394200000000001</v>
      </c>
    </row>
    <row r="34" spans="1:3">
      <c r="A34" s="11">
        <v>510.82</v>
      </c>
      <c r="B34" s="22">
        <v>2.9899999999999999E-2</v>
      </c>
      <c r="C34" s="30">
        <v>1.1403000000000001</v>
      </c>
    </row>
    <row r="35" spans="1:3">
      <c r="A35" s="11">
        <v>540.09</v>
      </c>
      <c r="B35" s="22">
        <v>3.0099999999999998E-2</v>
      </c>
      <c r="C35" s="21">
        <v>1.14114</v>
      </c>
    </row>
    <row r="36" spans="1:3">
      <c r="A36" s="11">
        <v>570.98</v>
      </c>
      <c r="B36" s="22">
        <v>3.0200000000000001E-2</v>
      </c>
      <c r="C36" s="30">
        <v>1.1419999999999999</v>
      </c>
    </row>
    <row r="37" spans="1:3">
      <c r="A37" s="11">
        <v>600.28</v>
      </c>
      <c r="B37" s="22">
        <v>3.04E-2</v>
      </c>
      <c r="C37" s="21">
        <v>1.1428199999999999</v>
      </c>
    </row>
    <row r="38" spans="1:3">
      <c r="A38" s="11">
        <v>630.69000000000005</v>
      </c>
      <c r="B38" s="22">
        <v>3.0599999999999999E-2</v>
      </c>
      <c r="C38" s="21">
        <v>1.1436599999999999</v>
      </c>
    </row>
    <row r="39" spans="1:3">
      <c r="A39" s="11">
        <v>660.35</v>
      </c>
      <c r="B39" s="22">
        <v>3.0700000000000002E-2</v>
      </c>
      <c r="C39" s="21">
        <v>1.14445</v>
      </c>
    </row>
    <row r="40" spans="1:3">
      <c r="A40" s="11">
        <v>688.16</v>
      </c>
      <c r="B40" s="22">
        <v>3.09E-2</v>
      </c>
      <c r="C40" s="21">
        <v>1.1451899999999999</v>
      </c>
    </row>
    <row r="41" spans="1:3">
      <c r="B41" s="1"/>
    </row>
    <row r="42" spans="1:3">
      <c r="B42" s="1"/>
    </row>
    <row r="43" spans="1:3">
      <c r="B43" s="1"/>
    </row>
    <row r="44" spans="1:3">
      <c r="B44" s="1"/>
    </row>
    <row r="45" spans="1:3">
      <c r="B45" s="1"/>
    </row>
    <row r="46" spans="1:3">
      <c r="B46" s="1"/>
    </row>
    <row r="47" spans="1:3">
      <c r="B47" s="1"/>
    </row>
    <row r="48" spans="1:3">
      <c r="B48" s="1"/>
    </row>
    <row r="49" spans="2:12">
      <c r="B49" s="1"/>
    </row>
    <row r="50" spans="2:12">
      <c r="B50" s="1"/>
      <c r="C50" s="2"/>
    </row>
    <row r="51" spans="2:12">
      <c r="B51" s="1"/>
    </row>
    <row r="52" spans="2:12">
      <c r="B52" s="1"/>
    </row>
    <row r="53" spans="2:12">
      <c r="B53" s="1"/>
    </row>
    <row r="54" spans="2:12">
      <c r="B54" s="1"/>
    </row>
    <row r="55" spans="2:12">
      <c r="B55" s="1"/>
    </row>
    <row r="56" spans="2:12">
      <c r="B56" s="1"/>
    </row>
    <row r="57" spans="2:12">
      <c r="B57" s="1"/>
    </row>
    <row r="58" spans="2:12">
      <c r="B58" s="1"/>
    </row>
    <row r="59" spans="2:12">
      <c r="B59" s="1"/>
    </row>
    <row r="60" spans="2:12">
      <c r="B60" s="1"/>
      <c r="I60" s="53" t="s">
        <v>45</v>
      </c>
      <c r="J60" s="53"/>
      <c r="K60" s="53"/>
      <c r="L60" s="53"/>
    </row>
    <row r="61" spans="2:12">
      <c r="B61" s="1"/>
      <c r="I61" s="27" t="s">
        <v>38</v>
      </c>
      <c r="J61" s="11">
        <f t="array" ref="J61:K63">LINEST(B18:B40,C18:C40,1,1)</f>
        <v>0.202130164007917</v>
      </c>
      <c r="K61" s="11">
        <v>-0.20059914390954758</v>
      </c>
      <c r="L61" s="27" t="s">
        <v>40</v>
      </c>
    </row>
    <row r="62" spans="2:12">
      <c r="B62" s="1"/>
      <c r="I62" s="27" t="s">
        <v>39</v>
      </c>
      <c r="J62" s="11">
        <v>1.0761493751522103E-3</v>
      </c>
      <c r="K62" s="11">
        <v>1.2221576446592713E-3</v>
      </c>
      <c r="L62" s="27" t="s">
        <v>41</v>
      </c>
    </row>
    <row r="63" spans="2:12" ht="17">
      <c r="B63" s="1"/>
      <c r="I63" s="27" t="s">
        <v>43</v>
      </c>
      <c r="J63" s="11">
        <v>0.99940510034760277</v>
      </c>
      <c r="K63" s="11">
        <v>3.0832327208024888E-5</v>
      </c>
      <c r="L63" s="27" t="s">
        <v>42</v>
      </c>
    </row>
    <row r="64" spans="2:12">
      <c r="B64" s="1"/>
    </row>
    <row r="65" spans="2:3">
      <c r="B65" s="1"/>
    </row>
    <row r="66" spans="2:3">
      <c r="B66" s="1"/>
    </row>
    <row r="67" spans="2:3">
      <c r="B67" s="1"/>
    </row>
    <row r="68" spans="2:3">
      <c r="B68" s="1"/>
    </row>
    <row r="69" spans="2:3">
      <c r="B69" s="1"/>
    </row>
    <row r="70" spans="2:3">
      <c r="B70" s="1"/>
    </row>
    <row r="71" spans="2:3">
      <c r="B71" s="1"/>
    </row>
    <row r="72" spans="2:3">
      <c r="B72" s="1"/>
    </row>
    <row r="73" spans="2:3">
      <c r="B73" s="1"/>
    </row>
    <row r="74" spans="2:3">
      <c r="B74" s="1"/>
    </row>
    <row r="75" spans="2:3">
      <c r="B75" s="1"/>
      <c r="C75" s="2"/>
    </row>
    <row r="76" spans="2:3">
      <c r="B76" s="1"/>
    </row>
  </sheetData>
  <mergeCells count="8">
    <mergeCell ref="A2:I2"/>
    <mergeCell ref="A3:B3"/>
    <mergeCell ref="I60:L60"/>
    <mergeCell ref="C3:D3"/>
    <mergeCell ref="E3:I3"/>
    <mergeCell ref="H10:I10"/>
    <mergeCell ref="D10:E10"/>
    <mergeCell ref="B8:D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9C49-679B-2B45-B654-8E67D4C4F8B9}">
  <dimension ref="A1:I48"/>
  <sheetViews>
    <sheetView workbookViewId="0">
      <selection activeCell="L24" sqref="L24"/>
    </sheetView>
  </sheetViews>
  <sheetFormatPr baseColWidth="10" defaultRowHeight="15"/>
  <sheetData>
    <row r="1" spans="1:9">
      <c r="A1" t="s">
        <v>51</v>
      </c>
    </row>
    <row r="2" spans="1:9" ht="16" thickBot="1"/>
    <row r="3" spans="1:9">
      <c r="A3" s="39" t="s">
        <v>52</v>
      </c>
      <c r="B3" s="39"/>
    </row>
    <row r="4" spans="1:9">
      <c r="A4" s="36" t="s">
        <v>53</v>
      </c>
      <c r="B4" s="36">
        <v>0</v>
      </c>
    </row>
    <row r="5" spans="1:9">
      <c r="A5" s="36" t="s">
        <v>54</v>
      </c>
      <c r="B5" s="36">
        <v>0</v>
      </c>
    </row>
    <row r="6" spans="1:9">
      <c r="A6" s="36" t="s">
        <v>55</v>
      </c>
      <c r="B6" s="36">
        <v>-4.3478260869565216E-2</v>
      </c>
    </row>
    <row r="7" spans="1:9">
      <c r="A7" s="36" t="s">
        <v>56</v>
      </c>
      <c r="B7" s="36">
        <v>3.6255463521842795E-4</v>
      </c>
    </row>
    <row r="8" spans="1:9" ht="16" thickBot="1">
      <c r="A8" s="37" t="s">
        <v>57</v>
      </c>
      <c r="B8" s="37">
        <v>24</v>
      </c>
    </row>
    <row r="10" spans="1:9" ht="16" thickBot="1">
      <c r="A10" t="s">
        <v>58</v>
      </c>
    </row>
    <row r="11" spans="1:9">
      <c r="A11" s="38"/>
      <c r="B11" s="38" t="s">
        <v>63</v>
      </c>
      <c r="C11" s="38" t="s">
        <v>64</v>
      </c>
      <c r="D11" s="38" t="s">
        <v>65</v>
      </c>
      <c r="E11" s="38" t="s">
        <v>66</v>
      </c>
      <c r="F11" s="38" t="s">
        <v>67</v>
      </c>
    </row>
    <row r="12" spans="1:9">
      <c r="A12" s="36" t="s">
        <v>59</v>
      </c>
      <c r="B12" s="36">
        <v>1</v>
      </c>
      <c r="C12" s="36">
        <v>0</v>
      </c>
      <c r="D12" s="36">
        <v>0</v>
      </c>
      <c r="E12" s="36">
        <v>0</v>
      </c>
      <c r="F12" s="36">
        <v>1</v>
      </c>
    </row>
    <row r="13" spans="1:9">
      <c r="A13" s="36" t="s">
        <v>60</v>
      </c>
      <c r="B13" s="36">
        <v>23</v>
      </c>
      <c r="C13" s="36">
        <v>3.0232548609224494E-6</v>
      </c>
      <c r="D13" s="36">
        <v>1.3144586351836736E-7</v>
      </c>
      <c r="E13" s="36"/>
      <c r="F13" s="36"/>
    </row>
    <row r="14" spans="1:9" ht="16" thickBot="1">
      <c r="A14" s="37" t="s">
        <v>61</v>
      </c>
      <c r="B14" s="37">
        <v>24</v>
      </c>
      <c r="C14" s="37">
        <v>3.0232548609224494E-6</v>
      </c>
      <c r="D14" s="37"/>
      <c r="E14" s="37"/>
      <c r="F14" s="37"/>
    </row>
    <row r="15" spans="1:9" ht="16" thickBot="1"/>
    <row r="16" spans="1:9">
      <c r="A16" s="38"/>
      <c r="B16" s="38" t="s">
        <v>68</v>
      </c>
      <c r="C16" s="38" t="s">
        <v>56</v>
      </c>
      <c r="D16" s="38" t="s">
        <v>69</v>
      </c>
      <c r="E16" s="38" t="s">
        <v>70</v>
      </c>
      <c r="F16" s="38" t="s">
        <v>71</v>
      </c>
      <c r="G16" s="38" t="s">
        <v>72</v>
      </c>
      <c r="H16" s="38" t="s">
        <v>73</v>
      </c>
      <c r="I16" s="38" t="s">
        <v>74</v>
      </c>
    </row>
    <row r="17" spans="1:9">
      <c r="A17" s="36" t="s">
        <v>62</v>
      </c>
      <c r="B17" s="36">
        <v>0</v>
      </c>
      <c r="C17" s="36" t="e">
        <v>#N/A</v>
      </c>
      <c r="D17" s="36" t="e">
        <v>#N/A</v>
      </c>
      <c r="E17" s="36" t="e">
        <v>#N/A</v>
      </c>
      <c r="F17" s="36" t="e">
        <v>#N/A</v>
      </c>
      <c r="G17" s="36" t="e">
        <v>#N/A</v>
      </c>
      <c r="H17" s="36" t="e">
        <v>#N/A</v>
      </c>
      <c r="I17" s="36" t="e">
        <v>#N/A</v>
      </c>
    </row>
    <row r="18" spans="1:9" ht="16" thickBot="1">
      <c r="A18" s="37" t="s">
        <v>75</v>
      </c>
      <c r="B18" s="37">
        <v>-2.2887303229679031E-21</v>
      </c>
      <c r="C18" s="37">
        <v>5.4667570865543342E-7</v>
      </c>
      <c r="D18" s="37">
        <v>-4.186632562469456E-15</v>
      </c>
      <c r="E18" s="37">
        <v>1</v>
      </c>
      <c r="F18" s="37">
        <v>-1.1308848651412915E-6</v>
      </c>
      <c r="G18" s="37">
        <v>1.1308848651412869E-6</v>
      </c>
      <c r="H18" s="37">
        <v>-1.1308848651412915E-6</v>
      </c>
      <c r="I18" s="37">
        <v>1.1308848651412869E-6</v>
      </c>
    </row>
    <row r="22" spans="1:9">
      <c r="A22" t="s">
        <v>76</v>
      </c>
    </row>
    <row r="23" spans="1:9" ht="16" thickBot="1"/>
    <row r="24" spans="1:9">
      <c r="A24" s="38" t="s">
        <v>77</v>
      </c>
      <c r="B24" s="38" t="s">
        <v>78</v>
      </c>
      <c r="C24" s="38" t="s">
        <v>79</v>
      </c>
    </row>
    <row r="25" spans="1:9">
      <c r="A25" s="36">
        <v>1</v>
      </c>
      <c r="B25" s="36">
        <v>-2.8698389519694558E-19</v>
      </c>
      <c r="C25" s="36">
        <v>1.600798135565164E-3</v>
      </c>
    </row>
    <row r="26" spans="1:9">
      <c r="A26" s="36">
        <v>2</v>
      </c>
      <c r="B26" s="36">
        <v>-2.8773917620352484E-19</v>
      </c>
      <c r="C26" s="36">
        <v>-2.2588908127300187E-4</v>
      </c>
    </row>
    <row r="27" spans="1:9">
      <c r="A27" s="36">
        <v>3</v>
      </c>
      <c r="B27" s="36">
        <v>-2.8957016046189907E-19</v>
      </c>
      <c r="C27" s="36">
        <v>-2.481611220927664E-4</v>
      </c>
    </row>
    <row r="28" spans="1:9">
      <c r="A28" s="36">
        <v>4</v>
      </c>
      <c r="B28" s="36">
        <v>-2.9167579235902968E-19</v>
      </c>
      <c r="C28" s="36">
        <v>-2.4377396903546884E-4</v>
      </c>
    </row>
    <row r="29" spans="1:9">
      <c r="A29" s="36">
        <v>5</v>
      </c>
      <c r="B29" s="36">
        <v>-2.9371276234647085E-19</v>
      </c>
      <c r="C29" s="36">
        <v>-2.460516144474724E-4</v>
      </c>
    </row>
    <row r="30" spans="1:9">
      <c r="A30" s="36">
        <v>6</v>
      </c>
      <c r="B30" s="36">
        <v>-2.9581839424360146E-19</v>
      </c>
      <c r="C30" s="36">
        <v>-2.4166446139017484E-4</v>
      </c>
    </row>
    <row r="31" spans="1:9">
      <c r="A31" s="36">
        <v>7</v>
      </c>
      <c r="B31" s="36">
        <v>-2.9801557535365075E-19</v>
      </c>
      <c r="C31" s="36">
        <v>-2.2839091037387513E-4</v>
      </c>
    </row>
    <row r="32" spans="1:9">
      <c r="A32" s="36">
        <v>8</v>
      </c>
      <c r="B32" s="36">
        <v>-3.0007543264432154E-19</v>
      </c>
      <c r="C32" s="36">
        <v>-1.284469562961296E-4</v>
      </c>
    </row>
    <row r="33" spans="1:3">
      <c r="A33" s="36">
        <v>9</v>
      </c>
      <c r="B33" s="36">
        <v>-3.0227261375437083E-19</v>
      </c>
      <c r="C33" s="36">
        <v>-1.1517340527982643E-4</v>
      </c>
    </row>
    <row r="34" spans="1:3">
      <c r="A34" s="36">
        <v>10</v>
      </c>
      <c r="B34" s="36">
        <v>-3.044469075611904E-19</v>
      </c>
      <c r="C34" s="36">
        <v>-1.041214537532764E-4</v>
      </c>
    </row>
    <row r="35" spans="1:3">
      <c r="A35" s="36">
        <v>11</v>
      </c>
      <c r="B35" s="36">
        <v>-3.0666697597446937E-19</v>
      </c>
      <c r="C35" s="36">
        <v>-8.862630324722353E-5</v>
      </c>
    </row>
    <row r="36" spans="1:3">
      <c r="A36" s="36">
        <v>12</v>
      </c>
      <c r="B36" s="36">
        <v>-3.0874972056837036E-19</v>
      </c>
      <c r="C36" s="36">
        <v>-8.6460749679675674E-5</v>
      </c>
    </row>
    <row r="37" spans="1:3">
      <c r="A37" s="36">
        <v>13</v>
      </c>
      <c r="B37" s="36">
        <v>-3.1078669055581147E-19</v>
      </c>
      <c r="C37" s="36">
        <v>-8.8738395091682681E-5</v>
      </c>
    </row>
    <row r="38" spans="1:3">
      <c r="A38" s="36">
        <v>14</v>
      </c>
      <c r="B38" s="36">
        <v>-3.1289232245294213E-19</v>
      </c>
      <c r="C38" s="36">
        <v>-8.4351242034385148E-5</v>
      </c>
    </row>
    <row r="39" spans="1:3">
      <c r="A39" s="36">
        <v>15</v>
      </c>
      <c r="B39" s="36">
        <v>-3.1497506704684259E-19</v>
      </c>
      <c r="C39" s="36">
        <v>1.7814311533110065E-5</v>
      </c>
    </row>
    <row r="40" spans="1:3">
      <c r="A40" s="36">
        <v>16</v>
      </c>
      <c r="B40" s="36">
        <v>-3.170806989439732E-19</v>
      </c>
      <c r="C40" s="36">
        <v>2.2201464590411071E-5</v>
      </c>
    </row>
    <row r="41" spans="1:3">
      <c r="A41" s="36">
        <v>17</v>
      </c>
      <c r="B41" s="36">
        <v>-3.1909478162818523E-19</v>
      </c>
      <c r="C41" s="36">
        <v>1.770221968870296E-5</v>
      </c>
    </row>
    <row r="42" spans="1:3">
      <c r="A42" s="36">
        <v>18</v>
      </c>
      <c r="B42" s="36">
        <v>-3.2110886431239668E-19</v>
      </c>
      <c r="C42" s="36">
        <v>1.3202974786946281E-5</v>
      </c>
    </row>
    <row r="43" spans="1:3">
      <c r="A43" s="36">
        <v>19</v>
      </c>
      <c r="B43" s="36">
        <v>-3.2303139778369007E-19</v>
      </c>
      <c r="C43" s="36">
        <v>-1.8266807376053244E-7</v>
      </c>
    </row>
    <row r="44" spans="1:3">
      <c r="A44" s="36">
        <v>20</v>
      </c>
      <c r="B44" s="36">
        <v>-3.2499970586144223E-19</v>
      </c>
      <c r="C44" s="36">
        <v>9.0874888044972422E-5</v>
      </c>
    </row>
    <row r="45" spans="1:3">
      <c r="A45" s="36">
        <v>21</v>
      </c>
      <c r="B45" s="36">
        <v>-3.2687646472627576E-19</v>
      </c>
      <c r="C45" s="36">
        <v>7.3046046204710744E-5</v>
      </c>
    </row>
    <row r="46" spans="1:3">
      <c r="A46" s="36">
        <v>22</v>
      </c>
      <c r="B46" s="36">
        <v>-3.2879899819756915E-19</v>
      </c>
      <c r="C46" s="36">
        <v>5.9660403344003936E-5</v>
      </c>
    </row>
    <row r="47" spans="1:3">
      <c r="A47" s="36">
        <v>23</v>
      </c>
      <c r="B47" s="36">
        <v>-3.3060709515271371E-19</v>
      </c>
      <c r="C47" s="36">
        <v>1.3516676303448568E-4</v>
      </c>
    </row>
    <row r="48" spans="1:3" ht="16" thickBot="1">
      <c r="A48" s="37">
        <v>24</v>
      </c>
      <c r="B48" s="37">
        <v>-3.3230075559170997E-19</v>
      </c>
      <c r="C48" s="37">
        <v>9.9565125276212729E-5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033D-0C97-BA4E-A258-1A815F6E20F5}">
  <dimension ref="A2:AZ58"/>
  <sheetViews>
    <sheetView tabSelected="1" topLeftCell="X1" zoomScale="64" zoomScaleNormal="140" workbookViewId="0">
      <selection activeCell="AO10" sqref="AO10"/>
    </sheetView>
  </sheetViews>
  <sheetFormatPr baseColWidth="10" defaultRowHeight="15"/>
  <cols>
    <col min="2" max="2" width="22.1640625" bestFit="1" customWidth="1"/>
    <col min="3" max="3" width="11.6640625" bestFit="1" customWidth="1"/>
    <col min="4" max="4" width="11.1640625" customWidth="1"/>
    <col min="6" max="6" width="13.6640625" customWidth="1"/>
    <col min="7" max="7" width="33.83203125" customWidth="1"/>
    <col min="8" max="8" width="27.5" bestFit="1" customWidth="1"/>
    <col min="9" max="9" width="15.1640625" customWidth="1"/>
    <col min="10" max="10" width="15.6640625" bestFit="1" customWidth="1"/>
    <col min="11" max="11" width="15.5" bestFit="1" customWidth="1"/>
    <col min="14" max="14" width="13.83203125" bestFit="1" customWidth="1"/>
    <col min="15" max="15" width="12.33203125" customWidth="1"/>
    <col min="16" max="16" width="12" bestFit="1" customWidth="1"/>
    <col min="17" max="17" width="18.6640625" bestFit="1" customWidth="1"/>
    <col min="18" max="18" width="21.5" bestFit="1" customWidth="1"/>
    <col min="20" max="20" width="19.6640625" customWidth="1"/>
    <col min="21" max="21" width="19.6640625" bestFit="1" customWidth="1"/>
    <col min="41" max="41" width="13.6640625" bestFit="1" customWidth="1"/>
    <col min="42" max="42" width="11.6640625" bestFit="1" customWidth="1"/>
    <col min="50" max="50" width="18.5" customWidth="1"/>
    <col min="51" max="51" width="23" customWidth="1"/>
    <col min="52" max="52" width="18.6640625" customWidth="1"/>
  </cols>
  <sheetData>
    <row r="2" spans="1:52">
      <c r="A2" s="59" t="s">
        <v>49</v>
      </c>
      <c r="B2" s="60"/>
      <c r="C2" s="60"/>
      <c r="D2" s="60"/>
      <c r="E2" s="60"/>
      <c r="F2" s="61"/>
      <c r="H2" s="59" t="s">
        <v>103</v>
      </c>
      <c r="I2" s="60"/>
      <c r="J2" s="61"/>
    </row>
    <row r="3" spans="1:52">
      <c r="A3" s="69"/>
      <c r="B3" s="70"/>
      <c r="C3" s="68" t="s">
        <v>80</v>
      </c>
      <c r="D3" s="68"/>
      <c r="E3" s="68" t="s">
        <v>12</v>
      </c>
      <c r="F3" s="68"/>
      <c r="H3" s="63" t="s">
        <v>12</v>
      </c>
      <c r="I3" s="71"/>
      <c r="J3" s="64"/>
      <c r="M3" s="62" t="s">
        <v>92</v>
      </c>
      <c r="N3" s="62"/>
      <c r="O3" s="62"/>
      <c r="P3" s="62"/>
      <c r="Q3" s="62"/>
      <c r="R3" s="62"/>
      <c r="T3" s="67" t="s">
        <v>104</v>
      </c>
      <c r="U3" s="67"/>
    </row>
    <row r="4" spans="1:52">
      <c r="A4" s="26"/>
      <c r="B4" s="26" t="s">
        <v>46</v>
      </c>
      <c r="C4" s="26" t="s">
        <v>10</v>
      </c>
      <c r="D4" s="26" t="s">
        <v>11</v>
      </c>
      <c r="E4" s="26" t="s">
        <v>8</v>
      </c>
      <c r="F4" s="26" t="s">
        <v>47</v>
      </c>
      <c r="H4" s="63" t="s">
        <v>82</v>
      </c>
      <c r="I4" s="64"/>
      <c r="J4" s="32" t="s">
        <v>50</v>
      </c>
      <c r="M4" s="31" t="s">
        <v>83</v>
      </c>
      <c r="N4" s="31" t="s">
        <v>85</v>
      </c>
      <c r="O4" s="31" t="s">
        <v>86</v>
      </c>
      <c r="P4" s="31" t="s">
        <v>87</v>
      </c>
      <c r="Q4" s="31" t="s">
        <v>110</v>
      </c>
      <c r="R4" s="31" t="s">
        <v>111</v>
      </c>
      <c r="T4" s="26" t="s">
        <v>95</v>
      </c>
      <c r="U4" s="31" t="s">
        <v>96</v>
      </c>
    </row>
    <row r="5" spans="1:52">
      <c r="A5" s="26" t="s">
        <v>5</v>
      </c>
      <c r="B5" s="13">
        <v>1200</v>
      </c>
      <c r="C5" s="10">
        <v>1193</v>
      </c>
      <c r="D5" s="11">
        <v>1</v>
      </c>
      <c r="E5" s="12">
        <v>1198.9000000000001</v>
      </c>
      <c r="F5" s="11">
        <v>2E-3</v>
      </c>
      <c r="H5" s="65">
        <f>($B$13/$B$14) * E5</f>
        <v>1198.9000000000001</v>
      </c>
      <c r="I5" s="66"/>
      <c r="J5" s="49">
        <f>(ABS(H5-C5)/C5)*100</f>
        <v>0.49455155071249712</v>
      </c>
      <c r="M5" s="42">
        <v>0</v>
      </c>
      <c r="N5" s="29">
        <v>2.5000000000000001E-2</v>
      </c>
      <c r="O5" s="42">
        <v>1125.3900000000001</v>
      </c>
      <c r="P5" s="42">
        <f>O5-1000</f>
        <v>125.3900000000001</v>
      </c>
      <c r="Q5" s="22">
        <f t="shared" ref="Q5:Q28" si="0">$AB$37*P5+$AC$37</f>
        <v>2.6600798135565165E-2</v>
      </c>
      <c r="R5" s="22">
        <f>Q5-N5</f>
        <v>1.6007981355651638E-3</v>
      </c>
      <c r="T5" s="35">
        <f>(P5*$B$15)/(4*$O$5+2*P5)</f>
        <v>2.3825561723277395E-2</v>
      </c>
      <c r="U5" s="35">
        <f>(P5*$B$15)/(4*O5)</f>
        <v>2.5152873670460926E-2</v>
      </c>
    </row>
    <row r="6" spans="1:52">
      <c r="A6" s="26" t="s">
        <v>6</v>
      </c>
      <c r="B6" s="13">
        <v>2200</v>
      </c>
      <c r="C6" s="11">
        <v>2120</v>
      </c>
      <c r="D6" s="11">
        <v>10</v>
      </c>
      <c r="E6" s="12">
        <v>2164</v>
      </c>
      <c r="F6" s="11">
        <v>2E-3</v>
      </c>
      <c r="H6" s="65">
        <f>($B$13/$B$14) * E6</f>
        <v>2164</v>
      </c>
      <c r="I6" s="66"/>
      <c r="J6" s="49">
        <f t="shared" ref="J6:J9" si="1">(ABS(H6-C6)/C6)*100</f>
        <v>2.0754716981132075</v>
      </c>
      <c r="M6" s="11">
        <v>30.08</v>
      </c>
      <c r="N6" s="22">
        <v>2.69E-2</v>
      </c>
      <c r="O6" s="11">
        <v>1125.72</v>
      </c>
      <c r="P6" s="11">
        <f t="shared" ref="P6:P28" si="2">O6-1000</f>
        <v>125.72000000000003</v>
      </c>
      <c r="Q6" s="22">
        <f t="shared" si="0"/>
        <v>2.6674110918726998E-2</v>
      </c>
      <c r="R6" s="22">
        <f t="shared" ref="R5:R28" si="3">Q6-N6</f>
        <v>-2.2588908127300217E-4</v>
      </c>
      <c r="T6" s="35">
        <f t="shared" ref="T6:T28" si="4">(P6*$B$15)/(4*$O$5+2*P6)</f>
        <v>2.3884948453608255E-2</v>
      </c>
      <c r="U6" s="35">
        <f t="shared" ref="U6:U28" si="5">(P6*$B$15)/(4*O6)</f>
        <v>2.5211677859503259E-2</v>
      </c>
      <c r="AW6" s="67" t="s">
        <v>105</v>
      </c>
      <c r="AX6" s="67"/>
      <c r="AY6" s="67"/>
      <c r="AZ6" s="67"/>
    </row>
    <row r="7" spans="1:52">
      <c r="A7" s="26" t="s">
        <v>7</v>
      </c>
      <c r="B7" s="13">
        <v>3300</v>
      </c>
      <c r="C7" s="11">
        <v>3240</v>
      </c>
      <c r="D7" s="11">
        <v>10</v>
      </c>
      <c r="E7" s="12">
        <v>3297.2</v>
      </c>
      <c r="F7" s="11">
        <v>2E-3</v>
      </c>
      <c r="H7" s="65">
        <f>($B$13/$B$14) * E7</f>
        <v>3297.2</v>
      </c>
      <c r="I7" s="66"/>
      <c r="J7" s="49">
        <f t="shared" si="1"/>
        <v>1.7654320987654266</v>
      </c>
      <c r="M7" s="11">
        <v>60.29</v>
      </c>
      <c r="N7" s="22">
        <v>2.7099999999999999E-2</v>
      </c>
      <c r="O7" s="11">
        <v>1126.52</v>
      </c>
      <c r="P7" s="11">
        <f t="shared" si="2"/>
        <v>126.51999999999998</v>
      </c>
      <c r="Q7" s="22">
        <f t="shared" si="0"/>
        <v>2.6851838877907232E-2</v>
      </c>
      <c r="R7" s="22">
        <f t="shared" si="3"/>
        <v>-2.4816112209276667E-4</v>
      </c>
      <c r="T7" s="35">
        <f t="shared" si="4"/>
        <v>2.4028847852605895E-2</v>
      </c>
      <c r="U7" s="35">
        <f t="shared" si="5"/>
        <v>2.5354090473316052E-2</v>
      </c>
      <c r="Y7" t="s">
        <v>88</v>
      </c>
      <c r="AA7" t="s">
        <v>89</v>
      </c>
      <c r="AC7" t="s">
        <v>90</v>
      </c>
      <c r="AW7" s="32" t="s">
        <v>106</v>
      </c>
      <c r="AX7" s="32" t="s">
        <v>107</v>
      </c>
      <c r="AY7" s="32" t="s">
        <v>108</v>
      </c>
      <c r="AZ7" s="32" t="s">
        <v>109</v>
      </c>
    </row>
    <row r="8" spans="1:52">
      <c r="A8" s="26" t="s">
        <v>13</v>
      </c>
      <c r="B8" s="33"/>
      <c r="C8" s="47">
        <f>C5+C6+C7</f>
        <v>6553</v>
      </c>
      <c r="D8" s="21">
        <v>10</v>
      </c>
      <c r="E8" s="25">
        <v>6659.9</v>
      </c>
      <c r="F8" s="11">
        <v>2E-3</v>
      </c>
      <c r="H8" s="65">
        <f>($B$13/$B$14) * E8</f>
        <v>6659.9</v>
      </c>
      <c r="I8" s="66"/>
      <c r="J8" s="49">
        <f t="shared" si="1"/>
        <v>1.631313902029599</v>
      </c>
      <c r="M8" s="11">
        <v>91.48</v>
      </c>
      <c r="N8" s="22">
        <v>2.7300000000000001E-2</v>
      </c>
      <c r="O8" s="11">
        <v>1127.44</v>
      </c>
      <c r="P8" s="11">
        <f t="shared" si="2"/>
        <v>127.44000000000005</v>
      </c>
      <c r="Q8" s="22">
        <f t="shared" si="0"/>
        <v>2.7056226030964532E-2</v>
      </c>
      <c r="R8" s="22">
        <f t="shared" si="3"/>
        <v>-2.4377396903546913E-4</v>
      </c>
      <c r="T8" s="35">
        <f t="shared" si="4"/>
        <v>2.4194212478240034E-2</v>
      </c>
      <c r="U8" s="35">
        <f t="shared" si="5"/>
        <v>2.5517615128077778E-2</v>
      </c>
      <c r="AW8" s="77">
        <v>6660.1</v>
      </c>
      <c r="AX8" s="78">
        <v>3.0000000000000001E-3</v>
      </c>
      <c r="AY8" s="78">
        <v>625.19820000000004</v>
      </c>
      <c r="AZ8" s="78">
        <v>5.9999999999999995E-4</v>
      </c>
    </row>
    <row r="9" spans="1:52">
      <c r="A9" s="26" t="s">
        <v>14</v>
      </c>
      <c r="B9" s="33"/>
      <c r="C9" s="48">
        <f>1/((1/C5)+(1/C6)+(1/C7))</f>
        <v>617.8319691659982</v>
      </c>
      <c r="D9" s="21">
        <v>1</v>
      </c>
      <c r="E9" s="25">
        <v>625.5</v>
      </c>
      <c r="F9" s="11">
        <v>2E-3</v>
      </c>
      <c r="H9" s="65">
        <f>($B$13/$B$14) * E9</f>
        <v>625.5</v>
      </c>
      <c r="I9" s="66"/>
      <c r="J9" s="49">
        <f t="shared" si="1"/>
        <v>1.2411191418846055</v>
      </c>
      <c r="M9" s="11">
        <v>120.38</v>
      </c>
      <c r="N9" s="22">
        <v>2.75E-2</v>
      </c>
      <c r="O9" s="11">
        <v>1128.33</v>
      </c>
      <c r="P9" s="11">
        <f t="shared" si="2"/>
        <v>128.32999999999993</v>
      </c>
      <c r="Q9" s="22">
        <f t="shared" si="0"/>
        <v>2.7253948385552527E-2</v>
      </c>
      <c r="R9" s="22">
        <f t="shared" si="3"/>
        <v>-2.4605161444747267E-4</v>
      </c>
      <c r="T9" s="35">
        <f t="shared" si="4"/>
        <v>2.435406307400665E-2</v>
      </c>
      <c r="U9" s="35">
        <f t="shared" si="5"/>
        <v>2.5675553694397901E-2</v>
      </c>
    </row>
    <row r="10" spans="1:52">
      <c r="M10" s="41">
        <v>150.4</v>
      </c>
      <c r="N10" s="22">
        <v>2.7699999999999999E-2</v>
      </c>
      <c r="O10" s="11">
        <v>1129.25</v>
      </c>
      <c r="P10" s="11">
        <f t="shared" si="2"/>
        <v>129.25</v>
      </c>
      <c r="Q10" s="22">
        <f t="shared" si="0"/>
        <v>2.7458335538609824E-2</v>
      </c>
      <c r="R10" s="22">
        <f t="shared" si="3"/>
        <v>-2.4166446139017514E-4</v>
      </c>
      <c r="T10" s="35">
        <f t="shared" si="4"/>
        <v>2.4519176228871061E-2</v>
      </c>
      <c r="U10" s="35">
        <f t="shared" si="5"/>
        <v>2.5838554350232454E-2</v>
      </c>
    </row>
    <row r="11" spans="1:52">
      <c r="M11" s="11">
        <v>180.69</v>
      </c>
      <c r="N11" s="22">
        <v>2.7900000000000001E-2</v>
      </c>
      <c r="O11" s="11">
        <v>1130.21</v>
      </c>
      <c r="P11" s="11">
        <f t="shared" si="2"/>
        <v>130.21000000000004</v>
      </c>
      <c r="Q11" s="22">
        <f t="shared" si="0"/>
        <v>2.7671609089626126E-2</v>
      </c>
      <c r="R11" s="22">
        <f t="shared" si="3"/>
        <v>-2.2839091037387543E-4</v>
      </c>
      <c r="T11" s="35">
        <f t="shared" si="4"/>
        <v>2.4691332176951609E-2</v>
      </c>
      <c r="U11" s="35">
        <f t="shared" si="5"/>
        <v>2.600835906601429E-2</v>
      </c>
    </row>
    <row r="12" spans="1:52">
      <c r="A12" s="67" t="s">
        <v>48</v>
      </c>
      <c r="B12" s="67"/>
      <c r="M12" s="11">
        <v>210.01</v>
      </c>
      <c r="N12" s="22">
        <v>2.8000000000000001E-2</v>
      </c>
      <c r="O12" s="21">
        <v>1131.1099999999999</v>
      </c>
      <c r="P12" s="11">
        <f t="shared" si="2"/>
        <v>131.1099999999999</v>
      </c>
      <c r="Q12" s="22">
        <f t="shared" si="0"/>
        <v>2.7871553043703871E-2</v>
      </c>
      <c r="R12" s="22">
        <f t="shared" si="3"/>
        <v>-1.284469562961299E-4</v>
      </c>
      <c r="T12" s="35">
        <f t="shared" si="4"/>
        <v>2.4852602345196442E-2</v>
      </c>
      <c r="U12" s="35">
        <f t="shared" si="5"/>
        <v>2.6167289211482508E-2</v>
      </c>
    </row>
    <row r="13" spans="1:52">
      <c r="A13" s="26" t="s">
        <v>23</v>
      </c>
      <c r="B13" s="11">
        <v>1000</v>
      </c>
      <c r="M13" s="11">
        <v>240.69</v>
      </c>
      <c r="N13" s="22">
        <v>2.8199999999999999E-2</v>
      </c>
      <c r="O13" s="21">
        <v>1132.07</v>
      </c>
      <c r="P13" s="11">
        <f t="shared" si="2"/>
        <v>132.06999999999994</v>
      </c>
      <c r="Q13" s="22">
        <f t="shared" si="0"/>
        <v>2.8084826594720173E-2</v>
      </c>
      <c r="R13" s="22">
        <f t="shared" si="3"/>
        <v>-1.1517340527982672E-4</v>
      </c>
      <c r="T13" s="35">
        <f t="shared" si="4"/>
        <v>2.5024489581803287E-2</v>
      </c>
      <c r="U13" s="35">
        <f t="shared" si="5"/>
        <v>2.6336536168258134E-2</v>
      </c>
      <c r="AG13" s="36"/>
      <c r="AH13" s="36"/>
    </row>
    <row r="14" spans="1:52">
      <c r="A14" s="26" t="s">
        <v>24</v>
      </c>
      <c r="B14" s="11">
        <v>1000</v>
      </c>
      <c r="M14" s="41">
        <v>270.39999999999998</v>
      </c>
      <c r="N14" s="22">
        <v>2.8400000000000002E-2</v>
      </c>
      <c r="O14" s="21">
        <v>1133.02</v>
      </c>
      <c r="P14" s="11">
        <f t="shared" si="2"/>
        <v>133.01999999999998</v>
      </c>
      <c r="Q14" s="22">
        <f t="shared" si="0"/>
        <v>2.8295878546246725E-2</v>
      </c>
      <c r="R14" s="22">
        <f t="shared" si="3"/>
        <v>-1.0412145375327669E-4</v>
      </c>
      <c r="T14" s="35">
        <f t="shared" si="4"/>
        <v>2.5194450037754838E-2</v>
      </c>
      <c r="U14" s="35">
        <f t="shared" si="5"/>
        <v>2.6503737798097116E-2</v>
      </c>
      <c r="AG14" s="36"/>
      <c r="AH14" s="36"/>
    </row>
    <row r="15" spans="1:52">
      <c r="A15" s="45" t="s">
        <v>91</v>
      </c>
      <c r="B15" s="21">
        <v>0.90300000000000002</v>
      </c>
      <c r="M15" s="11">
        <v>300.52</v>
      </c>
      <c r="N15" s="22">
        <v>2.86E-2</v>
      </c>
      <c r="O15" s="21">
        <v>1133.99</v>
      </c>
      <c r="P15" s="11">
        <f t="shared" si="2"/>
        <v>133.99</v>
      </c>
      <c r="Q15" s="22">
        <f t="shared" si="0"/>
        <v>2.8511373696752777E-2</v>
      </c>
      <c r="R15" s="22">
        <f t="shared" si="3"/>
        <v>-8.8626303247223842E-5</v>
      </c>
      <c r="T15" s="35">
        <f t="shared" si="4"/>
        <v>2.5367848891088028E-2</v>
      </c>
      <c r="U15" s="35">
        <f t="shared" si="5"/>
        <v>2.6674170407146449E-2</v>
      </c>
      <c r="AG15" s="36"/>
      <c r="AH15" s="36"/>
    </row>
    <row r="16" spans="1:52">
      <c r="M16" s="11">
        <v>330.39</v>
      </c>
      <c r="N16" s="22">
        <v>2.8799999999999999E-2</v>
      </c>
      <c r="O16" s="40">
        <v>1134.9000000000001</v>
      </c>
      <c r="P16" s="41">
        <f t="shared" si="2"/>
        <v>134.90000000000009</v>
      </c>
      <c r="Q16" s="22">
        <f t="shared" si="0"/>
        <v>2.8713539250320323E-2</v>
      </c>
      <c r="R16" s="22">
        <f t="shared" si="3"/>
        <v>-8.6460749679675986E-5</v>
      </c>
      <c r="T16" s="35">
        <f t="shared" si="4"/>
        <v>2.5530393849971512E-2</v>
      </c>
      <c r="U16" s="35">
        <f t="shared" si="5"/>
        <v>2.6833795929156769E-2</v>
      </c>
      <c r="AG16" s="36"/>
      <c r="AH16" s="36"/>
    </row>
    <row r="17" spans="13:34">
      <c r="M17" s="11">
        <v>360.15</v>
      </c>
      <c r="N17" s="22">
        <v>2.9000000000000001E-2</v>
      </c>
      <c r="O17" s="21">
        <v>1135.79</v>
      </c>
      <c r="P17" s="11">
        <f t="shared" si="2"/>
        <v>135.78999999999996</v>
      </c>
      <c r="Q17" s="22">
        <f t="shared" si="0"/>
        <v>2.8911261604908318E-2</v>
      </c>
      <c r="R17" s="22">
        <f t="shared" si="3"/>
        <v>-8.8738395091682992E-5</v>
      </c>
      <c r="T17" s="35">
        <f t="shared" si="4"/>
        <v>2.5689246491827175E-2</v>
      </c>
      <c r="U17" s="35">
        <f t="shared" si="5"/>
        <v>2.6989665783287396E-2</v>
      </c>
      <c r="AG17" s="36"/>
      <c r="AH17" s="36"/>
    </row>
    <row r="18" spans="13:34">
      <c r="M18" s="11">
        <v>390.49</v>
      </c>
      <c r="N18" s="22">
        <v>2.92E-2</v>
      </c>
      <c r="O18" s="21">
        <v>1136.71</v>
      </c>
      <c r="P18" s="11">
        <f t="shared" si="2"/>
        <v>136.71000000000004</v>
      </c>
      <c r="Q18" s="22">
        <f t="shared" si="0"/>
        <v>2.9115648757965615E-2</v>
      </c>
      <c r="R18" s="22">
        <f t="shared" si="3"/>
        <v>-8.435124203438546E-5</v>
      </c>
      <c r="T18" s="35">
        <f t="shared" si="4"/>
        <v>2.5853329228604106E-2</v>
      </c>
      <c r="U18" s="35">
        <f t="shared" si="5"/>
        <v>2.7150533117505791E-2</v>
      </c>
      <c r="AA18" t="s">
        <v>94</v>
      </c>
      <c r="AG18" s="36"/>
      <c r="AH18" s="36"/>
    </row>
    <row r="19" spans="13:34">
      <c r="M19" s="11">
        <v>420.09</v>
      </c>
      <c r="N19" s="22">
        <v>2.93E-2</v>
      </c>
      <c r="O19" s="21">
        <v>1137.6199999999999</v>
      </c>
      <c r="P19" s="11">
        <f t="shared" si="2"/>
        <v>137.61999999999989</v>
      </c>
      <c r="Q19" s="22">
        <f t="shared" si="0"/>
        <v>2.9317814311533109E-2</v>
      </c>
      <c r="R19" s="22">
        <f t="shared" si="3"/>
        <v>1.781431153310975E-5</v>
      </c>
      <c r="T19" s="35">
        <f t="shared" si="4"/>
        <v>2.6015504103165277E-2</v>
      </c>
      <c r="U19" s="35">
        <f t="shared" si="5"/>
        <v>2.730939593185772E-2</v>
      </c>
    </row>
    <row r="20" spans="13:34">
      <c r="M20" s="11">
        <v>450.47</v>
      </c>
      <c r="N20" s="22">
        <v>2.9499999999999998E-2</v>
      </c>
      <c r="O20" s="21">
        <v>1138.54</v>
      </c>
      <c r="P20" s="11">
        <f t="shared" si="2"/>
        <v>138.53999999999996</v>
      </c>
      <c r="Q20" s="22">
        <f t="shared" si="0"/>
        <v>2.9522201464590409E-2</v>
      </c>
      <c r="R20" s="22">
        <f t="shared" si="3"/>
        <v>2.2201464590410752E-5</v>
      </c>
      <c r="T20" s="35">
        <f t="shared" si="4"/>
        <v>2.6179335543167086E-2</v>
      </c>
      <c r="U20" s="35">
        <f t="shared" si="5"/>
        <v>2.7469746341806166E-2</v>
      </c>
    </row>
    <row r="21" spans="13:34">
      <c r="M21" s="11">
        <v>480.67</v>
      </c>
      <c r="N21" s="22">
        <v>2.9700000000000001E-2</v>
      </c>
      <c r="O21" s="21">
        <v>1139.42</v>
      </c>
      <c r="P21" s="11">
        <f t="shared" si="2"/>
        <v>139.42000000000007</v>
      </c>
      <c r="Q21" s="22">
        <f t="shared" si="0"/>
        <v>2.9717702219688703E-2</v>
      </c>
      <c r="R21" s="22">
        <f t="shared" si="3"/>
        <v>1.7702219688702642E-5</v>
      </c>
      <c r="T21" s="35">
        <f t="shared" si="4"/>
        <v>2.633592586394445E-2</v>
      </c>
      <c r="U21" s="35">
        <f t="shared" si="5"/>
        <v>2.7622882694704337E-2</v>
      </c>
    </row>
    <row r="22" spans="13:34">
      <c r="M22" s="11">
        <v>510.82</v>
      </c>
      <c r="N22" s="22">
        <v>2.9899999999999999E-2</v>
      </c>
      <c r="O22" s="40">
        <v>1140.3</v>
      </c>
      <c r="P22" s="41">
        <f t="shared" si="2"/>
        <v>140.29999999999995</v>
      </c>
      <c r="Q22" s="22">
        <f t="shared" si="0"/>
        <v>2.9913202974786945E-2</v>
      </c>
      <c r="R22" s="22">
        <f t="shared" si="3"/>
        <v>1.3202974786945959E-5</v>
      </c>
      <c r="T22" s="35">
        <f t="shared" si="4"/>
        <v>2.649240092343208E-2</v>
      </c>
      <c r="U22" s="35">
        <f t="shared" si="5"/>
        <v>2.7775782688766106E-2</v>
      </c>
    </row>
    <row r="23" spans="13:34">
      <c r="M23" s="11">
        <v>540.09</v>
      </c>
      <c r="N23" s="22">
        <v>3.0099999999999998E-2</v>
      </c>
      <c r="O23" s="21">
        <v>1141.1400000000001</v>
      </c>
      <c r="P23" s="11">
        <f t="shared" si="2"/>
        <v>141.1400000000001</v>
      </c>
      <c r="Q23" s="22">
        <f t="shared" si="0"/>
        <v>3.0099817331926237E-2</v>
      </c>
      <c r="R23" s="22">
        <f t="shared" si="3"/>
        <v>-1.8266807376085548E-7</v>
      </c>
      <c r="T23" s="35">
        <f t="shared" si="4"/>
        <v>2.6641656075454045E-2</v>
      </c>
      <c r="U23" s="35">
        <f t="shared" si="5"/>
        <v>2.7921512697828506E-2</v>
      </c>
    </row>
    <row r="24" spans="13:34">
      <c r="M24" s="11">
        <v>570.98</v>
      </c>
      <c r="N24" s="22">
        <v>3.0200000000000001E-2</v>
      </c>
      <c r="O24" s="40">
        <v>1142</v>
      </c>
      <c r="P24" s="41">
        <f t="shared" si="2"/>
        <v>142</v>
      </c>
      <c r="Q24" s="22">
        <f t="shared" si="0"/>
        <v>3.0290874888044973E-2</v>
      </c>
      <c r="R24" s="22">
        <f t="shared" si="3"/>
        <v>9.0874888044972096E-5</v>
      </c>
      <c r="T24" s="35">
        <f t="shared" si="4"/>
        <v>2.6794356355369066E-2</v>
      </c>
      <c r="U24" s="35">
        <f t="shared" si="5"/>
        <v>2.8070490367775831E-2</v>
      </c>
    </row>
    <row r="25" spans="13:34">
      <c r="M25" s="11">
        <v>600.28</v>
      </c>
      <c r="N25" s="22">
        <v>3.04E-2</v>
      </c>
      <c r="O25" s="21">
        <v>1142.82</v>
      </c>
      <c r="P25" s="11">
        <f t="shared" si="2"/>
        <v>142.81999999999994</v>
      </c>
      <c r="Q25" s="22">
        <f t="shared" si="0"/>
        <v>3.047304604620471E-2</v>
      </c>
      <c r="R25" s="22">
        <f t="shared" si="3"/>
        <v>7.3046046204710419E-5</v>
      </c>
      <c r="T25" s="35">
        <f t="shared" si="4"/>
        <v>2.6939852105614961E-2</v>
      </c>
      <c r="U25" s="35">
        <f t="shared" si="5"/>
        <v>2.8212330025725828E-2</v>
      </c>
    </row>
    <row r="26" spans="13:34">
      <c r="M26" s="11">
        <v>630.69000000000005</v>
      </c>
      <c r="N26" s="22">
        <v>3.0599999999999999E-2</v>
      </c>
      <c r="O26" s="21">
        <v>1143.6600000000001</v>
      </c>
      <c r="P26" s="11">
        <f t="shared" si="2"/>
        <v>143.66000000000008</v>
      </c>
      <c r="Q26" s="22">
        <f t="shared" si="0"/>
        <v>3.0659660403344002E-2</v>
      </c>
      <c r="R26" s="22">
        <f t="shared" si="3"/>
        <v>5.9660403344003604E-5</v>
      </c>
      <c r="T26" s="35">
        <f t="shared" si="4"/>
        <v>2.7088793204256539E-2</v>
      </c>
      <c r="U26" s="35">
        <f t="shared" si="5"/>
        <v>2.8357418288652236E-2</v>
      </c>
    </row>
    <row r="27" spans="13:34">
      <c r="M27" s="11">
        <v>660.35</v>
      </c>
      <c r="N27" s="22">
        <v>3.0700000000000002E-2</v>
      </c>
      <c r="O27" s="21">
        <v>1144.45</v>
      </c>
      <c r="P27" s="11">
        <f t="shared" si="2"/>
        <v>144.45000000000005</v>
      </c>
      <c r="Q27" s="22">
        <f t="shared" si="0"/>
        <v>3.0835166763034487E-2</v>
      </c>
      <c r="R27" s="22">
        <f t="shared" si="3"/>
        <v>1.3516676303448535E-4</v>
      </c>
      <c r="T27" s="35">
        <f t="shared" si="4"/>
        <v>2.7228773437206453E-2</v>
      </c>
      <c r="U27" s="35">
        <f t="shared" si="5"/>
        <v>2.8493676001572817E-2</v>
      </c>
    </row>
    <row r="28" spans="13:34">
      <c r="M28" s="11">
        <v>688.16</v>
      </c>
      <c r="N28" s="22">
        <v>3.09E-2</v>
      </c>
      <c r="O28" s="21">
        <v>1145.19</v>
      </c>
      <c r="P28" s="11">
        <f t="shared" si="2"/>
        <v>145.19000000000005</v>
      </c>
      <c r="Q28" s="22">
        <f t="shared" si="0"/>
        <v>3.0999565125276213E-2</v>
      </c>
      <c r="R28" s="22">
        <f t="shared" si="3"/>
        <v>9.9565125276212391E-5</v>
      </c>
      <c r="T28" s="35">
        <f t="shared" si="4"/>
        <v>2.7359810431683212E-2</v>
      </c>
      <c r="U28" s="35">
        <f t="shared" si="5"/>
        <v>2.8621139286930566E-2</v>
      </c>
    </row>
    <row r="29" spans="13:34">
      <c r="N29" s="1"/>
      <c r="O29" s="72">
        <f>AVERAGE(O5:O28)</f>
        <v>1135.2329166666666</v>
      </c>
    </row>
    <row r="30" spans="13:34" ht="16">
      <c r="P30" s="46" t="s">
        <v>84</v>
      </c>
    </row>
    <row r="31" spans="13:34">
      <c r="Q31" s="43"/>
      <c r="R31" s="43"/>
    </row>
    <row r="36" spans="27:43">
      <c r="AA36" s="67" t="s">
        <v>97</v>
      </c>
      <c r="AB36" s="67"/>
      <c r="AC36" s="67"/>
      <c r="AD36" s="67"/>
      <c r="AG36" s="59" t="s">
        <v>98</v>
      </c>
      <c r="AH36" s="60"/>
      <c r="AI36" s="60"/>
      <c r="AJ36" s="61"/>
    </row>
    <row r="37" spans="27:43">
      <c r="AA37" s="26" t="s">
        <v>38</v>
      </c>
      <c r="AB37" s="35">
        <f t="array" ref="AB37:AC39">LINEST(N5:N28,P5:P28,1,1)</f>
        <v>2.2215994897530606E-4</v>
      </c>
      <c r="AC37" s="12">
        <v>-1.2558378664484851E-3</v>
      </c>
      <c r="AD37" s="26" t="s">
        <v>40</v>
      </c>
      <c r="AG37" s="26" t="s">
        <v>38</v>
      </c>
      <c r="AH37" s="44">
        <f t="array" ref="AH37:AI39">LINEST(N6:N28,P6:P28,1,1)</f>
        <v>2.0213016400791604E-4</v>
      </c>
      <c r="AI37" s="22">
        <v>1.5310200983695843E-3</v>
      </c>
      <c r="AJ37" s="26" t="s">
        <v>40</v>
      </c>
      <c r="AM37" t="s">
        <v>101</v>
      </c>
    </row>
    <row r="38" spans="27:43">
      <c r="AA38" s="26" t="s">
        <v>39</v>
      </c>
      <c r="AB38" s="35">
        <v>1.2208767252407536E-5</v>
      </c>
      <c r="AC38" s="12">
        <v>1.652760324821762E-3</v>
      </c>
      <c r="AD38" s="26" t="s">
        <v>41</v>
      </c>
      <c r="AG38" s="26" t="s">
        <v>39</v>
      </c>
      <c r="AH38" s="34">
        <v>1.0761493751520352E-6</v>
      </c>
      <c r="AI38" s="22">
        <v>1.4613284724047978E-4</v>
      </c>
      <c r="AJ38" s="26" t="s">
        <v>41</v>
      </c>
      <c r="AM38" t="s">
        <v>102</v>
      </c>
    </row>
    <row r="39" spans="27:43" ht="17">
      <c r="AA39" s="26" t="s">
        <v>81</v>
      </c>
      <c r="AB39" s="41">
        <v>0.93769856807557883</v>
      </c>
      <c r="AC39" s="22">
        <v>3.7070294778498151E-4</v>
      </c>
      <c r="AD39" s="26" t="s">
        <v>42</v>
      </c>
      <c r="AG39" s="26" t="s">
        <v>81</v>
      </c>
      <c r="AH39" s="22">
        <v>0.99940510034760299</v>
      </c>
      <c r="AI39" s="35">
        <v>3.0832327208020016E-5</v>
      </c>
      <c r="AJ39" s="26" t="s">
        <v>42</v>
      </c>
    </row>
    <row r="40" spans="27:43">
      <c r="AN40" s="67" t="s">
        <v>99</v>
      </c>
      <c r="AO40" s="67"/>
      <c r="AP40" s="67"/>
      <c r="AQ40" s="67"/>
    </row>
    <row r="41" spans="27:43">
      <c r="AN41" s="26" t="s">
        <v>38</v>
      </c>
      <c r="AO41" s="73">
        <f t="array" ref="AO41:AP43">LINEST(T5:T28,P5:P28,1,1)</f>
        <v>1.7851758076611066E-4</v>
      </c>
      <c r="AP41" s="74">
        <v>1.4455014791007678E-3</v>
      </c>
      <c r="AQ41" s="26" t="s">
        <v>40</v>
      </c>
    </row>
    <row r="42" spans="27:43">
      <c r="AN42" s="26" t="s">
        <v>39</v>
      </c>
      <c r="AO42" s="73">
        <v>8.475529734386475E-8</v>
      </c>
      <c r="AP42" s="74">
        <v>1.147373767329273E-5</v>
      </c>
      <c r="AQ42" s="26" t="s">
        <v>41</v>
      </c>
    </row>
    <row r="43" spans="27:43" ht="17">
      <c r="AN43" s="26" t="s">
        <v>81</v>
      </c>
      <c r="AO43" s="74">
        <v>0.99999504102127201</v>
      </c>
      <c r="AP43" s="74">
        <v>2.5734816559442165E-6</v>
      </c>
      <c r="AQ43" s="26" t="s">
        <v>42</v>
      </c>
    </row>
    <row r="45" spans="27:43">
      <c r="AN45" s="67" t="s">
        <v>100</v>
      </c>
      <c r="AO45" s="67"/>
      <c r="AP45" s="67"/>
      <c r="AQ45" s="67"/>
    </row>
    <row r="46" spans="27:43">
      <c r="AN46" s="26" t="s">
        <v>38</v>
      </c>
      <c r="AO46" s="76">
        <f t="array" ref="AO46:AP48">LINEST(U5:U28,P5:P28,1,1)</f>
        <v>1.7520430421752705E-4</v>
      </c>
      <c r="AP46" s="75">
        <v>3.192812052383056E-3</v>
      </c>
      <c r="AQ46" s="26" t="s">
        <v>40</v>
      </c>
    </row>
    <row r="47" spans="27:43">
      <c r="AN47" s="26" t="s">
        <v>39</v>
      </c>
      <c r="AO47" s="76">
        <v>1.7482926509178909E-7</v>
      </c>
      <c r="AP47" s="75">
        <v>2.3667489680784513E-5</v>
      </c>
      <c r="AQ47" s="26" t="s">
        <v>41</v>
      </c>
    </row>
    <row r="48" spans="27:43" ht="17">
      <c r="AN48" s="26" t="s">
        <v>81</v>
      </c>
      <c r="AO48" s="75">
        <v>0.99997809456464704</v>
      </c>
      <c r="AP48" s="74">
        <v>5.3084576508597024E-6</v>
      </c>
      <c r="AQ48" s="26" t="s">
        <v>42</v>
      </c>
    </row>
    <row r="49" spans="5:30">
      <c r="AA49" s="43"/>
      <c r="AB49" s="43"/>
      <c r="AC49" s="43"/>
      <c r="AD49" s="43"/>
    </row>
    <row r="50" spans="5:30">
      <c r="AA50" s="36"/>
      <c r="AB50" s="36"/>
      <c r="AC50" s="36"/>
      <c r="AD50" s="43"/>
    </row>
    <row r="51" spans="5:30">
      <c r="AA51" s="36"/>
      <c r="AB51" s="36"/>
      <c r="AC51" s="36"/>
      <c r="AD51" s="43"/>
    </row>
    <row r="52" spans="5:30">
      <c r="AA52" s="36"/>
      <c r="AB52" s="36"/>
      <c r="AC52" s="36"/>
      <c r="AD52" s="43"/>
    </row>
    <row r="53" spans="5:30">
      <c r="E53" s="36"/>
      <c r="F53" s="36"/>
      <c r="AA53" s="36"/>
      <c r="AB53" s="36"/>
      <c r="AC53" s="36"/>
      <c r="AD53" s="43"/>
    </row>
    <row r="54" spans="5:30">
      <c r="E54" s="43"/>
      <c r="F54" s="43"/>
      <c r="AA54" s="36"/>
      <c r="AB54" s="36"/>
      <c r="AC54" s="36"/>
      <c r="AD54" s="43"/>
    </row>
    <row r="55" spans="5:30">
      <c r="E55" s="43"/>
      <c r="F55" s="43"/>
      <c r="AA55" s="36"/>
      <c r="AB55" s="36"/>
      <c r="AC55" s="36"/>
      <c r="AD55" s="43"/>
    </row>
    <row r="56" spans="5:30">
      <c r="E56" s="43"/>
      <c r="F56" s="43"/>
      <c r="AA56" s="36"/>
      <c r="AB56" s="36"/>
      <c r="AC56" s="36"/>
      <c r="AD56" s="43"/>
    </row>
    <row r="57" spans="5:30">
      <c r="E57" s="43"/>
      <c r="F57" s="43"/>
      <c r="AA57" s="43"/>
      <c r="AB57" s="43"/>
      <c r="AC57" s="43"/>
      <c r="AD57" s="43"/>
    </row>
    <row r="58" spans="5:30">
      <c r="E58" s="43"/>
      <c r="F58" s="43"/>
      <c r="AA58" s="43"/>
      <c r="AB58" s="43" t="s">
        <v>93</v>
      </c>
      <c r="AC58" s="43"/>
      <c r="AD58" s="43"/>
    </row>
  </sheetData>
  <mergeCells count="20">
    <mergeCell ref="AN40:AQ40"/>
    <mergeCell ref="AN45:AQ45"/>
    <mergeCell ref="AW6:AZ6"/>
    <mergeCell ref="A12:B12"/>
    <mergeCell ref="H2:J2"/>
    <mergeCell ref="C3:D3"/>
    <mergeCell ref="E3:F3"/>
    <mergeCell ref="A2:F2"/>
    <mergeCell ref="A3:B3"/>
    <mergeCell ref="H3:J3"/>
    <mergeCell ref="AG36:AJ36"/>
    <mergeCell ref="M3:R3"/>
    <mergeCell ref="H4:I4"/>
    <mergeCell ref="H5:I5"/>
    <mergeCell ref="H6:I6"/>
    <mergeCell ref="H7:I7"/>
    <mergeCell ref="H8:I8"/>
    <mergeCell ref="H9:I9"/>
    <mergeCell ref="AA36:AD36"/>
    <mergeCell ref="T3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 amb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Pimentel</dc:creator>
  <cp:lastModifiedBy>Maria Helena Magalhães Pimentel Machado</cp:lastModifiedBy>
  <dcterms:created xsi:type="dcterms:W3CDTF">2019-03-05T21:35:37Z</dcterms:created>
  <dcterms:modified xsi:type="dcterms:W3CDTF">2022-04-06T11:39:14Z</dcterms:modified>
</cp:coreProperties>
</file>