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CHAN\OneDrive\Ambiente de Trabalho\FCUP\1.º ano\2.º semestre\Laboratório de Física I\2.ª série\Lab. 1.19 (JLS)\"/>
    </mc:Choice>
  </mc:AlternateContent>
  <xr:revisionPtr revIDLastSave="0" documentId="13_ncr:1_{FE0179A1-65FF-4F48-A6D1-DB39FEF9FE2B}" xr6:coauthVersionLast="47" xr6:coauthVersionMax="47" xr10:uidLastSave="{00000000-0000-0000-0000-000000000000}"/>
  <bookViews>
    <workbookView xWindow="-108" yWindow="-108" windowWidth="23256" windowHeight="12456" xr2:uid="{986E61CF-09D3-4D56-AD76-814D853847DC}"/>
  </bookViews>
  <sheets>
    <sheet name="Experiência 1" sheetId="1" r:id="rId1"/>
    <sheet name="Experiênci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3" i="2" l="1" a="1"/>
  <c r="O23" i="2" s="1"/>
  <c r="O16" i="2" a="1"/>
  <c r="O16" i="2" s="1"/>
  <c r="F2" i="1"/>
  <c r="H2" i="1" s="1"/>
  <c r="I2" i="1" s="1"/>
  <c r="F3" i="1"/>
  <c r="H3" i="1"/>
  <c r="I3" i="1" s="1"/>
  <c r="H4" i="1"/>
  <c r="H5" i="1"/>
  <c r="H6" i="1"/>
  <c r="I4" i="1"/>
  <c r="I5" i="1"/>
  <c r="I6" i="1"/>
  <c r="D2" i="2"/>
  <c r="F2" i="2"/>
  <c r="G2" i="2" s="1"/>
  <c r="D3" i="2"/>
  <c r="F3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D4" i="2"/>
  <c r="F4" i="2"/>
  <c r="D5" i="2"/>
  <c r="F5" i="2"/>
  <c r="D6" i="2"/>
  <c r="F6" i="2"/>
  <c r="D7" i="2"/>
  <c r="F7" i="2"/>
  <c r="D8" i="2"/>
  <c r="F8" i="2"/>
  <c r="D9" i="2"/>
  <c r="F9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4" i="1"/>
  <c r="F5" i="1"/>
  <c r="F6" i="1"/>
  <c r="G2" i="1"/>
  <c r="G3" i="1"/>
  <c r="J3" i="1" s="1"/>
  <c r="G4" i="1"/>
  <c r="G5" i="1"/>
  <c r="G6" i="1"/>
  <c r="J6" i="1" s="1"/>
  <c r="G8" i="2" l="1"/>
  <c r="G4" i="2"/>
  <c r="G7" i="2"/>
  <c r="J7" i="2" s="1"/>
  <c r="G21" i="2"/>
  <c r="I21" i="2" s="1"/>
  <c r="G3" i="2"/>
  <c r="I3" i="2" s="1"/>
  <c r="G9" i="2"/>
  <c r="I9" i="2" s="1"/>
  <c r="I4" i="2"/>
  <c r="J4" i="2"/>
  <c r="J8" i="2"/>
  <c r="I8" i="2"/>
  <c r="G5" i="2"/>
  <c r="I5" i="2" s="1"/>
  <c r="G6" i="2"/>
  <c r="I6" i="2" s="1"/>
  <c r="I2" i="2"/>
  <c r="J2" i="2"/>
  <c r="G22" i="2"/>
  <c r="I22" i="2" s="1"/>
  <c r="G20" i="2"/>
  <c r="G14" i="2"/>
  <c r="I14" i="2" s="1"/>
  <c r="G12" i="2"/>
  <c r="J12" i="2" s="1"/>
  <c r="G15" i="2"/>
  <c r="I15" i="2" s="1"/>
  <c r="G10" i="2"/>
  <c r="J10" i="2" s="1"/>
  <c r="G17" i="2"/>
  <c r="G18" i="2"/>
  <c r="I18" i="2" s="1"/>
  <c r="G16" i="2"/>
  <c r="G11" i="2"/>
  <c r="G19" i="2"/>
  <c r="G13" i="2"/>
  <c r="J4" i="1"/>
  <c r="J5" i="1"/>
  <c r="J2" i="1"/>
  <c r="J21" i="2" l="1"/>
  <c r="J9" i="2"/>
  <c r="I7" i="2"/>
  <c r="J3" i="2"/>
  <c r="O9" i="2" a="1"/>
  <c r="J6" i="2"/>
  <c r="J14" i="2"/>
  <c r="J18" i="2"/>
  <c r="J5" i="2"/>
  <c r="J15" i="2"/>
  <c r="I12" i="2"/>
  <c r="J22" i="2"/>
  <c r="I10" i="2"/>
  <c r="I17" i="2"/>
  <c r="J17" i="2"/>
  <c r="J20" i="2"/>
  <c r="I20" i="2"/>
  <c r="I13" i="2"/>
  <c r="J13" i="2"/>
  <c r="J19" i="2"/>
  <c r="I19" i="2"/>
  <c r="I16" i="2"/>
  <c r="J16" i="2"/>
  <c r="J11" i="2"/>
  <c r="I11" i="2"/>
  <c r="P9" i="2" l="1"/>
  <c r="O10" i="2"/>
  <c r="O11" i="2"/>
  <c r="O13" i="2"/>
  <c r="O9" i="2"/>
  <c r="P12" i="2"/>
  <c r="O12" i="2"/>
  <c r="P13" i="2"/>
  <c r="P11" i="2"/>
  <c r="P10" i="2"/>
  <c r="K2" i="2" l="1"/>
  <c r="L2" i="2" s="1"/>
  <c r="K10" i="2"/>
  <c r="L10" i="2" s="1"/>
  <c r="K18" i="2"/>
  <c r="L18" i="2" s="1"/>
  <c r="K15" i="2"/>
  <c r="L15" i="2" s="1"/>
  <c r="K16" i="2"/>
  <c r="L16" i="2" s="1"/>
  <c r="K9" i="2"/>
  <c r="L9" i="2" s="1"/>
  <c r="K3" i="2"/>
  <c r="L3" i="2" s="1"/>
  <c r="K11" i="2"/>
  <c r="L11" i="2" s="1"/>
  <c r="K19" i="2"/>
  <c r="L19" i="2" s="1"/>
  <c r="K7" i="2"/>
  <c r="L7" i="2" s="1"/>
  <c r="K8" i="2"/>
  <c r="L8" i="2" s="1"/>
  <c r="K17" i="2"/>
  <c r="L17" i="2" s="1"/>
  <c r="K4" i="2"/>
  <c r="L4" i="2" s="1"/>
  <c r="K12" i="2"/>
  <c r="L12" i="2" s="1"/>
  <c r="K20" i="2"/>
  <c r="L20" i="2" s="1"/>
  <c r="K5" i="2"/>
  <c r="L5" i="2" s="1"/>
  <c r="K13" i="2"/>
  <c r="L13" i="2" s="1"/>
  <c r="K21" i="2"/>
  <c r="L21" i="2" s="1"/>
  <c r="K6" i="2"/>
  <c r="L6" i="2" s="1"/>
  <c r="K14" i="2"/>
  <c r="L14" i="2" s="1"/>
  <c r="K22" i="2"/>
  <c r="L2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<sst xmlns="http://schemas.openxmlformats.org/spreadsheetml/2006/main" count="57" uniqueCount="44">
  <si>
    <t>R4</t>
  </si>
  <si>
    <t>Erro % de R3</t>
  </si>
  <si>
    <t>R1</t>
  </si>
  <si>
    <t>R2</t>
  </si>
  <si>
    <t xml:space="preserve"> </t>
  </si>
  <si>
    <t>u(R1)</t>
  </si>
  <si>
    <t>u(R2)</t>
  </si>
  <si>
    <t>----------</t>
  </si>
  <si>
    <t>ΔV (eq5)</t>
  </si>
  <si>
    <t>ΔV (eq6)</t>
  </si>
  <si>
    <t>Rp</t>
  </si>
  <si>
    <t>εs(V)</t>
  </si>
  <si>
    <t>Rs</t>
  </si>
  <si>
    <t>ΔV /V</t>
  </si>
  <si>
    <r>
      <t xml:space="preserve">R4 </t>
    </r>
    <r>
      <rPr>
        <sz val="11"/>
        <color theme="1"/>
        <rFont val="Calibri"/>
        <family val="2"/>
      </rPr>
      <t>/Ω</t>
    </r>
  </si>
  <si>
    <r>
      <t xml:space="preserve">t/s </t>
    </r>
    <r>
      <rPr>
        <sz val="11"/>
        <color theme="1"/>
        <rFont val="Calibri"/>
        <family val="2"/>
      </rPr>
      <t xml:space="preserve">± </t>
    </r>
    <r>
      <rPr>
        <sz val="11"/>
        <color theme="1"/>
        <rFont val="Calibri"/>
        <family val="2"/>
        <scheme val="minor"/>
      </rPr>
      <t>0.01s</t>
    </r>
  </si>
  <si>
    <t>u(R3) /Ω</t>
  </si>
  <si>
    <t>u(R4) /Ω</t>
  </si>
  <si>
    <t xml:space="preserve">ΔV /mV </t>
  </si>
  <si>
    <r>
      <t xml:space="preserve">R3 (c.c.) /Ω </t>
    </r>
    <r>
      <rPr>
        <sz val="11"/>
        <color theme="1"/>
        <rFont val="Calibri"/>
        <family val="2"/>
      </rPr>
      <t>± 5%</t>
    </r>
  </si>
  <si>
    <t>R3 (o.) /Ω</t>
  </si>
  <si>
    <t>u(R3 (o.)) /Ω</t>
  </si>
  <si>
    <t>R3 (eq) /Ω</t>
  </si>
  <si>
    <t>Deseq. /V</t>
  </si>
  <si>
    <t>RA</t>
  </si>
  <si>
    <t>RB</t>
  </si>
  <si>
    <t>RC</t>
  </si>
  <si>
    <t>θ /ºC</t>
  </si>
  <si>
    <t>u(R3) %</t>
  </si>
  <si>
    <t>u(ΔV) /mV</t>
  </si>
  <si>
    <r>
      <t>ΔR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/Ω</t>
    </r>
  </si>
  <si>
    <r>
      <t>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(θ) /Ω ± 1Ω</t>
    </r>
  </si>
  <si>
    <r>
      <t>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</rPr>
      <t xml:space="preserve">θ) </t>
    </r>
    <r>
      <rPr>
        <sz val="11"/>
        <color theme="1"/>
        <rFont val="Calibri"/>
        <family val="2"/>
        <scheme val="minor"/>
      </rPr>
      <t>/k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± 1Ω</t>
    </r>
  </si>
  <si>
    <t>ajuste V(R3)</t>
  </si>
  <si>
    <t>residuos V(R3)</t>
  </si>
  <si>
    <t>m</t>
  </si>
  <si>
    <t>sm</t>
  </si>
  <si>
    <t>r2</t>
  </si>
  <si>
    <t>sy</t>
  </si>
  <si>
    <t>sb</t>
  </si>
  <si>
    <t>b</t>
  </si>
  <si>
    <t>Parâmetros de ajuste (exp.)</t>
  </si>
  <si>
    <t>Parâmetros de ajuste (eq 5)</t>
  </si>
  <si>
    <t>Parâmetros de ajuste (eq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</si>
</sst>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"/>
    <numFmt numFmtId="166" formatCode="0.0"/>
    <numFmt numFmtId="167" formatCode="0.0E+00"/>
    <numFmt numFmtId="168" formatCode="0.000E+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0" fillId="0" borderId="1" xfId="0" quotePrefix="1" applyBorder="1" applyAlignment="1">
      <alignment horizontal="center"/>
    </xf>
    <xf numFmtId="11" fontId="0" fillId="0" borderId="1" xfId="0" applyNumberFormat="1" applyBorder="1"/>
    <xf numFmtId="2" fontId="0" fillId="0" borderId="1" xfId="0" applyNumberFormat="1" applyBorder="1"/>
    <xf numFmtId="166" fontId="0" fillId="0" borderId="1" xfId="0" applyNumberFormat="1" applyBorder="1"/>
    <xf numFmtId="1" fontId="0" fillId="0" borderId="1" xfId="0" applyNumberFormat="1" applyBorder="1"/>
    <xf numFmtId="0" fontId="0" fillId="0" borderId="5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7" xfId="0" applyNumberFormat="1" applyBorder="1"/>
    <xf numFmtId="0" fontId="0" fillId="0" borderId="9" xfId="0" applyNumberFormat="1" applyBorder="1"/>
    <xf numFmtId="168" fontId="0" fillId="0" borderId="1" xfId="0" applyNumberFormat="1" applyBorder="1"/>
    <xf numFmtId="168" fontId="0" fillId="0" borderId="8" xfId="0" applyNumberFormat="1" applyBorder="1"/>
    <xf numFmtId="11" fontId="0" fillId="0" borderId="0" xfId="0" applyNumberFormat="1"/>
    <xf numFmtId="166" fontId="0" fillId="0" borderId="5" xfId="0" applyNumberFormat="1" applyBorder="1"/>
    <xf numFmtId="0" fontId="0" fillId="0" borderId="11" xfId="0" applyBorder="1"/>
    <xf numFmtId="0" fontId="1" fillId="0" borderId="11" xfId="0" applyFont="1" applyBorder="1"/>
    <xf numFmtId="0" fontId="0" fillId="0" borderId="12" xfId="0" applyBorder="1"/>
    <xf numFmtId="164" fontId="0" fillId="0" borderId="1" xfId="0" applyNumberFormat="1" applyBorder="1"/>
    <xf numFmtId="165" fontId="0" fillId="0" borderId="1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2" fontId="0" fillId="0" borderId="6" xfId="0" applyNumberFormat="1" applyBorder="1"/>
    <xf numFmtId="2" fontId="0" fillId="0" borderId="10" xfId="0" applyNumberFormat="1" applyBorder="1"/>
    <xf numFmtId="2" fontId="0" fillId="0" borderId="4" xfId="0" applyNumberFormat="1" applyBorder="1"/>
    <xf numFmtId="168" fontId="0" fillId="0" borderId="5" xfId="0" applyNumberFormat="1" applyBorder="1"/>
    <xf numFmtId="167" fontId="0" fillId="0" borderId="1" xfId="0" applyNumberFormat="1" applyBorder="1"/>
    <xf numFmtId="0" fontId="0" fillId="0" borderId="1" xfId="0" applyNumberForma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1" fontId="0" fillId="0" borderId="5" xfId="0" applyNumberFormat="1" applyBorder="1"/>
    <xf numFmtId="0" fontId="0" fillId="0" borderId="3" xfId="0" applyBorder="1"/>
    <xf numFmtId="0" fontId="0" fillId="0" borderId="16" xfId="0" applyBorder="1"/>
    <xf numFmtId="11" fontId="0" fillId="0" borderId="2" xfId="0" applyNumberFormat="1" applyBorder="1"/>
  </cellXfs>
  <cellStyles count="1">
    <cellStyle name="Normal" xfId="0" builtinId="0"/>
  </cellStyles>
  <dxfs count="29">
    <dxf>
      <numFmt numFmtId="15" formatCode="0.00E+00"/>
    </dxf>
    <dxf>
      <numFmt numFmtId="15" formatCode="0.00E+00"/>
    </dxf>
    <dxf>
      <numFmt numFmtId="168" formatCode="0.000E+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6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0.000E+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>
        <bottom style="thin">
          <color theme="0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0.0E+0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600" b="0" i="0" u="none" strike="noStrike" baseline="0">
                <a:effectLst/>
              </a:rPr>
              <a:t>Δ</a:t>
            </a:r>
            <a:r>
              <a:rPr lang="pt-PT" sz="1600" b="0" i="0" u="none" strike="noStrike" baseline="0">
                <a:effectLst/>
              </a:rPr>
              <a:t>V (</a:t>
            </a:r>
            <a:r>
              <a:rPr lang="el-GR" sz="1600" b="0" i="0" u="none" strike="noStrike" baseline="0">
                <a:effectLst/>
              </a:rPr>
              <a:t>Δ</a:t>
            </a:r>
            <a:r>
              <a:rPr lang="pt-PT" sz="1600" b="0" i="0" u="none" strike="noStrike" baseline="0">
                <a:effectLst/>
              </a:rPr>
              <a:t>R</a:t>
            </a:r>
            <a:r>
              <a:rPr lang="pt-PT" sz="1600" b="0" i="0" u="none" strike="noStrike" baseline="-25000">
                <a:effectLst/>
              </a:rPr>
              <a:t>3</a:t>
            </a:r>
            <a:r>
              <a:rPr lang="pt-PT" sz="1600" b="0" i="0" u="none" strike="noStrike" baseline="0">
                <a:effectLst/>
              </a:rPr>
              <a:t>)</a:t>
            </a:r>
            <a:endParaRPr lang="pt-PT" sz="1600"/>
          </a:p>
        </c:rich>
      </c:tx>
      <c:layout>
        <c:manualLayout>
          <c:xMode val="edge"/>
          <c:yMode val="edge"/>
          <c:x val="0.4618954153524214"/>
          <c:y val="2.481389578163771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280336832895889"/>
          <c:y val="0.13777443452322799"/>
          <c:w val="0.78625174978127743"/>
          <c:h val="0.68467518184840359"/>
        </c:manualLayout>
      </c:layout>
      <c:scatterChart>
        <c:scatterStyle val="lineMarker"/>
        <c:varyColors val="0"/>
        <c:ser>
          <c:idx val="0"/>
          <c:order val="0"/>
          <c:tx>
            <c:v>Dados experimentais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315630388904199E-2"/>
                  <c:y val="0.185601063247770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'Experiência 2'!$U$2:$U$22</c:f>
                <c:numCache>
                  <c:formatCode>General</c:formatCode>
                  <c:ptCount val="21"/>
                </c:numCache>
              </c:numRef>
            </c:plus>
            <c:minus>
              <c:numRef>
                <c:f>'Experiência 2'!$U$2:$U$22</c:f>
                <c:numCache>
                  <c:formatCode>General</c:formatCode>
                  <c:ptCount val="2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'Experiência 2'!$G$2:$G$22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</c:numCache>
            </c:numRef>
          </c:xVal>
          <c:yVal>
            <c:numRef>
              <c:f>'Experiência 2'!$D$2:$D$22</c:f>
              <c:numCache>
                <c:formatCode>General</c:formatCode>
                <c:ptCount val="21"/>
                <c:pt idx="0">
                  <c:v>0</c:v>
                </c:pt>
                <c:pt idx="1">
                  <c:v>1E-4</c:v>
                </c:pt>
                <c:pt idx="2">
                  <c:v>1E-4</c:v>
                </c:pt>
                <c:pt idx="3">
                  <c:v>1E-4</c:v>
                </c:pt>
                <c:pt idx="4">
                  <c:v>2.0000000000000001E-4</c:v>
                </c:pt>
                <c:pt idx="5">
                  <c:v>2.0000000000000001E-4</c:v>
                </c:pt>
                <c:pt idx="6">
                  <c:v>2.0000000000000001E-4</c:v>
                </c:pt>
                <c:pt idx="7">
                  <c:v>2.9999999999999997E-4</c:v>
                </c:pt>
                <c:pt idx="8" formatCode="0.0E+00">
                  <c:v>3.3E-4</c:v>
                </c:pt>
                <c:pt idx="9" formatCode="0.0E+00">
                  <c:v>3.6999999999999999E-4</c:v>
                </c:pt>
                <c:pt idx="10" formatCode="0.0E+00">
                  <c:v>4.2000000000000002E-4</c:v>
                </c:pt>
                <c:pt idx="11" formatCode="0.0E+00">
                  <c:v>4.8999999999999998E-4</c:v>
                </c:pt>
                <c:pt idx="12" formatCode="0.0E+00">
                  <c:v>5.4000000000000001E-4</c:v>
                </c:pt>
                <c:pt idx="13" formatCode="0.0E+00">
                  <c:v>5.9999999999999995E-4</c:v>
                </c:pt>
                <c:pt idx="14" formatCode="0.0E+00">
                  <c:v>6.7000000000000002E-4</c:v>
                </c:pt>
                <c:pt idx="15" formatCode="0.0E+00">
                  <c:v>7.1000000000000002E-4</c:v>
                </c:pt>
                <c:pt idx="16" formatCode="0.0E+00">
                  <c:v>7.9000000000000001E-4</c:v>
                </c:pt>
                <c:pt idx="17" formatCode="0.0E+00">
                  <c:v>8.3000000000000001E-4</c:v>
                </c:pt>
                <c:pt idx="18" formatCode="0.0E+00">
                  <c:v>8.7000000000000001E-4</c:v>
                </c:pt>
                <c:pt idx="19" formatCode="0.0E+00">
                  <c:v>9.3999999999999997E-4</c:v>
                </c:pt>
                <c:pt idx="20" formatCode="0.00E+00">
                  <c:v>1.0200000000000001E-3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DFD-486C-BD2D-EFA980F9ACDA}"/>
            </c:ext>
          </c:extLst>
        </c:ser>
        <c:ser>
          <c:idx val="1"/>
          <c:order val="1"/>
          <c:tx>
            <c:v>Previsão (eq5)</c:v>
          </c:tx>
          <c:spPr>
            <a:ln w="19050">
              <a:noFill/>
            </a:ln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'Experiência 2'!$G$2:$G$22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</c:numCache>
            </c:numRef>
          </c:xVal>
          <c:yVal>
            <c:numRef>
              <c:f>'Experiência 2'!$I$2:$I$22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E+00">
                  <c:v>8.146453089244851E-5</c:v>
                </c:pt>
                <c:pt idx="4" formatCode="0.00E+00">
                  <c:v>8.146453089244851E-5</c:v>
                </c:pt>
                <c:pt idx="5" formatCode="0.00E+00">
                  <c:v>1.6285452881976211E-4</c:v>
                </c:pt>
                <c:pt idx="6" formatCode="0.00E+00">
                  <c:v>1.6285452881976211E-4</c:v>
                </c:pt>
                <c:pt idx="7" formatCode="0.00E+00">
                  <c:v>2.4417009602194787E-4</c:v>
                </c:pt>
                <c:pt idx="8" formatCode="0.000E+00">
                  <c:v>3.2541133455210234E-4</c:v>
                </c:pt>
                <c:pt idx="9" formatCode="0.000E+00">
                  <c:v>3.2541133455210234E-4</c:v>
                </c:pt>
                <c:pt idx="10" formatCode="0.000E+00">
                  <c:v>4.0657834627683869E-4</c:v>
                </c:pt>
                <c:pt idx="11" formatCode="0.000E+00">
                  <c:v>4.8767123287671234E-4</c:v>
                </c:pt>
                <c:pt idx="12" formatCode="0.000E+00">
                  <c:v>4.8767123287671234E-4</c:v>
                </c:pt>
                <c:pt idx="13" formatCode="0.000E+00">
                  <c:v>5.6869009584664535E-4</c:v>
                </c:pt>
                <c:pt idx="14" formatCode="0.000E+00">
                  <c:v>6.4963503649635029E-4</c:v>
                </c:pt>
                <c:pt idx="15" formatCode="0.000E+00">
                  <c:v>6.4963503649635029E-4</c:v>
                </c:pt>
                <c:pt idx="16" formatCode="0.000E+00">
                  <c:v>7.3050615595075233E-4</c:v>
                </c:pt>
                <c:pt idx="17" formatCode="0.000E+00">
                  <c:v>7.3050615595075233E-4</c:v>
                </c:pt>
                <c:pt idx="18" formatCode="0.000E+00">
                  <c:v>8.1130355515041011E-4</c:v>
                </c:pt>
                <c:pt idx="19" formatCode="0.000E+00">
                  <c:v>8.9202733485193621E-4</c:v>
                </c:pt>
                <c:pt idx="20" formatCode="0.000E+00">
                  <c:v>8.9202733485193621E-4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DFD-486C-BD2D-EFA980F9ACDA}"/>
            </c:ext>
          </c:extLst>
        </c:ser>
        <c:ser>
          <c:idx val="2"/>
          <c:order val="2"/>
          <c:tx>
            <c:v>Previsão (eq6)</c:v>
          </c:tx>
          <c:spPr>
            <a:ln w="19050">
              <a:noFill/>
            </a:ln>
          </c:spPr>
          <c:marker>
            <c:symbol val="circle"/>
            <c:size val="4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'Experiência 2'!$G$2:$G$22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</c:numCache>
            </c:numRef>
          </c:xVal>
          <c:yVal>
            <c:numRef>
              <c:f>'Experiência 2'!$J$2:$J$22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E+00">
                  <c:v>8.1501831501831504E-5</c:v>
                </c:pt>
                <c:pt idx="4" formatCode="0.00E+00">
                  <c:v>8.1501831501831504E-5</c:v>
                </c:pt>
                <c:pt idx="5" formatCode="0.00E+00">
                  <c:v>1.6300366300366301E-4</c:v>
                </c:pt>
                <c:pt idx="6" formatCode="0.00E+00">
                  <c:v>1.6300366300366301E-4</c:v>
                </c:pt>
                <c:pt idx="7" formatCode="0.00E+00">
                  <c:v>2.445054945054945E-4</c:v>
                </c:pt>
                <c:pt idx="8" formatCode="0.000E+00">
                  <c:v>3.2600732600732602E-4</c:v>
                </c:pt>
                <c:pt idx="9" formatCode="0.000E+00">
                  <c:v>3.2600732600732602E-4</c:v>
                </c:pt>
                <c:pt idx="10" formatCode="0.000E+00">
                  <c:v>4.0750915750915748E-4</c:v>
                </c:pt>
                <c:pt idx="11" formatCode="0.000E+00">
                  <c:v>4.89010989010989E-4</c:v>
                </c:pt>
                <c:pt idx="12" formatCode="0.000E+00">
                  <c:v>4.89010989010989E-4</c:v>
                </c:pt>
                <c:pt idx="13" formatCode="0.000E+00">
                  <c:v>5.7051282051282046E-4</c:v>
                </c:pt>
                <c:pt idx="14" formatCode="0.000E+00">
                  <c:v>6.5201465201465204E-4</c:v>
                </c:pt>
                <c:pt idx="15" formatCode="0.000E+00">
                  <c:v>6.5201465201465204E-4</c:v>
                </c:pt>
                <c:pt idx="16" formatCode="0.000E+00">
                  <c:v>7.335164835164835E-4</c:v>
                </c:pt>
                <c:pt idx="17" formatCode="0.000E+00">
                  <c:v>7.335164835164835E-4</c:v>
                </c:pt>
                <c:pt idx="18" formatCode="0.000E+00">
                  <c:v>8.1501831501831496E-4</c:v>
                </c:pt>
                <c:pt idx="19" formatCode="0.000E+00">
                  <c:v>8.9652014652014654E-4</c:v>
                </c:pt>
                <c:pt idx="20" formatCode="0.000E+00">
                  <c:v>8.9652014652014654E-4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DFD-486C-BD2D-EFA980F9A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476543"/>
        <c:axId val="1574486943"/>
      </c:scatterChart>
      <c:valAx>
        <c:axId val="1574476543"/>
        <c:scaling>
          <c:orientation val="minMax"/>
          <c:max val="12"/>
          <c:min val="-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/>
                  <a:t>Δ</a:t>
                </a:r>
                <a:r>
                  <a:rPr lang="pt-PT" sz="1200"/>
                  <a:t>R</a:t>
                </a:r>
                <a:r>
                  <a:rPr lang="pt-PT" sz="1200" baseline="-25000"/>
                  <a:t>3</a:t>
                </a:r>
                <a:r>
                  <a:rPr lang="pt-PT" sz="1200" baseline="0"/>
                  <a:t> /</a:t>
                </a:r>
                <a:r>
                  <a:rPr lang="el-GR" sz="1200" baseline="0"/>
                  <a:t>Ω</a:t>
                </a:r>
                <a:endParaRPr lang="pt-PT" sz="1200"/>
              </a:p>
            </c:rich>
          </c:tx>
          <c:layout>
            <c:manualLayout>
              <c:xMode val="edge"/>
              <c:yMode val="edge"/>
              <c:x val="0.4923103564189017"/>
              <c:y val="0.8975024864128600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74486943"/>
        <c:crosses val="autoZero"/>
        <c:crossBetween val="midCat"/>
      </c:valAx>
      <c:valAx>
        <c:axId val="157448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/>
                  <a:t>Δ</a:t>
                </a:r>
                <a:r>
                  <a:rPr lang="pt-PT" sz="1200"/>
                  <a:t>V 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74476543"/>
        <c:crossesAt val="-2"/>
        <c:crossBetween val="midCat"/>
      </c:valAx>
    </c:plotArea>
    <c:legend>
      <c:legendPos val="r"/>
      <c:layout>
        <c:manualLayout>
          <c:xMode val="edge"/>
          <c:yMode val="edge"/>
          <c:x val="0.17519824228892736"/>
          <c:y val="0.16336283469549756"/>
          <c:w val="0.40072555669487697"/>
          <c:h val="0.25961756254490892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resíduos</a:t>
            </a:r>
          </a:p>
        </c:rich>
      </c:tx>
      <c:layout>
        <c:manualLayout>
          <c:xMode val="edge"/>
          <c:yMode val="edge"/>
          <c:x val="0.37619695876350556"/>
          <c:y val="2.77060684288986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'Experiência 2'!$G$2:$G$22</c:f>
              <c:strCach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'Experiência 2'!$G$2:$G$22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</c:numCache>
            </c:numRef>
          </c:xVal>
          <c:yVal>
            <c:numRef>
              <c:f>'Experiência 2'!$L$2:$L$22</c:f>
              <c:numCache>
                <c:formatCode>0.00E+00</c:formatCode>
                <c:ptCount val="21"/>
                <c:pt idx="0">
                  <c:v>-4.6895973154362355E-5</c:v>
                </c:pt>
                <c:pt idx="1">
                  <c:v>5.310402684563765E-5</c:v>
                </c:pt>
                <c:pt idx="2">
                  <c:v>5.310402684563765E-5</c:v>
                </c:pt>
                <c:pt idx="3">
                  <c:v>-2.9093959731543573E-5</c:v>
                </c:pt>
                <c:pt idx="4">
                  <c:v>7.0906040268456431E-5</c:v>
                </c:pt>
                <c:pt idx="5">
                  <c:v>-1.1291946308724792E-5</c:v>
                </c:pt>
                <c:pt idx="6">
                  <c:v>-1.1291946308724792E-5</c:v>
                </c:pt>
                <c:pt idx="7">
                  <c:v>6.5100671140939492E-6</c:v>
                </c:pt>
                <c:pt idx="8">
                  <c:v>-4.568791946308725E-5</c:v>
                </c:pt>
                <c:pt idx="9">
                  <c:v>-5.6879194630872531E-6</c:v>
                </c:pt>
                <c:pt idx="10">
                  <c:v>-3.7885906040268454E-5</c:v>
                </c:pt>
                <c:pt idx="11">
                  <c:v>-5.008389261744971E-5</c:v>
                </c:pt>
                <c:pt idx="12">
                  <c:v>-8.3892617449687207E-8</c:v>
                </c:pt>
                <c:pt idx="13">
                  <c:v>-2.2281879194630916E-5</c:v>
                </c:pt>
                <c:pt idx="14">
                  <c:v>-3.4479865771812118E-5</c:v>
                </c:pt>
                <c:pt idx="15">
                  <c:v>5.5201342281878786E-6</c:v>
                </c:pt>
                <c:pt idx="16">
                  <c:v>3.3221476510065942E-6</c:v>
                </c:pt>
                <c:pt idx="17">
                  <c:v>4.3322147651006591E-5</c:v>
                </c:pt>
                <c:pt idx="18">
                  <c:v>1.1241610738254183E-6</c:v>
                </c:pt>
                <c:pt idx="19">
                  <c:v>-1.1073825503355784E-5</c:v>
                </c:pt>
                <c:pt idx="20">
                  <c:v>6.8926174496644317E-5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B6-4E66-9044-9AB410603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3451056"/>
        <c:axId val="2013451472"/>
      </c:scatterChart>
      <c:valAx>
        <c:axId val="201345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b="0" i="0" baseline="0">
                    <a:effectLst/>
                  </a:rPr>
                  <a:t>Δ</a:t>
                </a:r>
                <a:r>
                  <a:rPr lang="pt-PT" sz="1200" b="0" i="0" baseline="0">
                    <a:effectLst/>
                  </a:rPr>
                  <a:t>R</a:t>
                </a:r>
                <a:r>
                  <a:rPr lang="pt-PT" sz="1200" b="0" i="0" baseline="-25000">
                    <a:effectLst/>
                  </a:rPr>
                  <a:t>3</a:t>
                </a:r>
                <a:r>
                  <a:rPr lang="pt-PT" sz="1200" b="0" i="0" baseline="0">
                    <a:effectLst/>
                  </a:rPr>
                  <a:t> /</a:t>
                </a:r>
                <a:r>
                  <a:rPr lang="el-GR" sz="1200" b="0" i="0" baseline="0">
                    <a:effectLst/>
                  </a:rPr>
                  <a:t>Ω</a:t>
                </a:r>
                <a:endParaRPr lang="pt-PT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13451472"/>
        <c:crossesAt val="-6.0000000000000022E-5"/>
        <c:crossBetween val="midCat"/>
      </c:valAx>
      <c:valAx>
        <c:axId val="201345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Resíduos</a:t>
                </a:r>
                <a:r>
                  <a:rPr lang="pt-PT" sz="1200" baseline="0"/>
                  <a:t> /V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13451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215618</xdr:colOff>
      <xdr:row>28</xdr:row>
      <xdr:rowOff>19276</xdr:rowOff>
    </xdr:from>
    <xdr:to>
      <xdr:col>5</xdr:col>
      <xdr:colOff>752482</xdr:colOff>
      <xdr:row>43</xdr:row>
      <xdr:rowOff>106018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87AF4C1-BF38-447A-A10C-AE37F19BC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985631</xdr:colOff>
      <xdr:row>28</xdr:row>
      <xdr:rowOff>51825</xdr:rowOff>
    </xdr:from>
    <xdr:to>
      <xdr:col>11</xdr:col>
      <xdr:colOff>483467</xdr:colOff>
      <xdr:row>43</xdr:row>
      <xdr:rowOff>19168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4F521FC-8E89-4BB6-9509-F4946A75E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5E65C8-FB6C-4AEF-8F54-0DC991A3AE04}" name="Tabela2" displayName="Tabela2" ref="A1:K6" totalsRowShown="0" headerRowDxfId="9" headerRowBorderDxfId="10" tableBorderDxfId="28" totalsRowBorderDxfId="27">
  <autoFilter ref="A1:K6" xr:uid="{0F5E65C8-FB6C-4AEF-8F54-0DC991A3AE04}"/>
  <tableColumns count="11">
    <tableColumn id="1" xr3:uid="{8FD3A279-51DF-4EC5-AF7F-EA18A8DBBC31}" name=" " dataDxfId="26"/>
    <tableColumn id="2" xr3:uid="{5039EEB1-9112-466D-8C01-0C25934E564E}" name="R3 (c.c.) /Ω ± 5%" dataDxfId="25"/>
    <tableColumn id="3" xr3:uid="{1087DACC-8D0C-408E-8C81-8BC461698EF5}" name="R3 (o.) /Ω" dataDxfId="24"/>
    <tableColumn id="9" xr3:uid="{884ADD06-3AF9-4BC5-AA05-56F3B3156349}" name="u(R3 (o.)) /Ω"/>
    <tableColumn id="4" xr3:uid="{40AE5CFC-5855-4791-9749-C481AE11BED9}" name="R4 /Ω" dataDxfId="23"/>
    <tableColumn id="5" xr3:uid="{07B28BFC-1FF7-413F-BAB8-1B09D13D1034}" name="u(R4) /Ω" dataDxfId="22">
      <calculatedColumnFormula>Tabela2[[#This Row],[R4 /Ω]]*0.01</calculatedColumnFormula>
    </tableColumn>
    <tableColumn id="6" xr3:uid="{D76EF2AE-DF1D-4E9D-A776-5D6E28451C37}" name="R3 (eq) /Ω" dataDxfId="21">
      <calculatedColumnFormula>$N$2/$N$3*Tabela2[[#This Row],[R4 /Ω]]</calculatedColumnFormula>
    </tableColumn>
    <tableColumn id="7" xr3:uid="{46520226-941E-4EF5-8013-1E5381F1C6CF}" name="u(R3) /Ω" dataDxfId="3">
      <calculatedColumnFormula>Tabela2[[#This Row],[u(R4) /Ω]]*10/10</calculatedColumnFormula>
    </tableColumn>
    <tableColumn id="8" xr3:uid="{70FE20E7-AC33-40EF-8A65-1F482D76D2B0}" name="u(R3) %" dataDxfId="4">
      <calculatedColumnFormula>Tabela2[[#This Row],[u(R3) /Ω]]/Tabela2[[#This Row],[R3 (eq) /Ω]]*100</calculatedColumnFormula>
    </tableColumn>
    <tableColumn id="10" xr3:uid="{45702469-AE15-4E01-87FE-B4FC406AF9BE}" name="Erro % de R3" dataDxfId="5">
      <calculatedColumnFormula>ABS(Tabela2[[#This Row],[R3 (o.) /Ω]]-Tabela2[[#This Row],[R3 (eq) /Ω]])/Tabela2[[#This Row],[R3 (o.) /Ω]]*100</calculatedColumnFormula>
    </tableColumn>
    <tableColumn id="11" xr3:uid="{FDBF3B82-3677-42EB-880E-D4AA7E14F49E}" name="Deseq. /V" dataDxfId="6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4C874A-A19A-40A0-A135-F06A160BB280}" name="Tabela3" displayName="Tabela3" ref="A1:L22" totalsRowShown="0" headerRowDxfId="20" headerRowBorderDxfId="19" tableBorderDxfId="18" totalsRowBorderDxfId="17">
  <autoFilter ref="A1:L22" xr:uid="{A74C874A-A19A-40A0-A135-F06A160BB280}"/>
  <tableColumns count="12">
    <tableColumn id="1" xr3:uid="{11D0E9FB-BD5E-4E27-A3D1-2C6716517A38}" name="t/s ± 0.01s" dataDxfId="16"/>
    <tableColumn id="2" xr3:uid="{4C3172FD-AB30-42AB-8C18-4BCF14E89251}" name="ΔV /mV " dataDxfId="15"/>
    <tableColumn id="6" xr3:uid="{C37E0671-94A4-497A-B775-890B402B4BC8}" name="u(ΔV) /mV"/>
    <tableColumn id="7" xr3:uid="{478577D1-CA69-4D26-A7BA-4623DA1C355C}" name="ΔV /V" dataDxfId="14">
      <calculatedColumnFormula>Tabela3[[#This Row],[ΔV /mV ]]*0.001</calculatedColumnFormula>
    </tableColumn>
    <tableColumn id="3" xr3:uid="{DE4D7E07-FE8F-4F20-8D19-F631463523B6}" name="R3(θ) /kΩ ± 1Ω" dataDxfId="13"/>
    <tableColumn id="4" xr3:uid="{2A444F11-4A33-4E64-B605-BC2F882CA793}" name="R3(θ) /Ω ± 1Ω" dataDxfId="12">
      <calculatedColumnFormula>Tabela3[[#This Row],[R3(θ) /kΩ ± 1Ω]]*1000</calculatedColumnFormula>
    </tableColumn>
    <tableColumn id="8" xr3:uid="{481F10BB-2228-4EAE-8E08-8B3D6036FFDA}" name="ΔR3 /Ω" dataDxfId="11">
      <calculatedColumnFormula>Tabela3[[#This Row],[R3(θ) /Ω ± 1Ω]]-$F$2</calculatedColumnFormula>
    </tableColumn>
    <tableColumn id="10" xr3:uid="{5A8B28F4-95F1-43D1-A360-7B6A70700E52}" name="θ /ºC" dataDxfId="8"/>
    <tableColumn id="5" xr3:uid="{DFE749A5-AFF8-4874-BFD8-B3144324269C}" name="ΔV (eq5)" dataDxfId="7">
      <calculatedColumnFormula>Tabela3[[#This Row],[ΔR3 /Ω]]*$C$24/(4*$C$26+2*Tabela3[[#This Row],[ΔR3 /Ω]])</calculatedColumnFormula>
    </tableColumn>
    <tableColumn id="9" xr3:uid="{6F2E1242-B1EC-4A01-9809-D61E25E7B20D}" name="ΔV (eq6)" dataDxfId="2">
      <calculatedColumnFormula>$C$24*Tabela3[[#This Row],[ΔR3 /Ω]]/(4*$C$26)</calculatedColumnFormula>
    </tableColumn>
    <tableColumn id="11" xr3:uid="{AC8E0CDA-7BD6-43E0-AB2E-1A04F26490F1}" name="ajuste V(R3)" dataDxfId="1">
      <calculatedColumnFormula>$O$9*Tabela3[[#This Row],[ΔR3 /Ω]]+$P$9</calculatedColumnFormula>
    </tableColumn>
    <tableColumn id="12" xr3:uid="{3775A146-F894-4CBC-AA17-793EB97C8091}" name="residuos V(R3)" dataDxfId="0">
      <calculatedColumnFormula>Tabela3[[#This Row],[ΔV /V]]-Tabela3[[#This Row],[ajuste V(R3)]]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5B3B-8EF6-4D07-ABC8-10BEEE1DC5D7}">
  <dimension ref="A1:N6"/>
  <sheetViews>
    <sheetView tabSelected="1" workbookViewId="0">
      <selection activeCell="F16" sqref="F16"/>
    </sheetView>
  </sheetViews>
  <sheetFormatPr defaultRowHeight="14.4" x14ac:dyDescent="0.3"/>
  <cols>
    <col min="1" max="1" width="3.6640625" bestFit="1" customWidth="1"/>
    <col min="2" max="2" width="17.109375" bestFit="1" customWidth="1"/>
    <col min="3" max="3" width="11.44140625" bestFit="1" customWidth="1"/>
    <col min="4" max="4" width="13.88671875" bestFit="1" customWidth="1"/>
    <col min="5" max="5" width="7.88671875" bestFit="1" customWidth="1"/>
    <col min="6" max="6" width="10.44140625" bestFit="1" customWidth="1"/>
    <col min="7" max="7" width="11.88671875" bestFit="1" customWidth="1"/>
    <col min="8" max="8" width="10.44140625" bestFit="1" customWidth="1"/>
    <col min="9" max="9" width="9.6640625" bestFit="1" customWidth="1"/>
    <col min="10" max="10" width="13.6640625" bestFit="1" customWidth="1"/>
    <col min="11" max="11" width="11.44140625" bestFit="1" customWidth="1"/>
  </cols>
  <sheetData>
    <row r="1" spans="1:14" x14ac:dyDescent="0.3">
      <c r="A1" s="22" t="s">
        <v>4</v>
      </c>
      <c r="B1" s="22" t="s">
        <v>19</v>
      </c>
      <c r="C1" s="22" t="s">
        <v>20</v>
      </c>
      <c r="D1" s="22" t="s">
        <v>21</v>
      </c>
      <c r="E1" s="22" t="s">
        <v>14</v>
      </c>
      <c r="F1" s="23" t="s">
        <v>17</v>
      </c>
      <c r="G1" s="23" t="s">
        <v>22</v>
      </c>
      <c r="H1" s="22" t="s">
        <v>16</v>
      </c>
      <c r="I1" s="22" t="s">
        <v>28</v>
      </c>
      <c r="J1" s="24" t="s">
        <v>1</v>
      </c>
      <c r="K1" s="24" t="s">
        <v>23</v>
      </c>
    </row>
    <row r="2" spans="1:14" x14ac:dyDescent="0.3">
      <c r="A2" s="4" t="s">
        <v>24</v>
      </c>
      <c r="B2" s="5">
        <v>1200</v>
      </c>
      <c r="C2" s="5">
        <v>1193</v>
      </c>
      <c r="D2">
        <v>1</v>
      </c>
      <c r="E2" s="5">
        <v>1199.2</v>
      </c>
      <c r="F2" s="21">
        <f>Tabela2[[#This Row],[R4 /Ω]]*0.01</f>
        <v>11.992000000000001</v>
      </c>
      <c r="G2" s="5">
        <f>$N$2/$N$3*Tabela2[[#This Row],[R4 /Ω]]</f>
        <v>1199.2</v>
      </c>
      <c r="H2" s="21">
        <f>Tabela2[[#This Row],[u(R4) /Ω]]*10/10</f>
        <v>11.992000000000001</v>
      </c>
      <c r="I2" s="29">
        <f>Tabela2[[#This Row],[u(R3) /Ω]]/Tabela2[[#This Row],[R3 (eq) /Ω]]*100</f>
        <v>1</v>
      </c>
      <c r="J2" s="27">
        <f>ABS(Tabela2[[#This Row],[R3 (o.) /Ω]]-Tabela2[[#This Row],[R3 (eq) /Ω]])/Tabela2[[#This Row],[R3 (o.) /Ω]]*100</f>
        <v>0.51969823973177254</v>
      </c>
      <c r="K2" s="1">
        <v>1E-3</v>
      </c>
      <c r="M2" s="1" t="s">
        <v>2</v>
      </c>
      <c r="N2" s="1">
        <v>1000</v>
      </c>
    </row>
    <row r="3" spans="1:14" x14ac:dyDescent="0.3">
      <c r="A3" s="3" t="s">
        <v>25</v>
      </c>
      <c r="B3" s="1">
        <v>2200</v>
      </c>
      <c r="C3" s="9">
        <v>2120</v>
      </c>
      <c r="D3">
        <v>10</v>
      </c>
      <c r="E3" s="1">
        <v>2164.1999999999998</v>
      </c>
      <c r="F3" s="11">
        <f>Tabela2[[#This Row],[R4 /Ω]]*0.01</f>
        <v>21.641999999999999</v>
      </c>
      <c r="G3" s="1">
        <f>$N$2/$N$3*Tabela2[[#This Row],[R4 /Ω]]</f>
        <v>2164.1999999999998</v>
      </c>
      <c r="H3" s="11">
        <f>Tabela2[[#This Row],[u(R4) /Ω]]*10/10</f>
        <v>21.641999999999999</v>
      </c>
      <c r="I3" s="15">
        <f>Tabela2[[#This Row],[u(R3) /Ω]]/Tabela2[[#This Row],[R3 (eq) /Ω]]*100</f>
        <v>1</v>
      </c>
      <c r="J3" s="10">
        <f>ABS(Tabela2[[#This Row],[R3 (o.) /Ω]]-Tabela2[[#This Row],[R3 (eq) /Ω]])/Tabela2[[#This Row],[R3 (o.) /Ω]]*100</f>
        <v>2.0849056603773497</v>
      </c>
      <c r="K3" s="1">
        <v>2E-3</v>
      </c>
      <c r="M3" s="1" t="s">
        <v>3</v>
      </c>
      <c r="N3" s="1">
        <v>1000</v>
      </c>
    </row>
    <row r="4" spans="1:14" x14ac:dyDescent="0.3">
      <c r="A4" s="3" t="s">
        <v>26</v>
      </c>
      <c r="B4" s="1">
        <v>3300</v>
      </c>
      <c r="C4" s="9">
        <v>3240</v>
      </c>
      <c r="D4">
        <v>10</v>
      </c>
      <c r="E4" s="1">
        <v>3289.1</v>
      </c>
      <c r="F4" s="11">
        <f>Tabela2[[#This Row],[R4 /Ω]]*0.01</f>
        <v>32.890999999999998</v>
      </c>
      <c r="G4" s="1">
        <f>$N$2/$N$3*Tabela2[[#This Row],[R4 /Ω]]</f>
        <v>3289.1</v>
      </c>
      <c r="H4" s="11">
        <f>Tabela2[[#This Row],[u(R4) /Ω]]*10/10</f>
        <v>32.890999999999998</v>
      </c>
      <c r="I4" s="15">
        <f>Tabela2[[#This Row],[u(R3) /Ω]]/Tabela2[[#This Row],[R3 (eq) /Ω]]*100</f>
        <v>1</v>
      </c>
      <c r="J4" s="10">
        <f>ABS(Tabela2[[#This Row],[R3 (o.) /Ω]]-Tabela2[[#This Row],[R3 (eq) /Ω]])/Tabela2[[#This Row],[R3 (o.) /Ω]]*100</f>
        <v>1.5154320987654293</v>
      </c>
      <c r="K4" s="1">
        <v>2E-3</v>
      </c>
    </row>
    <row r="5" spans="1:14" x14ac:dyDescent="0.3">
      <c r="A5" s="3" t="s">
        <v>12</v>
      </c>
      <c r="B5" s="8" t="s">
        <v>7</v>
      </c>
      <c r="C5" s="9">
        <v>6590</v>
      </c>
      <c r="D5">
        <v>10</v>
      </c>
      <c r="E5" s="1">
        <v>6589.9</v>
      </c>
      <c r="F5" s="11">
        <f>Tabela2[[#This Row],[R4 /Ω]]*0.01</f>
        <v>65.899000000000001</v>
      </c>
      <c r="G5" s="1">
        <f>$N$2/$N$3*Tabela2[[#This Row],[R4 /Ω]]</f>
        <v>6589.9</v>
      </c>
      <c r="H5" s="11">
        <f>Tabela2[[#This Row],[u(R4) /Ω]]*10/10</f>
        <v>65.899000000000001</v>
      </c>
      <c r="I5" s="15">
        <f>Tabela2[[#This Row],[u(R3) /Ω]]/Tabela2[[#This Row],[R3 (eq) /Ω]]*100</f>
        <v>1</v>
      </c>
      <c r="J5" s="26">
        <f>ABS(Tabela2[[#This Row],[R3 (o.) /Ω]]-Tabela2[[#This Row],[R3 (eq) /Ω]])/Tabela2[[#This Row],[R3 (o.) /Ω]]*100</f>
        <v>1.5174506828583277E-3</v>
      </c>
      <c r="K5" s="1">
        <v>38.859000000000002</v>
      </c>
      <c r="M5" s="1" t="s">
        <v>5</v>
      </c>
      <c r="N5" s="1">
        <v>10</v>
      </c>
    </row>
    <row r="6" spans="1:14" x14ac:dyDescent="0.3">
      <c r="A6" s="3" t="s">
        <v>10</v>
      </c>
      <c r="B6" s="8" t="s">
        <v>7</v>
      </c>
      <c r="C6" s="12">
        <v>621</v>
      </c>
      <c r="D6">
        <v>1</v>
      </c>
      <c r="E6" s="1">
        <v>624.29999999999995</v>
      </c>
      <c r="F6" s="11">
        <f>Tabela2[[#This Row],[R4 /Ω]]*0.01</f>
        <v>6.2429999999999994</v>
      </c>
      <c r="G6" s="1">
        <f>$N$2/$N$3*Tabela2[[#This Row],[R4 /Ω]]</f>
        <v>624.29999999999995</v>
      </c>
      <c r="H6" s="11">
        <f>Tabela2[[#This Row],[u(R4) /Ω]]*10/10</f>
        <v>6.2429999999999994</v>
      </c>
      <c r="I6" s="30">
        <f>Tabela2[[#This Row],[u(R3) /Ω]]/Tabela2[[#This Row],[R3 (eq) /Ω]]*100</f>
        <v>1</v>
      </c>
      <c r="J6" s="28">
        <f>ABS(Tabela2[[#This Row],[R3 (o.) /Ω]]-Tabela2[[#This Row],[R3 (eq) /Ω]])/Tabela2[[#This Row],[R3 (o.) /Ω]]*100</f>
        <v>0.53140096618356758</v>
      </c>
      <c r="K6" s="1">
        <v>1E-3</v>
      </c>
      <c r="M6" s="1" t="s">
        <v>6</v>
      </c>
      <c r="N6" s="1">
        <v>10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47C8-FBDF-4090-8BEC-002C437E5029}">
  <dimension ref="A1:Q27"/>
  <sheetViews>
    <sheetView topLeftCell="C1" zoomScale="85" zoomScaleNormal="85" workbookViewId="0">
      <selection activeCell="O25" sqref="O25"/>
    </sheetView>
  </sheetViews>
  <sheetFormatPr defaultRowHeight="14.4" x14ac:dyDescent="0.3"/>
  <cols>
    <col min="1" max="1" width="11.88671875" bestFit="1" customWidth="1"/>
    <col min="2" max="2" width="9.77734375" customWidth="1"/>
    <col min="3" max="3" width="11.77734375" bestFit="1" customWidth="1"/>
    <col min="4" max="4" width="10.44140625" customWidth="1"/>
    <col min="5" max="5" width="15.5546875" bestFit="1" customWidth="1"/>
    <col min="6" max="6" width="14.77734375" bestFit="1" customWidth="1"/>
    <col min="7" max="7" width="9.5546875" bestFit="1" customWidth="1"/>
    <col min="8" max="8" width="9" bestFit="1" customWidth="1"/>
    <col min="9" max="10" width="13" bestFit="1" customWidth="1"/>
    <col min="11" max="11" width="14.6640625" bestFit="1" customWidth="1"/>
    <col min="12" max="12" width="16.77734375" bestFit="1" customWidth="1"/>
    <col min="15" max="15" width="12.44140625" bestFit="1" customWidth="1"/>
  </cols>
  <sheetData>
    <row r="1" spans="1:17" ht="15.6" x14ac:dyDescent="0.35">
      <c r="A1" s="4" t="s">
        <v>15</v>
      </c>
      <c r="B1" s="6" t="s">
        <v>18</v>
      </c>
      <c r="C1" s="5" t="s">
        <v>29</v>
      </c>
      <c r="D1" s="5" t="s">
        <v>13</v>
      </c>
      <c r="E1" s="7" t="s">
        <v>32</v>
      </c>
      <c r="F1" s="5" t="s">
        <v>31</v>
      </c>
      <c r="G1" s="5" t="s">
        <v>30</v>
      </c>
      <c r="H1" s="5" t="s">
        <v>27</v>
      </c>
      <c r="I1" s="5" t="s">
        <v>8</v>
      </c>
      <c r="J1" s="13" t="s">
        <v>9</v>
      </c>
      <c r="K1" s="5" t="s">
        <v>33</v>
      </c>
      <c r="L1" s="5" t="s">
        <v>34</v>
      </c>
    </row>
    <row r="2" spans="1:17" x14ac:dyDescent="0.3">
      <c r="A2" s="1">
        <v>0</v>
      </c>
      <c r="B2" s="1">
        <v>0</v>
      </c>
      <c r="C2" s="1">
        <v>0.1</v>
      </c>
      <c r="D2" s="1">
        <f>Tabela3[[#This Row],[ΔV /mV ]]*0.001</f>
        <v>0</v>
      </c>
      <c r="E2" s="1">
        <v>1.087</v>
      </c>
      <c r="F2" s="1">
        <f>Tabela3[[#This Row],[R3(θ) /kΩ ± 1Ω]]*1000</f>
        <v>1087</v>
      </c>
      <c r="G2" s="1">
        <f>Tabela3[[#This Row],[R3(θ) /Ω ± 1Ω]]-$F$2</f>
        <v>0</v>
      </c>
      <c r="H2" s="1">
        <v>22</v>
      </c>
      <c r="I2" s="1">
        <f>Tabela3[[#This Row],[ΔR3 /Ω]]*$C$24/(4*$C$26+2*Tabela3[[#This Row],[ΔR3 /Ω]])</f>
        <v>0</v>
      </c>
      <c r="J2" s="1">
        <f>$C$24*Tabela3[[#This Row],[ΔR3 /Ω]]/(4*$C$26)</f>
        <v>0</v>
      </c>
      <c r="K2" s="20">
        <f>$O$9*Tabela3[[#This Row],[ΔR3 /Ω]]+$P$9</f>
        <v>4.6895973154362355E-5</v>
      </c>
      <c r="L2" s="20">
        <f>Tabela3[[#This Row],[ΔV /V]]-Tabela3[[#This Row],[ajuste V(R3)]]</f>
        <v>-4.6895973154362355E-5</v>
      </c>
    </row>
    <row r="3" spans="1:17" x14ac:dyDescent="0.3">
      <c r="A3" s="1">
        <v>60</v>
      </c>
      <c r="B3" s="1">
        <v>0.1</v>
      </c>
      <c r="C3" s="1">
        <v>0.1</v>
      </c>
      <c r="D3" s="1">
        <f>Tabela3[[#This Row],[ΔV /mV ]]*0.001</f>
        <v>1E-4</v>
      </c>
      <c r="E3" s="1">
        <v>1.087</v>
      </c>
      <c r="F3" s="1">
        <f>Tabela3[[#This Row],[R3(θ) /kΩ ± 1Ω]]*1000</f>
        <v>1087</v>
      </c>
      <c r="G3" s="1">
        <f>Tabela3[[#This Row],[R3(θ) /Ω ± 1Ω]]-$F$2</f>
        <v>0</v>
      </c>
      <c r="H3" s="1">
        <v>22</v>
      </c>
      <c r="I3" s="1">
        <f>Tabela3[[#This Row],[ΔR3 /Ω]]*$C$24/(4*$C$26+2*Tabela3[[#This Row],[ΔR3 /Ω]])</f>
        <v>0</v>
      </c>
      <c r="J3" s="1">
        <f>$C$24*Tabela3[[#This Row],[ΔR3 /Ω]]/(4*$C$26)</f>
        <v>0</v>
      </c>
      <c r="K3" s="20">
        <f>$O$9*Tabela3[[#This Row],[ΔR3 /Ω]]+$P$9</f>
        <v>4.6895973154362355E-5</v>
      </c>
      <c r="L3" s="20">
        <f>Tabela3[[#This Row],[ΔV /V]]-Tabela3[[#This Row],[ajuste V(R3)]]</f>
        <v>5.310402684563765E-5</v>
      </c>
    </row>
    <row r="4" spans="1:17" x14ac:dyDescent="0.3">
      <c r="A4" s="1">
        <f>A3+60</f>
        <v>120</v>
      </c>
      <c r="B4" s="1">
        <v>0.1</v>
      </c>
      <c r="C4" s="1">
        <v>0.1</v>
      </c>
      <c r="D4" s="1">
        <f>Tabela3[[#This Row],[ΔV /mV ]]*0.001</f>
        <v>1E-4</v>
      </c>
      <c r="E4" s="1">
        <v>1.087</v>
      </c>
      <c r="F4" s="1">
        <f>Tabela3[[#This Row],[R3(θ) /kΩ ± 1Ω]]*1000</f>
        <v>1087</v>
      </c>
      <c r="G4" s="1">
        <f>Tabela3[[#This Row],[R3(θ) /Ω ± 1Ω]]-$F$2</f>
        <v>0</v>
      </c>
      <c r="H4" s="1">
        <v>22</v>
      </c>
      <c r="I4" s="1">
        <f>Tabela3[[#This Row],[ΔR3 /Ω]]*$C$24/(4*$C$26+2*Tabela3[[#This Row],[ΔR3 /Ω]])</f>
        <v>0</v>
      </c>
      <c r="J4" s="1">
        <f>$C$24*Tabela3[[#This Row],[ΔR3 /Ω]]/(4*$C$26)</f>
        <v>0</v>
      </c>
      <c r="K4" s="20">
        <f>$O$9*Tabela3[[#This Row],[ΔR3 /Ω]]+$P$9</f>
        <v>4.6895973154362355E-5</v>
      </c>
      <c r="L4" s="20">
        <f>Tabela3[[#This Row],[ΔV /V]]-Tabela3[[#This Row],[ajuste V(R3)]]</f>
        <v>5.310402684563765E-5</v>
      </c>
    </row>
    <row r="5" spans="1:17" x14ac:dyDescent="0.3">
      <c r="A5" s="1">
        <f t="shared" ref="A5:A22" si="0">A4+60</f>
        <v>180</v>
      </c>
      <c r="B5" s="1">
        <v>0.1</v>
      </c>
      <c r="C5" s="1">
        <v>0.1</v>
      </c>
      <c r="D5" s="1">
        <f>Tabela3[[#This Row],[ΔV /mV ]]*0.001</f>
        <v>1E-4</v>
      </c>
      <c r="E5" s="1">
        <v>1.0880000000000001</v>
      </c>
      <c r="F5" s="1">
        <f>Tabela3[[#This Row],[R3(θ) /kΩ ± 1Ω]]*1000</f>
        <v>1088</v>
      </c>
      <c r="G5" s="1">
        <f>Tabela3[[#This Row],[R3(θ) /Ω ± 1Ω]]-$F$2</f>
        <v>1</v>
      </c>
      <c r="H5" s="1">
        <v>23</v>
      </c>
      <c r="I5" s="9">
        <f>Tabela3[[#This Row],[ΔR3 /Ω]]*$C$24/(4*$C$26+2*Tabela3[[#This Row],[ΔR3 /Ω]])</f>
        <v>8.146453089244851E-5</v>
      </c>
      <c r="J5" s="9">
        <f>$C$24*Tabela3[[#This Row],[ΔR3 /Ω]]/(4*$C$26)</f>
        <v>8.1501831501831504E-5</v>
      </c>
      <c r="K5" s="20">
        <f>$O$9*Tabela3[[#This Row],[ΔR3 /Ω]]+$P$9</f>
        <v>1.2909395973154358E-4</v>
      </c>
      <c r="L5" s="20">
        <f>Tabela3[[#This Row],[ΔV /V]]-Tabela3[[#This Row],[ajuste V(R3)]]</f>
        <v>-2.9093959731543573E-5</v>
      </c>
    </row>
    <row r="6" spans="1:17" x14ac:dyDescent="0.3">
      <c r="A6" s="1">
        <f t="shared" si="0"/>
        <v>240</v>
      </c>
      <c r="B6" s="1">
        <v>0.2</v>
      </c>
      <c r="C6" s="1">
        <v>0.1</v>
      </c>
      <c r="D6" s="1">
        <f>Tabela3[[#This Row],[ΔV /mV ]]*0.001</f>
        <v>2.0000000000000001E-4</v>
      </c>
      <c r="E6" s="1">
        <v>1.0880000000000001</v>
      </c>
      <c r="F6" s="1">
        <f>Tabela3[[#This Row],[R3(θ) /kΩ ± 1Ω]]*1000</f>
        <v>1088</v>
      </c>
      <c r="G6" s="1">
        <f>Tabela3[[#This Row],[R3(θ) /Ω ± 1Ω]]-$F$2</f>
        <v>1</v>
      </c>
      <c r="H6" s="1">
        <v>23</v>
      </c>
      <c r="I6" s="9">
        <f>Tabela3[[#This Row],[ΔR3 /Ω]]*$C$24/(4*$C$26+2*Tabela3[[#This Row],[ΔR3 /Ω]])</f>
        <v>8.146453089244851E-5</v>
      </c>
      <c r="J6" s="9">
        <f>$C$24*Tabela3[[#This Row],[ΔR3 /Ω]]/(4*$C$26)</f>
        <v>8.1501831501831504E-5</v>
      </c>
      <c r="K6" s="20">
        <f>$O$9*Tabela3[[#This Row],[ΔR3 /Ω]]+$P$9</f>
        <v>1.2909395973154358E-4</v>
      </c>
      <c r="L6" s="20">
        <f>Tabela3[[#This Row],[ΔV /V]]-Tabela3[[#This Row],[ajuste V(R3)]]</f>
        <v>7.0906040268456431E-5</v>
      </c>
    </row>
    <row r="7" spans="1:17" ht="15" thickBot="1" x14ac:dyDescent="0.35">
      <c r="A7" s="1">
        <f t="shared" si="0"/>
        <v>300</v>
      </c>
      <c r="B7" s="1">
        <v>0.2</v>
      </c>
      <c r="C7" s="1">
        <v>0.1</v>
      </c>
      <c r="D7" s="1">
        <f>Tabela3[[#This Row],[ΔV /mV ]]*0.001</f>
        <v>2.0000000000000001E-4</v>
      </c>
      <c r="E7" s="1">
        <v>1.089</v>
      </c>
      <c r="F7" s="1">
        <f>Tabela3[[#This Row],[R3(θ) /kΩ ± 1Ω]]*1000</f>
        <v>1089</v>
      </c>
      <c r="G7" s="1">
        <f>Tabela3[[#This Row],[R3(θ) /Ω ± 1Ω]]-$F$2</f>
        <v>2</v>
      </c>
      <c r="H7" s="1">
        <v>23</v>
      </c>
      <c r="I7" s="9">
        <f>Tabela3[[#This Row],[ΔR3 /Ω]]*$C$24/(4*$C$26+2*Tabela3[[#This Row],[ΔR3 /Ω]])</f>
        <v>1.6285452881976211E-4</v>
      </c>
      <c r="J7" s="9">
        <f>$C$24*Tabela3[[#This Row],[ΔR3 /Ω]]/(4*$C$26)</f>
        <v>1.6300366300366301E-4</v>
      </c>
      <c r="K7" s="20">
        <f>$O$9*Tabela3[[#This Row],[ΔR3 /Ω]]+$P$9</f>
        <v>2.112919463087248E-4</v>
      </c>
      <c r="L7" s="20">
        <f>Tabela3[[#This Row],[ΔV /V]]-Tabela3[[#This Row],[ajuste V(R3)]]</f>
        <v>-1.1291946308724792E-5</v>
      </c>
    </row>
    <row r="8" spans="1:17" ht="15" thickBot="1" x14ac:dyDescent="0.35">
      <c r="A8" s="1">
        <f t="shared" si="0"/>
        <v>360</v>
      </c>
      <c r="B8" s="1">
        <v>0.2</v>
      </c>
      <c r="C8" s="1">
        <v>0.1</v>
      </c>
      <c r="D8" s="1">
        <f>Tabela3[[#This Row],[ΔV /mV ]]*0.001</f>
        <v>2.0000000000000001E-4</v>
      </c>
      <c r="E8" s="1">
        <v>1.089</v>
      </c>
      <c r="F8" s="1">
        <f>Tabela3[[#This Row],[R3(θ) /kΩ ± 1Ω]]*1000</f>
        <v>1089</v>
      </c>
      <c r="G8" s="1">
        <f>Tabela3[[#This Row],[R3(θ) /Ω ± 1Ω]]-$F$2</f>
        <v>2</v>
      </c>
      <c r="H8" s="1">
        <v>23</v>
      </c>
      <c r="I8" s="9">
        <f>Tabela3[[#This Row],[ΔR3 /Ω]]*$C$24/(4*$C$26+2*Tabela3[[#This Row],[ΔR3 /Ω]])</f>
        <v>1.6285452881976211E-4</v>
      </c>
      <c r="J8" s="9">
        <f>$C$24*Tabela3[[#This Row],[ΔR3 /Ω]]/(4*$C$26)</f>
        <v>1.6300366300366301E-4</v>
      </c>
      <c r="K8" s="20">
        <f>$O$9*Tabela3[[#This Row],[ΔR3 /Ω]]+$P$9</f>
        <v>2.112919463087248E-4</v>
      </c>
      <c r="L8" s="20">
        <f>Tabela3[[#This Row],[ΔV /V]]-Tabela3[[#This Row],[ajuste V(R3)]]</f>
        <v>-1.1291946308724792E-5</v>
      </c>
      <c r="N8" s="35" t="s">
        <v>41</v>
      </c>
      <c r="O8" s="36"/>
      <c r="P8" s="36"/>
      <c r="Q8" s="37"/>
    </row>
    <row r="9" spans="1:17" x14ac:dyDescent="0.3">
      <c r="A9" s="1">
        <f t="shared" si="0"/>
        <v>420</v>
      </c>
      <c r="B9" s="1">
        <v>0.3</v>
      </c>
      <c r="C9" s="1">
        <v>0.1</v>
      </c>
      <c r="D9" s="1">
        <f>Tabela3[[#This Row],[ΔV /mV ]]*0.001</f>
        <v>2.9999999999999997E-4</v>
      </c>
      <c r="E9" s="25">
        <v>1.0900000000000001</v>
      </c>
      <c r="F9" s="1">
        <f>Tabela3[[#This Row],[R3(θ) /kΩ ± 1Ω]]*1000</f>
        <v>1090</v>
      </c>
      <c r="G9" s="1">
        <f>Tabela3[[#This Row],[R3(θ) /Ω ± 1Ω]]-$F$2</f>
        <v>3</v>
      </c>
      <c r="H9" s="1">
        <v>23</v>
      </c>
      <c r="I9" s="9">
        <f>Tabela3[[#This Row],[ΔR3 /Ω]]*$C$24/(4*$C$26+2*Tabela3[[#This Row],[ΔR3 /Ω]])</f>
        <v>2.4417009602194787E-4</v>
      </c>
      <c r="J9" s="9">
        <f>$C$24*Tabela3[[#This Row],[ΔR3 /Ω]]/(4*$C$26)</f>
        <v>2.445054945054945E-4</v>
      </c>
      <c r="K9" s="20">
        <f>$O$9*Tabela3[[#This Row],[ΔR3 /Ω]]+$P$9</f>
        <v>2.9348993288590602E-4</v>
      </c>
      <c r="L9" s="20">
        <f>Tabela3[[#This Row],[ΔV /V]]-Tabela3[[#This Row],[ajuste V(R3)]]</f>
        <v>6.5100671140939492E-6</v>
      </c>
      <c r="N9" s="5" t="s">
        <v>35</v>
      </c>
      <c r="O9" s="38">
        <f t="array" ref="O9:P13">LINEST(Tabela3[ΔV /V],Tabela3[ΔR3 /Ω],1,1)</f>
        <v>8.2197986577181223E-5</v>
      </c>
      <c r="P9" s="38">
        <v>4.6895973154362355E-5</v>
      </c>
      <c r="Q9" s="5" t="s">
        <v>40</v>
      </c>
    </row>
    <row r="10" spans="1:17" x14ac:dyDescent="0.3">
      <c r="A10" s="10">
        <f t="shared" si="0"/>
        <v>480</v>
      </c>
      <c r="B10" s="1">
        <v>0.33</v>
      </c>
      <c r="C10" s="1">
        <v>0.01</v>
      </c>
      <c r="D10" s="33">
        <f>Tabela3[[#This Row],[ΔV /mV ]]*0.001</f>
        <v>3.3E-4</v>
      </c>
      <c r="E10" s="1">
        <v>1.091</v>
      </c>
      <c r="F10" s="34">
        <f>Tabela3[[#This Row],[R3(θ) /kΩ ± 1Ω]]*1000</f>
        <v>1091</v>
      </c>
      <c r="G10" s="1">
        <f>Tabela3[[#This Row],[R3(θ) /Ω ± 1Ω]]-$F$2</f>
        <v>4</v>
      </c>
      <c r="H10" s="34">
        <v>23</v>
      </c>
      <c r="I10" s="18">
        <f>Tabela3[[#This Row],[ΔR3 /Ω]]*$C$24/(4*$C$26+2*Tabela3[[#This Row],[ΔR3 /Ω]])</f>
        <v>3.2541133455210234E-4</v>
      </c>
      <c r="J10" s="18">
        <f>$C$24*Tabela3[[#This Row],[ΔR3 /Ω]]/(4*$C$26)</f>
        <v>3.2600732600732602E-4</v>
      </c>
      <c r="K10" s="20">
        <f>$O$9*Tabela3[[#This Row],[ΔR3 /Ω]]+$P$9</f>
        <v>3.7568791946308725E-4</v>
      </c>
      <c r="L10" s="20">
        <f>Tabela3[[#This Row],[ΔV /V]]-Tabela3[[#This Row],[ajuste V(R3)]]</f>
        <v>-4.568791946308725E-5</v>
      </c>
      <c r="N10" s="1" t="s">
        <v>36</v>
      </c>
      <c r="O10" s="9">
        <v>2.3010878047391952E-6</v>
      </c>
      <c r="P10" s="9">
        <v>1.4457753259499642E-5</v>
      </c>
      <c r="Q10" s="1" t="s">
        <v>39</v>
      </c>
    </row>
    <row r="11" spans="1:17" x14ac:dyDescent="0.3">
      <c r="A11" s="10">
        <f t="shared" si="0"/>
        <v>540</v>
      </c>
      <c r="B11" s="1">
        <v>0.37</v>
      </c>
      <c r="C11" s="1">
        <v>0.01</v>
      </c>
      <c r="D11" s="33">
        <f>Tabela3[[#This Row],[ΔV /mV ]]*0.001</f>
        <v>3.6999999999999999E-4</v>
      </c>
      <c r="E11" s="1">
        <v>1.091</v>
      </c>
      <c r="F11" s="34">
        <f>Tabela3[[#This Row],[R3(θ) /kΩ ± 1Ω]]*1000</f>
        <v>1091</v>
      </c>
      <c r="G11" s="1">
        <f>Tabela3[[#This Row],[R3(θ) /Ω ± 1Ω]]-$F$2</f>
        <v>4</v>
      </c>
      <c r="H11" s="34">
        <v>23</v>
      </c>
      <c r="I11" s="18">
        <f>Tabela3[[#This Row],[ΔR3 /Ω]]*$C$24/(4*$C$26+2*Tabela3[[#This Row],[ΔR3 /Ω]])</f>
        <v>3.2541133455210234E-4</v>
      </c>
      <c r="J11" s="18">
        <f>$C$24*Tabela3[[#This Row],[ΔR3 /Ω]]/(4*$C$26)</f>
        <v>3.2600732600732602E-4</v>
      </c>
      <c r="K11" s="20">
        <f>$O$9*Tabela3[[#This Row],[ΔR3 /Ω]]+$P$9</f>
        <v>3.7568791946308725E-4</v>
      </c>
      <c r="L11" s="20">
        <f>Tabela3[[#This Row],[ΔV /V]]-Tabela3[[#This Row],[ajuste V(R3)]]</f>
        <v>-5.6879194630872531E-6</v>
      </c>
      <c r="N11" s="1" t="s">
        <v>37</v>
      </c>
      <c r="O11" s="25">
        <v>0.98532836186787531</v>
      </c>
      <c r="P11" s="1">
        <v>3.8765614554354196E-5</v>
      </c>
      <c r="Q11" s="1" t="s">
        <v>38</v>
      </c>
    </row>
    <row r="12" spans="1:17" x14ac:dyDescent="0.3">
      <c r="A12" s="31">
        <f t="shared" si="0"/>
        <v>600</v>
      </c>
      <c r="B12" s="1">
        <v>0.42</v>
      </c>
      <c r="C12" s="1">
        <v>0.01</v>
      </c>
      <c r="D12" s="33">
        <f>Tabela3[[#This Row],[ΔV /mV ]]*0.001</f>
        <v>4.2000000000000002E-4</v>
      </c>
      <c r="E12" s="1">
        <v>1.0920000000000001</v>
      </c>
      <c r="F12" s="17">
        <f>Tabela3[[#This Row],[R3(θ) /kΩ ± 1Ω]]*1000</f>
        <v>1092</v>
      </c>
      <c r="G12">
        <f>Tabela3[[#This Row],[R3(θ) /Ω ± 1Ω]]-$F$2</f>
        <v>5</v>
      </c>
      <c r="H12" s="17">
        <v>24</v>
      </c>
      <c r="I12" s="32">
        <f>Tabela3[[#This Row],[ΔR3 /Ω]]*$C$24/(4*$C$26+2*Tabela3[[#This Row],[ΔR3 /Ω]])</f>
        <v>4.0657834627683869E-4</v>
      </c>
      <c r="J12" s="32">
        <f>$C$24*Tabela3[[#This Row],[ΔR3 /Ω]]/(4*$C$26)</f>
        <v>4.0750915750915748E-4</v>
      </c>
      <c r="K12" s="20">
        <f>$O$9*Tabela3[[#This Row],[ΔR3 /Ω]]+$P$9</f>
        <v>4.5788590604026847E-4</v>
      </c>
      <c r="L12" s="20">
        <f>Tabela3[[#This Row],[ΔV /V]]-Tabela3[[#This Row],[ajuste V(R3)]]</f>
        <v>-3.7885906040268454E-5</v>
      </c>
      <c r="O12">
        <v>1276.0155823703128</v>
      </c>
      <c r="P12">
        <v>19</v>
      </c>
    </row>
    <row r="13" spans="1:17" x14ac:dyDescent="0.3">
      <c r="A13" s="14">
        <f t="shared" si="0"/>
        <v>660</v>
      </c>
      <c r="B13" s="1">
        <v>0.49</v>
      </c>
      <c r="C13" s="1">
        <v>0.01</v>
      </c>
      <c r="D13" s="33">
        <f>Tabela3[[#This Row],[ΔV /mV ]]*0.001</f>
        <v>4.8999999999999998E-4</v>
      </c>
      <c r="E13" s="1">
        <v>1.093</v>
      </c>
      <c r="F13" s="17">
        <f>Tabela3[[#This Row],[R3(θ) /kΩ ± 1Ω]]*1000</f>
        <v>1093</v>
      </c>
      <c r="G13">
        <f>Tabela3[[#This Row],[R3(θ) /Ω ± 1Ω]]-$F$2</f>
        <v>6</v>
      </c>
      <c r="H13" s="17">
        <v>24</v>
      </c>
      <c r="I13" s="18">
        <f>Tabela3[[#This Row],[ΔR3 /Ω]]*$C$24/(4*$C$26+2*Tabela3[[#This Row],[ΔR3 /Ω]])</f>
        <v>4.8767123287671234E-4</v>
      </c>
      <c r="J13" s="18">
        <f>$C$24*Tabela3[[#This Row],[ΔR3 /Ω]]/(4*$C$26)</f>
        <v>4.89010989010989E-4</v>
      </c>
      <c r="K13" s="20">
        <f>$O$9*Tabela3[[#This Row],[ΔR3 /Ω]]+$P$9</f>
        <v>5.4008389261744969E-4</v>
      </c>
      <c r="L13" s="20">
        <f>Tabela3[[#This Row],[ΔV /V]]-Tabela3[[#This Row],[ajuste V(R3)]]</f>
        <v>-5.008389261744971E-5</v>
      </c>
      <c r="O13">
        <v>1.9175616011505275E-6</v>
      </c>
      <c r="P13">
        <v>2.8552684563758405E-8</v>
      </c>
    </row>
    <row r="14" spans="1:17" ht="15" thickBot="1" x14ac:dyDescent="0.35">
      <c r="A14" s="14">
        <f t="shared" si="0"/>
        <v>720</v>
      </c>
      <c r="B14" s="1">
        <v>0.54</v>
      </c>
      <c r="C14" s="1">
        <v>0.01</v>
      </c>
      <c r="D14" s="33">
        <f>Tabela3[[#This Row],[ΔV /mV ]]*0.001</f>
        <v>5.4000000000000001E-4</v>
      </c>
      <c r="E14" s="1">
        <v>1.093</v>
      </c>
      <c r="F14" s="17">
        <f>Tabela3[[#This Row],[R3(θ) /kΩ ± 1Ω]]*1000</f>
        <v>1093</v>
      </c>
      <c r="G14">
        <f>Tabela3[[#This Row],[R3(θ) /Ω ± 1Ω]]-$F$2</f>
        <v>6</v>
      </c>
      <c r="H14" s="17">
        <v>24</v>
      </c>
      <c r="I14" s="18">
        <f>Tabela3[[#This Row],[ΔR3 /Ω]]*$C$24/(4*$C$26+2*Tabela3[[#This Row],[ΔR3 /Ω]])</f>
        <v>4.8767123287671234E-4</v>
      </c>
      <c r="J14" s="18">
        <f>$C$24*Tabela3[[#This Row],[ΔR3 /Ω]]/(4*$C$26)</f>
        <v>4.89010989010989E-4</v>
      </c>
      <c r="K14" s="20">
        <f>$O$9*Tabela3[[#This Row],[ΔR3 /Ω]]+$P$9</f>
        <v>5.4008389261744969E-4</v>
      </c>
      <c r="L14" s="20">
        <f>Tabela3[[#This Row],[ΔV /V]]-Tabela3[[#This Row],[ajuste V(R3)]]</f>
        <v>-8.3892617449687207E-8</v>
      </c>
    </row>
    <row r="15" spans="1:17" ht="15" thickBot="1" x14ac:dyDescent="0.35">
      <c r="A15" s="14">
        <f t="shared" si="0"/>
        <v>780</v>
      </c>
      <c r="B15" s="10">
        <v>0.6</v>
      </c>
      <c r="C15" s="1">
        <v>0.01</v>
      </c>
      <c r="D15" s="33">
        <f>Tabela3[[#This Row],[ΔV /mV ]]*0.001</f>
        <v>5.9999999999999995E-4</v>
      </c>
      <c r="E15" s="1">
        <v>1.0940000000000001</v>
      </c>
      <c r="F15" s="17">
        <f>Tabela3[[#This Row],[R3(θ) /kΩ ± 1Ω]]*1000</f>
        <v>1094</v>
      </c>
      <c r="G15">
        <f>Tabela3[[#This Row],[R3(θ) /Ω ± 1Ω]]-$F$2</f>
        <v>7</v>
      </c>
      <c r="H15" s="17">
        <v>24</v>
      </c>
      <c r="I15" s="18">
        <f>Tabela3[[#This Row],[ΔR3 /Ω]]*$C$24/(4*$C$26+2*Tabela3[[#This Row],[ΔR3 /Ω]])</f>
        <v>5.6869009584664535E-4</v>
      </c>
      <c r="J15" s="18">
        <f>$C$24*Tabela3[[#This Row],[ΔR3 /Ω]]/(4*$C$26)</f>
        <v>5.7051282051282046E-4</v>
      </c>
      <c r="K15" s="20">
        <f>$O$9*Tabela3[[#This Row],[ΔR3 /Ω]]+$P$9</f>
        <v>6.2228187919463086E-4</v>
      </c>
      <c r="L15" s="20">
        <f>Tabela3[[#This Row],[ΔV /V]]-Tabela3[[#This Row],[ajuste V(R3)]]</f>
        <v>-2.2281879194630916E-5</v>
      </c>
      <c r="N15" s="35" t="s">
        <v>42</v>
      </c>
      <c r="O15" s="36"/>
      <c r="P15" s="36"/>
      <c r="Q15" s="37"/>
    </row>
    <row r="16" spans="1:17" x14ac:dyDescent="0.3">
      <c r="A16" s="14">
        <f t="shared" si="0"/>
        <v>840</v>
      </c>
      <c r="B16" s="1">
        <v>0.67</v>
      </c>
      <c r="C16" s="1">
        <v>0.01</v>
      </c>
      <c r="D16" s="33">
        <f>Tabela3[[#This Row],[ΔV /mV ]]*0.001</f>
        <v>6.7000000000000002E-4</v>
      </c>
      <c r="E16" s="1">
        <v>1.095</v>
      </c>
      <c r="F16" s="17">
        <f>Tabela3[[#This Row],[R3(θ) /kΩ ± 1Ω]]*1000</f>
        <v>1095</v>
      </c>
      <c r="G16">
        <f>Tabela3[[#This Row],[R3(θ) /Ω ± 1Ω]]-$F$2</f>
        <v>8</v>
      </c>
      <c r="H16" s="17">
        <v>24</v>
      </c>
      <c r="I16" s="18">
        <f>Tabela3[[#This Row],[ΔR3 /Ω]]*$C$24/(4*$C$26+2*Tabela3[[#This Row],[ΔR3 /Ω]])</f>
        <v>6.4963503649635029E-4</v>
      </c>
      <c r="J16" s="18">
        <f>$C$24*Tabela3[[#This Row],[ΔR3 /Ω]]/(4*$C$26)</f>
        <v>6.5201465201465204E-4</v>
      </c>
      <c r="K16" s="20">
        <f>$O$9*Tabela3[[#This Row],[ΔR3 /Ω]]+$P$9</f>
        <v>7.0447986577181214E-4</v>
      </c>
      <c r="L16" s="20">
        <f>Tabela3[[#This Row],[ΔV /V]]-Tabela3[[#This Row],[ajuste V(R3)]]</f>
        <v>-3.4479865771812118E-5</v>
      </c>
      <c r="N16" s="5" t="s">
        <v>35</v>
      </c>
      <c r="O16" s="5" cm="1">
        <f t="array" ref="O16:P20">LINEST(Tabela3[ΔV (eq5)],F2:F22,1,1)</f>
        <v>8.1110082142356584E-5</v>
      </c>
      <c r="P16" s="5">
        <v>-8.816613054526809E-2</v>
      </c>
      <c r="Q16" s="5" t="s">
        <v>40</v>
      </c>
    </row>
    <row r="17" spans="1:17" x14ac:dyDescent="0.3">
      <c r="A17" s="14">
        <f t="shared" si="0"/>
        <v>900</v>
      </c>
      <c r="B17" s="1">
        <v>0.71</v>
      </c>
      <c r="C17" s="1">
        <v>0.01</v>
      </c>
      <c r="D17" s="33">
        <f>Tabela3[[#This Row],[ΔV /mV ]]*0.001</f>
        <v>7.1000000000000002E-4</v>
      </c>
      <c r="E17" s="1">
        <v>1.095</v>
      </c>
      <c r="F17" s="17">
        <f>Tabela3[[#This Row],[R3(θ) /kΩ ± 1Ω]]*1000</f>
        <v>1095</v>
      </c>
      <c r="G17">
        <f>Tabela3[[#This Row],[R3(θ) /Ω ± 1Ω]]-$F$2</f>
        <v>8</v>
      </c>
      <c r="H17" s="17">
        <v>24</v>
      </c>
      <c r="I17" s="18">
        <f>Tabela3[[#This Row],[ΔR3 /Ω]]*$C$24/(4*$C$26+2*Tabela3[[#This Row],[ΔR3 /Ω]])</f>
        <v>6.4963503649635029E-4</v>
      </c>
      <c r="J17" s="18">
        <f>$C$24*Tabela3[[#This Row],[ΔR3 /Ω]]/(4*$C$26)</f>
        <v>6.5201465201465204E-4</v>
      </c>
      <c r="K17" s="20">
        <f>$O$9*Tabela3[[#This Row],[ΔR3 /Ω]]+$P$9</f>
        <v>7.0447986577181214E-4</v>
      </c>
      <c r="L17" s="20">
        <f>Tabela3[[#This Row],[ΔV /V]]-Tabela3[[#This Row],[ajuste V(R3)]]</f>
        <v>5.5201342281878786E-6</v>
      </c>
      <c r="N17" s="1" t="s">
        <v>36</v>
      </c>
      <c r="O17" s="1">
        <v>2.5475045116177751E-8</v>
      </c>
      <c r="P17" s="9">
        <v>2.7821333088741664E-5</v>
      </c>
      <c r="Q17" s="1" t="s">
        <v>39</v>
      </c>
    </row>
    <row r="18" spans="1:17" x14ac:dyDescent="0.3">
      <c r="A18" s="14">
        <f t="shared" si="0"/>
        <v>960</v>
      </c>
      <c r="B18" s="1">
        <v>0.79</v>
      </c>
      <c r="C18" s="1">
        <v>0.01</v>
      </c>
      <c r="D18" s="33">
        <f>Tabela3[[#This Row],[ΔV /mV ]]*0.001</f>
        <v>7.9000000000000001E-4</v>
      </c>
      <c r="E18" s="1">
        <v>1.0960000000000001</v>
      </c>
      <c r="F18" s="17">
        <f>Tabela3[[#This Row],[R3(θ) /kΩ ± 1Ω]]*1000</f>
        <v>1096</v>
      </c>
      <c r="G18">
        <f>Tabela3[[#This Row],[R3(θ) /Ω ± 1Ω]]-$F$2</f>
        <v>9</v>
      </c>
      <c r="H18" s="17">
        <v>25</v>
      </c>
      <c r="I18" s="18">
        <f>Tabela3[[#This Row],[ΔR3 /Ω]]*$C$24/(4*$C$26+2*Tabela3[[#This Row],[ΔR3 /Ω]])</f>
        <v>7.3050615595075233E-4</v>
      </c>
      <c r="J18" s="18">
        <f>$C$24*Tabela3[[#This Row],[ΔR3 /Ω]]/(4*$C$26)</f>
        <v>7.335164835164835E-4</v>
      </c>
      <c r="K18" s="20">
        <f>$O$9*Tabela3[[#This Row],[ΔR3 /Ω]]+$P$9</f>
        <v>7.8667785234899342E-4</v>
      </c>
      <c r="L18" s="20">
        <f>Tabela3[[#This Row],[ΔV /V]]-Tabela3[[#This Row],[ajuste V(R3)]]</f>
        <v>3.3221476510065942E-6</v>
      </c>
      <c r="N18" s="1" t="s">
        <v>37</v>
      </c>
      <c r="O18" s="1">
        <v>0.99999812572622671</v>
      </c>
      <c r="P18" s="1">
        <v>4.2916909893425795E-7</v>
      </c>
      <c r="Q18" s="1" t="s">
        <v>38</v>
      </c>
    </row>
    <row r="19" spans="1:17" x14ac:dyDescent="0.3">
      <c r="A19" s="14">
        <f t="shared" si="0"/>
        <v>1020</v>
      </c>
      <c r="B19" s="1">
        <v>0.83</v>
      </c>
      <c r="C19" s="1">
        <v>0.01</v>
      </c>
      <c r="D19" s="33">
        <f>Tabela3[[#This Row],[ΔV /mV ]]*0.001</f>
        <v>8.3000000000000001E-4</v>
      </c>
      <c r="E19" s="1">
        <v>1.0960000000000001</v>
      </c>
      <c r="F19" s="17">
        <f>Tabela3[[#This Row],[R3(θ) /kΩ ± 1Ω]]*1000</f>
        <v>1096</v>
      </c>
      <c r="G19">
        <f>Tabela3[[#This Row],[R3(θ) /Ω ± 1Ω]]-$F$2</f>
        <v>9</v>
      </c>
      <c r="H19" s="17">
        <v>25</v>
      </c>
      <c r="I19" s="18">
        <f>Tabela3[[#This Row],[ΔR3 /Ω]]*$C$24/(4*$C$26+2*Tabela3[[#This Row],[ΔR3 /Ω]])</f>
        <v>7.3050615595075233E-4</v>
      </c>
      <c r="J19" s="18">
        <f>$C$24*Tabela3[[#This Row],[ΔR3 /Ω]]/(4*$C$26)</f>
        <v>7.335164835164835E-4</v>
      </c>
      <c r="K19" s="20">
        <f>$O$9*Tabela3[[#This Row],[ΔR3 /Ω]]+$P$9</f>
        <v>7.8667785234899342E-4</v>
      </c>
      <c r="L19" s="20">
        <f>Tabela3[[#This Row],[ΔV /V]]-Tabela3[[#This Row],[ajuste V(R3)]]</f>
        <v>4.3322147651006591E-5</v>
      </c>
      <c r="O19">
        <v>10137240.706005927</v>
      </c>
      <c r="P19">
        <v>19</v>
      </c>
    </row>
    <row r="20" spans="1:17" x14ac:dyDescent="0.3">
      <c r="A20" s="14">
        <f t="shared" si="0"/>
        <v>1080</v>
      </c>
      <c r="B20" s="1">
        <v>0.87</v>
      </c>
      <c r="C20" s="1">
        <v>0.01</v>
      </c>
      <c r="D20" s="33">
        <f>Tabela3[[#This Row],[ΔV /mV ]]*0.001</f>
        <v>8.7000000000000001E-4</v>
      </c>
      <c r="E20" s="1">
        <v>1.097</v>
      </c>
      <c r="F20" s="17">
        <f>Tabela3[[#This Row],[R3(θ) /kΩ ± 1Ω]]*1000</f>
        <v>1097</v>
      </c>
      <c r="G20">
        <f>Tabela3[[#This Row],[R3(θ) /Ω ± 1Ω]]-$F$2</f>
        <v>10</v>
      </c>
      <c r="H20" s="17">
        <v>25</v>
      </c>
      <c r="I20" s="18">
        <f>Tabela3[[#This Row],[ΔR3 /Ω]]*$C$24/(4*$C$26+2*Tabela3[[#This Row],[ΔR3 /Ω]])</f>
        <v>8.1130355515041011E-4</v>
      </c>
      <c r="J20" s="18">
        <f>$C$24*Tabela3[[#This Row],[ΔR3 /Ω]]/(4*$C$26)</f>
        <v>8.1501831501831496E-4</v>
      </c>
      <c r="K20" s="20">
        <f>$O$9*Tabela3[[#This Row],[ΔR3 /Ω]]+$P$9</f>
        <v>8.6887583892617459E-4</v>
      </c>
      <c r="L20" s="20">
        <f>Tabela3[[#This Row],[ΔV /V]]-Tabela3[[#This Row],[ajuste V(R3)]]</f>
        <v>1.1241610738254183E-6</v>
      </c>
      <c r="O20">
        <v>1.8671389873253991E-6</v>
      </c>
      <c r="P20">
        <v>3.4995361941208147E-12</v>
      </c>
    </row>
    <row r="21" spans="1:17" ht="15" thickBot="1" x14ac:dyDescent="0.35">
      <c r="A21" s="16">
        <f t="shared" si="0"/>
        <v>1140</v>
      </c>
      <c r="B21" s="1">
        <v>0.94</v>
      </c>
      <c r="C21" s="1">
        <v>0.01</v>
      </c>
      <c r="D21" s="33">
        <f>Tabela3[[#This Row],[ΔV /mV ]]*0.001</f>
        <v>9.3999999999999997E-4</v>
      </c>
      <c r="E21" s="1">
        <v>1.0980000000000001</v>
      </c>
      <c r="F21" s="17">
        <f>Tabela3[[#This Row],[R3(θ) /kΩ ± 1Ω]]*1000</f>
        <v>1098</v>
      </c>
      <c r="G21">
        <f>Tabela3[[#This Row],[R3(θ) /Ω ± 1Ω]]-$F$2</f>
        <v>11</v>
      </c>
      <c r="H21" s="17">
        <v>25</v>
      </c>
      <c r="I21" s="19">
        <f>Tabela3[[#This Row],[ΔR3 /Ω]]*$C$24/(4*$C$26+2*Tabela3[[#This Row],[ΔR3 /Ω]])</f>
        <v>8.9202733485193621E-4</v>
      </c>
      <c r="J21" s="18">
        <f>$C$24*Tabela3[[#This Row],[ΔR3 /Ω]]/(4*$C$26)</f>
        <v>8.9652014652014654E-4</v>
      </c>
      <c r="K21" s="20">
        <f>$O$9*Tabela3[[#This Row],[ΔR3 /Ω]]+$P$9</f>
        <v>9.5107382550335576E-4</v>
      </c>
      <c r="L21" s="20">
        <f>Tabela3[[#This Row],[ΔV /V]]-Tabela3[[#This Row],[ajuste V(R3)]]</f>
        <v>-1.1073825503355784E-5</v>
      </c>
    </row>
    <row r="22" spans="1:17" ht="15" thickBot="1" x14ac:dyDescent="0.35">
      <c r="A22" s="14">
        <f t="shared" si="0"/>
        <v>1200</v>
      </c>
      <c r="B22" s="1">
        <v>1.02</v>
      </c>
      <c r="C22" s="1">
        <v>0.01</v>
      </c>
      <c r="D22" s="9">
        <f>Tabela3[[#This Row],[ΔV /mV ]]*0.001</f>
        <v>1.0200000000000001E-3</v>
      </c>
      <c r="E22" s="1">
        <v>1.0980000000000001</v>
      </c>
      <c r="F22" s="17">
        <f>Tabela3[[#This Row],[R3(θ) /kΩ ± 1Ω]]*1000</f>
        <v>1098</v>
      </c>
      <c r="G22">
        <f>Tabela3[[#This Row],[R3(θ) /Ω ± 1Ω]]-$F$2</f>
        <v>11</v>
      </c>
      <c r="H22" s="17">
        <v>25</v>
      </c>
      <c r="I22" s="19">
        <f>Tabela3[[#This Row],[ΔR3 /Ω]]*$C$24/(4*$C$26+2*Tabela3[[#This Row],[ΔR3 /Ω]])</f>
        <v>8.9202733485193621E-4</v>
      </c>
      <c r="J22" s="18">
        <f>$C$24*Tabela3[[#This Row],[ΔR3 /Ω]]/(4*$C$26)</f>
        <v>8.9652014652014654E-4</v>
      </c>
      <c r="K22" s="20">
        <f>$O$9*Tabela3[[#This Row],[ΔR3 /Ω]]+$P$9</f>
        <v>9.5107382550335576E-4</v>
      </c>
      <c r="L22" s="20">
        <f>Tabela3[[#This Row],[ΔV /V]]-Tabela3[[#This Row],[ajuste V(R3)]]</f>
        <v>6.8926174496644317E-5</v>
      </c>
      <c r="N22" s="35" t="s">
        <v>43</v>
      </c>
      <c r="O22" s="36"/>
      <c r="P22" s="36"/>
      <c r="Q22" s="37"/>
    </row>
    <row r="23" spans="1:17" x14ac:dyDescent="0.3">
      <c r="N23" s="7" t="s">
        <v>35</v>
      </c>
      <c r="O23" s="40" cm="1">
        <f t="array" ref="O23:P27">LINEST(Tabela3[ΔV (eq6)],Tabela3[ΔR3 /Ω],1,1)</f>
        <v>8.1501831501831504E-5</v>
      </c>
      <c r="P23" s="40">
        <v>0</v>
      </c>
      <c r="Q23" s="4" t="s">
        <v>40</v>
      </c>
    </row>
    <row r="24" spans="1:17" x14ac:dyDescent="0.3">
      <c r="B24" s="2" t="s">
        <v>11</v>
      </c>
      <c r="C24" s="1">
        <v>0.35599999999999998</v>
      </c>
      <c r="N24" s="39" t="s">
        <v>36</v>
      </c>
      <c r="O24" s="1">
        <v>4.6180701482942747E-21</v>
      </c>
      <c r="P24" s="41">
        <v>2.9015372034735069E-20</v>
      </c>
      <c r="Q24" s="3" t="s">
        <v>39</v>
      </c>
    </row>
    <row r="25" spans="1:17" x14ac:dyDescent="0.3">
      <c r="N25" s="39" t="s">
        <v>37</v>
      </c>
      <c r="O25" s="10">
        <v>1</v>
      </c>
      <c r="P25" s="3">
        <v>7.7798998797455953E-20</v>
      </c>
      <c r="Q25" s="3" t="s">
        <v>38</v>
      </c>
    </row>
    <row r="26" spans="1:17" x14ac:dyDescent="0.3">
      <c r="B26" s="1" t="s">
        <v>0</v>
      </c>
      <c r="C26" s="1">
        <v>1092</v>
      </c>
      <c r="O26">
        <v>3.1146818021161801E+32</v>
      </c>
      <c r="P26">
        <v>19</v>
      </c>
    </row>
    <row r="27" spans="1:17" x14ac:dyDescent="0.3">
      <c r="O27">
        <v>1.8852185374948324E-6</v>
      </c>
      <c r="P27">
        <v>1.1500100006384449E-37</v>
      </c>
    </row>
  </sheetData>
  <mergeCells count="3">
    <mergeCell ref="N8:Q8"/>
    <mergeCell ref="N15:Q15"/>
    <mergeCell ref="N22:Q22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Experiência 1</vt:lpstr>
      <vt:lpstr>Experiência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Salomé Gomes</cp:lastModifiedBy>
  <dcterms:created xsi:type="dcterms:W3CDTF">2022-03-27T23:30:24Z</dcterms:created>
  <dcterms:modified xsi:type="dcterms:W3CDTF">2022-04-04T21:41:48Z</dcterms:modified>
</cp:coreProperties>
</file>