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EBA37BF6-B7E3-4B75-98F4-5475D0351622}" xr6:coauthVersionLast="47" xr6:coauthVersionMax="47" xr10:uidLastSave="{00000000-0000-0000-0000-000000000000}"/>
  <bookViews>
    <workbookView xWindow="-108" yWindow="-108" windowWidth="23256" windowHeight="12456" activeTab="1" xr2:uid="{D149F195-8FA2-4881-9A1D-3CD562656943}"/>
  </bookViews>
  <sheets>
    <sheet name="d1 == d2" sheetId="1" r:id="rId1"/>
    <sheet name="d1 != d2" sheetId="2" r:id="rId2"/>
    <sheet name="sóli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E4" i="1"/>
  <c r="E6" i="1"/>
  <c r="E8" i="1"/>
  <c r="E10" i="1"/>
  <c r="E12" i="1"/>
  <c r="E14" i="1"/>
  <c r="E16" i="1"/>
  <c r="E18" i="1"/>
  <c r="E20" i="1"/>
  <c r="E22" i="1"/>
  <c r="E24" i="1"/>
  <c r="E2" i="1"/>
  <c r="F2" i="3"/>
  <c r="G2" i="3"/>
  <c r="H2" i="2"/>
  <c r="I2" i="2"/>
  <c r="F2" i="2"/>
  <c r="F3" i="2"/>
  <c r="F4" i="2"/>
  <c r="F5" i="2"/>
  <c r="F6" i="2"/>
  <c r="F7" i="2"/>
  <c r="F8" i="2"/>
  <c r="A2" i="2"/>
  <c r="A3" i="2"/>
  <c r="A4" i="2"/>
  <c r="A5" i="2"/>
  <c r="A6" i="2"/>
  <c r="A7" i="2"/>
  <c r="A8" i="2"/>
  <c r="B2" i="2" l="1"/>
  <c r="M7" i="2"/>
  <c r="B3" i="2"/>
  <c r="B4" i="2"/>
  <c r="B5" i="2"/>
  <c r="B6" i="2"/>
  <c r="B7" i="2"/>
  <c r="B8" i="2"/>
  <c r="F24" i="1"/>
  <c r="F22" i="1"/>
  <c r="F20" i="1"/>
  <c r="F18" i="1"/>
  <c r="F16" i="1"/>
  <c r="F14" i="1"/>
  <c r="F12" i="1"/>
  <c r="F10" i="1"/>
  <c r="F8" i="1"/>
  <c r="F6" i="1"/>
  <c r="F4" i="1"/>
  <c r="G24" i="1"/>
  <c r="G22" i="1"/>
  <c r="G20" i="1"/>
  <c r="G18" i="1"/>
  <c r="G16" i="1"/>
  <c r="G14" i="1"/>
  <c r="G12" i="1"/>
  <c r="G10" i="1"/>
  <c r="G8" i="1"/>
  <c r="G6" i="1"/>
  <c r="G4" i="1"/>
  <c r="G2" i="1"/>
  <c r="N5" i="3" l="1"/>
  <c r="G5" i="3" s="1"/>
  <c r="K6" i="3"/>
  <c r="D5" i="3"/>
  <c r="E5" i="3" s="1"/>
  <c r="D2" i="3"/>
  <c r="E2" i="3" s="1"/>
  <c r="O4" i="2"/>
  <c r="K7" i="3" l="1"/>
  <c r="R4" i="1"/>
  <c r="S4" i="1"/>
  <c r="D2" i="1"/>
  <c r="D20" i="1" l="1"/>
  <c r="S13" i="1" s="1"/>
  <c r="R13" i="1"/>
  <c r="D22" i="1"/>
  <c r="R14" i="1"/>
  <c r="S14" i="1"/>
  <c r="D24" i="1"/>
  <c r="S15" i="1" s="1"/>
  <c r="R15" i="1"/>
  <c r="I3" i="2"/>
  <c r="I4" i="2"/>
  <c r="I5" i="2"/>
  <c r="I6" i="2"/>
  <c r="I7" i="2"/>
  <c r="I8" i="2"/>
  <c r="S5" i="1"/>
  <c r="S6" i="1"/>
  <c r="S7" i="1"/>
  <c r="S8" i="1"/>
  <c r="S9" i="1"/>
  <c r="S10" i="1"/>
  <c r="S11" i="1"/>
  <c r="S12" i="1"/>
  <c r="D4" i="1"/>
  <c r="D6" i="1"/>
  <c r="D8" i="1"/>
  <c r="D10" i="1"/>
  <c r="D12" i="1"/>
  <c r="D14" i="1"/>
  <c r="D16" i="1"/>
  <c r="D18" i="1"/>
  <c r="R5" i="1" l="1"/>
  <c r="R6" i="1"/>
  <c r="R7" i="1"/>
  <c r="R8" i="1"/>
  <c r="R9" i="1"/>
  <c r="R10" i="1"/>
  <c r="M4" i="1" s="1" a="1"/>
  <c r="R11" i="1"/>
  <c r="R12" i="1"/>
  <c r="M4" i="1" l="1"/>
  <c r="J8" i="1" s="1"/>
  <c r="M6" i="1"/>
  <c r="N5" i="1"/>
  <c r="M5" i="1"/>
  <c r="N6" i="1"/>
  <c r="N4" i="1"/>
  <c r="G7" i="2"/>
  <c r="H7" i="2" s="1"/>
  <c r="J7" i="2" s="1"/>
  <c r="G4" i="2"/>
  <c r="H4" i="2" s="1"/>
  <c r="J4" i="2" s="1"/>
  <c r="G6" i="2"/>
  <c r="H6" i="2" s="1"/>
  <c r="J6" i="2" s="1"/>
  <c r="G8" i="2"/>
  <c r="H8" i="2" s="1"/>
  <c r="J8" i="2" s="1"/>
  <c r="G3" i="2"/>
  <c r="H3" i="2" s="1"/>
  <c r="J3" i="2" s="1"/>
  <c r="G2" i="2"/>
  <c r="G5" i="2"/>
  <c r="H5" i="2" s="1"/>
  <c r="J5" i="2" s="1"/>
  <c r="H2" i="3" l="1"/>
  <c r="F5" i="3"/>
  <c r="H5" i="3" s="1"/>
  <c r="T11" i="1"/>
  <c r="U11" i="1" s="1"/>
  <c r="T5" i="1"/>
  <c r="U5" i="1" s="1"/>
  <c r="T6" i="1"/>
  <c r="U6" i="1" s="1"/>
  <c r="T14" i="1" l="1"/>
  <c r="U14" i="1" s="1"/>
  <c r="T4" i="1"/>
  <c r="T8" i="1"/>
  <c r="U8" i="1" s="1"/>
  <c r="T12" i="1"/>
  <c r="U12" i="1" s="1"/>
  <c r="T10" i="1"/>
  <c r="U10" i="1" s="1"/>
  <c r="T13" i="1"/>
  <c r="U13" i="1" s="1"/>
  <c r="T9" i="1"/>
  <c r="U9" i="1" s="1"/>
  <c r="U4" i="1"/>
  <c r="T7" i="1"/>
  <c r="U7" i="1" s="1"/>
  <c r="T15" i="1"/>
  <c r="U15" i="1" s="1"/>
  <c r="J2" i="2" l="1"/>
</calcChain>
</file>

<file path=xl/sharedStrings.xml><?xml version="1.0" encoding="utf-8"?>
<sst xmlns="http://schemas.openxmlformats.org/spreadsheetml/2006/main" count="62" uniqueCount="48">
  <si>
    <t>T</t>
  </si>
  <si>
    <t>I</t>
  </si>
  <si>
    <t>I'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</si>
  <si>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</si>
  <si>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</si>
  <si>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=d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</si>
  <si>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vareta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</si>
  <si>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</si>
  <si>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</si>
  <si>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</si>
  <si>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</si>
  <si>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vareta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</si>
  <si>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</si>
  <si>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>d</t>
  </si>
  <si>
    <t>_d1</t>
  </si>
  <si>
    <t>_d2</t>
  </si>
  <si>
    <t>Sólido</t>
  </si>
  <si>
    <t>D</t>
  </si>
  <si>
    <t>T^2</t>
  </si>
  <si>
    <t>Análise Estatística</t>
  </si>
  <si>
    <t>m</t>
  </si>
  <si>
    <t>u(m)</t>
  </si>
  <si>
    <t>r^2</t>
  </si>
  <si>
    <t>b</t>
  </si>
  <si>
    <t>u(b)</t>
  </si>
  <si>
    <t>sy</t>
  </si>
  <si>
    <t>fit</t>
  </si>
  <si>
    <t>resíduos</t>
  </si>
  <si>
    <t>I ZZ'</t>
  </si>
  <si>
    <t>I OO'</t>
  </si>
  <si>
    <t xml:space="preserve"> </t>
  </si>
  <si>
    <t>M</t>
  </si>
  <si>
    <t>I ZZ' (Steiner)</t>
  </si>
  <si>
    <t>Erro %</t>
  </si>
  <si>
    <t>Cilindro Oco</t>
  </si>
  <si>
    <t>Disco</t>
  </si>
  <si>
    <t>I (com D)</t>
  </si>
  <si>
    <t>I (com fórmula)</t>
  </si>
  <si>
    <t>M cil</t>
  </si>
  <si>
    <t>D cil</t>
  </si>
  <si>
    <t>h cil</t>
  </si>
  <si>
    <t>espessura</t>
  </si>
  <si>
    <t>M disco</t>
  </si>
  <si>
    <t>h disco</t>
  </si>
  <si>
    <t>D disco</t>
  </si>
  <si>
    <t>R ext</t>
  </si>
  <si>
    <t xml:space="preserve">R int </t>
  </si>
  <si>
    <t>R 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</si>
</sst>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7" formatCode="0.000E+00"/>
    <numFmt numFmtId="169" formatCode="0.00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I'(T2)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581154104544564E-2"/>
                  <c:y val="0.16917185223969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'd1 == d2'!$S$5:$S$15</c:f>
              <c:numCache>
                <c:formatCode>General</c:formatCode>
                <c:ptCount val="11"/>
                <c:pt idx="0">
                  <c:v>56.991175562499997</c:v>
                </c:pt>
                <c:pt idx="1">
                  <c:v>53.282700250000005</c:v>
                </c:pt>
                <c:pt idx="2">
                  <c:v>49.596806250000007</c:v>
                </c:pt>
                <c:pt idx="3">
                  <c:v>46.345460062500003</c:v>
                </c:pt>
                <c:pt idx="4">
                  <c:v>42.922152249999996</c:v>
                </c:pt>
                <c:pt idx="5">
                  <c:v>39.614436000000005</c:v>
                </c:pt>
                <c:pt idx="6">
                  <c:v>36.844900000000003</c:v>
                </c:pt>
                <c:pt idx="7">
                  <c:v>33.683514062500002</c:v>
                </c:pt>
                <c:pt idx="8">
                  <c:v>31.222950062499997</c:v>
                </c:pt>
                <c:pt idx="9">
                  <c:v>28.472896000000002</c:v>
                </c:pt>
                <c:pt idx="10">
                  <c:v>17.878098062499994</c:v>
                </c:pt>
              </c:numCache>
            </c:numRef>
          </c:xVal>
          <c:yVal>
            <c:numRef>
              <c:f>'d1 == d2'!$R$5:$R$15</c:f>
              <c:numCache>
                <c:formatCode>General</c:formatCode>
                <c:ptCount val="11"/>
                <c:pt idx="0">
                  <c:v>3.2725075218333337E-2</c:v>
                </c:pt>
                <c:pt idx="1">
                  <c:v>3.0566500218333334E-2</c:v>
                </c:pt>
                <c:pt idx="2">
                  <c:v>2.849257521833333E-2</c:v>
                </c:pt>
                <c:pt idx="3">
                  <c:v>2.6503300218333331E-2</c:v>
                </c:pt>
                <c:pt idx="4">
                  <c:v>2.4598675218333331E-2</c:v>
                </c:pt>
                <c:pt idx="5">
                  <c:v>2.277870021833333E-2</c:v>
                </c:pt>
                <c:pt idx="6">
                  <c:v>2.1043375218333334E-2</c:v>
                </c:pt>
                <c:pt idx="7">
                  <c:v>1.9392700218333333E-2</c:v>
                </c:pt>
                <c:pt idx="8">
                  <c:v>1.7826675218333331E-2</c:v>
                </c:pt>
                <c:pt idx="9">
                  <c:v>1.6345300218333334E-2</c:v>
                </c:pt>
                <c:pt idx="10">
                  <c:v>1.0208175218333332E-2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8-448D-AE86-088D199EE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93199"/>
        <c:axId val="149296111"/>
      </c:scatterChart>
      <c:valAx>
        <c:axId val="14929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6111"/>
        <c:crosses val="autoZero"/>
        <c:crossBetween val="midCat"/>
      </c:valAx>
      <c:valAx>
        <c:axId val="14929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 == d2'!$S$4:$S$15</c:f>
              <c:numCache>
                <c:formatCode>General</c:formatCode>
                <c:ptCount val="12"/>
                <c:pt idx="0">
                  <c:v>61.011721000000001</c:v>
                </c:pt>
                <c:pt idx="1">
                  <c:v>56.991175562499997</c:v>
                </c:pt>
                <c:pt idx="2">
                  <c:v>53.282700250000005</c:v>
                </c:pt>
                <c:pt idx="3">
                  <c:v>49.596806250000007</c:v>
                </c:pt>
                <c:pt idx="4">
                  <c:v>46.345460062500003</c:v>
                </c:pt>
                <c:pt idx="5">
                  <c:v>42.922152249999996</c:v>
                </c:pt>
                <c:pt idx="6">
                  <c:v>39.614436000000005</c:v>
                </c:pt>
                <c:pt idx="7">
                  <c:v>36.844900000000003</c:v>
                </c:pt>
                <c:pt idx="8">
                  <c:v>33.683514062500002</c:v>
                </c:pt>
                <c:pt idx="9">
                  <c:v>31.222950062499997</c:v>
                </c:pt>
                <c:pt idx="10">
                  <c:v>28.472896000000002</c:v>
                </c:pt>
                <c:pt idx="11">
                  <c:v>17.878098062499994</c:v>
                </c:pt>
              </c:numCache>
            </c:numRef>
          </c:xVal>
          <c:yVal>
            <c:numRef>
              <c:f>'d1 == d2'!$U$4:$U$15</c:f>
              <c:numCache>
                <c:formatCode>General</c:formatCode>
                <c:ptCount val="12"/>
                <c:pt idx="0">
                  <c:v>-3.4057557465869137E-5</c:v>
                </c:pt>
                <c:pt idx="1">
                  <c:v>3.2325465109110663E-5</c:v>
                </c:pt>
                <c:pt idx="2">
                  <c:v>4.0893622606022473E-6</c:v>
                </c:pt>
                <c:pt idx="3">
                  <c:v>4.7531392454985139E-5</c:v>
                </c:pt>
                <c:pt idx="4">
                  <c:v>-7.4003183875553241E-5</c:v>
                </c:pt>
                <c:pt idx="5">
                  <c:v>-1.210416110268217E-5</c:v>
                </c:pt>
                <c:pt idx="6">
                  <c:v>6.804312483071201E-5</c:v>
                </c:pt>
                <c:pt idx="7">
                  <c:v>-7.6317996301238783E-5</c:v>
                </c:pt>
                <c:pt idx="8">
                  <c:v>8.9069634306875034E-5</c:v>
                </c:pt>
                <c:pt idx="9">
                  <c:v>-6.3480889953119318E-5</c:v>
                </c:pt>
                <c:pt idx="10">
                  <c:v>3.4916562317518357E-5</c:v>
                </c:pt>
                <c:pt idx="11">
                  <c:v>-1.6011752581389371E-5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2-449B-B11F-2140EEAC2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49551"/>
        <c:axId val="256946223"/>
      </c:scatterChart>
      <c:valAx>
        <c:axId val="256949551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 (s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6223"/>
        <c:crossesAt val="-1000"/>
        <c:crossBetween val="midCat"/>
      </c:valAx>
      <c:valAx>
        <c:axId val="2569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calculado VS I teórico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05336832895889"/>
          <c:y val="0.17171296296296296"/>
          <c:w val="0.78042125984251964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Izz Calculado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 != d2'!$A$2:$A$8</c:f>
              <c:numCache>
                <c:formatCode>General</c:formatCode>
                <c:ptCount val="7"/>
                <c:pt idx="0">
                  <c:v>3.0500000000000027E-2</c:v>
                </c:pt>
                <c:pt idx="1">
                  <c:v>4.550000000000004E-2</c:v>
                </c:pt>
                <c:pt idx="2">
                  <c:v>5.5500000000000049E-2</c:v>
                </c:pt>
                <c:pt idx="3">
                  <c:v>6.5500000000000003E-2</c:v>
                </c:pt>
                <c:pt idx="4">
                  <c:v>7.5500000000000012E-2</c:v>
                </c:pt>
                <c:pt idx="5">
                  <c:v>8.550000000000002E-2</c:v>
                </c:pt>
                <c:pt idx="6">
                  <c:v>9.5499999999999974E-2</c:v>
                </c:pt>
              </c:numCache>
            </c:numRef>
          </c:xVal>
          <c:yVal>
            <c:numRef>
              <c:f>'d1 != d2'!$H$2:$H$8</c:f>
              <c:numCache>
                <c:formatCode>General</c:formatCode>
                <c:ptCount val="7"/>
                <c:pt idx="0">
                  <c:v>3.3171582742893821E-2</c:v>
                </c:pt>
                <c:pt idx="1">
                  <c:v>3.2801573558932005E-2</c:v>
                </c:pt>
                <c:pt idx="2">
                  <c:v>3.2606526479090368E-2</c:v>
                </c:pt>
                <c:pt idx="3">
                  <c:v>3.2619511522526859E-2</c:v>
                </c:pt>
                <c:pt idx="4">
                  <c:v>3.2641159006101823E-2</c:v>
                </c:pt>
                <c:pt idx="5">
                  <c:v>3.2615182887488985E-2</c:v>
                </c:pt>
                <c:pt idx="6">
                  <c:v>3.2884101403651396E-2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B-449C-B67E-49D854047704}"/>
            </c:ext>
          </c:extLst>
        </c:ser>
        <c:ser>
          <c:idx val="1"/>
          <c:order val="1"/>
          <c:tx>
            <c:v>Izz Steiner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'd1 != d2'!$A$2:$A$8</c:f>
              <c:numCache>
                <c:formatCode>General</c:formatCode>
                <c:ptCount val="7"/>
                <c:pt idx="0">
                  <c:v>3.0500000000000027E-2</c:v>
                </c:pt>
                <c:pt idx="1">
                  <c:v>4.550000000000004E-2</c:v>
                </c:pt>
                <c:pt idx="2">
                  <c:v>5.5500000000000049E-2</c:v>
                </c:pt>
                <c:pt idx="3">
                  <c:v>6.5500000000000003E-2</c:v>
                </c:pt>
                <c:pt idx="4">
                  <c:v>7.5500000000000012E-2</c:v>
                </c:pt>
                <c:pt idx="5">
                  <c:v>8.550000000000002E-2</c:v>
                </c:pt>
                <c:pt idx="6">
                  <c:v>9.5499999999999974E-2</c:v>
                </c:pt>
              </c:numCache>
            </c:numRef>
          </c:xVal>
          <c:yVal>
            <c:numRef>
              <c:f>'d1 != d2'!$I$2:$I$8</c:f>
              <c:numCache>
                <c:formatCode>General</c:formatCode>
                <c:ptCount val="7"/>
                <c:pt idx="0">
                  <c:v>3.4465099498333332E-2</c:v>
                </c:pt>
                <c:pt idx="1">
                  <c:v>3.5098335298333332E-2</c:v>
                </c:pt>
                <c:pt idx="2">
                  <c:v>3.5659359998333334E-2</c:v>
                </c:pt>
                <c:pt idx="3">
                  <c:v>3.6331478698333336E-2</c:v>
                </c:pt>
                <c:pt idx="4">
                  <c:v>3.711469139833333E-2</c:v>
                </c:pt>
                <c:pt idx="5">
                  <c:v>3.8008998098333337E-2</c:v>
                </c:pt>
                <c:pt idx="6">
                  <c:v>3.9014398798333329E-2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5B-449C-B67E-49D854047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36511"/>
        <c:axId val="193737343"/>
      </c:scatterChart>
      <c:valAx>
        <c:axId val="193736511"/>
        <c:scaling>
          <c:orientation val="minMax"/>
          <c:min val="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7343"/>
        <c:crosses val="autoZero"/>
        <c:crossBetween val="midCat"/>
      </c:valAx>
      <c:valAx>
        <c:axId val="1937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0"/>
                  <a:t> </a:t>
                </a:r>
                <a:r>
                  <a:rPr lang="en-US" baseline="-25000"/>
                  <a:t>ZZ'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870384951881019"/>
          <c:y val="0.19986038203557888"/>
          <c:w val="0.20629615048118985"/>
          <c:h val="0.156251093613298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10</xdr:row>
      <xdr:rowOff>0</xdr:rowOff>
    </xdr:from>
    <xdr:to>
      <xdr:col>15</xdr:col>
      <xdr:colOff>144780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A4F50-CB96-A566-B83C-8EE9F06B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579120</xdr:colOff>
      <xdr:row>15</xdr:row>
      <xdr:rowOff>175260</xdr:rowOff>
    </xdr:from>
    <xdr:to>
      <xdr:col>23</xdr:col>
      <xdr:colOff>274320</xdr:colOff>
      <xdr:row>30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8CE9A-242E-DFFF-82E3-DEA46A7B0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8</xdr:row>
      <xdr:rowOff>144780</xdr:rowOff>
    </xdr:from>
    <xdr:to>
      <xdr:col>12</xdr:col>
      <xdr:colOff>68580</xdr:colOff>
      <xdr:row>23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6387F-BE3C-EAA0-E077-E120C607D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F82D-724E-4007-ACEE-899E5FEDB6AF}">
  <dimension ref="A1:U25"/>
  <sheetViews>
    <sheetView workbookViewId="0">
      <selection activeCell="L9" sqref="L9"/>
    </sheetView>
  </sheetViews>
  <sheetFormatPr defaultRowHeight="14.4" x14ac:dyDescent="0.3"/>
  <cols>
    <col min="1" max="12" width="8.88671875" style="2"/>
    <col min="13" max="13" width="11.109375" style="2" customWidth="1"/>
    <col min="14" max="14" width="10.77734375" style="2" bestFit="1" customWidth="1"/>
    <col min="15" max="16384" width="8.88671875" style="2"/>
  </cols>
  <sheetData>
    <row r="1" spans="1:21" ht="16.2" x14ac:dyDescent="0.3">
      <c r="A1" s="3" t="s">
        <v>5</v>
      </c>
      <c r="B1" s="3" t="s">
        <v>4</v>
      </c>
      <c r="C1" s="3" t="s">
        <v>3</v>
      </c>
      <c r="D1" s="3" t="s">
        <v>0</v>
      </c>
      <c r="E1" s="3" t="s">
        <v>1</v>
      </c>
      <c r="F1" s="3" t="s">
        <v>2</v>
      </c>
      <c r="G1" s="3" t="s">
        <v>12</v>
      </c>
    </row>
    <row r="2" spans="1:21" x14ac:dyDescent="0.3">
      <c r="A2" s="9">
        <v>0.27</v>
      </c>
      <c r="B2" s="4">
        <v>7.8040000000000003</v>
      </c>
      <c r="C2" s="4">
        <v>7.8120000000000003</v>
      </c>
      <c r="D2" s="11">
        <f>AVERAGE(AVERAGE(B2:B3),AVERAGE(C2:C3))</f>
        <v>7.8109999999999999</v>
      </c>
      <c r="E2" s="11">
        <f>($J$8/(4*PI()^2))*G2</f>
        <v>3.5048269565217699E-2</v>
      </c>
      <c r="F2" s="11">
        <f>A2^2*$J$3+A2^2*$J$4+($J$5*$J$6^2)/12</f>
        <v>3.4968300218333331E-2</v>
      </c>
      <c r="G2" s="11">
        <f>D2^2</f>
        <v>61.011721000000001</v>
      </c>
    </row>
    <row r="3" spans="1:21" ht="15.6" x14ac:dyDescent="0.3">
      <c r="A3" s="10"/>
      <c r="B3" s="1">
        <v>7.8140000000000001</v>
      </c>
      <c r="C3" s="1">
        <v>7.8140000000000001</v>
      </c>
      <c r="D3" s="12"/>
      <c r="E3" s="12"/>
      <c r="F3" s="12"/>
      <c r="G3" s="12"/>
      <c r="I3" s="3" t="s">
        <v>8</v>
      </c>
      <c r="J3" s="1">
        <v>0.21243999999999999</v>
      </c>
      <c r="L3" s="13" t="s">
        <v>19</v>
      </c>
      <c r="M3" s="13"/>
      <c r="N3" s="13"/>
      <c r="O3" s="13"/>
      <c r="R3" s="2" t="s">
        <v>2</v>
      </c>
      <c r="S3" s="2" t="s">
        <v>18</v>
      </c>
      <c r="T3" s="2" t="s">
        <v>26</v>
      </c>
      <c r="U3" s="2" t="s">
        <v>27</v>
      </c>
    </row>
    <row r="4" spans="1:21" ht="15.6" x14ac:dyDescent="0.3">
      <c r="A4" s="9">
        <v>0.26</v>
      </c>
      <c r="B4" s="1">
        <v>7.548</v>
      </c>
      <c r="C4" s="1">
        <v>7.5540000000000003</v>
      </c>
      <c r="D4" s="11">
        <f t="shared" ref="D4" si="0">AVERAGE(AVERAGE(B4:B5),AVERAGE(C4:C5))</f>
        <v>7.5492499999999998</v>
      </c>
      <c r="E4" s="11">
        <f t="shared" ref="E4:E25" si="1">($J$8/(4*PI()^2))*G4</f>
        <v>3.2738661542642725E-2</v>
      </c>
      <c r="F4" s="11">
        <f t="shared" ref="F4" si="2">A4^2*$J$3+A4^2*$J$4+($J$5*$J$6^2)/12</f>
        <v>3.2725075218333337E-2</v>
      </c>
      <c r="G4" s="11">
        <f t="shared" ref="G4" si="3">D4^2</f>
        <v>56.991175562499997</v>
      </c>
      <c r="I4" s="3" t="s">
        <v>7</v>
      </c>
      <c r="J4" s="1">
        <v>0.21081</v>
      </c>
      <c r="L4" s="3" t="s">
        <v>20</v>
      </c>
      <c r="M4" s="19">
        <f t="array" ref="M4:N6">LINEST(R4:R15,S4:S15,1,1)</f>
        <v>5.7445141672397176E-4</v>
      </c>
      <c r="N4" s="19">
        <v>-4.5911789418495025E-5</v>
      </c>
      <c r="O4" s="3" t="s">
        <v>23</v>
      </c>
      <c r="R4" s="2">
        <f>F2</f>
        <v>3.4968300218333331E-2</v>
      </c>
      <c r="S4" s="2">
        <f>G2</f>
        <v>61.011721000000001</v>
      </c>
      <c r="T4" s="2">
        <f>S4*$M$4+$N$4</f>
        <v>3.50023577757992E-2</v>
      </c>
      <c r="U4" s="2">
        <f>R4-T4</f>
        <v>-3.4057557465869137E-5</v>
      </c>
    </row>
    <row r="5" spans="1:21" ht="15.6" x14ac:dyDescent="0.3">
      <c r="A5" s="10"/>
      <c r="B5" s="1">
        <v>7.5469999999999997</v>
      </c>
      <c r="C5" s="1">
        <v>7.548</v>
      </c>
      <c r="D5" s="12"/>
      <c r="E5" s="12"/>
      <c r="F5" s="12"/>
      <c r="G5" s="12"/>
      <c r="I5" s="3" t="s">
        <v>6</v>
      </c>
      <c r="J5" s="1">
        <v>0.13222</v>
      </c>
      <c r="L5" s="3" t="s">
        <v>21</v>
      </c>
      <c r="M5" s="19">
        <v>1.38581910076239E-6</v>
      </c>
      <c r="N5" s="19">
        <v>5.9909181014831202E-5</v>
      </c>
      <c r="O5" s="3" t="s">
        <v>24</v>
      </c>
      <c r="R5" s="2">
        <f>F4</f>
        <v>3.2725075218333337E-2</v>
      </c>
      <c r="S5" s="2">
        <f>G4</f>
        <v>56.991175562499997</v>
      </c>
      <c r="T5" s="2">
        <f t="shared" ref="T5:T15" si="4">S5*$M$4+$N$4</f>
        <v>3.2692749753224226E-2</v>
      </c>
      <c r="U5" s="2">
        <f t="shared" ref="U5:U15" si="5">R5-T5</f>
        <v>3.2325465109110663E-5</v>
      </c>
    </row>
    <row r="6" spans="1:21" ht="15.6" x14ac:dyDescent="0.3">
      <c r="A6" s="9">
        <v>0.25</v>
      </c>
      <c r="B6" s="1">
        <v>7.2939999999999996</v>
      </c>
      <c r="C6" s="1">
        <v>7.306</v>
      </c>
      <c r="D6" s="11">
        <f t="shared" ref="D6" si="6">AVERAGE(AVERAGE(B6:B7),AVERAGE(C6:C7))</f>
        <v>7.2995000000000001</v>
      </c>
      <c r="E6" s="11">
        <f t="shared" ref="E6:E25" si="7">($J$8/(4*PI()^2))*G6</f>
        <v>3.0608322645491227E-2</v>
      </c>
      <c r="F6" s="11">
        <f t="shared" ref="F6" si="8">A6^2*$J$3+A6^2*$J$4+($J$5*$J$6^2)/12</f>
        <v>3.0566500218333334E-2</v>
      </c>
      <c r="G6" s="11">
        <f t="shared" ref="G6" si="9">D6^2</f>
        <v>53.282700250000005</v>
      </c>
      <c r="I6" s="3" t="s">
        <v>11</v>
      </c>
      <c r="J6" s="1">
        <v>0.61099999999999999</v>
      </c>
      <c r="L6" s="3" t="s">
        <v>22</v>
      </c>
      <c r="M6" s="20">
        <v>0.99994180559905266</v>
      </c>
      <c r="N6" s="19">
        <v>5.8306826438209073E-5</v>
      </c>
      <c r="O6" s="3" t="s">
        <v>25</v>
      </c>
      <c r="R6" s="2">
        <f>F6</f>
        <v>3.0566500218333334E-2</v>
      </c>
      <c r="S6" s="2">
        <f>G6</f>
        <v>53.282700250000005</v>
      </c>
      <c r="T6" s="2">
        <f t="shared" si="4"/>
        <v>3.0562410856072732E-2</v>
      </c>
      <c r="U6" s="2">
        <f t="shared" si="5"/>
        <v>4.0893622606022473E-6</v>
      </c>
    </row>
    <row r="7" spans="1:21" x14ac:dyDescent="0.3">
      <c r="A7" s="10"/>
      <c r="B7" s="1">
        <v>7.2990000000000004</v>
      </c>
      <c r="C7" s="1">
        <v>7.2990000000000004</v>
      </c>
      <c r="D7" s="12"/>
      <c r="E7" s="12"/>
      <c r="F7" s="12"/>
      <c r="G7" s="12"/>
      <c r="R7" s="2">
        <f>F8</f>
        <v>2.849257521833333E-2</v>
      </c>
      <c r="S7" s="2">
        <f>G8</f>
        <v>49.596806250000007</v>
      </c>
      <c r="T7" s="2">
        <f t="shared" si="4"/>
        <v>2.8445043825878345E-2</v>
      </c>
      <c r="U7" s="2">
        <f t="shared" si="5"/>
        <v>4.7531392454985139E-5</v>
      </c>
    </row>
    <row r="8" spans="1:21" x14ac:dyDescent="0.3">
      <c r="A8" s="9">
        <v>0.24</v>
      </c>
      <c r="B8" s="1">
        <v>7.0380000000000003</v>
      </c>
      <c r="C8" s="1">
        <v>7.0439999999999996</v>
      </c>
      <c r="D8" s="11">
        <f t="shared" ref="D8" si="10">AVERAGE(AVERAGE(B8:B9),AVERAGE(C8:C9))</f>
        <v>7.0425000000000004</v>
      </c>
      <c r="E8" s="11">
        <f t="shared" ref="E8:E25" si="11">($J$8/(4*PI()^2))*G8</f>
        <v>2.849095561529684E-2</v>
      </c>
      <c r="F8" s="11">
        <f t="shared" ref="F8" si="12">A8^2*$J$3+A8^2*$J$4+($J$5*$J$6^2)/12</f>
        <v>2.849257521833333E-2</v>
      </c>
      <c r="G8" s="11">
        <f t="shared" ref="G8" si="13">D8^2</f>
        <v>49.596806250000007</v>
      </c>
      <c r="I8" s="3" t="s">
        <v>17</v>
      </c>
      <c r="J8" s="1">
        <f>M4*4*PI()*PI()</f>
        <v>2.2678432922843713E-2</v>
      </c>
      <c r="R8" s="2">
        <f>F10</f>
        <v>2.6503300218333331E-2</v>
      </c>
      <c r="S8" s="2">
        <f>G10</f>
        <v>46.345460062500003</v>
      </c>
      <c r="T8" s="2">
        <f t="shared" si="4"/>
        <v>2.6577303402208884E-2</v>
      </c>
      <c r="U8" s="2">
        <f t="shared" si="5"/>
        <v>-7.4003183875553241E-5</v>
      </c>
    </row>
    <row r="9" spans="1:21" x14ac:dyDescent="0.3">
      <c r="A9" s="10"/>
      <c r="B9" s="1">
        <v>7.0419999999999998</v>
      </c>
      <c r="C9" s="1">
        <v>7.0460000000000003</v>
      </c>
      <c r="D9" s="12"/>
      <c r="E9" s="12"/>
      <c r="F9" s="12"/>
      <c r="G9" s="12"/>
      <c r="R9" s="2">
        <f>F12</f>
        <v>2.4598675218333331E-2</v>
      </c>
      <c r="S9" s="2">
        <f>G12</f>
        <v>42.922152249999996</v>
      </c>
      <c r="T9" s="2">
        <f t="shared" si="4"/>
        <v>2.4610779379436013E-2</v>
      </c>
      <c r="U9" s="2">
        <f t="shared" si="5"/>
        <v>-1.210416110268217E-5</v>
      </c>
    </row>
    <row r="10" spans="1:21" x14ac:dyDescent="0.3">
      <c r="A10" s="9">
        <v>0.23</v>
      </c>
      <c r="B10" s="1">
        <v>6.8120000000000003</v>
      </c>
      <c r="C10" s="1">
        <v>6.8079999999999998</v>
      </c>
      <c r="D10" s="11">
        <f t="shared" ref="D10" si="14">AVERAGE(AVERAGE(B10:B11),AVERAGE(C10:C11))</f>
        <v>6.8077500000000004</v>
      </c>
      <c r="E10" s="11">
        <f t="shared" ref="E10:E25" si="15">($J$8/(4*PI()^2))*G10</f>
        <v>2.6623215191627379E-2</v>
      </c>
      <c r="F10" s="11">
        <f t="shared" ref="F10" si="16">A10^2*$J$3+A10^2*$J$4+($J$5*$J$6^2)/12</f>
        <v>2.6503300218333331E-2</v>
      </c>
      <c r="G10" s="11">
        <f t="shared" ref="G10" si="17">D10^2</f>
        <v>46.345460062500003</v>
      </c>
      <c r="R10" s="2">
        <f>F14</f>
        <v>2.277870021833333E-2</v>
      </c>
      <c r="S10" s="2">
        <f>G14</f>
        <v>39.614436000000005</v>
      </c>
      <c r="T10" s="2">
        <f t="shared" si="4"/>
        <v>2.2710657093502618E-2</v>
      </c>
      <c r="U10" s="2">
        <f t="shared" si="5"/>
        <v>6.804312483071201E-5</v>
      </c>
    </row>
    <row r="11" spans="1:21" x14ac:dyDescent="0.3">
      <c r="A11" s="10"/>
      <c r="B11" s="1">
        <v>6.81</v>
      </c>
      <c r="C11" s="1">
        <v>6.8010000000000002</v>
      </c>
      <c r="D11" s="12"/>
      <c r="E11" s="12"/>
      <c r="F11" s="12"/>
      <c r="G11" s="12"/>
      <c r="R11" s="2">
        <f>F16</f>
        <v>2.1043375218333334E-2</v>
      </c>
      <c r="S11" s="2">
        <f>G16</f>
        <v>36.844900000000003</v>
      </c>
      <c r="T11" s="2">
        <f t="shared" si="4"/>
        <v>2.1119693214634572E-2</v>
      </c>
      <c r="U11" s="2">
        <f t="shared" si="5"/>
        <v>-7.6317996301238783E-5</v>
      </c>
    </row>
    <row r="12" spans="1:21" x14ac:dyDescent="0.3">
      <c r="A12" s="9">
        <v>0.22</v>
      </c>
      <c r="B12" s="1">
        <v>6.5549999999999997</v>
      </c>
      <c r="C12" s="1">
        <v>6.5469999999999997</v>
      </c>
      <c r="D12" s="11">
        <f t="shared" ref="D12" si="18">AVERAGE(AVERAGE(B12:B13),AVERAGE(C12:C13))</f>
        <v>6.5514999999999999</v>
      </c>
      <c r="E12" s="11">
        <f t="shared" ref="E12:E25" si="19">($J$8/(4*PI()^2))*G12</f>
        <v>2.4656691168854508E-2</v>
      </c>
      <c r="F12" s="11">
        <f t="shared" ref="F12" si="20">A12^2*$J$3+A12^2*$J$4+($J$5*$J$6^2)/12</f>
        <v>2.4598675218333331E-2</v>
      </c>
      <c r="G12" s="11">
        <f t="shared" ref="G12" si="21">D12^2</f>
        <v>42.922152249999996</v>
      </c>
      <c r="R12" s="2">
        <f>F18</f>
        <v>1.9392700218333333E-2</v>
      </c>
      <c r="S12" s="2">
        <f>G18</f>
        <v>33.683514062500002</v>
      </c>
      <c r="T12" s="2">
        <f t="shared" si="4"/>
        <v>1.9303630584026458E-2</v>
      </c>
      <c r="U12" s="2">
        <f t="shared" si="5"/>
        <v>8.9069634306875034E-5</v>
      </c>
    </row>
    <row r="13" spans="1:21" x14ac:dyDescent="0.3">
      <c r="A13" s="10"/>
      <c r="B13" s="1">
        <v>6.5549999999999997</v>
      </c>
      <c r="C13" s="1">
        <v>6.5490000000000004</v>
      </c>
      <c r="D13" s="12"/>
      <c r="E13" s="12"/>
      <c r="F13" s="12"/>
      <c r="G13" s="12"/>
      <c r="R13" s="2">
        <f>F20</f>
        <v>1.7826675218333331E-2</v>
      </c>
      <c r="S13" s="2">
        <f>G20</f>
        <v>31.222950062499997</v>
      </c>
      <c r="T13" s="2">
        <f t="shared" si="4"/>
        <v>1.789015610828645E-2</v>
      </c>
      <c r="U13" s="2">
        <f t="shared" si="5"/>
        <v>-6.3480889953119318E-5</v>
      </c>
    </row>
    <row r="14" spans="1:21" x14ac:dyDescent="0.3">
      <c r="A14" s="9">
        <v>0.21</v>
      </c>
      <c r="B14" s="1">
        <v>6.2960000000000003</v>
      </c>
      <c r="C14" s="1">
        <v>6.2919999999999998</v>
      </c>
      <c r="D14" s="11">
        <f t="shared" ref="D14" si="22">AVERAGE(AVERAGE(B14:B15),AVERAGE(C14:C15))</f>
        <v>6.2940000000000005</v>
      </c>
      <c r="E14" s="11">
        <f t="shared" ref="E14:E25" si="23">($J$8/(4*PI()^2))*G14</f>
        <v>2.2756568882921113E-2</v>
      </c>
      <c r="F14" s="11">
        <f t="shared" ref="F14" si="24">A14^2*$J$3+A14^2*$J$4+($J$5*$J$6^2)/12</f>
        <v>2.277870021833333E-2</v>
      </c>
      <c r="G14" s="11">
        <f t="shared" ref="G14" si="25">D14^2</f>
        <v>39.614436000000005</v>
      </c>
      <c r="R14" s="2">
        <f>F22</f>
        <v>1.6345300218333334E-2</v>
      </c>
      <c r="S14" s="2">
        <f>G22</f>
        <v>28.472896000000002</v>
      </c>
      <c r="T14" s="2">
        <f t="shared" si="4"/>
        <v>1.6310383656015816E-2</v>
      </c>
      <c r="U14" s="2">
        <f t="shared" si="5"/>
        <v>3.4916562317518357E-5</v>
      </c>
    </row>
    <row r="15" spans="1:21" x14ac:dyDescent="0.3">
      <c r="A15" s="10"/>
      <c r="B15" s="1">
        <v>6.298</v>
      </c>
      <c r="C15" s="1">
        <v>6.29</v>
      </c>
      <c r="D15" s="12"/>
      <c r="E15" s="12"/>
      <c r="F15" s="12"/>
      <c r="G15" s="12"/>
      <c r="R15" s="2">
        <f>F24</f>
        <v>1.0208175218333332E-2</v>
      </c>
      <c r="S15" s="2">
        <f>G24</f>
        <v>17.878098062499994</v>
      </c>
      <c r="T15" s="2">
        <f t="shared" si="4"/>
        <v>1.0224186970914722E-2</v>
      </c>
      <c r="U15" s="2">
        <f t="shared" si="5"/>
        <v>-1.6011752581389371E-5</v>
      </c>
    </row>
    <row r="16" spans="1:21" x14ac:dyDescent="0.3">
      <c r="A16" s="9">
        <v>0.2</v>
      </c>
      <c r="B16" s="1">
        <v>6.0720000000000001</v>
      </c>
      <c r="C16" s="1">
        <v>6.069</v>
      </c>
      <c r="D16" s="11">
        <f t="shared" ref="D16" si="26">AVERAGE(AVERAGE(B16:B17),AVERAGE(C16:C17))</f>
        <v>6.07</v>
      </c>
      <c r="E16" s="11">
        <f t="shared" ref="E16:E25" si="27">($J$8/(4*PI()^2))*G16</f>
        <v>2.1165605004053067E-2</v>
      </c>
      <c r="F16" s="11">
        <f t="shared" ref="F16" si="28">A16^2*$J$3+A16^2*$J$4+($J$5*$J$6^2)/12</f>
        <v>2.1043375218333334E-2</v>
      </c>
      <c r="G16" s="11">
        <f t="shared" ref="G16" si="29">D16^2</f>
        <v>36.844900000000003</v>
      </c>
      <c r="R16" s="7"/>
    </row>
    <row r="17" spans="1:18" x14ac:dyDescent="0.3">
      <c r="A17" s="10"/>
      <c r="B17" s="1">
        <v>6.0730000000000004</v>
      </c>
      <c r="C17" s="1">
        <v>6.0659999999999998</v>
      </c>
      <c r="D17" s="12"/>
      <c r="E17" s="12"/>
      <c r="F17" s="12"/>
      <c r="G17" s="12"/>
      <c r="R17" s="7"/>
    </row>
    <row r="18" spans="1:18" x14ac:dyDescent="0.3">
      <c r="A18" s="9">
        <v>0.19</v>
      </c>
      <c r="B18" s="1">
        <v>5.8070000000000004</v>
      </c>
      <c r="C18" s="1">
        <v>5.8019999999999996</v>
      </c>
      <c r="D18" s="11">
        <f t="shared" ref="D18" si="30">AVERAGE(AVERAGE(B18:B19),AVERAGE(C18:C19))</f>
        <v>5.80375</v>
      </c>
      <c r="E18" s="11">
        <f t="shared" ref="E18:E25" si="31">($J$8/(4*PI()^2))*G18</f>
        <v>1.9349542373444953E-2</v>
      </c>
      <c r="F18" s="11">
        <f t="shared" ref="F18" si="32">A18^2*$J$3+A18^2*$J$4+($J$5*$J$6^2)/12</f>
        <v>1.9392700218333333E-2</v>
      </c>
      <c r="G18" s="11">
        <f t="shared" ref="G18" si="33">D18^2</f>
        <v>33.683514062500002</v>
      </c>
      <c r="R18" s="7"/>
    </row>
    <row r="19" spans="1:18" x14ac:dyDescent="0.3">
      <c r="A19" s="10"/>
      <c r="B19" s="1">
        <v>5.8070000000000004</v>
      </c>
      <c r="C19" s="1">
        <v>5.7990000000000004</v>
      </c>
      <c r="D19" s="12"/>
      <c r="E19" s="12"/>
      <c r="F19" s="12"/>
      <c r="G19" s="12"/>
    </row>
    <row r="20" spans="1:18" x14ac:dyDescent="0.3">
      <c r="A20" s="9">
        <v>0.18</v>
      </c>
      <c r="B20" s="1">
        <v>5.5910000000000002</v>
      </c>
      <c r="C20" s="1">
        <v>5.5839999999999996</v>
      </c>
      <c r="D20" s="11">
        <f t="shared" ref="D20" si="34">AVERAGE(AVERAGE(B20:B21),AVERAGE(C20:C21))</f>
        <v>5.5877499999999998</v>
      </c>
      <c r="E20" s="11">
        <f t="shared" ref="E20:E25" si="35">($J$8/(4*PI()^2))*G20</f>
        <v>1.7936067897704945E-2</v>
      </c>
      <c r="F20" s="11">
        <f t="shared" ref="F20" si="36">A20^2*$J$3+A20^2*$J$4+($J$5*$J$6^2)/12</f>
        <v>1.7826675218333331E-2</v>
      </c>
      <c r="G20" s="11">
        <f t="shared" ref="G20" si="37">D20^2</f>
        <v>31.222950062499997</v>
      </c>
    </row>
    <row r="21" spans="1:18" x14ac:dyDescent="0.3">
      <c r="A21" s="10"/>
      <c r="B21" s="1">
        <v>5.5919999999999996</v>
      </c>
      <c r="C21" s="1">
        <v>5.5839999999999996</v>
      </c>
      <c r="D21" s="12"/>
      <c r="E21" s="12"/>
      <c r="F21" s="12"/>
      <c r="G21" s="12"/>
    </row>
    <row r="22" spans="1:18" x14ac:dyDescent="0.3">
      <c r="A22" s="9">
        <v>0.17</v>
      </c>
      <c r="B22" s="1">
        <v>5.3390000000000004</v>
      </c>
      <c r="C22" s="1">
        <v>5.3310000000000004</v>
      </c>
      <c r="D22" s="11">
        <f t="shared" ref="D22" si="38">AVERAGE(AVERAGE(B22:B23),AVERAGE(C22:C23))</f>
        <v>5.3360000000000003</v>
      </c>
      <c r="E22" s="11">
        <f t="shared" ref="E22:E25" si="39">($J$8/(4*PI()^2))*G22</f>
        <v>1.6356295445434311E-2</v>
      </c>
      <c r="F22" s="11">
        <f t="shared" ref="F22" si="40">A22^2*$J$3+A22^2*$J$4+($J$5*$J$6^2)/12</f>
        <v>1.6345300218333334E-2</v>
      </c>
      <c r="G22" s="11">
        <f t="shared" ref="G22" si="41">D22^2</f>
        <v>28.472896000000002</v>
      </c>
    </row>
    <row r="23" spans="1:18" x14ac:dyDescent="0.3">
      <c r="A23" s="10"/>
      <c r="B23" s="1">
        <v>5.343</v>
      </c>
      <c r="C23" s="1">
        <v>5.3310000000000004</v>
      </c>
      <c r="D23" s="12"/>
      <c r="E23" s="12"/>
      <c r="F23" s="12"/>
      <c r="G23" s="12"/>
    </row>
    <row r="24" spans="1:18" x14ac:dyDescent="0.3">
      <c r="A24" s="9">
        <v>0.12</v>
      </c>
      <c r="B24" s="1">
        <v>4.2329999999999997</v>
      </c>
      <c r="C24" s="1">
        <v>4.2249999999999996</v>
      </c>
      <c r="D24" s="11">
        <f t="shared" ref="D24" si="42">AVERAGE(AVERAGE(B24:B25),AVERAGE(C24:C25))</f>
        <v>4.2282499999999992</v>
      </c>
      <c r="E24" s="11">
        <f t="shared" ref="E24:E25" si="43">($J$8/(4*PI()^2))*G24</f>
        <v>1.0270098760333217E-2</v>
      </c>
      <c r="F24" s="11">
        <f t="shared" ref="F24" si="44">A24^2*$J$3+A24^2*$J$4+($J$5*$J$6^2)/12</f>
        <v>1.0208175218333332E-2</v>
      </c>
      <c r="G24" s="11">
        <f t="shared" ref="G24" si="45">D24^2</f>
        <v>17.878098062499994</v>
      </c>
    </row>
    <row r="25" spans="1:18" x14ac:dyDescent="0.3">
      <c r="A25" s="10"/>
      <c r="B25" s="1">
        <v>4.2309999999999999</v>
      </c>
      <c r="C25" s="1">
        <v>4.2240000000000002</v>
      </c>
      <c r="D25" s="12"/>
      <c r="E25" s="12"/>
      <c r="F25" s="12"/>
      <c r="G25" s="12"/>
    </row>
  </sheetData>
  <mergeCells count="61">
    <mergeCell ref="L3:O3"/>
    <mergeCell ref="D12:D13"/>
    <mergeCell ref="D10:D11"/>
    <mergeCell ref="D8:D9"/>
    <mergeCell ref="D6:D7"/>
    <mergeCell ref="D4:D5"/>
    <mergeCell ref="D2:D3"/>
    <mergeCell ref="F6:F7"/>
    <mergeCell ref="G6:G7"/>
    <mergeCell ref="G4:G5"/>
    <mergeCell ref="G2:G3"/>
    <mergeCell ref="F4:F5"/>
    <mergeCell ref="F2:F3"/>
    <mergeCell ref="F12:F13"/>
    <mergeCell ref="G12:G13"/>
    <mergeCell ref="G10:G11"/>
    <mergeCell ref="D24:D25"/>
    <mergeCell ref="D22:D23"/>
    <mergeCell ref="D20:D21"/>
    <mergeCell ref="D18:D19"/>
    <mergeCell ref="D16:D17"/>
    <mergeCell ref="D14:D15"/>
    <mergeCell ref="E14:E15"/>
    <mergeCell ref="E16:E17"/>
    <mergeCell ref="E18:E19"/>
    <mergeCell ref="E20:E21"/>
    <mergeCell ref="E22:E23"/>
    <mergeCell ref="E24:E25"/>
    <mergeCell ref="E2:E3"/>
    <mergeCell ref="E4:E5"/>
    <mergeCell ref="E6:E7"/>
    <mergeCell ref="E8:E9"/>
    <mergeCell ref="E10:E11"/>
    <mergeCell ref="E12:E13"/>
    <mergeCell ref="F10:F11"/>
    <mergeCell ref="G8:G9"/>
    <mergeCell ref="F8:F9"/>
    <mergeCell ref="G22:G23"/>
    <mergeCell ref="F22:F23"/>
    <mergeCell ref="F24:F25"/>
    <mergeCell ref="G24:G25"/>
    <mergeCell ref="G14:G15"/>
    <mergeCell ref="F14:F15"/>
    <mergeCell ref="F20:F21"/>
    <mergeCell ref="F18:F19"/>
    <mergeCell ref="F16:F17"/>
    <mergeCell ref="G16:G17"/>
    <mergeCell ref="G18:G19"/>
    <mergeCell ref="G20:G21"/>
    <mergeCell ref="A2:A3"/>
    <mergeCell ref="A24:A25"/>
    <mergeCell ref="A22:A23"/>
    <mergeCell ref="A20:A21"/>
    <mergeCell ref="A18:A19"/>
    <mergeCell ref="A16:A17"/>
    <mergeCell ref="A14:A15"/>
    <mergeCell ref="A12:A13"/>
    <mergeCell ref="A10:A11"/>
    <mergeCell ref="A8:A9"/>
    <mergeCell ref="A6:A7"/>
    <mergeCell ref="A4:A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A10-24EE-40F7-8525-64347259AD68}">
  <dimension ref="A1:O8"/>
  <sheetViews>
    <sheetView tabSelected="1" workbookViewId="0">
      <selection activeCell="P17" sqref="P17"/>
    </sheetView>
  </sheetViews>
  <sheetFormatPr defaultRowHeight="14.4" x14ac:dyDescent="0.3"/>
  <cols>
    <col min="1" max="8" width="8.88671875" style="2"/>
    <col min="9" max="9" width="12" style="2" customWidth="1"/>
    <col min="10" max="16384" width="8.88671875" style="2"/>
  </cols>
  <sheetData>
    <row r="1" spans="1:15" ht="16.2" x14ac:dyDescent="0.3">
      <c r="A1" s="3" t="s">
        <v>13</v>
      </c>
      <c r="B1" s="3" t="s">
        <v>14</v>
      </c>
      <c r="C1" s="3" t="s">
        <v>15</v>
      </c>
      <c r="D1" s="3" t="s">
        <v>4</v>
      </c>
      <c r="E1" s="3" t="s">
        <v>3</v>
      </c>
      <c r="F1" s="3" t="s">
        <v>0</v>
      </c>
      <c r="G1" s="3" t="s">
        <v>12</v>
      </c>
      <c r="H1" s="3" t="s">
        <v>28</v>
      </c>
      <c r="I1" s="5" t="s">
        <v>32</v>
      </c>
      <c r="J1" s="5" t="s">
        <v>33</v>
      </c>
    </row>
    <row r="2" spans="1:15" ht="15.6" x14ac:dyDescent="0.3">
      <c r="A2" s="1">
        <f t="shared" ref="A2:A8" si="0">B2-$O$2</f>
        <v>3.0500000000000027E-2</v>
      </c>
      <c r="B2" s="1">
        <f>2*O$2-C2</f>
        <v>0.29600000000000004</v>
      </c>
      <c r="C2" s="1">
        <v>0.23499999999999999</v>
      </c>
      <c r="D2" s="1">
        <v>7.6029999999999998</v>
      </c>
      <c r="E2" s="1">
        <v>7.5949999999999998</v>
      </c>
      <c r="F2" s="1">
        <f>AVERAGE(D2:E2)</f>
        <v>7.5990000000000002</v>
      </c>
      <c r="G2" s="1">
        <f t="shared" ref="G2:G8" si="1">F2^2</f>
        <v>57.744801000000002</v>
      </c>
      <c r="H2" s="1">
        <f>'d1 == d2'!J$8*G2/(4*PI()*PI())</f>
        <v>3.3171582742893821E-2</v>
      </c>
      <c r="I2" s="1">
        <f>M$7+O$4*A2^2</f>
        <v>3.4465099498333332E-2</v>
      </c>
      <c r="J2" s="6">
        <f>ABS(I2-H2)/I2</f>
        <v>3.7531206184449377E-2</v>
      </c>
      <c r="L2" s="3" t="s">
        <v>8</v>
      </c>
      <c r="M2" s="1">
        <v>0.21243999999999999</v>
      </c>
      <c r="N2" s="3" t="s">
        <v>9</v>
      </c>
      <c r="O2" s="1">
        <v>0.26550000000000001</v>
      </c>
    </row>
    <row r="3" spans="1:15" ht="15.6" x14ac:dyDescent="0.3">
      <c r="A3" s="1">
        <f t="shared" si="0"/>
        <v>4.550000000000004E-2</v>
      </c>
      <c r="B3" s="1">
        <f t="shared" ref="B3:B8" si="2">2*O$2-C3</f>
        <v>0.31100000000000005</v>
      </c>
      <c r="C3" s="1">
        <v>0.22</v>
      </c>
      <c r="D3" s="1">
        <v>7.5609999999999999</v>
      </c>
      <c r="E3" s="1">
        <v>7.5519999999999996</v>
      </c>
      <c r="F3" s="1">
        <f t="shared" ref="F3:F8" si="3">AVERAGE(D3:E3)</f>
        <v>7.5564999999999998</v>
      </c>
      <c r="G3" s="1">
        <f t="shared" si="1"/>
        <v>57.100692249999994</v>
      </c>
      <c r="H3" s="1">
        <f>'d1 == d2'!J$8*G3/(4*PI()*PI())</f>
        <v>3.2801573558932005E-2</v>
      </c>
      <c r="I3" s="1">
        <f>M$7+O$4*A3^2</f>
        <v>3.5098335298333332E-2</v>
      </c>
      <c r="J3" s="6">
        <f t="shared" ref="J3:J8" si="4">ABS(I3-H3)/I3</f>
        <v>6.5437910940191787E-2</v>
      </c>
      <c r="L3" s="3" t="s">
        <v>7</v>
      </c>
      <c r="M3" s="1">
        <v>0.21081</v>
      </c>
      <c r="N3" s="3" t="s">
        <v>10</v>
      </c>
      <c r="O3" s="1">
        <v>0.26550000000000001</v>
      </c>
    </row>
    <row r="4" spans="1:15" ht="15.6" x14ac:dyDescent="0.3">
      <c r="A4" s="1">
        <f t="shared" si="0"/>
        <v>5.5500000000000049E-2</v>
      </c>
      <c r="B4" s="1">
        <f t="shared" si="2"/>
        <v>0.32100000000000006</v>
      </c>
      <c r="C4" s="1">
        <v>0.21</v>
      </c>
      <c r="D4" s="1">
        <v>7.5369999999999999</v>
      </c>
      <c r="E4" s="1">
        <v>7.5309999999999997</v>
      </c>
      <c r="F4" s="1">
        <f t="shared" si="3"/>
        <v>7.5339999999999998</v>
      </c>
      <c r="G4" s="1">
        <f t="shared" si="1"/>
        <v>56.761156</v>
      </c>
      <c r="H4" s="1">
        <f>'d1 == d2'!J$8*G4/(4*PI()*PI())</f>
        <v>3.2606526479090368E-2</v>
      </c>
      <c r="I4" s="1">
        <f>M$7+O$4*A4^2</f>
        <v>3.5659359998333334E-2</v>
      </c>
      <c r="J4" s="6">
        <f t="shared" si="4"/>
        <v>8.5611001414092988E-2</v>
      </c>
      <c r="L4" s="3" t="s">
        <v>6</v>
      </c>
      <c r="M4" s="1">
        <v>0.13222</v>
      </c>
      <c r="N4" s="5" t="s">
        <v>31</v>
      </c>
      <c r="O4" s="1">
        <f>M2+M3+M4</f>
        <v>0.55547000000000002</v>
      </c>
    </row>
    <row r="5" spans="1:15" ht="15.6" x14ac:dyDescent="0.3">
      <c r="A5" s="1">
        <f t="shared" si="0"/>
        <v>6.5500000000000003E-2</v>
      </c>
      <c r="B5" s="1">
        <f t="shared" si="2"/>
        <v>0.33100000000000002</v>
      </c>
      <c r="C5" s="1">
        <v>0.2</v>
      </c>
      <c r="D5" s="1">
        <v>7.5410000000000004</v>
      </c>
      <c r="E5" s="1">
        <v>7.53</v>
      </c>
      <c r="F5" s="1">
        <f t="shared" si="3"/>
        <v>7.5355000000000008</v>
      </c>
      <c r="G5" s="1">
        <f t="shared" si="1"/>
        <v>56.783760250000014</v>
      </c>
      <c r="H5" s="1">
        <f>'d1 == d2'!J$8*G5/(4*PI()*PI())</f>
        <v>3.2619511522526859E-2</v>
      </c>
      <c r="I5" s="1">
        <f>M$7+O$4*A5^2</f>
        <v>3.6331478698333336E-2</v>
      </c>
      <c r="J5" s="6">
        <f t="shared" si="4"/>
        <v>0.10216944943605499</v>
      </c>
      <c r="L5" s="3" t="s">
        <v>11</v>
      </c>
      <c r="M5" s="1">
        <v>0.61099999999999999</v>
      </c>
    </row>
    <row r="6" spans="1:15" x14ac:dyDescent="0.3">
      <c r="A6" s="1">
        <f t="shared" si="0"/>
        <v>7.5500000000000012E-2</v>
      </c>
      <c r="B6" s="1">
        <f t="shared" si="2"/>
        <v>0.34100000000000003</v>
      </c>
      <c r="C6" s="1">
        <v>0.19</v>
      </c>
      <c r="D6" s="1">
        <v>7.5439999999999996</v>
      </c>
      <c r="E6" s="1">
        <v>7.532</v>
      </c>
      <c r="F6" s="1">
        <f t="shared" si="3"/>
        <v>7.5380000000000003</v>
      </c>
      <c r="G6" s="1">
        <f t="shared" si="1"/>
        <v>56.821444000000007</v>
      </c>
      <c r="H6" s="1">
        <f>'d1 == d2'!J$8*G6/(4*PI()*PI())</f>
        <v>3.2641159006101823E-2</v>
      </c>
      <c r="I6" s="1">
        <f>M$7+O$4*A6^2</f>
        <v>3.711469139833333E-2</v>
      </c>
      <c r="J6" s="6">
        <f t="shared" si="4"/>
        <v>0.12053265765352408</v>
      </c>
    </row>
    <row r="7" spans="1:15" x14ac:dyDescent="0.3">
      <c r="A7" s="1">
        <f t="shared" si="0"/>
        <v>8.550000000000002E-2</v>
      </c>
      <c r="B7" s="1">
        <f t="shared" si="2"/>
        <v>0.35100000000000003</v>
      </c>
      <c r="C7" s="1">
        <v>0.18</v>
      </c>
      <c r="D7" s="1">
        <v>7.5460000000000003</v>
      </c>
      <c r="E7" s="1">
        <v>7.524</v>
      </c>
      <c r="F7" s="1">
        <f t="shared" si="3"/>
        <v>7.5350000000000001</v>
      </c>
      <c r="G7" s="1">
        <f t="shared" si="1"/>
        <v>56.776225000000004</v>
      </c>
      <c r="H7" s="1">
        <f>'d1 == d2'!J$8*G7/(4*PI()*PI())</f>
        <v>3.2615182887488985E-2</v>
      </c>
      <c r="I7" s="1">
        <f>M$7+O$4*A7^2</f>
        <v>3.8008998098333337E-2</v>
      </c>
      <c r="J7" s="6">
        <f t="shared" si="4"/>
        <v>0.14190890264694628</v>
      </c>
      <c r="L7" s="5" t="s">
        <v>29</v>
      </c>
      <c r="M7" s="1">
        <f>M2*O2^2+M3*O3^2+M4*M5^2/12</f>
        <v>3.3948373530833333E-2</v>
      </c>
    </row>
    <row r="8" spans="1:15" x14ac:dyDescent="0.3">
      <c r="A8" s="1">
        <f t="shared" si="0"/>
        <v>9.5499999999999974E-2</v>
      </c>
      <c r="B8" s="1">
        <f t="shared" si="2"/>
        <v>0.36099999999999999</v>
      </c>
      <c r="C8" s="1">
        <v>0.17</v>
      </c>
      <c r="D8" s="1">
        <v>7.5860000000000003</v>
      </c>
      <c r="E8" s="1">
        <v>7.5460000000000003</v>
      </c>
      <c r="F8" s="1">
        <f t="shared" si="3"/>
        <v>7.5660000000000007</v>
      </c>
      <c r="G8" s="1">
        <f t="shared" si="1"/>
        <v>57.24435600000001</v>
      </c>
      <c r="H8" s="1">
        <f>'d1 == d2'!J$8*G8/(4*PI()*PI())</f>
        <v>3.2884101403651396E-2</v>
      </c>
      <c r="I8" s="1">
        <f>M$7+O$4*A8^2</f>
        <v>3.9014398798333329E-2</v>
      </c>
      <c r="J8" s="6">
        <f t="shared" si="4"/>
        <v>0.1571291006269156</v>
      </c>
      <c r="M8" s="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C9C7-DDA4-41C1-9791-3ACEA0C01E4B}">
  <dimension ref="A1:N7"/>
  <sheetViews>
    <sheetView workbookViewId="0">
      <selection activeCell="K15" sqref="K15"/>
    </sheetView>
  </sheetViews>
  <sheetFormatPr defaultRowHeight="14.4" x14ac:dyDescent="0.3"/>
  <cols>
    <col min="1" max="1" width="13" style="2" customWidth="1"/>
    <col min="2" max="5" width="8.88671875" style="2"/>
    <col min="6" max="6" width="10.77734375" style="2" customWidth="1"/>
    <col min="7" max="8" width="16.21875" style="2" customWidth="1"/>
    <col min="9" max="16384" width="8.88671875" style="2"/>
  </cols>
  <sheetData>
    <row r="1" spans="1:14" ht="15.6" x14ac:dyDescent="0.3">
      <c r="A1" s="3" t="s">
        <v>16</v>
      </c>
      <c r="B1" s="3" t="s">
        <v>4</v>
      </c>
      <c r="C1" s="3" t="s">
        <v>3</v>
      </c>
      <c r="D1" s="3" t="s">
        <v>0</v>
      </c>
      <c r="E1" s="8" t="s">
        <v>18</v>
      </c>
      <c r="F1" s="3" t="s">
        <v>36</v>
      </c>
      <c r="G1" s="8" t="s">
        <v>37</v>
      </c>
      <c r="H1" s="8" t="s">
        <v>33</v>
      </c>
    </row>
    <row r="2" spans="1:14" x14ac:dyDescent="0.3">
      <c r="A2" s="15" t="s">
        <v>34</v>
      </c>
      <c r="B2" s="16">
        <v>1.18</v>
      </c>
      <c r="C2" s="16">
        <v>1.181</v>
      </c>
      <c r="D2" s="15">
        <f>AVERAGE(AVERAGE(B2:B4),AVERAGE(C2:C4))</f>
        <v>1.1808333333333332</v>
      </c>
      <c r="E2" s="11">
        <f>D2^2</f>
        <v>1.3943673611111107</v>
      </c>
      <c r="F2" s="15">
        <f>'d1 == d2'!J$8/(4*PI()^2)*E2</f>
        <v>8.0099630602394349E-4</v>
      </c>
      <c r="G2" s="15">
        <f>1/2*K2*(K6^2+K7^2)</f>
        <v>1.01213300625E-3</v>
      </c>
      <c r="H2" s="18">
        <f>ABS(G2-F2)/G2</f>
        <v>0.20860568613242625</v>
      </c>
      <c r="J2" s="8" t="s">
        <v>38</v>
      </c>
      <c r="K2" s="1">
        <v>0.37004999999999999</v>
      </c>
      <c r="M2" s="8" t="s">
        <v>42</v>
      </c>
      <c r="N2" s="1">
        <v>0.23179</v>
      </c>
    </row>
    <row r="3" spans="1:14" x14ac:dyDescent="0.3">
      <c r="A3" s="15"/>
      <c r="B3" s="16">
        <v>1.18</v>
      </c>
      <c r="C3" s="16">
        <v>1.1819999999999999</v>
      </c>
      <c r="D3" s="15"/>
      <c r="E3" s="14"/>
      <c r="F3" s="15"/>
      <c r="G3" s="15"/>
      <c r="H3" s="18"/>
      <c r="J3" s="8" t="s">
        <v>39</v>
      </c>
      <c r="K3" s="1">
        <v>0.10100000000000001</v>
      </c>
      <c r="M3" s="8" t="s">
        <v>43</v>
      </c>
      <c r="N3" s="1">
        <v>0.124</v>
      </c>
    </row>
    <row r="4" spans="1:14" x14ac:dyDescent="0.3">
      <c r="A4" s="15"/>
      <c r="B4" s="16">
        <v>1.181</v>
      </c>
      <c r="C4" s="16">
        <v>1.181</v>
      </c>
      <c r="D4" s="15"/>
      <c r="E4" s="12"/>
      <c r="F4" s="15"/>
      <c r="G4" s="15"/>
      <c r="H4" s="18"/>
      <c r="J4" s="8" t="s">
        <v>40</v>
      </c>
      <c r="K4" s="1">
        <v>0.109</v>
      </c>
      <c r="M4" s="8" t="s">
        <v>44</v>
      </c>
      <c r="N4" s="1">
        <v>0.2175</v>
      </c>
    </row>
    <row r="5" spans="1:14" x14ac:dyDescent="0.3">
      <c r="A5" s="11" t="s">
        <v>35</v>
      </c>
      <c r="B5" s="16">
        <v>1.4650000000000001</v>
      </c>
      <c r="C5" s="16">
        <v>1.4650000000000001</v>
      </c>
      <c r="D5" s="17">
        <f>AVERAGE(AVERAGE(B5:B7),AVERAGE(C5:C7))</f>
        <v>1.4646666666666668</v>
      </c>
      <c r="E5" s="11">
        <f>D5^2</f>
        <v>2.1452484444444448</v>
      </c>
      <c r="F5" s="15">
        <f>'d1 == d2'!J$8/(4*PI()^2)*E5</f>
        <v>1.232341008136008E-3</v>
      </c>
      <c r="G5" s="15">
        <f>1/2*N2*N5^2</f>
        <v>1.3706394609375001E-3</v>
      </c>
      <c r="H5" s="18">
        <f>ABS(G5-F5)/G5</f>
        <v>0.10090067938573553</v>
      </c>
      <c r="J5" s="8" t="s">
        <v>41</v>
      </c>
      <c r="K5" s="1">
        <v>4.4999999999999997E-3</v>
      </c>
      <c r="M5" s="8" t="s">
        <v>47</v>
      </c>
      <c r="N5" s="1">
        <f>N4/2</f>
        <v>0.10875</v>
      </c>
    </row>
    <row r="6" spans="1:14" x14ac:dyDescent="0.3">
      <c r="A6" s="14"/>
      <c r="B6" s="16">
        <v>1.464</v>
      </c>
      <c r="C6" s="16">
        <v>1.464</v>
      </c>
      <c r="D6" s="15"/>
      <c r="E6" s="14"/>
      <c r="F6" s="15"/>
      <c r="G6" s="15"/>
      <c r="H6" s="18"/>
      <c r="J6" s="8" t="s">
        <v>45</v>
      </c>
      <c r="K6" s="1">
        <f>K4/2</f>
        <v>5.45E-2</v>
      </c>
    </row>
    <row r="7" spans="1:14" x14ac:dyDescent="0.3">
      <c r="A7" s="12"/>
      <c r="B7" s="16">
        <v>1.464</v>
      </c>
      <c r="C7" s="16">
        <v>1.466</v>
      </c>
      <c r="D7" s="15"/>
      <c r="E7" s="12"/>
      <c r="F7" s="15"/>
      <c r="G7" s="15"/>
      <c r="H7" s="18"/>
      <c r="J7" s="8" t="s">
        <v>46</v>
      </c>
      <c r="K7" s="1">
        <f>K6-K5</f>
        <v>0.05</v>
      </c>
    </row>
  </sheetData>
  <mergeCells count="12">
    <mergeCell ref="G5:G7"/>
    <mergeCell ref="G2:G4"/>
    <mergeCell ref="E2:E4"/>
    <mergeCell ref="E5:E7"/>
    <mergeCell ref="H5:H7"/>
    <mergeCell ref="H2:H4"/>
    <mergeCell ref="D2:D4"/>
    <mergeCell ref="F2:F4"/>
    <mergeCell ref="A2:A4"/>
    <mergeCell ref="F5:F7"/>
    <mergeCell ref="D5:D7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 == d2</vt:lpstr>
      <vt:lpstr>d1 != d2</vt:lpstr>
      <vt:lpstr>sólidos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2022-05-26T17:13:24Z</dcterms:created>
  <dcterms:modified xsi:type="dcterms:W3CDTF">2022-06-05T19:03:02Z</dcterms:modified>
</cp:coreProperties>
</file>