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 - Universidade do Porto\Ambiente de Trabalho\GIT\"/>
    </mc:Choice>
  </mc:AlternateContent>
  <xr:revisionPtr revIDLastSave="0" documentId="13_ncr:1_{5171BB42-0203-4BFA-B97D-518830F6CDDC}" xr6:coauthVersionLast="47" xr6:coauthVersionMax="47" xr10:uidLastSave="{00000000-0000-0000-0000-000000000000}"/>
  <bookViews>
    <workbookView xWindow="-108" yWindow="-108" windowWidth="23256" windowHeight="12456" xr2:uid="{9CE87473-03DA-42DD-9F86-026CAF99A140}"/>
  </bookViews>
  <sheets>
    <sheet name="Carga e Descarga" sheetId="1" r:id="rId1"/>
    <sheet name="Creep e Rela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A32" i="1" s="1"/>
  <c r="G21" i="1"/>
  <c r="G22" i="1"/>
  <c r="G18" i="1"/>
  <c r="C5" i="2" s="1"/>
  <c r="D5" i="2" s="1"/>
  <c r="F4" i="1" l="1"/>
  <c r="D4" i="1"/>
  <c r="D5" i="1"/>
  <c r="D16" i="1"/>
  <c r="F22" i="1" s="1"/>
  <c r="C16" i="2"/>
  <c r="E16" i="2" s="1"/>
  <c r="C12" i="2"/>
  <c r="E12" i="2" s="1"/>
  <c r="C15" i="2"/>
  <c r="E15" i="2" s="1"/>
  <c r="C14" i="2"/>
  <c r="E14" i="2" s="1"/>
  <c r="C13" i="2"/>
  <c r="E13" i="2" s="1"/>
  <c r="C11" i="2"/>
  <c r="E11" i="2" s="1"/>
  <c r="C21" i="2"/>
  <c r="E21" i="2" s="1"/>
  <c r="C20" i="2"/>
  <c r="E20" i="2" s="1"/>
  <c r="C8" i="2"/>
  <c r="E8" i="2" s="1"/>
  <c r="C10" i="2"/>
  <c r="E10" i="2" s="1"/>
  <c r="C19" i="2"/>
  <c r="E19" i="2" s="1"/>
  <c r="C7" i="2"/>
  <c r="E7" i="2" s="1"/>
  <c r="C9" i="2"/>
  <c r="E9" i="2" s="1"/>
  <c r="C18" i="2"/>
  <c r="E18" i="2" s="1"/>
  <c r="C6" i="2"/>
  <c r="E6" i="2" s="1"/>
  <c r="C17" i="2"/>
  <c r="E17" i="2" s="1"/>
  <c r="S19" i="2" l="1" a="1"/>
  <c r="S19" i="2" s="1"/>
  <c r="F21" i="1"/>
  <c r="E32" i="1"/>
  <c r="B32" i="1"/>
  <c r="T21" i="2" l="1"/>
  <c r="T20" i="2"/>
  <c r="T19" i="2"/>
  <c r="AE5" i="2" s="1"/>
  <c r="AF5" i="2" s="1"/>
  <c r="S20" i="2"/>
  <c r="S21" i="2"/>
  <c r="B5" i="1"/>
  <c r="A33" i="1" s="1"/>
  <c r="B6" i="1"/>
  <c r="A34" i="1" s="1"/>
  <c r="B7" i="1"/>
  <c r="A35" i="1" s="1"/>
  <c r="B8" i="1"/>
  <c r="A36" i="1" s="1"/>
  <c r="B9" i="1"/>
  <c r="A37" i="1" s="1"/>
  <c r="B10" i="1"/>
  <c r="A38" i="1" s="1"/>
  <c r="B11" i="1"/>
  <c r="A39" i="1" s="1"/>
  <c r="B12" i="1"/>
  <c r="A40" i="1" s="1"/>
  <c r="B13" i="1"/>
  <c r="A41" i="1" s="1"/>
  <c r="B14" i="1"/>
  <c r="A42" i="1" s="1"/>
  <c r="B15" i="1"/>
  <c r="A43" i="1" s="1"/>
  <c r="B16" i="1"/>
  <c r="A44" i="1" s="1"/>
  <c r="D21" i="2"/>
  <c r="D20" i="2"/>
  <c r="C39" i="2"/>
  <c r="D19" i="2"/>
  <c r="C38" i="2"/>
  <c r="D18" i="2"/>
  <c r="C37" i="2"/>
  <c r="D17" i="2"/>
  <c r="C36" i="2"/>
  <c r="D16" i="2"/>
  <c r="C35" i="2"/>
  <c r="D15" i="2"/>
  <c r="C34" i="2"/>
  <c r="D14" i="2"/>
  <c r="C33" i="2"/>
  <c r="D13" i="2"/>
  <c r="C32" i="2"/>
  <c r="D12" i="2"/>
  <c r="C31" i="2"/>
  <c r="D11" i="2"/>
  <c r="C30" i="2"/>
  <c r="D10" i="2"/>
  <c r="C29" i="2"/>
  <c r="D9" i="2"/>
  <c r="C28" i="2"/>
  <c r="D8" i="2"/>
  <c r="C27" i="2"/>
  <c r="D7" i="2"/>
  <c r="C26" i="2"/>
  <c r="D6" i="2"/>
  <c r="C25" i="2"/>
  <c r="D25" i="2" s="1"/>
  <c r="AE13" i="2" l="1"/>
  <c r="AF13" i="2" s="1"/>
  <c r="AE15" i="2"/>
  <c r="AF15" i="2" s="1"/>
  <c r="AE7" i="2"/>
  <c r="AF7" i="2" s="1"/>
  <c r="AE18" i="2"/>
  <c r="AF18" i="2" s="1"/>
  <c r="AE9" i="2"/>
  <c r="AF9" i="2" s="1"/>
  <c r="AE4" i="2"/>
  <c r="AF4" i="2" s="1"/>
  <c r="AE12" i="2"/>
  <c r="AF12" i="2" s="1"/>
  <c r="AE14" i="2"/>
  <c r="AF14" i="2" s="1"/>
  <c r="AE17" i="2"/>
  <c r="AF17" i="2" s="1"/>
  <c r="AE6" i="2"/>
  <c r="AF6" i="2" s="1"/>
  <c r="AE11" i="2"/>
  <c r="AF11" i="2" s="1"/>
  <c r="AE8" i="2"/>
  <c r="AF8" i="2" s="1"/>
  <c r="AE19" i="2"/>
  <c r="AF19" i="2" s="1"/>
  <c r="AE16" i="2"/>
  <c r="AF16" i="2" s="1"/>
  <c r="AE10" i="2"/>
  <c r="AF10" i="2" s="1"/>
  <c r="D27" i="2"/>
  <c r="E27" i="2"/>
  <c r="D34" i="2"/>
  <c r="E34" i="2"/>
  <c r="D30" i="2"/>
  <c r="E30" i="2"/>
  <c r="D26" i="2"/>
  <c r="E26" i="2"/>
  <c r="D33" i="2"/>
  <c r="E33" i="2"/>
  <c r="D37" i="2"/>
  <c r="E37" i="2"/>
  <c r="D38" i="2"/>
  <c r="E38" i="2"/>
  <c r="D29" i="2"/>
  <c r="E29" i="2"/>
  <c r="D35" i="2"/>
  <c r="E35" i="2"/>
  <c r="D36" i="2"/>
  <c r="E36" i="2"/>
  <c r="D31" i="2"/>
  <c r="E31" i="2"/>
  <c r="D32" i="2"/>
  <c r="E32" i="2"/>
  <c r="D39" i="2"/>
  <c r="E39" i="2"/>
  <c r="D28" i="2"/>
  <c r="E28" i="2"/>
  <c r="S39" i="2" l="1" a="1"/>
  <c r="S39" i="2" s="1"/>
  <c r="F5" i="1"/>
  <c r="F32" i="1"/>
  <c r="F6" i="1"/>
  <c r="F7" i="1"/>
  <c r="F8" i="1"/>
  <c r="F9" i="1"/>
  <c r="F10" i="1"/>
  <c r="F11" i="1"/>
  <c r="F12" i="1"/>
  <c r="F13" i="1"/>
  <c r="F14" i="1"/>
  <c r="F15" i="1"/>
  <c r="F16" i="1"/>
  <c r="D6" i="1"/>
  <c r="D7" i="1"/>
  <c r="D8" i="1"/>
  <c r="D9" i="1"/>
  <c r="D10" i="1"/>
  <c r="D11" i="1"/>
  <c r="D12" i="1"/>
  <c r="D13" i="1"/>
  <c r="D14" i="1"/>
  <c r="D15" i="1"/>
  <c r="S40" i="2" l="1"/>
  <c r="T41" i="2"/>
  <c r="T40" i="2"/>
  <c r="T39" i="2"/>
  <c r="AG7" i="2" s="1"/>
  <c r="AH7" i="2" s="1"/>
  <c r="S41" i="2"/>
  <c r="AG11" i="2"/>
  <c r="AH11" i="2" s="1"/>
  <c r="AG5" i="2"/>
  <c r="AH5" i="2" s="1"/>
  <c r="AG10" i="2"/>
  <c r="AH10" i="2" s="1"/>
  <c r="AG17" i="2"/>
  <c r="AH17" i="2" s="1"/>
  <c r="AG13" i="2"/>
  <c r="AH13" i="2" s="1"/>
  <c r="AG15" i="2"/>
  <c r="AH15" i="2" s="1"/>
  <c r="E36" i="1"/>
  <c r="B36" i="1"/>
  <c r="C36" i="1"/>
  <c r="F36" i="1"/>
  <c r="B35" i="1"/>
  <c r="E35" i="1"/>
  <c r="C35" i="1"/>
  <c r="F35" i="1"/>
  <c r="B34" i="1"/>
  <c r="E34" i="1"/>
  <c r="C34" i="1"/>
  <c r="F34" i="1"/>
  <c r="E33" i="1"/>
  <c r="B33" i="1"/>
  <c r="B27" i="1" a="1"/>
  <c r="E44" i="1"/>
  <c r="B44" i="1"/>
  <c r="C44" i="1"/>
  <c r="F44" i="1"/>
  <c r="F33" i="1"/>
  <c r="C33" i="1"/>
  <c r="E43" i="1"/>
  <c r="B43" i="1"/>
  <c r="C42" i="1"/>
  <c r="F42" i="1"/>
  <c r="F40" i="1"/>
  <c r="C40" i="1"/>
  <c r="E39" i="1"/>
  <c r="B39" i="1"/>
  <c r="F39" i="1"/>
  <c r="C39" i="1"/>
  <c r="C43" i="1"/>
  <c r="F43" i="1"/>
  <c r="B42" i="1"/>
  <c r="E42" i="1"/>
  <c r="B41" i="1"/>
  <c r="E41" i="1"/>
  <c r="C41" i="1"/>
  <c r="F41" i="1"/>
  <c r="B40" i="1"/>
  <c r="E40" i="1"/>
  <c r="E38" i="1"/>
  <c r="B38" i="1"/>
  <c r="F38" i="1"/>
  <c r="C38" i="1"/>
  <c r="E37" i="1"/>
  <c r="B37" i="1"/>
  <c r="C37" i="1"/>
  <c r="F37" i="1"/>
  <c r="C32" i="1"/>
  <c r="A20" i="1" a="1"/>
  <c r="A20" i="1" s="1"/>
  <c r="AG6" i="2" l="1"/>
  <c r="AH6" i="2" s="1"/>
  <c r="AG9" i="2"/>
  <c r="AH9" i="2" s="1"/>
  <c r="AG12" i="2"/>
  <c r="AH12" i="2" s="1"/>
  <c r="AG14" i="2"/>
  <c r="AH14" i="2" s="1"/>
  <c r="AG16" i="2"/>
  <c r="AH16" i="2" s="1"/>
  <c r="AG4" i="2"/>
  <c r="AH4" i="2" s="1"/>
  <c r="AG8" i="2"/>
  <c r="AH8" i="2" s="1"/>
  <c r="B27" i="1"/>
  <c r="D32" i="1" s="1"/>
  <c r="C29" i="1"/>
  <c r="C27" i="1"/>
  <c r="B28" i="1"/>
  <c r="B29" i="1"/>
  <c r="C28" i="1"/>
  <c r="B20" i="1"/>
  <c r="D20" i="1"/>
  <c r="C20" i="1"/>
  <c r="D33" i="1" l="1"/>
  <c r="G33" i="1" s="1"/>
  <c r="H33" i="1" s="1"/>
  <c r="X15" i="1"/>
  <c r="Y15" i="1" s="1"/>
  <c r="D43" i="1"/>
  <c r="G43" i="1" s="1"/>
  <c r="H43" i="1" s="1"/>
  <c r="D42" i="1"/>
  <c r="G42" i="1" s="1"/>
  <c r="H42" i="1" s="1"/>
  <c r="D38" i="1"/>
  <c r="G38" i="1" s="1"/>
  <c r="H38" i="1" s="1"/>
  <c r="D36" i="1"/>
  <c r="G36" i="1" s="1"/>
  <c r="H36" i="1" s="1"/>
  <c r="D41" i="1"/>
  <c r="G41" i="1" s="1"/>
  <c r="H41" i="1" s="1"/>
  <c r="D39" i="1"/>
  <c r="G39" i="1" s="1"/>
  <c r="H39" i="1" s="1"/>
  <c r="D34" i="1"/>
  <c r="G34" i="1" s="1"/>
  <c r="H34" i="1" s="1"/>
  <c r="D44" i="1"/>
  <c r="G44" i="1" s="1"/>
  <c r="H44" i="1" s="1"/>
  <c r="D37" i="1"/>
  <c r="G37" i="1" s="1"/>
  <c r="H37" i="1" s="1"/>
  <c r="D35" i="1"/>
  <c r="G35" i="1" s="1"/>
  <c r="H35" i="1" s="1"/>
  <c r="G32" i="1"/>
  <c r="D40" i="1"/>
  <c r="G40" i="1" s="1"/>
  <c r="H40" i="1" s="1"/>
  <c r="X9" i="1"/>
  <c r="Y9" i="1" s="1"/>
  <c r="X12" i="1"/>
  <c r="Y12" i="1" s="1"/>
  <c r="X10" i="1"/>
  <c r="Y10" i="1" s="1"/>
  <c r="X7" i="1"/>
  <c r="Y7" i="1" s="1"/>
  <c r="X6" i="1"/>
  <c r="Y6" i="1" s="1"/>
  <c r="X5" i="1"/>
  <c r="Y5" i="1" s="1"/>
  <c r="X16" i="1"/>
  <c r="Y16" i="1" s="1"/>
  <c r="X8" i="1"/>
  <c r="Y8" i="1" s="1"/>
  <c r="X4" i="1"/>
  <c r="Y4" i="1" s="1"/>
  <c r="X13" i="1"/>
  <c r="Y13" i="1" s="1"/>
  <c r="X14" i="1"/>
  <c r="Y14" i="1" s="1"/>
  <c r="X11" i="1"/>
  <c r="Y11" i="1" s="1"/>
  <c r="A24" i="1" a="1"/>
  <c r="B24" i="1" s="1"/>
  <c r="C24" i="1" l="1"/>
  <c r="A24" i="1"/>
  <c r="D24" i="1"/>
  <c r="Z6" i="1" l="1"/>
  <c r="AA6" i="1" s="1"/>
  <c r="Z4" i="1"/>
  <c r="AA4" i="1" s="1"/>
  <c r="Z14" i="1"/>
  <c r="AA14" i="1" s="1"/>
  <c r="Z11" i="1"/>
  <c r="AA11" i="1" s="1"/>
  <c r="Z8" i="1"/>
  <c r="AA8" i="1" s="1"/>
  <c r="Z10" i="1"/>
  <c r="AA10" i="1" s="1"/>
  <c r="Z15" i="1"/>
  <c r="AA15" i="1" s="1"/>
  <c r="Z13" i="1"/>
  <c r="AA13" i="1" s="1"/>
  <c r="Z9" i="1"/>
  <c r="AA9" i="1" s="1"/>
  <c r="Z7" i="1"/>
  <c r="AA7" i="1" s="1"/>
  <c r="Z5" i="1"/>
  <c r="AA5" i="1" s="1"/>
  <c r="Z16" i="1"/>
  <c r="AA16" i="1" s="1"/>
  <c r="Z12" i="1"/>
  <c r="AA12" i="1" s="1"/>
</calcChain>
</file>

<file path=xl/sharedStrings.xml><?xml version="1.0" encoding="utf-8"?>
<sst xmlns="http://schemas.openxmlformats.org/spreadsheetml/2006/main" count="124" uniqueCount="51">
  <si>
    <t>Carga e Descarga</t>
  </si>
  <si>
    <t>"Creep"</t>
  </si>
  <si>
    <t>Δt (s)</t>
  </si>
  <si>
    <t>Relaxamento</t>
  </si>
  <si>
    <t>*</t>
  </si>
  <si>
    <t>L (m)</t>
  </si>
  <si>
    <t>ΔL (m)</t>
  </si>
  <si>
    <t>Lc (m)</t>
  </si>
  <si>
    <t>ΔLc (m)</t>
  </si>
  <si>
    <t>Ld (m)</t>
  </si>
  <si>
    <t>ΔLd (m)</t>
  </si>
  <si>
    <t>Carga</t>
  </si>
  <si>
    <t>Descarga</t>
  </si>
  <si>
    <t>Fit</t>
  </si>
  <si>
    <t>Resíduos</t>
  </si>
  <si>
    <t>Creep</t>
  </si>
  <si>
    <t>F (N)</t>
  </si>
  <si>
    <t>Coef 1</t>
  </si>
  <si>
    <t>Coef 2</t>
  </si>
  <si>
    <t>Coef 3</t>
  </si>
  <si>
    <t>Coef 4</t>
  </si>
  <si>
    <t>m (kg)</t>
  </si>
  <si>
    <t>L0 (m)</t>
  </si>
  <si>
    <t>λ</t>
  </si>
  <si>
    <t>S (m^2)</t>
  </si>
  <si>
    <t>Análise Estatística</t>
  </si>
  <si>
    <t>declive (m)</t>
  </si>
  <si>
    <t>ordenada na origem (b)</t>
  </si>
  <si>
    <t>u(b)</t>
  </si>
  <si>
    <t>u(m)</t>
  </si>
  <si>
    <t>sy</t>
  </si>
  <si>
    <t>F(N)</t>
  </si>
  <si>
    <t>τ (Pa)</t>
  </si>
  <si>
    <t>a (m)</t>
  </si>
  <si>
    <t>b (m)</t>
  </si>
  <si>
    <t>Ordenada na origem (b)</t>
  </si>
  <si>
    <t>Declive (m)</t>
  </si>
  <si>
    <t>ln(ΔL)</t>
  </si>
  <si>
    <r>
      <t>ln((λ-λ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)/λ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)</t>
    </r>
  </si>
  <si>
    <t>λc (s.u.)</t>
  </si>
  <si>
    <t>λd (s.u.)</t>
  </si>
  <si>
    <r>
      <t>Ec (Nm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>)</t>
    </r>
  </si>
  <si>
    <r>
      <t>S (m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)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</si>
  <si>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</si>
  <si>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Regressão da Carga</t>
  </si>
  <si>
    <t>Regressão da Descarga</t>
  </si>
  <si>
    <t>±0,0001</t>
  </si>
  <si>
    <t>±0,01</t>
  </si>
  <si>
    <t>± 0,0005</t>
  </si>
  <si>
    <t>± 0,00001</t>
  </si>
  <si>
    <t>±5,0E-9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</si>
</sst>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1" fontId="0" fillId="0" borderId="1" xfId="0" applyNumberFormat="1" applyBorder="1"/>
    <xf numFmtId="11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2" fontId="0" fillId="0" borderId="0" xfId="0" applyNumberFormat="1"/>
    <xf numFmtId="0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F(</a:t>
            </a:r>
            <a:r>
              <a:rPr lang="el-GR"/>
              <a:t>Δ</a:t>
            </a:r>
            <a:r>
              <a:rPr lang="en-US"/>
              <a:t>L) - 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72307416778654"/>
          <c:y val="0.17171296296296296"/>
          <c:w val="0.76552584296766268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ΔL(m)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'Carga e Descarga'!$F$4:$F$16</c:f>
              <c:numCache>
                <c:formatCode>0.0000</c:formatCode>
                <c:ptCount val="13"/>
                <c:pt idx="0">
                  <c:v>4.0000000000000036E-3</c:v>
                </c:pt>
                <c:pt idx="1">
                  <c:v>1.100000000000001E-2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4.3000000000000038E-2</c:v>
                </c:pt>
                <c:pt idx="5">
                  <c:v>5.6999999999999995E-2</c:v>
                </c:pt>
                <c:pt idx="6">
                  <c:v>7.400000000000001E-2</c:v>
                </c:pt>
                <c:pt idx="7">
                  <c:v>9.1000000000000025E-2</c:v>
                </c:pt>
                <c:pt idx="8">
                  <c:v>0.10600000000000004</c:v>
                </c:pt>
                <c:pt idx="9">
                  <c:v>0.12600000000000006</c:v>
                </c:pt>
                <c:pt idx="10">
                  <c:v>0.14600000000000007</c:v>
                </c:pt>
                <c:pt idx="11">
                  <c:v>0.16299999999999998</c:v>
                </c:pt>
                <c:pt idx="12">
                  <c:v>0.17699999999999999</c:v>
                </c:pt>
              </c:numCache>
            </c:numRef>
          </c:xVal>
          <c:yVal>
            <c:numRef>
              <c:f>'Carga e Descarga'!$B$4:$B$16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25-40E5-B356-A6A2868F6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Lc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F (N)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6467113495811944E-2"/>
              <c:y val="0.417413757629053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898484835825968"/>
          <c:y val="0.62883774488627397"/>
          <c:w val="0.22939461771491212"/>
          <c:h val="0.1600413406899250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F(</a:t>
            </a:r>
            <a:r>
              <a:rPr lang="el-GR"/>
              <a:t>Δ</a:t>
            </a:r>
            <a:r>
              <a:rPr lang="en-US"/>
              <a:t>L) - Descarga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365772040135673"/>
          <c:y val="0.17171296296296296"/>
          <c:w val="0.77909901620309585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F(ΔL)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'Carga e Descarga'!$D$4:$D$16</c:f>
              <c:numCache>
                <c:formatCode>0.0000</c:formatCode>
                <c:ptCount val="13"/>
                <c:pt idx="0">
                  <c:v>0</c:v>
                </c:pt>
                <c:pt idx="1">
                  <c:v>6.0000000000000053E-3</c:v>
                </c:pt>
                <c:pt idx="2">
                  <c:v>1.4000000000000012E-2</c:v>
                </c:pt>
                <c:pt idx="3">
                  <c:v>2.300000000000002E-2</c:v>
                </c:pt>
                <c:pt idx="4">
                  <c:v>3.400000000000003E-2</c:v>
                </c:pt>
                <c:pt idx="5">
                  <c:v>4.500000000000004E-2</c:v>
                </c:pt>
                <c:pt idx="6">
                  <c:v>0.06</c:v>
                </c:pt>
                <c:pt idx="7">
                  <c:v>7.7000000000000013E-2</c:v>
                </c:pt>
                <c:pt idx="8">
                  <c:v>9.4000000000000028E-2</c:v>
                </c:pt>
                <c:pt idx="9">
                  <c:v>0.11600000000000005</c:v>
                </c:pt>
                <c:pt idx="10">
                  <c:v>0.13400000000000006</c:v>
                </c:pt>
                <c:pt idx="11">
                  <c:v>0.15599999999999997</c:v>
                </c:pt>
                <c:pt idx="12">
                  <c:v>0.17499999999999999</c:v>
                </c:pt>
              </c:numCache>
            </c:numRef>
          </c:xVal>
          <c:yVal>
            <c:numRef>
              <c:f>'Carga e Descarga'!$B$4:$B$16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4F-47FE-9541-C3A0E192B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916513334099644"/>
          <c:y val="0.74968926113668244"/>
          <c:w val="0.19106303761826196"/>
          <c:h val="7.1471855090977573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Carga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Carga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Descarga'!$D$4:$D$16</c:f>
              <c:numCache>
                <c:formatCode>0.0000</c:formatCode>
                <c:ptCount val="13"/>
                <c:pt idx="0">
                  <c:v>0</c:v>
                </c:pt>
                <c:pt idx="1">
                  <c:v>6.0000000000000053E-3</c:v>
                </c:pt>
                <c:pt idx="2">
                  <c:v>1.4000000000000012E-2</c:v>
                </c:pt>
                <c:pt idx="3">
                  <c:v>2.300000000000002E-2</c:v>
                </c:pt>
                <c:pt idx="4">
                  <c:v>3.400000000000003E-2</c:v>
                </c:pt>
                <c:pt idx="5">
                  <c:v>4.500000000000004E-2</c:v>
                </c:pt>
                <c:pt idx="6">
                  <c:v>0.06</c:v>
                </c:pt>
                <c:pt idx="7">
                  <c:v>7.7000000000000013E-2</c:v>
                </c:pt>
                <c:pt idx="8">
                  <c:v>9.4000000000000028E-2</c:v>
                </c:pt>
                <c:pt idx="9">
                  <c:v>0.11600000000000005</c:v>
                </c:pt>
                <c:pt idx="10">
                  <c:v>0.13400000000000006</c:v>
                </c:pt>
                <c:pt idx="11">
                  <c:v>0.15599999999999997</c:v>
                </c:pt>
                <c:pt idx="12">
                  <c:v>0.17499999999999999</c:v>
                </c:pt>
              </c:numCache>
            </c:numRef>
          </c:xVal>
          <c:yVal>
            <c:numRef>
              <c:f>'Carga e Descarga'!$Y$4:$Y$20</c:f>
              <c:numCache>
                <c:formatCode>0.000</c:formatCode>
                <c:ptCount val="17"/>
                <c:pt idx="0">
                  <c:v>-1.4982489731145673E-2</c:v>
                </c:pt>
                <c:pt idx="1">
                  <c:v>5.0075495929216562E-3</c:v>
                </c:pt>
                <c:pt idx="2">
                  <c:v>7.6359747018910351E-3</c:v>
                </c:pt>
                <c:pt idx="3">
                  <c:v>8.900908913270611E-3</c:v>
                </c:pt>
                <c:pt idx="4">
                  <c:v>7.6706817184191145E-4</c:v>
                </c:pt>
                <c:pt idx="5">
                  <c:v>5.4335862690980674E-3</c:v>
                </c:pt>
                <c:pt idx="6">
                  <c:v>-6.2051782775485176E-3</c:v>
                </c:pt>
                <c:pt idx="7">
                  <c:v>-1.1765501150516888E-2</c:v>
                </c:pt>
                <c:pt idx="8">
                  <c:v>-9.901310978137623E-4</c:v>
                </c:pt>
                <c:pt idx="9">
                  <c:v>-4.689144588161942E-3</c:v>
                </c:pt>
                <c:pt idx="10">
                  <c:v>1.2856874048769562E-2</c:v>
                </c:pt>
                <c:pt idx="11">
                  <c:v>3.9552547897998558E-3</c:v>
                </c:pt>
                <c:pt idx="12">
                  <c:v>-5.9247716424060126E-3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A-4D38-A8B3-E21D99B7C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Lc (m)</a:t>
                </a:r>
              </a:p>
            </c:rich>
          </c:tx>
          <c:layout>
            <c:manualLayout>
              <c:xMode val="edge"/>
              <c:yMode val="edge"/>
              <c:x val="0.47910320563722641"/>
              <c:y val="0.85433066363455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4591"/>
        <c:crossesAt val="-2.0000000000000004E-2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Descarga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Descarga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Descarga'!$F$4:$F$16</c:f>
              <c:numCache>
                <c:formatCode>0.0000</c:formatCode>
                <c:ptCount val="13"/>
                <c:pt idx="0">
                  <c:v>4.0000000000000036E-3</c:v>
                </c:pt>
                <c:pt idx="1">
                  <c:v>1.100000000000001E-2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4.3000000000000038E-2</c:v>
                </c:pt>
                <c:pt idx="5">
                  <c:v>5.6999999999999995E-2</c:v>
                </c:pt>
                <c:pt idx="6">
                  <c:v>7.400000000000001E-2</c:v>
                </c:pt>
                <c:pt idx="7">
                  <c:v>9.1000000000000025E-2</c:v>
                </c:pt>
                <c:pt idx="8">
                  <c:v>0.10600000000000004</c:v>
                </c:pt>
                <c:pt idx="9">
                  <c:v>0.12600000000000006</c:v>
                </c:pt>
                <c:pt idx="10">
                  <c:v>0.14600000000000007</c:v>
                </c:pt>
                <c:pt idx="11">
                  <c:v>0.16299999999999998</c:v>
                </c:pt>
                <c:pt idx="12">
                  <c:v>0.17699999999999999</c:v>
                </c:pt>
              </c:numCache>
            </c:numRef>
          </c:xVal>
          <c:yVal>
            <c:numRef>
              <c:f>'Carga e Descarga'!$AA$4:$AA$16</c:f>
              <c:numCache>
                <c:formatCode>0.000</c:formatCode>
                <c:ptCount val="13"/>
                <c:pt idx="0">
                  <c:v>-1.3420638559530088E-2</c:v>
                </c:pt>
                <c:pt idx="1">
                  <c:v>4.3047762543178547E-3</c:v>
                </c:pt>
                <c:pt idx="2">
                  <c:v>8.2088115879863643E-3</c:v>
                </c:pt>
                <c:pt idx="3">
                  <c:v>1.2262586637404205E-2</c:v>
                </c:pt>
                <c:pt idx="4">
                  <c:v>9.9100050025413555E-4</c:v>
                </c:pt>
                <c:pt idx="5">
                  <c:v>-3.7584090230721179E-3</c:v>
                </c:pt>
                <c:pt idx="6">
                  <c:v>-1.3989992167502407E-2</c:v>
                </c:pt>
                <c:pt idx="7">
                  <c:v>-1.0526819527479248E-2</c:v>
                </c:pt>
                <c:pt idx="8">
                  <c:v>1.1381588096506912E-2</c:v>
                </c:pt>
                <c:pt idx="9">
                  <c:v>8.3585039590924337E-3</c:v>
                </c:pt>
                <c:pt idx="10">
                  <c:v>-6.1203901349005108E-5</c:v>
                </c:pt>
                <c:pt idx="11">
                  <c:v>-3.7281778502316065E-3</c:v>
                </c:pt>
                <c:pt idx="12">
                  <c:v>-2.2026006394115782E-5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25-4B9C-AEE5-928E9BAB2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4591"/>
        <c:crossesAt val="-100"/>
        <c:crossBetween val="midCat"/>
      </c:valAx>
      <c:valAx>
        <c:axId val="2069504591"/>
        <c:scaling>
          <c:orientation val="minMax"/>
          <c:max val="2.0000000000000004E-2"/>
          <c:min val="-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Carga e Descarga: F(</a:t>
            </a:r>
            <a:r>
              <a:rPr lang="el-GR" sz="1400" b="0" i="0" u="none" strike="noStrike" baseline="0">
                <a:effectLst/>
              </a:rPr>
              <a:t>Δ</a:t>
            </a:r>
            <a:r>
              <a:rPr lang="en-US" sz="1400" b="0" i="0" u="none" strike="noStrike" baseline="0">
                <a:effectLst/>
              </a:rPr>
              <a:t>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434737315354525"/>
          <c:y val="0.13784818905791824"/>
          <c:w val="0.78610886123337231"/>
          <c:h val="0.68416959303627189"/>
        </c:manualLayout>
      </c:layout>
      <c:scatterChart>
        <c:scatterStyle val="lineMarker"/>
        <c:varyColors val="0"/>
        <c:ser>
          <c:idx val="0"/>
          <c:order val="0"/>
          <c:tx>
            <c:v>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5.6389747716151149E-2"/>
                  <c:y val="-3.90312688000605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'Carga e Descarga'!$D$4:$D$16</c:f>
              <c:numCache>
                <c:formatCode>0.0000</c:formatCode>
                <c:ptCount val="13"/>
                <c:pt idx="0">
                  <c:v>0</c:v>
                </c:pt>
                <c:pt idx="1">
                  <c:v>6.0000000000000053E-3</c:v>
                </c:pt>
                <c:pt idx="2">
                  <c:v>1.4000000000000012E-2</c:v>
                </c:pt>
                <c:pt idx="3">
                  <c:v>2.300000000000002E-2</c:v>
                </c:pt>
                <c:pt idx="4">
                  <c:v>3.400000000000003E-2</c:v>
                </c:pt>
                <c:pt idx="5">
                  <c:v>4.500000000000004E-2</c:v>
                </c:pt>
                <c:pt idx="6">
                  <c:v>0.06</c:v>
                </c:pt>
                <c:pt idx="7">
                  <c:v>7.7000000000000013E-2</c:v>
                </c:pt>
                <c:pt idx="8">
                  <c:v>9.4000000000000028E-2</c:v>
                </c:pt>
                <c:pt idx="9">
                  <c:v>0.11600000000000005</c:v>
                </c:pt>
                <c:pt idx="10">
                  <c:v>0.13400000000000006</c:v>
                </c:pt>
                <c:pt idx="11">
                  <c:v>0.15599999999999997</c:v>
                </c:pt>
                <c:pt idx="12">
                  <c:v>0.17499999999999999</c:v>
                </c:pt>
              </c:numCache>
            </c:numRef>
          </c:xVal>
          <c:yVal>
            <c:numRef>
              <c:f>'Carga e Descarga'!$B$4:$B$16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47-4013-BB1C-C220E3E38D4B}"/>
            </c:ext>
          </c:extLst>
        </c:ser>
        <c:ser>
          <c:idx val="1"/>
          <c:order val="1"/>
          <c:tx>
            <c:v>Descarga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3.4644095665825575E-2"/>
                  <c:y val="0.347253055844292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'Carga e Descarga'!$F$4:$F$16</c:f>
              <c:numCache>
                <c:formatCode>0.0000</c:formatCode>
                <c:ptCount val="13"/>
                <c:pt idx="0">
                  <c:v>4.0000000000000036E-3</c:v>
                </c:pt>
                <c:pt idx="1">
                  <c:v>1.100000000000001E-2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4.3000000000000038E-2</c:v>
                </c:pt>
                <c:pt idx="5">
                  <c:v>5.6999999999999995E-2</c:v>
                </c:pt>
                <c:pt idx="6">
                  <c:v>7.400000000000001E-2</c:v>
                </c:pt>
                <c:pt idx="7">
                  <c:v>9.1000000000000025E-2</c:v>
                </c:pt>
                <c:pt idx="8">
                  <c:v>0.10600000000000004</c:v>
                </c:pt>
                <c:pt idx="9">
                  <c:v>0.12600000000000006</c:v>
                </c:pt>
                <c:pt idx="10">
                  <c:v>0.14600000000000007</c:v>
                </c:pt>
                <c:pt idx="11">
                  <c:v>0.16299999999999998</c:v>
                </c:pt>
                <c:pt idx="12">
                  <c:v>0.17699999999999999</c:v>
                </c:pt>
              </c:numCache>
            </c:numRef>
          </c:xVal>
          <c:yVal>
            <c:numRef>
              <c:f>'Carga e Descarga'!$B$4:$B$16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47-4013-BB1C-C220E3E38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4421247"/>
        <c:axId val="1184421663"/>
      </c:scatterChart>
      <c:valAx>
        <c:axId val="1184421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4421663"/>
        <c:crosses val="autoZero"/>
        <c:crossBetween val="midCat"/>
      </c:valAx>
      <c:valAx>
        <c:axId val="11844216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u="none" strike="noStrike" baseline="0">
                    <a:effectLst/>
                  </a:rPr>
                  <a:t>F (N)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4421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egendEntry>
        <c:idx val="2"/>
        <c:delete val="1"/>
      </c:legendEntry>
      <c:layout>
        <c:manualLayout>
          <c:xMode val="edge"/>
          <c:yMode val="edge"/>
          <c:x val="0.17427917415978"/>
          <c:y val="0.18783800884177082"/>
          <c:w val="0.26474321071451062"/>
          <c:h val="0.199132055827928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t" anchorCtr="0"/>
        <a:lstStyle/>
        <a:p>
          <a:pPr>
            <a:defRPr sz="900" b="0" i="0" u="none" strike="noStrike" kern="8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400" b="0" i="0" u="none" strike="noStrike" baseline="0">
                <a:effectLst/>
              </a:rPr>
              <a:t>τ</a:t>
            </a:r>
            <a:r>
              <a:rPr lang="pt-PT" sz="1400" b="0" i="0" u="none" strike="noStrike" baseline="0">
                <a:effectLst/>
              </a:rPr>
              <a:t>(</a:t>
            </a:r>
            <a:r>
              <a:rPr lang="el-GR" sz="1400" b="0" i="0" u="none" strike="noStrike" baseline="0">
                <a:effectLst/>
              </a:rPr>
              <a:t>λ</a:t>
            </a:r>
            <a:r>
              <a:rPr lang="pt-PT" sz="1400" b="0" i="0" u="none" strike="noStrike" baseline="0">
                <a:effectLst/>
              </a:rPr>
              <a:t>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9460460035865096"/>
          <c:y val="0.17378178468299524"/>
          <c:w val="0.73637578595865549"/>
          <c:h val="0.67498062196393849"/>
        </c:manualLayout>
      </c:layout>
      <c:scatterChart>
        <c:scatterStyle val="lineMarker"/>
        <c:varyColors val="0"/>
        <c:ser>
          <c:idx val="0"/>
          <c:order val="0"/>
          <c:tx>
            <c:v>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Descarga'!$E$32:$E$44</c:f>
              <c:numCache>
                <c:formatCode>0.0000</c:formatCode>
                <c:ptCount val="13"/>
                <c:pt idx="0">
                  <c:v>0</c:v>
                </c:pt>
                <c:pt idx="1">
                  <c:v>1.4527845036319625E-2</c:v>
                </c:pt>
                <c:pt idx="2">
                  <c:v>3.3898305084745797E-2</c:v>
                </c:pt>
                <c:pt idx="3">
                  <c:v>5.5690072639225235E-2</c:v>
                </c:pt>
                <c:pt idx="4">
                  <c:v>8.232445520581122E-2</c:v>
                </c:pt>
                <c:pt idx="5">
                  <c:v>0.10895883777239719</c:v>
                </c:pt>
                <c:pt idx="6">
                  <c:v>0.14527845036319612</c:v>
                </c:pt>
                <c:pt idx="7">
                  <c:v>0.18644067796610173</c:v>
                </c:pt>
                <c:pt idx="8">
                  <c:v>0.22760290556900734</c:v>
                </c:pt>
                <c:pt idx="9">
                  <c:v>0.28087167070217933</c:v>
                </c:pt>
                <c:pt idx="10">
                  <c:v>0.32445520581113818</c:v>
                </c:pt>
                <c:pt idx="11">
                  <c:v>0.37772397094430987</c:v>
                </c:pt>
                <c:pt idx="12">
                  <c:v>0.42372881355932202</c:v>
                </c:pt>
              </c:numCache>
            </c:numRef>
          </c:xVal>
          <c:yVal>
            <c:numRef>
              <c:f>'Carga e Descarga'!$G$32:$G$44</c:f>
              <c:numCache>
                <c:formatCode>0.00E+00</c:formatCode>
                <c:ptCount val="13"/>
                <c:pt idx="0">
                  <c:v>717531.42857142864</c:v>
                </c:pt>
                <c:pt idx="1">
                  <c:v>1435468.9693616317</c:v>
                </c:pt>
                <c:pt idx="2">
                  <c:v>2184640.3405754548</c:v>
                </c:pt>
                <c:pt idx="3">
                  <c:v>2968154.3831931339</c:v>
                </c:pt>
                <c:pt idx="4">
                  <c:v>3790013.0992926387</c:v>
                </c:pt>
                <c:pt idx="5">
                  <c:v>4648300.982800982</c:v>
                </c:pt>
                <c:pt idx="6">
                  <c:v>5594482.818265683</c:v>
                </c:pt>
                <c:pt idx="7">
                  <c:v>6638933.1210191082</c:v>
                </c:pt>
                <c:pt idx="8">
                  <c:v>7773333.2088437406</c:v>
                </c:pt>
                <c:pt idx="9">
                  <c:v>9100180.9901301991</c:v>
                </c:pt>
                <c:pt idx="10">
                  <c:v>10471967.503571039</c:v>
                </c:pt>
                <c:pt idx="11">
                  <c:v>12107647.367194779</c:v>
                </c:pt>
                <c:pt idx="12">
                  <c:v>13845812.903225806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1D-473E-8C68-249EEC4F27C3}"/>
            </c:ext>
          </c:extLst>
        </c:ser>
        <c:ser>
          <c:idx val="1"/>
          <c:order val="1"/>
          <c:tx>
            <c:v>Descarga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'Carga e Descarga'!$F$32:$F$44</c:f>
              <c:numCache>
                <c:formatCode>0.0000</c:formatCode>
                <c:ptCount val="13"/>
                <c:pt idx="0">
                  <c:v>9.6852300242130842E-3</c:v>
                </c:pt>
                <c:pt idx="1">
                  <c:v>2.6634382566585981E-2</c:v>
                </c:pt>
                <c:pt idx="2">
                  <c:v>4.8426150121065423E-2</c:v>
                </c:pt>
                <c:pt idx="3">
                  <c:v>7.2639225181598127E-2</c:v>
                </c:pt>
                <c:pt idx="4">
                  <c:v>0.10411622276029066</c:v>
                </c:pt>
                <c:pt idx="5">
                  <c:v>0.13801452784503632</c:v>
                </c:pt>
                <c:pt idx="6">
                  <c:v>0.17917675544794193</c:v>
                </c:pt>
                <c:pt idx="7">
                  <c:v>0.22033898305084754</c:v>
                </c:pt>
                <c:pt idx="8">
                  <c:v>0.25665859564164661</c:v>
                </c:pt>
                <c:pt idx="9">
                  <c:v>0.305084745762712</c:v>
                </c:pt>
                <c:pt idx="10">
                  <c:v>0.35351089588377743</c:v>
                </c:pt>
                <c:pt idx="11">
                  <c:v>0.39467312348668276</c:v>
                </c:pt>
                <c:pt idx="12">
                  <c:v>0.42857142857142855</c:v>
                </c:pt>
              </c:numCache>
            </c:numRef>
          </c:xVal>
          <c:yVal>
            <c:numRef>
              <c:f>'Carga e Descarga'!$G$32:$G$44</c:f>
              <c:numCache>
                <c:formatCode>0.00E+00</c:formatCode>
                <c:ptCount val="13"/>
                <c:pt idx="0">
                  <c:v>717531.42857142864</c:v>
                </c:pt>
                <c:pt idx="1">
                  <c:v>1435468.9693616317</c:v>
                </c:pt>
                <c:pt idx="2">
                  <c:v>2184640.3405754548</c:v>
                </c:pt>
                <c:pt idx="3">
                  <c:v>2968154.3831931339</c:v>
                </c:pt>
                <c:pt idx="4">
                  <c:v>3790013.0992926387</c:v>
                </c:pt>
                <c:pt idx="5">
                  <c:v>4648300.982800982</c:v>
                </c:pt>
                <c:pt idx="6">
                  <c:v>5594482.818265683</c:v>
                </c:pt>
                <c:pt idx="7">
                  <c:v>6638933.1210191082</c:v>
                </c:pt>
                <c:pt idx="8">
                  <c:v>7773333.2088437406</c:v>
                </c:pt>
                <c:pt idx="9">
                  <c:v>9100180.9901301991</c:v>
                </c:pt>
                <c:pt idx="10">
                  <c:v>10471967.503571039</c:v>
                </c:pt>
                <c:pt idx="11">
                  <c:v>12107647.367194779</c:v>
                </c:pt>
                <c:pt idx="12">
                  <c:v>13845812.903225806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1D-473E-8C68-249EEC4F2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479744"/>
        <c:axId val="1023469344"/>
      </c:scatterChart>
      <c:valAx>
        <c:axId val="102347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u="none" strike="noStrike" baseline="0">
                    <a:effectLst/>
                  </a:rPr>
                  <a:t>λ</a:t>
                </a:r>
                <a:r>
                  <a:rPr lang="pt-PT" sz="1400" b="0" i="0" u="none" strike="noStrike" baseline="0">
                    <a:effectLst/>
                  </a:rPr>
                  <a:t> (s.u.)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0.45022147651880307"/>
              <c:y val="0.907681781242333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23469344"/>
        <c:crosses val="autoZero"/>
        <c:crossBetween val="midCat"/>
      </c:valAx>
      <c:valAx>
        <c:axId val="102346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τ (</a:t>
                </a:r>
                <a:r>
                  <a:rPr lang="pt-PT" sz="1400"/>
                  <a:t>Pa)</a:t>
                </a:r>
              </a:p>
            </c:rich>
          </c:tx>
          <c:layout>
            <c:manualLayout>
              <c:xMode val="edge"/>
              <c:yMode val="edge"/>
              <c:x val="1.4396928844450665E-2"/>
              <c:y val="0.421259991786529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23479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715793320876103"/>
          <c:y val="0.68666278306597606"/>
          <c:w val="0.14095630471709869"/>
          <c:h val="0.1493479350816422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L(</a:t>
            </a:r>
            <a:r>
              <a:rPr lang="el-GR"/>
              <a:t>Δ</a:t>
            </a:r>
            <a:r>
              <a:rPr lang="en-US"/>
              <a:t>t) - Creep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187688548043962"/>
          <c:y val="0.17171296296296296"/>
          <c:w val="0.79087982826480208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ΔL(Δt)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Relax'!$F$5:$F$21</c:f>
              <c:numCache>
                <c:formatCode>0</c:formatCode>
                <c:ptCount val="17"/>
                <c:pt idx="0">
                  <c:v>30</c:v>
                </c:pt>
                <c:pt idx="1">
                  <c:v>80</c:v>
                </c:pt>
                <c:pt idx="2">
                  <c:v>126</c:v>
                </c:pt>
                <c:pt idx="3">
                  <c:v>161</c:v>
                </c:pt>
                <c:pt idx="4">
                  <c:v>205</c:v>
                </c:pt>
                <c:pt idx="5">
                  <c:v>250</c:v>
                </c:pt>
                <c:pt idx="6">
                  <c:v>305</c:v>
                </c:pt>
                <c:pt idx="7">
                  <c:v>417</c:v>
                </c:pt>
                <c:pt idx="8">
                  <c:v>472</c:v>
                </c:pt>
                <c:pt idx="9">
                  <c:v>536</c:v>
                </c:pt>
                <c:pt idx="10">
                  <c:v>594</c:v>
                </c:pt>
                <c:pt idx="11">
                  <c:v>652</c:v>
                </c:pt>
                <c:pt idx="12">
                  <c:v>709</c:v>
                </c:pt>
                <c:pt idx="13">
                  <c:v>784</c:v>
                </c:pt>
                <c:pt idx="14">
                  <c:v>845</c:v>
                </c:pt>
                <c:pt idx="15">
                  <c:v>905</c:v>
                </c:pt>
                <c:pt idx="16">
                  <c:v>944</c:v>
                </c:pt>
              </c:numCache>
            </c:numRef>
          </c:xVal>
          <c:yVal>
            <c:numRef>
              <c:f>'Creep e Relax'!$D$5:$D$21</c:f>
              <c:numCache>
                <c:formatCode>0.000</c:formatCode>
                <c:ptCount val="17"/>
                <c:pt idx="0">
                  <c:v>0.24697336561743352</c:v>
                </c:pt>
                <c:pt idx="1">
                  <c:v>0.25181598062954008</c:v>
                </c:pt>
                <c:pt idx="2">
                  <c:v>0.25423728813559332</c:v>
                </c:pt>
                <c:pt idx="3">
                  <c:v>0.25472154963680393</c:v>
                </c:pt>
                <c:pt idx="4">
                  <c:v>0.25375302663438271</c:v>
                </c:pt>
                <c:pt idx="5">
                  <c:v>0.2554479418886198</c:v>
                </c:pt>
                <c:pt idx="6">
                  <c:v>0.25593220338983069</c:v>
                </c:pt>
                <c:pt idx="7">
                  <c:v>0.25690072639225192</c:v>
                </c:pt>
                <c:pt idx="8">
                  <c:v>0.25786924939467309</c:v>
                </c:pt>
                <c:pt idx="9">
                  <c:v>0.25786924939467309</c:v>
                </c:pt>
                <c:pt idx="10">
                  <c:v>0.25859564164648929</c:v>
                </c:pt>
                <c:pt idx="11">
                  <c:v>0.25883777239709455</c:v>
                </c:pt>
                <c:pt idx="12">
                  <c:v>0.25907990314769985</c:v>
                </c:pt>
                <c:pt idx="13">
                  <c:v>0.25907990314769985</c:v>
                </c:pt>
                <c:pt idx="14">
                  <c:v>0.25907990314769985</c:v>
                </c:pt>
                <c:pt idx="15">
                  <c:v>0.25907990314769985</c:v>
                </c:pt>
                <c:pt idx="16">
                  <c:v>0.25907990314769985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D9-45F2-8F24-0B65C362C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243044619422576"/>
          <c:y val="0.6535640857392826"/>
          <c:w val="0.23843761861355398"/>
          <c:h val="0.144020773118595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L(</a:t>
            </a:r>
            <a:r>
              <a:rPr lang="el-GR"/>
              <a:t>Δ</a:t>
            </a:r>
            <a:r>
              <a:rPr lang="en-US"/>
              <a:t>t) - Relaxamento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589054130294806"/>
          <c:y val="0.17171296296296296"/>
          <c:w val="0.81814132270895168"/>
          <c:h val="0.68848024205307656"/>
        </c:manualLayout>
      </c:layout>
      <c:scatterChart>
        <c:scatterStyle val="lineMarker"/>
        <c:varyColors val="0"/>
        <c:ser>
          <c:idx val="0"/>
          <c:order val="0"/>
          <c:tx>
            <c:v>ΔL(Δt)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Relax'!$F$25:$F$39</c:f>
              <c:numCache>
                <c:formatCode>0</c:formatCode>
                <c:ptCount val="15"/>
                <c:pt idx="0">
                  <c:v>12</c:v>
                </c:pt>
                <c:pt idx="1">
                  <c:v>71</c:v>
                </c:pt>
                <c:pt idx="2">
                  <c:v>124</c:v>
                </c:pt>
                <c:pt idx="3">
                  <c:v>163</c:v>
                </c:pt>
                <c:pt idx="4">
                  <c:v>206</c:v>
                </c:pt>
                <c:pt idx="5">
                  <c:v>274</c:v>
                </c:pt>
                <c:pt idx="6">
                  <c:v>338</c:v>
                </c:pt>
                <c:pt idx="7">
                  <c:v>405</c:v>
                </c:pt>
                <c:pt idx="8">
                  <c:v>507</c:v>
                </c:pt>
                <c:pt idx="9">
                  <c:v>600</c:v>
                </c:pt>
                <c:pt idx="10">
                  <c:v>701</c:v>
                </c:pt>
                <c:pt idx="11">
                  <c:v>808</c:v>
                </c:pt>
                <c:pt idx="12">
                  <c:v>918</c:v>
                </c:pt>
                <c:pt idx="13">
                  <c:v>996</c:v>
                </c:pt>
                <c:pt idx="14">
                  <c:v>1030</c:v>
                </c:pt>
              </c:numCache>
            </c:numRef>
          </c:xVal>
          <c:yVal>
            <c:numRef>
              <c:f>'Creep e Relax'!$D$25:$D$39</c:f>
              <c:numCache>
                <c:formatCode>0.000</c:formatCode>
                <c:ptCount val="15"/>
                <c:pt idx="0">
                  <c:v>1.2106537530266356E-2</c:v>
                </c:pt>
                <c:pt idx="1">
                  <c:v>9.6852300242130842E-3</c:v>
                </c:pt>
                <c:pt idx="2">
                  <c:v>9.4430992736077839E-3</c:v>
                </c:pt>
                <c:pt idx="3">
                  <c:v>8.4745762711864493E-3</c:v>
                </c:pt>
                <c:pt idx="4">
                  <c:v>8.2324455205811491E-3</c:v>
                </c:pt>
                <c:pt idx="5">
                  <c:v>7.9903147699758488E-3</c:v>
                </c:pt>
                <c:pt idx="6">
                  <c:v>7.2639225181598127E-3</c:v>
                </c:pt>
                <c:pt idx="7">
                  <c:v>6.5375302663439128E-3</c:v>
                </c:pt>
                <c:pt idx="8">
                  <c:v>6.2953995157386125E-3</c:v>
                </c:pt>
                <c:pt idx="9">
                  <c:v>6.0532687651331778E-3</c:v>
                </c:pt>
                <c:pt idx="10">
                  <c:v>5.3268765133172771E-3</c:v>
                </c:pt>
                <c:pt idx="11">
                  <c:v>5.0847457627119768E-3</c:v>
                </c:pt>
                <c:pt idx="12">
                  <c:v>4.8426150121065421E-3</c:v>
                </c:pt>
                <c:pt idx="13">
                  <c:v>4.8426150121065421E-3</c:v>
                </c:pt>
                <c:pt idx="14">
                  <c:v>4.8426150121065421E-3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4C-4F75-B9D4-D9AC02E0C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673055"/>
        <c:axId val="1992673471"/>
      </c:scatterChart>
      <c:valAx>
        <c:axId val="1992673055"/>
        <c:scaling>
          <c:orientation val="minMax"/>
          <c:max val="10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92673471"/>
        <c:crosses val="autoZero"/>
        <c:crossBetween val="midCat"/>
      </c:valAx>
      <c:valAx>
        <c:axId val="199267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92673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886141475382456"/>
          <c:y val="0.25392610393092124"/>
          <c:w val="0.23947165798006806"/>
          <c:h val="0.1452426318577000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Creep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21330822091153406"/>
          <c:y val="0.17691636263116342"/>
          <c:w val="0.7192095328602669"/>
          <c:h val="0.58798250378025618"/>
        </c:manualLayout>
      </c:layout>
      <c:scatterChart>
        <c:scatterStyle val="lineMarker"/>
        <c:varyColors val="0"/>
        <c:ser>
          <c:idx val="0"/>
          <c:order val="0"/>
          <c:tx>
            <c:v>Resíduos - Creep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Relax'!$F$5:$F$21</c:f>
              <c:numCache>
                <c:formatCode>0</c:formatCode>
                <c:ptCount val="17"/>
                <c:pt idx="0">
                  <c:v>30</c:v>
                </c:pt>
                <c:pt idx="1">
                  <c:v>80</c:v>
                </c:pt>
                <c:pt idx="2">
                  <c:v>126</c:v>
                </c:pt>
                <c:pt idx="3">
                  <c:v>161</c:v>
                </c:pt>
                <c:pt idx="4">
                  <c:v>205</c:v>
                </c:pt>
                <c:pt idx="5">
                  <c:v>250</c:v>
                </c:pt>
                <c:pt idx="6">
                  <c:v>305</c:v>
                </c:pt>
                <c:pt idx="7">
                  <c:v>417</c:v>
                </c:pt>
                <c:pt idx="8">
                  <c:v>472</c:v>
                </c:pt>
                <c:pt idx="9">
                  <c:v>536</c:v>
                </c:pt>
                <c:pt idx="10">
                  <c:v>594</c:v>
                </c:pt>
                <c:pt idx="11">
                  <c:v>652</c:v>
                </c:pt>
                <c:pt idx="12">
                  <c:v>709</c:v>
                </c:pt>
                <c:pt idx="13">
                  <c:v>784</c:v>
                </c:pt>
                <c:pt idx="14">
                  <c:v>845</c:v>
                </c:pt>
                <c:pt idx="15">
                  <c:v>905</c:v>
                </c:pt>
                <c:pt idx="16">
                  <c:v>944</c:v>
                </c:pt>
              </c:numCache>
            </c:numRef>
          </c:xVal>
          <c:yVal>
            <c:numRef>
              <c:f>'Creep e Relax'!$AF$4:$AF$17</c:f>
              <c:numCache>
                <c:formatCode>0.00</c:formatCode>
                <c:ptCount val="14"/>
                <c:pt idx="0">
                  <c:v>-0.34390832433375484</c:v>
                </c:pt>
                <c:pt idx="1">
                  <c:v>2.3296036050003188E-2</c:v>
                </c:pt>
                <c:pt idx="2">
                  <c:v>5.8723118701605515E-2</c:v>
                </c:pt>
                <c:pt idx="3">
                  <c:v>-0.11140551087668271</c:v>
                </c:pt>
                <c:pt idx="4">
                  <c:v>7.4309048098410102E-2</c:v>
                </c:pt>
                <c:pt idx="5">
                  <c:v>8.4132353061019849E-2</c:v>
                </c:pt>
                <c:pt idx="6">
                  <c:v>9.3629903966014005E-2</c:v>
                </c:pt>
                <c:pt idx="7">
                  <c:v>0.14097378083979084</c:v>
                </c:pt>
                <c:pt idx="8">
                  <c:v>8.774143617974639E-2</c:v>
                </c:pt>
                <c:pt idx="9">
                  <c:v>0.10403814496917008</c:v>
                </c:pt>
                <c:pt idx="10">
                  <c:v>7.6415619823738012E-2</c:v>
                </c:pt>
                <c:pt idx="11">
                  <c:v>4.9208270178403346E-2</c:v>
                </c:pt>
                <c:pt idx="12">
                  <c:v>-1.3173383720086029E-2</c:v>
                </c:pt>
                <c:pt idx="13">
                  <c:v>-6.391046222419039E-2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FF-4856-A2C9-CD6EFAD8D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4591"/>
        <c:crossesAt val="-2.5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20110392381194"/>
          <c:y val="0.60783551510262079"/>
          <c:w val="0.21500022640557195"/>
          <c:h val="7.790913254956705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Relaxamento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21249576444313714"/>
          <c:y val="0.17691636263116342"/>
          <c:w val="0.70343346085451408"/>
          <c:h val="0.58798250378025618"/>
        </c:manualLayout>
      </c:layout>
      <c:scatterChart>
        <c:scatterStyle val="lineMarker"/>
        <c:varyColors val="0"/>
        <c:ser>
          <c:idx val="0"/>
          <c:order val="0"/>
          <c:tx>
            <c:v>Resíduos - Relaxamento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Relax'!$F$25:$F$39</c:f>
              <c:numCache>
                <c:formatCode>0</c:formatCode>
                <c:ptCount val="15"/>
                <c:pt idx="0">
                  <c:v>12</c:v>
                </c:pt>
                <c:pt idx="1">
                  <c:v>71</c:v>
                </c:pt>
                <c:pt idx="2">
                  <c:v>124</c:v>
                </c:pt>
                <c:pt idx="3">
                  <c:v>163</c:v>
                </c:pt>
                <c:pt idx="4">
                  <c:v>206</c:v>
                </c:pt>
                <c:pt idx="5">
                  <c:v>274</c:v>
                </c:pt>
                <c:pt idx="6">
                  <c:v>338</c:v>
                </c:pt>
                <c:pt idx="7">
                  <c:v>405</c:v>
                </c:pt>
                <c:pt idx="8">
                  <c:v>507</c:v>
                </c:pt>
                <c:pt idx="9">
                  <c:v>600</c:v>
                </c:pt>
                <c:pt idx="10">
                  <c:v>701</c:v>
                </c:pt>
                <c:pt idx="11">
                  <c:v>808</c:v>
                </c:pt>
                <c:pt idx="12">
                  <c:v>918</c:v>
                </c:pt>
                <c:pt idx="13">
                  <c:v>996</c:v>
                </c:pt>
                <c:pt idx="14">
                  <c:v>1030</c:v>
                </c:pt>
              </c:numCache>
            </c:numRef>
          </c:xVal>
          <c:yVal>
            <c:numRef>
              <c:f>'Creep e Relax'!$AH$4:$AH$17</c:f>
              <c:numCache>
                <c:formatCode>0.00</c:formatCode>
                <c:ptCount val="14"/>
                <c:pt idx="0">
                  <c:v>5.9937950881213453E-2</c:v>
                </c:pt>
                <c:pt idx="1">
                  <c:v>7.4089972111591962E-2</c:v>
                </c:pt>
                <c:pt idx="2">
                  <c:v>-5.0797759367187112E-3</c:v>
                </c:pt>
                <c:pt idx="3">
                  <c:v>-2.0446211829749927E-3</c:v>
                </c:pt>
                <c:pt idx="4">
                  <c:v>1.8742951263523544E-2</c:v>
                </c:pt>
                <c:pt idx="5">
                  <c:v>-2.8905547979701574E-2</c:v>
                </c:pt>
                <c:pt idx="6">
                  <c:v>-8.4370241800106882E-2</c:v>
                </c:pt>
                <c:pt idx="7">
                  <c:v>-4.614976638868562E-2</c:v>
                </c:pt>
                <c:pt idx="8">
                  <c:v>-1.6112099976625771E-2</c:v>
                </c:pt>
                <c:pt idx="9">
                  <c:v>-6.8729381850999083E-2</c:v>
                </c:pt>
                <c:pt idx="10">
                  <c:v>-3.5565025297787045E-2</c:v>
                </c:pt>
                <c:pt idx="11">
                  <c:v>-2.4366760028371459E-3</c:v>
                </c:pt>
                <c:pt idx="12">
                  <c:v>5.5650997181010631E-2</c:v>
                </c:pt>
                <c:pt idx="13">
                  <c:v>8.0971264979099011E-2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FB-4601-8417-3768ADA63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4591"/>
        <c:crossesAt val="-0.60000000000000009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238119713420758"/>
          <c:y val="0.65553472314553363"/>
          <c:w val="0.27878285915475032"/>
          <c:h val="7.824060316169229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Linearização de </a:t>
            </a:r>
            <a:r>
              <a:rPr lang="el-GR"/>
              <a:t>Δ</a:t>
            </a:r>
            <a:r>
              <a:rPr lang="en-US"/>
              <a:t>L (</a:t>
            </a:r>
            <a:r>
              <a:rPr lang="el-GR"/>
              <a:t>Δ</a:t>
            </a:r>
            <a:r>
              <a:rPr lang="en-US"/>
              <a:t>t)</a:t>
            </a:r>
            <a:r>
              <a:rPr lang="en-US" baseline="0"/>
              <a:t> - Creep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94225721784777"/>
          <c:y val="0.17171296296296296"/>
          <c:w val="0.77482108486439194"/>
          <c:h val="0.6843518518518518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481821732975164"/>
                  <c:y val="4.97021726450860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'Creep e Relax'!$F$5:$F$21</c:f>
              <c:numCache>
                <c:formatCode>0</c:formatCode>
                <c:ptCount val="17"/>
                <c:pt idx="0">
                  <c:v>30</c:v>
                </c:pt>
                <c:pt idx="1">
                  <c:v>80</c:v>
                </c:pt>
                <c:pt idx="2">
                  <c:v>126</c:v>
                </c:pt>
                <c:pt idx="3">
                  <c:v>161</c:v>
                </c:pt>
                <c:pt idx="4">
                  <c:v>205</c:v>
                </c:pt>
                <c:pt idx="5">
                  <c:v>250</c:v>
                </c:pt>
                <c:pt idx="6">
                  <c:v>305</c:v>
                </c:pt>
                <c:pt idx="7">
                  <c:v>417</c:v>
                </c:pt>
                <c:pt idx="8">
                  <c:v>472</c:v>
                </c:pt>
                <c:pt idx="9">
                  <c:v>536</c:v>
                </c:pt>
                <c:pt idx="10">
                  <c:v>594</c:v>
                </c:pt>
                <c:pt idx="11">
                  <c:v>652</c:v>
                </c:pt>
                <c:pt idx="12">
                  <c:v>709</c:v>
                </c:pt>
                <c:pt idx="13">
                  <c:v>784</c:v>
                </c:pt>
                <c:pt idx="14">
                  <c:v>845</c:v>
                </c:pt>
                <c:pt idx="15">
                  <c:v>905</c:v>
                </c:pt>
                <c:pt idx="16">
                  <c:v>944</c:v>
                </c:pt>
              </c:numCache>
            </c:numRef>
          </c:xVal>
          <c:yVal>
            <c:numRef>
              <c:f>'Creep e Relax'!$E$6:$E$21</c:f>
              <c:numCache>
                <c:formatCode>0.000</c:formatCode>
                <c:ptCount val="16"/>
                <c:pt idx="0">
                  <c:v>-3.9318256327243253</c:v>
                </c:pt>
                <c:pt idx="1">
                  <c:v>-3.5263605246161607</c:v>
                </c:pt>
                <c:pt idx="2">
                  <c:v>-3.4618220034785967</c:v>
                </c:pt>
                <c:pt idx="3">
                  <c:v>-3.5953533961031043</c:v>
                </c:pt>
                <c:pt idx="4">
                  <c:v>-3.3722098447889182</c:v>
                </c:pt>
                <c:pt idx="5">
                  <c:v>-3.3166399936340829</c:v>
                </c:pt>
                <c:pt idx="6">
                  <c:v>-3.2139858395740113</c:v>
                </c:pt>
                <c:pt idx="7">
                  <c:v>-3.1208954165080089</c:v>
                </c:pt>
                <c:pt idx="8">
                  <c:v>-3.1208954165080089</c:v>
                </c:pt>
                <c:pt idx="9">
                  <c:v>-3.0563568953704205</c:v>
                </c:pt>
                <c:pt idx="10">
                  <c:v>-3.0357376081676875</c:v>
                </c:pt>
                <c:pt idx="11">
                  <c:v>-3.0155349008501702</c:v>
                </c:pt>
                <c:pt idx="12">
                  <c:v>-3.0155349008501702</c:v>
                </c:pt>
                <c:pt idx="13">
                  <c:v>-3.0155349008501702</c:v>
                </c:pt>
                <c:pt idx="14">
                  <c:v>-3.0155349008501702</c:v>
                </c:pt>
                <c:pt idx="15">
                  <c:v>-3.0155349008501702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6C-4CAE-8F17-5FBE813C1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924432"/>
        <c:axId val="1151925264"/>
      </c:scatterChart>
      <c:valAx>
        <c:axId val="11519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51925264"/>
        <c:crosses val="autoZero"/>
        <c:crossBetween val="midCat"/>
      </c:valAx>
      <c:valAx>
        <c:axId val="1151925264"/>
        <c:scaling>
          <c:orientation val="minMax"/>
          <c:max val="-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ln((</a:t>
                </a:r>
                <a:r>
                  <a:rPr lang="el-GR" sz="1400"/>
                  <a:t>λ-λ0)/λ0)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51924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422849455900168"/>
          <c:y val="0.67208260425780098"/>
          <c:w val="0.22057418675498944"/>
          <c:h val="0.1509958522887799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Linearização de </a:t>
            </a:r>
            <a:r>
              <a:rPr lang="el-GR"/>
              <a:t>Δ</a:t>
            </a:r>
            <a:r>
              <a:rPr lang="en-US"/>
              <a:t>L (</a:t>
            </a:r>
            <a:r>
              <a:rPr lang="el-GR"/>
              <a:t>Δ</a:t>
            </a:r>
            <a:r>
              <a:rPr lang="en-US"/>
              <a:t>t) - Relaxamento</a:t>
            </a:r>
            <a:r>
              <a:rPr lang="en-US" baseline="0"/>
              <a:t> temporal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560892388451443"/>
          <c:y val="0.17171296296296296"/>
          <c:w val="0.76215441819772523"/>
          <c:h val="0.6843518518518518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158310772302555"/>
                  <c:y val="-0.249722222222222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'Creep e Relax'!$F$25:$F$39</c:f>
              <c:numCache>
                <c:formatCode>0</c:formatCode>
                <c:ptCount val="15"/>
                <c:pt idx="0">
                  <c:v>12</c:v>
                </c:pt>
                <c:pt idx="1">
                  <c:v>71</c:v>
                </c:pt>
                <c:pt idx="2">
                  <c:v>124</c:v>
                </c:pt>
                <c:pt idx="3">
                  <c:v>163</c:v>
                </c:pt>
                <c:pt idx="4">
                  <c:v>206</c:v>
                </c:pt>
                <c:pt idx="5">
                  <c:v>274</c:v>
                </c:pt>
                <c:pt idx="6">
                  <c:v>338</c:v>
                </c:pt>
                <c:pt idx="7">
                  <c:v>405</c:v>
                </c:pt>
                <c:pt idx="8">
                  <c:v>507</c:v>
                </c:pt>
                <c:pt idx="9">
                  <c:v>600</c:v>
                </c:pt>
                <c:pt idx="10">
                  <c:v>701</c:v>
                </c:pt>
                <c:pt idx="11">
                  <c:v>808</c:v>
                </c:pt>
                <c:pt idx="12">
                  <c:v>918</c:v>
                </c:pt>
                <c:pt idx="13">
                  <c:v>996</c:v>
                </c:pt>
                <c:pt idx="14">
                  <c:v>1030</c:v>
                </c:pt>
              </c:numCache>
            </c:numRef>
          </c:xVal>
          <c:yVal>
            <c:numRef>
              <c:f>'Creep e Relax'!$E$26:$E$39</c:f>
              <c:numCache>
                <c:formatCode>0.000</c:formatCode>
                <c:ptCount val="14"/>
                <c:pt idx="0">
                  <c:v>-5.5214609178622451</c:v>
                </c:pt>
                <c:pt idx="1">
                  <c:v>-5.5467787258465329</c:v>
                </c:pt>
                <c:pt idx="2">
                  <c:v>-5.6549923104867679</c:v>
                </c:pt>
                <c:pt idx="3">
                  <c:v>-5.6839798473600176</c:v>
                </c:pt>
                <c:pt idx="4">
                  <c:v>-5.7138328105096949</c:v>
                </c:pt>
                <c:pt idx="5">
                  <c:v>-5.8091429903140268</c:v>
                </c:pt>
                <c:pt idx="6">
                  <c:v>-5.9145035059718403</c:v>
                </c:pt>
                <c:pt idx="7">
                  <c:v>-5.9522438339546824</c:v>
                </c:pt>
                <c:pt idx="8">
                  <c:v>-5.9914645471079808</c:v>
                </c:pt>
                <c:pt idx="9">
                  <c:v>-6.1192979186178507</c:v>
                </c:pt>
                <c:pt idx="10">
                  <c:v>-6.1658179342527379</c:v>
                </c:pt>
                <c:pt idx="11">
                  <c:v>-6.2146080984221905</c:v>
                </c:pt>
                <c:pt idx="12">
                  <c:v>-6.2146080984221905</c:v>
                </c:pt>
                <c:pt idx="13">
                  <c:v>-6.2146080984221905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60-4DF0-8666-8A2660042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474080"/>
        <c:axId val="1066472000"/>
      </c:scatterChart>
      <c:valAx>
        <c:axId val="106647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66472000"/>
        <c:crossesAt val="100000"/>
        <c:crossBetween val="midCat"/>
      </c:valAx>
      <c:valAx>
        <c:axId val="1066472000"/>
        <c:scaling>
          <c:orientation val="minMax"/>
          <c:max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ln(</a:t>
                </a:r>
                <a:r>
                  <a:rPr lang="el-GR" sz="1400"/>
                  <a:t>Δ</a:t>
                </a:r>
                <a:r>
                  <a:rPr lang="pt-PT" sz="1400"/>
                  <a:t>L</a:t>
                </a:r>
                <a:r>
                  <a:rPr lang="el-GR" sz="1400"/>
                  <a:t>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3.2317951620798369E-2"/>
              <c:y val="0.42447907553222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66474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10616187560789"/>
          <c:y val="0.67208260425780098"/>
          <c:w val="0.22057418675498944"/>
          <c:h val="0.15192183093898998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76124</xdr:colOff>
      <xdr:row>15</xdr:row>
      <xdr:rowOff>178302</xdr:rowOff>
    </xdr:from>
    <xdr:to>
      <xdr:col>16</xdr:col>
      <xdr:colOff>69197</xdr:colOff>
      <xdr:row>30</xdr:row>
      <xdr:rowOff>135985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22F2E8-DCF6-4FF1-A075-EC1EE39B69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63143</xdr:colOff>
      <xdr:row>0</xdr:row>
      <xdr:rowOff>0</xdr:rowOff>
    </xdr:from>
    <xdr:to>
      <xdr:col>16</xdr:col>
      <xdr:colOff>52752</xdr:colOff>
      <xdr:row>16</xdr:row>
      <xdr:rowOff>12273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AD5AD5-D382-483A-8919-1425F9D90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191364</xdr:colOff>
      <xdr:row>31</xdr:row>
      <xdr:rowOff>125928</xdr:rowOff>
    </xdr:from>
    <xdr:to>
      <xdr:col>25</xdr:col>
      <xdr:colOff>416502</xdr:colOff>
      <xdr:row>46</xdr:row>
      <xdr:rowOff>103662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E821009-4CAD-41EB-A3D9-3470F41D6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135082</xdr:colOff>
      <xdr:row>0</xdr:row>
      <xdr:rowOff>0</xdr:rowOff>
    </xdr:from>
    <xdr:to>
      <xdr:col>25</xdr:col>
      <xdr:colOff>362692</xdr:colOff>
      <xdr:row>15</xdr:row>
      <xdr:rowOff>162792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8A12B05-701A-45E4-8A90-75A6449112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123746</xdr:colOff>
      <xdr:row>16</xdr:row>
      <xdr:rowOff>47042</xdr:rowOff>
    </xdr:from>
    <xdr:to>
      <xdr:col>25</xdr:col>
      <xdr:colOff>330574</xdr:colOff>
      <xdr:row>31</xdr:row>
      <xdr:rowOff>51780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D6D4CE-CC3E-4951-8645-64D6C8F843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110846</xdr:colOff>
      <xdr:row>30</xdr:row>
      <xdr:rowOff>149033</xdr:rowOff>
    </xdr:from>
    <xdr:to>
      <xdr:col>16</xdr:col>
      <xdr:colOff>18824</xdr:colOff>
      <xdr:row>45</xdr:row>
      <xdr:rowOff>149689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4E76C8-AC60-43CD-83D3-B2E238990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153250</xdr:colOff>
      <xdr:row>1</xdr:row>
      <xdr:rowOff>66016</xdr:rowOff>
    </xdr:from>
    <xdr:to>
      <xdr:col>13</xdr:col>
      <xdr:colOff>555812</xdr:colOff>
      <xdr:row>17</xdr:row>
      <xdr:rowOff>56235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C9A257-641F-4D8A-8286-EDD4724D0D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141660</xdr:colOff>
      <xdr:row>20</xdr:row>
      <xdr:rowOff>88017</xdr:rowOff>
    </xdr:from>
    <xdr:to>
      <xdr:col>13</xdr:col>
      <xdr:colOff>545520</xdr:colOff>
      <xdr:row>36</xdr:row>
      <xdr:rowOff>83169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23CC70-D015-4CC1-AE91-D4197D28BB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370812</xdr:colOff>
      <xdr:row>1</xdr:row>
      <xdr:rowOff>8965</xdr:rowOff>
    </xdr:from>
    <xdr:to>
      <xdr:col>41</xdr:col>
      <xdr:colOff>457898</xdr:colOff>
      <xdr:row>15</xdr:row>
      <xdr:rowOff>161365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7A391C-1ED1-4439-9590-A28F7FCAD9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605524</xdr:colOff>
      <xdr:row>24</xdr:row>
      <xdr:rowOff>76607</xdr:rowOff>
    </xdr:from>
    <xdr:to>
      <xdr:col>37</xdr:col>
      <xdr:colOff>202752</xdr:colOff>
      <xdr:row>39</xdr:row>
      <xdr:rowOff>49713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714BEF-D5FB-40B7-A26D-099B56B439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443753</xdr:colOff>
      <xdr:row>0</xdr:row>
      <xdr:rowOff>138952</xdr:rowOff>
    </xdr:from>
    <xdr:to>
      <xdr:col>22</xdr:col>
      <xdr:colOff>138953</xdr:colOff>
      <xdr:row>16</xdr:row>
      <xdr:rowOff>13446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5FC575D-C0CB-460E-8961-D9CA0E440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488577</xdr:colOff>
      <xdr:row>21</xdr:row>
      <xdr:rowOff>49306</xdr:rowOff>
    </xdr:from>
    <xdr:to>
      <xdr:col>22</xdr:col>
      <xdr:colOff>183777</xdr:colOff>
      <xdr:row>36</xdr:row>
      <xdr:rowOff>103094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87F15CA-AFB6-4555-AF03-B8EA1EB38B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8627-D91A-4233-8512-CFE2F65682AE}">
  <dimension ref="A1:AE45"/>
  <sheetViews>
    <sheetView tabSelected="1" topLeftCell="B13" zoomScale="115" zoomScaleNormal="115" workbookViewId="0">
      <selection activeCell="E19" sqref="E19"/>
    </sheetView>
  </sheetViews>
  <sheetFormatPr defaultRowHeight="14.4" x14ac:dyDescent="0.3"/>
  <cols>
    <col min="5" max="5" width="13" bestFit="1" customWidth="1"/>
    <col min="6" max="6" width="9.5546875" customWidth="1"/>
    <col min="8" max="8" width="8.88671875" customWidth="1"/>
    <col min="9" max="9" width="12" bestFit="1" customWidth="1"/>
    <col min="10" max="10" width="11" customWidth="1"/>
    <col min="11" max="11" width="12" bestFit="1" customWidth="1"/>
    <col min="14" max="14" width="10" customWidth="1"/>
    <col min="17" max="17" width="10.6640625" customWidth="1"/>
    <col min="22" max="22" width="10.33203125" customWidth="1"/>
  </cols>
  <sheetData>
    <row r="1" spans="1:27" x14ac:dyDescent="0.3">
      <c r="A1" s="32" t="s">
        <v>0</v>
      </c>
      <c r="B1" s="33"/>
      <c r="C1" s="33"/>
      <c r="D1" s="33"/>
      <c r="E1" s="33"/>
      <c r="F1" s="33"/>
      <c r="G1" s="33"/>
      <c r="H1" s="33"/>
      <c r="I1" s="33"/>
      <c r="X1" s="29" t="s">
        <v>11</v>
      </c>
      <c r="Y1" s="29"/>
      <c r="Z1" s="29" t="s">
        <v>12</v>
      </c>
      <c r="AA1" s="29"/>
    </row>
    <row r="2" spans="1:27" x14ac:dyDescent="0.3">
      <c r="A2" s="2" t="s">
        <v>21</v>
      </c>
      <c r="B2" s="8" t="s">
        <v>16</v>
      </c>
      <c r="C2" s="2" t="s">
        <v>7</v>
      </c>
      <c r="D2" s="3" t="s">
        <v>8</v>
      </c>
      <c r="E2" s="9" t="s">
        <v>9</v>
      </c>
      <c r="F2" s="3" t="s">
        <v>10</v>
      </c>
      <c r="G2" s="3" t="s">
        <v>33</v>
      </c>
      <c r="H2" s="3" t="s">
        <v>34</v>
      </c>
      <c r="I2" s="3" t="s">
        <v>24</v>
      </c>
      <c r="X2" s="6" t="s">
        <v>13</v>
      </c>
      <c r="Y2" s="6" t="s">
        <v>14</v>
      </c>
      <c r="Z2" s="6" t="s">
        <v>13</v>
      </c>
      <c r="AA2" s="6" t="s">
        <v>14</v>
      </c>
    </row>
    <row r="3" spans="1:27" x14ac:dyDescent="0.3">
      <c r="A3" s="3" t="s">
        <v>46</v>
      </c>
      <c r="B3" s="28" t="s">
        <v>47</v>
      </c>
      <c r="C3" s="28" t="s">
        <v>48</v>
      </c>
      <c r="D3" s="3" t="s">
        <v>48</v>
      </c>
      <c r="E3" s="28" t="s">
        <v>48</v>
      </c>
      <c r="F3" s="3" t="s">
        <v>48</v>
      </c>
      <c r="G3" s="3" t="s">
        <v>49</v>
      </c>
      <c r="H3" s="3" t="s">
        <v>49</v>
      </c>
      <c r="I3" s="3" t="s">
        <v>50</v>
      </c>
      <c r="X3" s="20"/>
      <c r="Y3" s="20"/>
      <c r="Z3" s="20"/>
      <c r="AA3" s="20"/>
    </row>
    <row r="4" spans="1:27" x14ac:dyDescent="0.3">
      <c r="A4" s="17">
        <v>1.0240000000000001E-2</v>
      </c>
      <c r="B4" s="17">
        <f>A4*9.81</f>
        <v>0.10045440000000001</v>
      </c>
      <c r="C4" s="17">
        <v>0.41299999999999998</v>
      </c>
      <c r="D4" s="17">
        <f t="shared" ref="D4:D16" si="0">C4-$G$18</f>
        <v>0</v>
      </c>
      <c r="E4" s="17">
        <v>0.41699999999999998</v>
      </c>
      <c r="F4" s="17">
        <f t="shared" ref="F4:F16" si="1">E4-$G$18</f>
        <v>4.0000000000000036E-3</v>
      </c>
      <c r="G4" s="4">
        <v>3.28E-4</v>
      </c>
      <c r="H4" s="4">
        <v>4.2700000000000002E-4</v>
      </c>
      <c r="I4" s="21">
        <v>1.4000000000000001E-7</v>
      </c>
      <c r="X4" s="18">
        <f t="shared" ref="X4:X16" si="2">$A$20*D4^3+$B$20*D4^2+$C$20*D4+$D$20</f>
        <v>0.11543688973114569</v>
      </c>
      <c r="Y4" s="18">
        <f>B4-X4</f>
        <v>-1.4982489731145673E-2</v>
      </c>
      <c r="Z4" s="18">
        <f t="shared" ref="Z4:Z16" si="3">$A$24*(F4^3)+$B$24*(F4^2)+$C$24*F4+$D$24</f>
        <v>0.1138750385595301</v>
      </c>
      <c r="AA4" s="18">
        <f>B4-Z4</f>
        <v>-1.3420638559530088E-2</v>
      </c>
    </row>
    <row r="5" spans="1:27" x14ac:dyDescent="0.3">
      <c r="A5" s="17">
        <v>2.0250000000000001E-2</v>
      </c>
      <c r="B5" s="17">
        <f t="shared" ref="B5:B16" si="4">A5*9.81</f>
        <v>0.19865250000000001</v>
      </c>
      <c r="C5" s="17">
        <v>0.41899999999999998</v>
      </c>
      <c r="D5" s="17">
        <f t="shared" si="0"/>
        <v>6.0000000000000053E-3</v>
      </c>
      <c r="E5" s="17">
        <v>0.42399999999999999</v>
      </c>
      <c r="F5" s="17">
        <f t="shared" si="1"/>
        <v>1.100000000000001E-2</v>
      </c>
      <c r="G5" s="5" t="s">
        <v>4</v>
      </c>
      <c r="H5" s="5" t="s">
        <v>4</v>
      </c>
      <c r="I5" s="5" t="s">
        <v>4</v>
      </c>
      <c r="X5" s="18">
        <f t="shared" si="2"/>
        <v>0.19364495040707835</v>
      </c>
      <c r="Y5" s="18">
        <f t="shared" ref="Y5:Y16" si="5">B5-X5</f>
        <v>5.0075495929216562E-3</v>
      </c>
      <c r="Z5" s="18">
        <f t="shared" si="3"/>
        <v>0.19434772374568215</v>
      </c>
      <c r="AA5" s="18">
        <f t="shared" ref="AA5:AA16" si="6">B5-Z5</f>
        <v>4.3047762543178547E-3</v>
      </c>
    </row>
    <row r="6" spans="1:27" x14ac:dyDescent="0.3">
      <c r="A6" s="17">
        <v>3.0339999999999999E-2</v>
      </c>
      <c r="B6" s="17">
        <f t="shared" si="4"/>
        <v>0.29763539999999999</v>
      </c>
      <c r="C6" s="17">
        <v>0.42699999999999999</v>
      </c>
      <c r="D6" s="17">
        <f t="shared" si="0"/>
        <v>1.4000000000000012E-2</v>
      </c>
      <c r="E6" s="17">
        <v>0.433</v>
      </c>
      <c r="F6" s="17">
        <f t="shared" si="1"/>
        <v>2.0000000000000018E-2</v>
      </c>
      <c r="G6" s="5" t="s">
        <v>4</v>
      </c>
      <c r="H6" s="5" t="s">
        <v>4</v>
      </c>
      <c r="I6" s="5" t="s">
        <v>4</v>
      </c>
      <c r="X6" s="18">
        <f t="shared" si="2"/>
        <v>0.28999942529810896</v>
      </c>
      <c r="Y6" s="18">
        <f t="shared" si="5"/>
        <v>7.6359747018910351E-3</v>
      </c>
      <c r="Z6" s="18">
        <f t="shared" si="3"/>
        <v>0.28942658841201363</v>
      </c>
      <c r="AA6" s="18">
        <f t="shared" si="6"/>
        <v>8.2088115879863643E-3</v>
      </c>
    </row>
    <row r="7" spans="1:27" x14ac:dyDescent="0.3">
      <c r="A7" s="17">
        <v>4.0489999999999998E-2</v>
      </c>
      <c r="B7" s="17">
        <f t="shared" si="4"/>
        <v>0.39720690000000003</v>
      </c>
      <c r="C7" s="17">
        <v>0.436</v>
      </c>
      <c r="D7" s="17">
        <f t="shared" si="0"/>
        <v>2.300000000000002E-2</v>
      </c>
      <c r="E7" s="17">
        <v>0.443</v>
      </c>
      <c r="F7" s="17">
        <f t="shared" si="1"/>
        <v>3.0000000000000027E-2</v>
      </c>
      <c r="G7" s="5" t="s">
        <v>4</v>
      </c>
      <c r="H7" s="5" t="s">
        <v>4</v>
      </c>
      <c r="I7" s="5" t="s">
        <v>4</v>
      </c>
      <c r="X7" s="18">
        <f t="shared" si="2"/>
        <v>0.38830599108672942</v>
      </c>
      <c r="Y7" s="18">
        <f t="shared" si="5"/>
        <v>8.900908913270611E-3</v>
      </c>
      <c r="Z7" s="18">
        <f t="shared" si="3"/>
        <v>0.38494431336259582</v>
      </c>
      <c r="AA7" s="18">
        <f t="shared" si="6"/>
        <v>1.2262586637404205E-2</v>
      </c>
    </row>
    <row r="8" spans="1:27" x14ac:dyDescent="0.3">
      <c r="A8" s="17">
        <v>5.0560000000000001E-2</v>
      </c>
      <c r="B8" s="17">
        <f t="shared" si="4"/>
        <v>0.49599360000000003</v>
      </c>
      <c r="C8" s="17">
        <v>0.44700000000000001</v>
      </c>
      <c r="D8" s="17">
        <f t="shared" si="0"/>
        <v>3.400000000000003E-2</v>
      </c>
      <c r="E8" s="17">
        <v>0.45600000000000002</v>
      </c>
      <c r="F8" s="17">
        <f t="shared" si="1"/>
        <v>4.3000000000000038E-2</v>
      </c>
      <c r="G8" s="5" t="s">
        <v>4</v>
      </c>
      <c r="H8" s="5" t="s">
        <v>4</v>
      </c>
      <c r="I8" s="5" t="s">
        <v>4</v>
      </c>
      <c r="X8" s="18">
        <f t="shared" si="2"/>
        <v>0.49522653182815812</v>
      </c>
      <c r="Y8" s="18">
        <f t="shared" si="5"/>
        <v>7.6706817184191145E-4</v>
      </c>
      <c r="Z8" s="18">
        <f t="shared" si="3"/>
        <v>0.4950025994997459</v>
      </c>
      <c r="AA8" s="18">
        <f t="shared" si="6"/>
        <v>9.9100050025413555E-4</v>
      </c>
    </row>
    <row r="9" spans="1:27" x14ac:dyDescent="0.3">
      <c r="A9" s="17">
        <v>6.0609999999999997E-2</v>
      </c>
      <c r="B9" s="17">
        <f t="shared" si="4"/>
        <v>0.59458409999999995</v>
      </c>
      <c r="C9" s="17">
        <v>0.45800000000000002</v>
      </c>
      <c r="D9" s="17">
        <f t="shared" si="0"/>
        <v>4.500000000000004E-2</v>
      </c>
      <c r="E9" s="17">
        <v>0.47</v>
      </c>
      <c r="F9" s="17">
        <f t="shared" si="1"/>
        <v>5.6999999999999995E-2</v>
      </c>
      <c r="G9" s="5" t="s">
        <v>4</v>
      </c>
      <c r="H9" s="5" t="s">
        <v>4</v>
      </c>
      <c r="I9" s="5" t="s">
        <v>4</v>
      </c>
      <c r="X9" s="18">
        <f t="shared" si="2"/>
        <v>0.58915051373090188</v>
      </c>
      <c r="Y9" s="18">
        <f t="shared" si="5"/>
        <v>5.4335862690980674E-3</v>
      </c>
      <c r="Z9" s="18">
        <f t="shared" si="3"/>
        <v>0.59834250902307207</v>
      </c>
      <c r="AA9" s="18">
        <f t="shared" si="6"/>
        <v>-3.7584090230721179E-3</v>
      </c>
    </row>
    <row r="10" spans="1:27" x14ac:dyDescent="0.3">
      <c r="A10" s="17">
        <v>7.0650000000000004E-2</v>
      </c>
      <c r="B10" s="17">
        <f t="shared" si="4"/>
        <v>0.6930765000000001</v>
      </c>
      <c r="C10" s="17">
        <v>0.47299999999999998</v>
      </c>
      <c r="D10" s="17">
        <f t="shared" si="0"/>
        <v>0.06</v>
      </c>
      <c r="E10" s="17">
        <v>0.48699999999999999</v>
      </c>
      <c r="F10" s="17">
        <f t="shared" si="1"/>
        <v>7.400000000000001E-2</v>
      </c>
      <c r="G10" s="5" t="s">
        <v>4</v>
      </c>
      <c r="H10" s="5" t="s">
        <v>4</v>
      </c>
      <c r="I10" s="5" t="s">
        <v>4</v>
      </c>
      <c r="X10" s="18">
        <f t="shared" si="2"/>
        <v>0.69928167827754861</v>
      </c>
      <c r="Y10" s="18">
        <f t="shared" si="5"/>
        <v>-6.2051782775485176E-3</v>
      </c>
      <c r="Z10" s="18">
        <f t="shared" si="3"/>
        <v>0.7070664921675025</v>
      </c>
      <c r="AA10" s="18">
        <f t="shared" si="6"/>
        <v>-1.3989992167502407E-2</v>
      </c>
    </row>
    <row r="11" spans="1:27" x14ac:dyDescent="0.3">
      <c r="A11" s="17">
        <v>8.0750000000000002E-2</v>
      </c>
      <c r="B11" s="17">
        <f t="shared" si="4"/>
        <v>0.79215750000000007</v>
      </c>
      <c r="C11" s="17">
        <v>0.49</v>
      </c>
      <c r="D11" s="17">
        <f t="shared" si="0"/>
        <v>7.7000000000000013E-2</v>
      </c>
      <c r="E11" s="17">
        <v>0.504</v>
      </c>
      <c r="F11" s="17">
        <f t="shared" si="1"/>
        <v>9.1000000000000025E-2</v>
      </c>
      <c r="G11" s="5" t="s">
        <v>4</v>
      </c>
      <c r="H11" s="5" t="s">
        <v>4</v>
      </c>
      <c r="I11" s="5" t="s">
        <v>4</v>
      </c>
      <c r="X11" s="18">
        <f t="shared" si="2"/>
        <v>0.80392300115051696</v>
      </c>
      <c r="Y11" s="18">
        <f t="shared" si="5"/>
        <v>-1.1765501150516888E-2</v>
      </c>
      <c r="Z11" s="18">
        <f t="shared" si="3"/>
        <v>0.80268431952747932</v>
      </c>
      <c r="AA11" s="18">
        <f t="shared" si="6"/>
        <v>-1.0526819527479248E-2</v>
      </c>
    </row>
    <row r="12" spans="1:27" x14ac:dyDescent="0.3">
      <c r="A12" s="17">
        <v>9.0929999999999997E-2</v>
      </c>
      <c r="B12" s="17">
        <f t="shared" si="4"/>
        <v>0.89202329999999996</v>
      </c>
      <c r="C12" s="17">
        <v>0.50700000000000001</v>
      </c>
      <c r="D12" s="17">
        <f t="shared" si="0"/>
        <v>9.4000000000000028E-2</v>
      </c>
      <c r="E12" s="17">
        <v>0.51900000000000002</v>
      </c>
      <c r="F12" s="17">
        <f t="shared" si="1"/>
        <v>0.10600000000000004</v>
      </c>
      <c r="G12" s="5" t="s">
        <v>4</v>
      </c>
      <c r="H12" s="5" t="s">
        <v>4</v>
      </c>
      <c r="I12" s="5" t="s">
        <v>4</v>
      </c>
      <c r="X12" s="18">
        <f t="shared" si="2"/>
        <v>0.89301343109781373</v>
      </c>
      <c r="Y12" s="18">
        <f t="shared" si="5"/>
        <v>-9.901310978137623E-4</v>
      </c>
      <c r="Z12" s="18">
        <f t="shared" si="3"/>
        <v>0.88064171190349305</v>
      </c>
      <c r="AA12" s="18">
        <f t="shared" si="6"/>
        <v>1.1381588096506912E-2</v>
      </c>
    </row>
    <row r="13" spans="1:27" x14ac:dyDescent="0.3">
      <c r="A13" s="17">
        <v>0.10097</v>
      </c>
      <c r="B13" s="17">
        <f t="shared" si="4"/>
        <v>0.99051570000000011</v>
      </c>
      <c r="C13" s="17">
        <v>0.52900000000000003</v>
      </c>
      <c r="D13" s="17">
        <f t="shared" si="0"/>
        <v>0.11600000000000005</v>
      </c>
      <c r="E13" s="17">
        <v>0.53900000000000003</v>
      </c>
      <c r="F13" s="17">
        <f t="shared" si="1"/>
        <v>0.12600000000000006</v>
      </c>
      <c r="G13" s="5" t="s">
        <v>4</v>
      </c>
      <c r="H13" s="5" t="s">
        <v>4</v>
      </c>
      <c r="I13" s="5" t="s">
        <v>4</v>
      </c>
      <c r="X13" s="18">
        <f t="shared" si="2"/>
        <v>0.99520484458816205</v>
      </c>
      <c r="Y13" s="18">
        <f t="shared" si="5"/>
        <v>-4.689144588161942E-3</v>
      </c>
      <c r="Z13" s="18">
        <f t="shared" si="3"/>
        <v>0.98215719604090768</v>
      </c>
      <c r="AA13" s="18">
        <f t="shared" si="6"/>
        <v>8.3585039590924337E-3</v>
      </c>
    </row>
    <row r="14" spans="1:27" x14ac:dyDescent="0.3">
      <c r="A14" s="17">
        <v>0.11103</v>
      </c>
      <c r="B14" s="17">
        <f t="shared" si="4"/>
        <v>1.0892043</v>
      </c>
      <c r="C14" s="17">
        <v>0.54700000000000004</v>
      </c>
      <c r="D14" s="17">
        <f t="shared" si="0"/>
        <v>0.13400000000000006</v>
      </c>
      <c r="E14" s="17">
        <v>0.55900000000000005</v>
      </c>
      <c r="F14" s="17">
        <f t="shared" si="1"/>
        <v>0.14600000000000007</v>
      </c>
      <c r="G14" s="5" t="s">
        <v>4</v>
      </c>
      <c r="H14" s="5" t="s">
        <v>4</v>
      </c>
      <c r="I14" s="5" t="s">
        <v>4</v>
      </c>
      <c r="X14" s="18">
        <f t="shared" si="2"/>
        <v>1.0763474259512305</v>
      </c>
      <c r="Y14" s="18">
        <f t="shared" si="5"/>
        <v>1.2856874048769562E-2</v>
      </c>
      <c r="Z14" s="18">
        <f t="shared" si="3"/>
        <v>1.089265503901349</v>
      </c>
      <c r="AA14" s="18">
        <f t="shared" si="6"/>
        <v>-6.1203901349005108E-5</v>
      </c>
    </row>
    <row r="15" spans="1:27" x14ac:dyDescent="0.3">
      <c r="A15" s="17">
        <v>0.12107999999999999</v>
      </c>
      <c r="B15" s="17">
        <f t="shared" si="4"/>
        <v>1.1877948</v>
      </c>
      <c r="C15" s="17">
        <v>0.56899999999999995</v>
      </c>
      <c r="D15" s="17">
        <f t="shared" si="0"/>
        <v>0.15599999999999997</v>
      </c>
      <c r="E15" s="17">
        <v>0.57599999999999996</v>
      </c>
      <c r="F15" s="17">
        <f t="shared" si="1"/>
        <v>0.16299999999999998</v>
      </c>
      <c r="G15" s="5" t="s">
        <v>4</v>
      </c>
      <c r="H15" s="5" t="s">
        <v>4</v>
      </c>
      <c r="I15" s="5" t="s">
        <v>4</v>
      </c>
      <c r="X15" s="18">
        <f t="shared" si="2"/>
        <v>1.1838395452102002</v>
      </c>
      <c r="Y15" s="18">
        <f t="shared" si="5"/>
        <v>3.9552547897998558E-3</v>
      </c>
      <c r="Z15" s="18">
        <f t="shared" si="3"/>
        <v>1.1915229778502316</v>
      </c>
      <c r="AA15" s="18">
        <f t="shared" si="6"/>
        <v>-3.7281778502316065E-3</v>
      </c>
    </row>
    <row r="16" spans="1:27" x14ac:dyDescent="0.3">
      <c r="A16" s="17">
        <v>0.13125999999999999</v>
      </c>
      <c r="B16" s="17">
        <f t="shared" si="4"/>
        <v>1.2876605999999999</v>
      </c>
      <c r="C16" s="17">
        <v>0.58799999999999997</v>
      </c>
      <c r="D16" s="17">
        <f t="shared" si="0"/>
        <v>0.17499999999999999</v>
      </c>
      <c r="E16" s="17">
        <v>0.59</v>
      </c>
      <c r="F16" s="17">
        <f t="shared" si="1"/>
        <v>0.17699999999999999</v>
      </c>
      <c r="G16" s="4">
        <v>2.24E-4</v>
      </c>
      <c r="H16" s="4">
        <v>4.1300000000000001E-4</v>
      </c>
      <c r="I16" s="21">
        <v>9.2999999999999999E-8</v>
      </c>
      <c r="X16" s="18">
        <f t="shared" si="2"/>
        <v>1.2935853716424059</v>
      </c>
      <c r="Y16" s="18">
        <f t="shared" si="5"/>
        <v>-5.9247716424060126E-3</v>
      </c>
      <c r="Z16" s="18">
        <f t="shared" si="3"/>
        <v>1.287682626006394</v>
      </c>
      <c r="AA16" s="18">
        <f t="shared" si="6"/>
        <v>-2.2026006394115782E-5</v>
      </c>
    </row>
    <row r="18" spans="1:8" x14ac:dyDescent="0.3">
      <c r="A18" s="34" t="s">
        <v>44</v>
      </c>
      <c r="B18" s="34"/>
      <c r="C18" s="34"/>
      <c r="D18" s="34"/>
      <c r="F18" s="19" t="s">
        <v>22</v>
      </c>
      <c r="G18" s="21">
        <f>C4</f>
        <v>0.41299999999999998</v>
      </c>
    </row>
    <row r="19" spans="1:8" x14ac:dyDescent="0.3">
      <c r="A19" s="19" t="s">
        <v>17</v>
      </c>
      <c r="B19" s="19" t="s">
        <v>18</v>
      </c>
      <c r="C19" s="19" t="s">
        <v>19</v>
      </c>
      <c r="D19" s="19" t="s">
        <v>20</v>
      </c>
      <c r="F19" s="26"/>
      <c r="G19" s="26"/>
    </row>
    <row r="20" spans="1:8" x14ac:dyDescent="0.3">
      <c r="A20" s="4">
        <f t="array" ref="A20:D20">LINEST(B4:B16,D4:D16^{1,2,3},TRUE,TRUE)</f>
        <v>207.75294223761728</v>
      </c>
      <c r="B20" s="4">
        <v>-74.895588697844104</v>
      </c>
      <c r="C20" s="4">
        <v>13.476571205588607</v>
      </c>
      <c r="D20" s="4">
        <v>0.11543688973114569</v>
      </c>
      <c r="F20" s="19" t="s">
        <v>8</v>
      </c>
      <c r="G20" s="3" t="s">
        <v>24</v>
      </c>
    </row>
    <row r="21" spans="1:8" x14ac:dyDescent="0.3">
      <c r="F21" s="4">
        <f>D4</f>
        <v>0</v>
      </c>
      <c r="G21" s="4">
        <f>I4</f>
        <v>1.4000000000000001E-7</v>
      </c>
    </row>
    <row r="22" spans="1:8" x14ac:dyDescent="0.3">
      <c r="A22" s="34" t="s">
        <v>45</v>
      </c>
      <c r="B22" s="34"/>
      <c r="C22" s="34"/>
      <c r="D22" s="34"/>
      <c r="F22" s="4">
        <f>D16</f>
        <v>0.17499999999999999</v>
      </c>
      <c r="G22" s="4">
        <f>I16</f>
        <v>9.2999999999999999E-8</v>
      </c>
    </row>
    <row r="23" spans="1:8" x14ac:dyDescent="0.3">
      <c r="A23" s="19" t="s">
        <v>17</v>
      </c>
      <c r="B23" s="19" t="s">
        <v>18</v>
      </c>
      <c r="C23" s="19" t="s">
        <v>19</v>
      </c>
      <c r="D23" s="19" t="s">
        <v>20</v>
      </c>
    </row>
    <row r="24" spans="1:8" x14ac:dyDescent="0.3">
      <c r="A24" s="4">
        <f t="array" ref="A24:D24">LINEST(B4:B16,F4:F16^{1,2,3},TRUE,TRUE)</f>
        <v>190.1669209069772</v>
      </c>
      <c r="B24" s="4">
        <v>-64.892066449053743</v>
      </c>
      <c r="C24" s="4">
        <v>12.435058667787642</v>
      </c>
      <c r="D24" s="4">
        <v>6.5160906268626306E-2</v>
      </c>
    </row>
    <row r="26" spans="1:8" x14ac:dyDescent="0.3">
      <c r="B26" s="30" t="s">
        <v>25</v>
      </c>
      <c r="C26" s="30"/>
    </row>
    <row r="27" spans="1:8" x14ac:dyDescent="0.3">
      <c r="A27" s="24" t="s">
        <v>26</v>
      </c>
      <c r="B27" s="4">
        <f t="array" ref="B27:C29">LINEST(G21:G22,F21:F22,TRUE,TRUE)</f>
        <v>-2.6857142857142862E-7</v>
      </c>
      <c r="C27" s="4">
        <v>1.4000000000000001E-7</v>
      </c>
      <c r="D27" s="31" t="s">
        <v>27</v>
      </c>
      <c r="E27" s="30"/>
    </row>
    <row r="28" spans="1:8" x14ac:dyDescent="0.3">
      <c r="A28" s="24" t="s">
        <v>29</v>
      </c>
      <c r="B28" s="4">
        <v>0</v>
      </c>
      <c r="C28" s="4">
        <v>0</v>
      </c>
      <c r="D28" s="31" t="s">
        <v>28</v>
      </c>
      <c r="E28" s="30"/>
    </row>
    <row r="29" spans="1:8" ht="16.2" x14ac:dyDescent="0.3">
      <c r="A29" s="24" t="s">
        <v>43</v>
      </c>
      <c r="B29" s="4">
        <v>1</v>
      </c>
      <c r="C29" s="4">
        <v>0</v>
      </c>
      <c r="D29" s="31" t="s">
        <v>30</v>
      </c>
      <c r="E29" s="30"/>
    </row>
    <row r="31" spans="1:8" ht="16.2" x14ac:dyDescent="0.3">
      <c r="A31" s="12" t="s">
        <v>31</v>
      </c>
      <c r="B31" s="13" t="s">
        <v>8</v>
      </c>
      <c r="C31" s="13" t="s">
        <v>10</v>
      </c>
      <c r="D31" s="13" t="s">
        <v>42</v>
      </c>
      <c r="E31" s="14" t="s">
        <v>39</v>
      </c>
      <c r="F31" s="12" t="s">
        <v>40</v>
      </c>
      <c r="G31" s="13" t="s">
        <v>32</v>
      </c>
      <c r="H31" s="13" t="s">
        <v>41</v>
      </c>
    </row>
    <row r="32" spans="1:8" x14ac:dyDescent="0.3">
      <c r="A32" s="25">
        <f t="shared" ref="A32:A44" si="7">B4</f>
        <v>0.10045440000000001</v>
      </c>
      <c r="B32" s="25">
        <f t="shared" ref="B32:B44" si="8">D4</f>
        <v>0</v>
      </c>
      <c r="C32" s="25">
        <f t="shared" ref="C32:C44" si="9">F4</f>
        <v>4.0000000000000036E-3</v>
      </c>
      <c r="D32" s="21">
        <f>$B$27*D4+$C$27</f>
        <v>1.4000000000000001E-7</v>
      </c>
      <c r="E32" s="25">
        <f t="shared" ref="E32:E44" si="10">D4/$G$18</f>
        <v>0</v>
      </c>
      <c r="F32" s="17">
        <f t="shared" ref="F32:F44" si="11">F4/$G$18</f>
        <v>9.6852300242130842E-3</v>
      </c>
      <c r="G32" s="21">
        <f>A32/D32</f>
        <v>717531.42857142864</v>
      </c>
      <c r="H32" s="16" t="s">
        <v>4</v>
      </c>
    </row>
    <row r="33" spans="1:31" x14ac:dyDescent="0.3">
      <c r="A33" s="25">
        <f t="shared" si="7"/>
        <v>0.19865250000000001</v>
      </c>
      <c r="B33" s="25">
        <f t="shared" si="8"/>
        <v>6.0000000000000053E-3</v>
      </c>
      <c r="C33" s="25">
        <f t="shared" si="9"/>
        <v>1.100000000000001E-2</v>
      </c>
      <c r="D33" s="21">
        <f t="shared" ref="D33:D44" si="12">$B$27*D5+$C$27</f>
        <v>1.3838857142857145E-7</v>
      </c>
      <c r="E33" s="25">
        <f t="shared" si="10"/>
        <v>1.4527845036319625E-2</v>
      </c>
      <c r="F33" s="17">
        <f t="shared" si="11"/>
        <v>2.6634382566585981E-2</v>
      </c>
      <c r="G33" s="21">
        <f t="shared" ref="G33:G44" si="13">A33/D33</f>
        <v>1435468.9693616317</v>
      </c>
      <c r="H33" s="21">
        <f>G33/F33</f>
        <v>53895334.940577574</v>
      </c>
    </row>
    <row r="34" spans="1:31" x14ac:dyDescent="0.3">
      <c r="A34" s="25">
        <f t="shared" si="7"/>
        <v>0.29763539999999999</v>
      </c>
      <c r="B34" s="25">
        <f t="shared" si="8"/>
        <v>1.4000000000000012E-2</v>
      </c>
      <c r="C34" s="25">
        <f t="shared" si="9"/>
        <v>2.0000000000000018E-2</v>
      </c>
      <c r="D34" s="21">
        <f t="shared" si="12"/>
        <v>1.3624000000000001E-7</v>
      </c>
      <c r="E34" s="25">
        <f t="shared" si="10"/>
        <v>3.3898305084745797E-2</v>
      </c>
      <c r="F34" s="17">
        <f t="shared" si="11"/>
        <v>4.8426150121065423E-2</v>
      </c>
      <c r="G34" s="21">
        <f t="shared" si="13"/>
        <v>2184640.3405754548</v>
      </c>
      <c r="H34" s="21">
        <f t="shared" ref="H34:H44" si="14">G34/E34</f>
        <v>64446890.046975851</v>
      </c>
    </row>
    <row r="35" spans="1:31" x14ac:dyDescent="0.3">
      <c r="A35" s="25">
        <f t="shared" si="7"/>
        <v>0.39720690000000003</v>
      </c>
      <c r="B35" s="25">
        <f t="shared" si="8"/>
        <v>2.300000000000002E-2</v>
      </c>
      <c r="C35" s="25">
        <f t="shared" si="9"/>
        <v>3.0000000000000027E-2</v>
      </c>
      <c r="D35" s="21">
        <f t="shared" si="12"/>
        <v>1.3382285714285714E-7</v>
      </c>
      <c r="E35" s="25">
        <f t="shared" si="10"/>
        <v>5.5690072639225235E-2</v>
      </c>
      <c r="F35" s="17">
        <f t="shared" si="11"/>
        <v>7.2639225181598127E-2</v>
      </c>
      <c r="G35" s="21">
        <f t="shared" si="13"/>
        <v>2968154.3831931339</v>
      </c>
      <c r="H35" s="21">
        <f t="shared" si="14"/>
        <v>53297728.706902742</v>
      </c>
    </row>
    <row r="36" spans="1:31" x14ac:dyDescent="0.3">
      <c r="A36" s="25">
        <f t="shared" si="7"/>
        <v>0.49599360000000003</v>
      </c>
      <c r="B36" s="25">
        <f t="shared" si="8"/>
        <v>3.400000000000003E-2</v>
      </c>
      <c r="C36" s="25">
        <f t="shared" si="9"/>
        <v>4.3000000000000038E-2</v>
      </c>
      <c r="D36" s="21">
        <f t="shared" si="12"/>
        <v>1.3086857142857142E-7</v>
      </c>
      <c r="E36" s="25">
        <f t="shared" si="10"/>
        <v>8.232445520581122E-2</v>
      </c>
      <c r="F36" s="17">
        <f t="shared" si="11"/>
        <v>0.10411622276029066</v>
      </c>
      <c r="G36" s="21">
        <f t="shared" si="13"/>
        <v>3790013.0992926387</v>
      </c>
      <c r="H36" s="21">
        <f t="shared" si="14"/>
        <v>46037512.05905465</v>
      </c>
    </row>
    <row r="37" spans="1:31" x14ac:dyDescent="0.3">
      <c r="A37" s="25">
        <f t="shared" si="7"/>
        <v>0.59458409999999995</v>
      </c>
      <c r="B37" s="25">
        <f t="shared" si="8"/>
        <v>4.500000000000004E-2</v>
      </c>
      <c r="C37" s="25">
        <f t="shared" si="9"/>
        <v>5.6999999999999995E-2</v>
      </c>
      <c r="D37" s="21">
        <f t="shared" si="12"/>
        <v>1.2791428571428572E-7</v>
      </c>
      <c r="E37" s="25">
        <f t="shared" si="10"/>
        <v>0.10895883777239719</v>
      </c>
      <c r="F37" s="17">
        <f t="shared" si="11"/>
        <v>0.13801452784503632</v>
      </c>
      <c r="G37" s="21">
        <f t="shared" si="13"/>
        <v>4648300.982800982</v>
      </c>
      <c r="H37" s="21">
        <f t="shared" si="14"/>
        <v>42661073.464373417</v>
      </c>
    </row>
    <row r="38" spans="1:31" x14ac:dyDescent="0.3">
      <c r="A38" s="25">
        <f t="shared" si="7"/>
        <v>0.6930765000000001</v>
      </c>
      <c r="B38" s="25">
        <f t="shared" si="8"/>
        <v>0.06</v>
      </c>
      <c r="C38" s="25">
        <f t="shared" si="9"/>
        <v>7.400000000000001E-2</v>
      </c>
      <c r="D38" s="21">
        <f t="shared" si="12"/>
        <v>1.2388571428571429E-7</v>
      </c>
      <c r="E38" s="25">
        <f t="shared" si="10"/>
        <v>0.14527845036319612</v>
      </c>
      <c r="F38" s="17">
        <f t="shared" si="11"/>
        <v>0.17917675544794193</v>
      </c>
      <c r="G38" s="21">
        <f t="shared" si="13"/>
        <v>5594482.818265683</v>
      </c>
      <c r="H38" s="21">
        <f t="shared" si="14"/>
        <v>38508690.065728791</v>
      </c>
    </row>
    <row r="39" spans="1:31" x14ac:dyDescent="0.3">
      <c r="A39" s="25">
        <f t="shared" si="7"/>
        <v>0.79215750000000007</v>
      </c>
      <c r="B39" s="25">
        <f t="shared" si="8"/>
        <v>7.7000000000000013E-2</v>
      </c>
      <c r="C39" s="25">
        <f t="shared" si="9"/>
        <v>9.1000000000000025E-2</v>
      </c>
      <c r="D39" s="21">
        <f t="shared" si="12"/>
        <v>1.1932000000000001E-7</v>
      </c>
      <c r="E39" s="25">
        <f t="shared" si="10"/>
        <v>0.18644067796610173</v>
      </c>
      <c r="F39" s="17">
        <f t="shared" si="11"/>
        <v>0.22033898305084754</v>
      </c>
      <c r="G39" s="21">
        <f t="shared" si="13"/>
        <v>6638933.1210191082</v>
      </c>
      <c r="H39" s="21">
        <f t="shared" si="14"/>
        <v>35608823.10364794</v>
      </c>
    </row>
    <row r="40" spans="1:31" x14ac:dyDescent="0.3">
      <c r="A40" s="25">
        <f t="shared" si="7"/>
        <v>0.89202329999999996</v>
      </c>
      <c r="B40" s="25">
        <f t="shared" si="8"/>
        <v>9.4000000000000028E-2</v>
      </c>
      <c r="C40" s="25">
        <f t="shared" si="9"/>
        <v>0.10600000000000004</v>
      </c>
      <c r="D40" s="21">
        <f t="shared" si="12"/>
        <v>1.1475428571428572E-7</v>
      </c>
      <c r="E40" s="25">
        <f t="shared" si="10"/>
        <v>0.22760290556900734</v>
      </c>
      <c r="F40" s="17">
        <f t="shared" si="11"/>
        <v>0.25665859564164661</v>
      </c>
      <c r="G40" s="21">
        <f t="shared" si="13"/>
        <v>7773333.2088437406</v>
      </c>
      <c r="H40" s="21">
        <f t="shared" si="14"/>
        <v>34153049.09843047</v>
      </c>
    </row>
    <row r="41" spans="1:31" x14ac:dyDescent="0.3">
      <c r="A41" s="25">
        <f t="shared" si="7"/>
        <v>0.99051570000000011</v>
      </c>
      <c r="B41" s="25">
        <f t="shared" si="8"/>
        <v>0.11600000000000005</v>
      </c>
      <c r="C41" s="25">
        <f t="shared" si="9"/>
        <v>0.12600000000000006</v>
      </c>
      <c r="D41" s="21">
        <f t="shared" si="12"/>
        <v>1.0884571428571429E-7</v>
      </c>
      <c r="E41" s="25">
        <f t="shared" si="10"/>
        <v>0.28087167070217933</v>
      </c>
      <c r="F41" s="17">
        <f t="shared" si="11"/>
        <v>0.305084745762712</v>
      </c>
      <c r="G41" s="21">
        <f t="shared" si="13"/>
        <v>9100180.9901301991</v>
      </c>
      <c r="H41" s="21">
        <f t="shared" si="14"/>
        <v>32399782.318308365</v>
      </c>
    </row>
    <row r="42" spans="1:31" x14ac:dyDescent="0.3">
      <c r="A42" s="25">
        <f t="shared" si="7"/>
        <v>1.0892043</v>
      </c>
      <c r="B42" s="25">
        <f t="shared" si="8"/>
        <v>0.13400000000000006</v>
      </c>
      <c r="C42" s="25">
        <f t="shared" si="9"/>
        <v>0.14600000000000007</v>
      </c>
      <c r="D42" s="21">
        <f t="shared" si="12"/>
        <v>1.0401142857142855E-7</v>
      </c>
      <c r="E42" s="25">
        <f t="shared" si="10"/>
        <v>0.32445520581113818</v>
      </c>
      <c r="F42" s="17">
        <f t="shared" si="11"/>
        <v>0.35351089588377743</v>
      </c>
      <c r="G42" s="21">
        <f t="shared" si="13"/>
        <v>10471967.503571039</v>
      </c>
      <c r="H42" s="21">
        <f t="shared" si="14"/>
        <v>32275541.634140573</v>
      </c>
    </row>
    <row r="43" spans="1:31" x14ac:dyDescent="0.3">
      <c r="A43" s="25">
        <f t="shared" si="7"/>
        <v>1.1877948</v>
      </c>
      <c r="B43" s="25">
        <f t="shared" si="8"/>
        <v>0.15599999999999997</v>
      </c>
      <c r="C43" s="25">
        <f t="shared" si="9"/>
        <v>0.16299999999999998</v>
      </c>
      <c r="D43" s="21">
        <f t="shared" si="12"/>
        <v>9.8102857142857161E-8</v>
      </c>
      <c r="E43" s="25">
        <f t="shared" si="10"/>
        <v>0.37772397094430987</v>
      </c>
      <c r="F43" s="17">
        <f t="shared" si="11"/>
        <v>0.39467312348668276</v>
      </c>
      <c r="G43" s="21">
        <f t="shared" si="13"/>
        <v>12107647.367194779</v>
      </c>
      <c r="H43" s="21">
        <f t="shared" si="14"/>
        <v>32054220.273406696</v>
      </c>
    </row>
    <row r="44" spans="1:31" x14ac:dyDescent="0.3">
      <c r="A44" s="25">
        <f t="shared" si="7"/>
        <v>1.2876605999999999</v>
      </c>
      <c r="B44" s="25">
        <f t="shared" si="8"/>
        <v>0.17499999999999999</v>
      </c>
      <c r="C44" s="25">
        <f t="shared" si="9"/>
        <v>0.17699999999999999</v>
      </c>
      <c r="D44" s="21">
        <f t="shared" si="12"/>
        <v>9.2999999999999999E-8</v>
      </c>
      <c r="E44" s="25">
        <f t="shared" si="10"/>
        <v>0.42372881355932202</v>
      </c>
      <c r="F44" s="17">
        <f t="shared" si="11"/>
        <v>0.42857142857142855</v>
      </c>
      <c r="G44" s="21">
        <f t="shared" si="13"/>
        <v>13845812.903225806</v>
      </c>
      <c r="H44" s="21">
        <f t="shared" si="14"/>
        <v>32676118.451612901</v>
      </c>
    </row>
    <row r="45" spans="1:31" x14ac:dyDescent="0.3"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</sheetData>
  <mergeCells count="9">
    <mergeCell ref="X1:Y1"/>
    <mergeCell ref="Z1:AA1"/>
    <mergeCell ref="B26:C26"/>
    <mergeCell ref="D29:E29"/>
    <mergeCell ref="D28:E28"/>
    <mergeCell ref="D27:E27"/>
    <mergeCell ref="A1:I1"/>
    <mergeCell ref="A18:D18"/>
    <mergeCell ref="A22:D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82AA-7EBB-49A0-89F7-5F73F45DCB8C}">
  <dimension ref="A2:AH59"/>
  <sheetViews>
    <sheetView topLeftCell="S1" zoomScale="85" zoomScaleNormal="85" workbookViewId="0">
      <selection activeCell="J56" sqref="J56"/>
    </sheetView>
  </sheetViews>
  <sheetFormatPr defaultRowHeight="14.4" x14ac:dyDescent="0.3"/>
  <cols>
    <col min="5" max="5" width="11" customWidth="1"/>
    <col min="9" max="9" width="11" customWidth="1"/>
    <col min="10" max="10" width="13" bestFit="1" customWidth="1"/>
    <col min="11" max="11" width="12.44140625" bestFit="1" customWidth="1"/>
    <col min="12" max="12" width="9" bestFit="1" customWidth="1"/>
    <col min="18" max="18" width="10.5546875" customWidth="1"/>
    <col min="19" max="19" width="12.44140625" bestFit="1" customWidth="1"/>
    <col min="20" max="20" width="9" bestFit="1" customWidth="1"/>
    <col min="22" max="22" width="12.33203125" customWidth="1"/>
    <col min="32" max="32" width="9.44140625" bestFit="1" customWidth="1"/>
  </cols>
  <sheetData>
    <row r="2" spans="1:34" x14ac:dyDescent="0.3">
      <c r="AE2" s="29" t="s">
        <v>15</v>
      </c>
      <c r="AF2" s="29"/>
      <c r="AG2" s="29" t="s">
        <v>3</v>
      </c>
      <c r="AH2" s="29"/>
    </row>
    <row r="3" spans="1:34" x14ac:dyDescent="0.3">
      <c r="A3" s="32" t="s">
        <v>1</v>
      </c>
      <c r="B3" s="33"/>
      <c r="C3" s="33"/>
      <c r="D3" s="33"/>
      <c r="E3" s="33"/>
      <c r="F3" s="37"/>
      <c r="AE3" s="6" t="s">
        <v>13</v>
      </c>
      <c r="AF3" s="6" t="s">
        <v>14</v>
      </c>
      <c r="AG3" s="6" t="s">
        <v>13</v>
      </c>
      <c r="AH3" s="6" t="s">
        <v>14</v>
      </c>
    </row>
    <row r="4" spans="1:34" ht="15.6" x14ac:dyDescent="0.35">
      <c r="A4" s="2" t="s">
        <v>21</v>
      </c>
      <c r="B4" s="2" t="s">
        <v>5</v>
      </c>
      <c r="C4" s="3" t="s">
        <v>6</v>
      </c>
      <c r="D4" s="3" t="s">
        <v>23</v>
      </c>
      <c r="E4" s="3" t="s">
        <v>38</v>
      </c>
      <c r="F4" s="3" t="s">
        <v>2</v>
      </c>
      <c r="AE4" s="23">
        <f>$S$19*F6+$T$19</f>
        <v>-3.5879173083905704</v>
      </c>
      <c r="AF4" s="23">
        <f>E6-AE4</f>
        <v>-0.34390832433375484</v>
      </c>
      <c r="AG4" s="23">
        <f>$S$39*F26+$T$39</f>
        <v>-5.5813988687434586</v>
      </c>
      <c r="AH4" s="23">
        <f>E26-AG4</f>
        <v>5.9937950881213453E-2</v>
      </c>
    </row>
    <row r="5" spans="1:34" x14ac:dyDescent="0.3">
      <c r="A5" s="35">
        <v>9.0939999999999993E-2</v>
      </c>
      <c r="B5" s="22">
        <v>0.51500000000000001</v>
      </c>
      <c r="C5" s="22">
        <f>B5-'Carga e Descarga'!$G$18</f>
        <v>0.10200000000000004</v>
      </c>
      <c r="D5" s="22">
        <f t="shared" ref="D5:D21" si="0">C5/$P$18</f>
        <v>0.24697336561743352</v>
      </c>
      <c r="E5" s="18" t="s">
        <v>4</v>
      </c>
      <c r="F5" s="27">
        <v>30</v>
      </c>
      <c r="AE5" s="23">
        <f t="shared" ref="AE5:AE16" si="1">$S$19*F7+$T$19</f>
        <v>-3.5496565606661639</v>
      </c>
      <c r="AF5" s="23">
        <f t="shared" ref="AF5:AF16" si="2">E7-AE5</f>
        <v>2.3296036050003188E-2</v>
      </c>
      <c r="AG5" s="23">
        <f t="shared" ref="AG5:AG16" si="3">$S$39*F27+$T$39</f>
        <v>-5.6208686979581248</v>
      </c>
      <c r="AH5" s="23">
        <f t="shared" ref="AH5:AH16" si="4">E27-AG5</f>
        <v>7.4089972111591962E-2</v>
      </c>
    </row>
    <row r="6" spans="1:34" x14ac:dyDescent="0.3">
      <c r="A6" s="36"/>
      <c r="B6" s="22">
        <v>0.51700000000000002</v>
      </c>
      <c r="C6" s="22">
        <f>B6-'Carga e Descarga'!$G$18</f>
        <v>0.10400000000000004</v>
      </c>
      <c r="D6" s="22">
        <f t="shared" si="0"/>
        <v>0.25181598062954008</v>
      </c>
      <c r="E6" s="22">
        <f>LN((-$C$5+C6)/$C$5)</f>
        <v>-3.9318256327243253</v>
      </c>
      <c r="F6" s="27">
        <v>80</v>
      </c>
      <c r="AE6" s="23">
        <f t="shared" si="1"/>
        <v>-3.5205451221802022</v>
      </c>
      <c r="AF6" s="23">
        <f t="shared" si="2"/>
        <v>5.8723118701605515E-2</v>
      </c>
      <c r="AG6" s="23">
        <f t="shared" si="3"/>
        <v>-5.6499125345500492</v>
      </c>
      <c r="AH6" s="23">
        <f t="shared" si="4"/>
        <v>-5.0797759367187112E-3</v>
      </c>
    </row>
    <row r="7" spans="1:34" x14ac:dyDescent="0.3">
      <c r="A7" s="36"/>
      <c r="B7" s="22">
        <v>0.51800000000000002</v>
      </c>
      <c r="C7" s="22">
        <f>B7-'Carga e Descarga'!$G$18</f>
        <v>0.10500000000000004</v>
      </c>
      <c r="D7" s="22">
        <f t="shared" si="0"/>
        <v>0.25423728813559332</v>
      </c>
      <c r="E7" s="22">
        <f t="shared" ref="E7:E21" si="5">LN((-$C$5+C7)/$C$5)</f>
        <v>-3.5263605246161607</v>
      </c>
      <c r="F7" s="27">
        <v>126</v>
      </c>
      <c r="AE7" s="23">
        <f t="shared" si="1"/>
        <v>-3.4839478852264216</v>
      </c>
      <c r="AF7" s="23">
        <f t="shared" si="2"/>
        <v>-0.11140551087668271</v>
      </c>
      <c r="AG7" s="23">
        <f t="shared" si="3"/>
        <v>-5.6819352261770426</v>
      </c>
      <c r="AH7" s="23">
        <f t="shared" si="4"/>
        <v>-2.0446211829749927E-3</v>
      </c>
    </row>
    <row r="8" spans="1:34" x14ac:dyDescent="0.3">
      <c r="A8" s="36"/>
      <c r="B8" s="22">
        <v>0.51819999999999999</v>
      </c>
      <c r="C8" s="22">
        <f>B8-'Carga e Descarga'!$G$18</f>
        <v>0.10520000000000002</v>
      </c>
      <c r="D8" s="22">
        <f t="shared" si="0"/>
        <v>0.25472154963680393</v>
      </c>
      <c r="E8" s="22">
        <f t="shared" si="5"/>
        <v>-3.4618220034785967</v>
      </c>
      <c r="F8" s="27">
        <v>161</v>
      </c>
      <c r="AE8" s="23">
        <f t="shared" si="1"/>
        <v>-3.4465188928873283</v>
      </c>
      <c r="AF8" s="23">
        <f t="shared" si="2"/>
        <v>7.4309048098410102E-2</v>
      </c>
      <c r="AG8" s="23">
        <f t="shared" si="3"/>
        <v>-5.7325757617732185</v>
      </c>
      <c r="AH8" s="23">
        <f t="shared" si="4"/>
        <v>1.8742951263523544E-2</v>
      </c>
    </row>
    <row r="9" spans="1:34" x14ac:dyDescent="0.3">
      <c r="A9" s="36"/>
      <c r="B9" s="22">
        <v>0.51780000000000004</v>
      </c>
      <c r="C9" s="22">
        <f>B9-'Carga e Descarga'!$G$18</f>
        <v>0.10480000000000006</v>
      </c>
      <c r="D9" s="22">
        <f t="shared" si="0"/>
        <v>0.25375302663438271</v>
      </c>
      <c r="E9" s="22">
        <f t="shared" si="5"/>
        <v>-3.5953533961031043</v>
      </c>
      <c r="F9" s="27">
        <v>205</v>
      </c>
      <c r="AE9" s="23">
        <f t="shared" si="1"/>
        <v>-3.4007723466951028</v>
      </c>
      <c r="AF9" s="23">
        <f t="shared" si="2"/>
        <v>8.4132353061019849E-2</v>
      </c>
      <c r="AG9" s="23">
        <f t="shared" si="3"/>
        <v>-5.7802374423343252</v>
      </c>
      <c r="AH9" s="23">
        <f t="shared" si="4"/>
        <v>-2.8905547979701574E-2</v>
      </c>
    </row>
    <row r="10" spans="1:34" x14ac:dyDescent="0.3">
      <c r="A10" s="36"/>
      <c r="B10" s="22">
        <v>0.51849999999999996</v>
      </c>
      <c r="C10" s="22">
        <f>B10-'Carga e Descarga'!$G$18</f>
        <v>0.10549999999999998</v>
      </c>
      <c r="D10" s="22">
        <f t="shared" si="0"/>
        <v>0.2554479418886198</v>
      </c>
      <c r="E10" s="22">
        <f t="shared" si="5"/>
        <v>-3.3722098447889182</v>
      </c>
      <c r="F10" s="27">
        <v>250</v>
      </c>
      <c r="AE10" s="23">
        <f t="shared" si="1"/>
        <v>-3.3076157435400253</v>
      </c>
      <c r="AF10" s="23">
        <f t="shared" si="2"/>
        <v>9.3629903966014005E-2</v>
      </c>
      <c r="AG10" s="23">
        <f t="shared" si="3"/>
        <v>-5.8301332641717334</v>
      </c>
      <c r="AH10" s="23">
        <f t="shared" si="4"/>
        <v>-8.4370241800106882E-2</v>
      </c>
    </row>
    <row r="11" spans="1:34" x14ac:dyDescent="0.3">
      <c r="A11" s="36"/>
      <c r="B11" s="22">
        <v>0.51870000000000005</v>
      </c>
      <c r="C11" s="22">
        <f>B11-'Carga e Descarga'!$G$18</f>
        <v>0.10570000000000007</v>
      </c>
      <c r="D11" s="22">
        <f t="shared" si="0"/>
        <v>0.25593220338983069</v>
      </c>
      <c r="E11" s="22">
        <f t="shared" si="5"/>
        <v>-3.3166399936340829</v>
      </c>
      <c r="F11" s="27">
        <v>305</v>
      </c>
      <c r="AE11" s="23">
        <f t="shared" si="1"/>
        <v>-3.2618691973477998</v>
      </c>
      <c r="AF11" s="23">
        <f t="shared" si="2"/>
        <v>0.14097378083979084</v>
      </c>
      <c r="AG11" s="23">
        <f t="shared" si="3"/>
        <v>-5.9060940675659968</v>
      </c>
      <c r="AH11" s="23">
        <f t="shared" si="4"/>
        <v>-4.614976638868562E-2</v>
      </c>
    </row>
    <row r="12" spans="1:34" x14ac:dyDescent="0.3">
      <c r="A12" s="36"/>
      <c r="B12" s="22">
        <v>0.51910000000000001</v>
      </c>
      <c r="C12" s="22">
        <f>B12-'Carga e Descarga'!$G$18</f>
        <v>0.10610000000000003</v>
      </c>
      <c r="D12" s="22">
        <f t="shared" si="0"/>
        <v>0.25690072639225192</v>
      </c>
      <c r="E12" s="22">
        <f t="shared" si="5"/>
        <v>-3.2139858395740113</v>
      </c>
      <c r="F12" s="27">
        <v>417</v>
      </c>
      <c r="AE12" s="23">
        <f t="shared" si="1"/>
        <v>-3.2086368526877553</v>
      </c>
      <c r="AF12" s="23">
        <f t="shared" si="2"/>
        <v>8.774143617974639E-2</v>
      </c>
      <c r="AG12" s="23">
        <f t="shared" si="3"/>
        <v>-5.975352447131355</v>
      </c>
      <c r="AH12" s="23">
        <f t="shared" si="4"/>
        <v>-1.6112099976625771E-2</v>
      </c>
    </row>
    <row r="13" spans="1:34" x14ac:dyDescent="0.3">
      <c r="A13" s="36"/>
      <c r="B13" s="22">
        <v>0.51949999999999996</v>
      </c>
      <c r="C13" s="22">
        <f>B13-'Carga e Descarga'!$G$18</f>
        <v>0.10649999999999998</v>
      </c>
      <c r="D13" s="22">
        <f t="shared" si="0"/>
        <v>0.25786924939467309</v>
      </c>
      <c r="E13" s="22">
        <f t="shared" si="5"/>
        <v>-3.1208954165080089</v>
      </c>
      <c r="F13" s="27">
        <v>472</v>
      </c>
      <c r="AE13" s="23">
        <f t="shared" si="1"/>
        <v>-3.1603950403395906</v>
      </c>
      <c r="AF13" s="23">
        <f t="shared" si="2"/>
        <v>0.10403814496917008</v>
      </c>
      <c r="AG13" s="23">
        <f t="shared" si="3"/>
        <v>-6.0505685367668516</v>
      </c>
      <c r="AH13" s="23">
        <f t="shared" si="4"/>
        <v>-6.8729381850999083E-2</v>
      </c>
    </row>
    <row r="14" spans="1:34" x14ac:dyDescent="0.3">
      <c r="A14" s="36"/>
      <c r="B14" s="22">
        <v>0.51949999999999996</v>
      </c>
      <c r="C14" s="22">
        <f>B14-'Carga e Descarga'!$G$18</f>
        <v>0.10649999999999998</v>
      </c>
      <c r="D14" s="22">
        <f t="shared" si="0"/>
        <v>0.25786924939467309</v>
      </c>
      <c r="E14" s="22">
        <f t="shared" si="5"/>
        <v>-3.1208954165080089</v>
      </c>
      <c r="F14" s="27">
        <v>536</v>
      </c>
      <c r="AE14" s="23">
        <f t="shared" si="1"/>
        <v>-3.1121532279914255</v>
      </c>
      <c r="AF14" s="23">
        <f t="shared" si="2"/>
        <v>7.6415619823738012E-2</v>
      </c>
      <c r="AG14" s="23">
        <f t="shared" si="3"/>
        <v>-6.1302529089549509</v>
      </c>
      <c r="AH14" s="23">
        <f t="shared" si="4"/>
        <v>-3.5565025297787045E-2</v>
      </c>
    </row>
    <row r="15" spans="1:34" x14ac:dyDescent="0.3">
      <c r="A15" s="36"/>
      <c r="B15" s="22">
        <v>0.51980000000000004</v>
      </c>
      <c r="C15" s="22">
        <f>B15-'Carga e Descarga'!$G$18</f>
        <v>0.10680000000000006</v>
      </c>
      <c r="D15" s="22">
        <f t="shared" si="0"/>
        <v>0.25859564164648929</v>
      </c>
      <c r="E15" s="22">
        <f t="shared" si="5"/>
        <v>-3.0563568953704205</v>
      </c>
      <c r="F15" s="27">
        <v>594</v>
      </c>
      <c r="AE15" s="23">
        <f t="shared" si="1"/>
        <v>-3.0647431710285735</v>
      </c>
      <c r="AF15" s="23">
        <f t="shared" si="2"/>
        <v>4.9208270178403346E-2</v>
      </c>
      <c r="AG15" s="23">
        <f t="shared" si="3"/>
        <v>-6.2121714224193534</v>
      </c>
      <c r="AH15" s="23">
        <f t="shared" si="4"/>
        <v>-2.4366760028371459E-3</v>
      </c>
    </row>
    <row r="16" spans="1:34" x14ac:dyDescent="0.3">
      <c r="A16" s="36"/>
      <c r="B16" s="22">
        <v>0.51990000000000003</v>
      </c>
      <c r="C16" s="22">
        <f>B16-'Carga e Descarga'!$G$18</f>
        <v>0.10690000000000005</v>
      </c>
      <c r="D16" s="22">
        <f t="shared" si="0"/>
        <v>0.25883777239709455</v>
      </c>
      <c r="E16" s="22">
        <f t="shared" si="5"/>
        <v>-3.0357376081676875</v>
      </c>
      <c r="F16" s="27">
        <v>652</v>
      </c>
      <c r="R16">
        <v>9</v>
      </c>
      <c r="AE16" s="23">
        <f t="shared" si="1"/>
        <v>-3.0023615171300841</v>
      </c>
      <c r="AF16" s="23">
        <f t="shared" si="2"/>
        <v>-1.3173383720086029E-2</v>
      </c>
      <c r="AG16" s="23">
        <f t="shared" si="3"/>
        <v>-6.2702590956032012</v>
      </c>
      <c r="AH16" s="23">
        <f t="shared" si="4"/>
        <v>5.5650997181010631E-2</v>
      </c>
    </row>
    <row r="17" spans="1:34" x14ac:dyDescent="0.3">
      <c r="A17" s="36"/>
      <c r="B17" s="22">
        <v>0.52</v>
      </c>
      <c r="C17" s="22">
        <f>B17-'Carga e Descarga'!$G$18</f>
        <v>0.10700000000000004</v>
      </c>
      <c r="D17" s="22">
        <f t="shared" si="0"/>
        <v>0.25907990314769985</v>
      </c>
      <c r="E17" s="22">
        <f t="shared" si="5"/>
        <v>-3.0155349008501702</v>
      </c>
      <c r="F17" s="27">
        <v>709</v>
      </c>
      <c r="AE17" s="23">
        <f>$S$19*F19+$T$19</f>
        <v>-2.9516244386259798</v>
      </c>
      <c r="AF17" s="23">
        <f>E19-AE17</f>
        <v>-6.391046222419039E-2</v>
      </c>
      <c r="AG17" s="23">
        <f>$S$39*F39+$T$39</f>
        <v>-6.2955793634012895</v>
      </c>
      <c r="AH17" s="23">
        <f>E39-AG17</f>
        <v>8.0971264979099011E-2</v>
      </c>
    </row>
    <row r="18" spans="1:34" x14ac:dyDescent="0.3">
      <c r="A18" s="36"/>
      <c r="B18" s="22">
        <v>0.52</v>
      </c>
      <c r="C18" s="22">
        <f>B18-'Carga e Descarga'!$G$18</f>
        <v>0.10700000000000004</v>
      </c>
      <c r="D18" s="22">
        <f t="shared" si="0"/>
        <v>0.25907990314769985</v>
      </c>
      <c r="E18" s="22">
        <f t="shared" si="5"/>
        <v>-3.0155349008501702</v>
      </c>
      <c r="F18" s="27">
        <v>784</v>
      </c>
      <c r="O18" s="1" t="s">
        <v>22</v>
      </c>
      <c r="P18" s="10">
        <v>0.41299999999999998</v>
      </c>
      <c r="S18" s="30" t="s">
        <v>25</v>
      </c>
      <c r="T18" s="30"/>
      <c r="AE18" s="23">
        <f t="shared" ref="AE18:AE19" si="6">$S$19*F20+$T$19</f>
        <v>-2.9017191155071882</v>
      </c>
      <c r="AF18" s="23">
        <f t="shared" ref="AF18:AF19" si="7">E20-AE18</f>
        <v>-0.11381578534298198</v>
      </c>
    </row>
    <row r="19" spans="1:34" x14ac:dyDescent="0.3">
      <c r="A19" s="36"/>
      <c r="B19" s="22">
        <v>0.52</v>
      </c>
      <c r="C19" s="22">
        <f>B19-'Carga e Descarga'!$G$18</f>
        <v>0.10700000000000004</v>
      </c>
      <c r="D19" s="22">
        <f t="shared" si="0"/>
        <v>0.25907990314769985</v>
      </c>
      <c r="E19" s="22">
        <f t="shared" si="5"/>
        <v>-3.0155349008501702</v>
      </c>
      <c r="F19" s="27">
        <v>845</v>
      </c>
      <c r="R19" s="24" t="s">
        <v>36</v>
      </c>
      <c r="S19" s="4">
        <f t="array" ref="S19:T21">LINEST(E6:E21,F6:F21,TRUE,TRUE)</f>
        <v>8.3175538531319096E-4</v>
      </c>
      <c r="T19" s="4">
        <v>-3.6544577392156259</v>
      </c>
      <c r="U19" s="31" t="s">
        <v>35</v>
      </c>
      <c r="V19" s="30"/>
      <c r="AE19" s="23">
        <f t="shared" si="6"/>
        <v>-2.8692806554799737</v>
      </c>
      <c r="AF19" s="23">
        <f t="shared" si="7"/>
        <v>-0.14625424537019649</v>
      </c>
      <c r="AG19" s="15"/>
      <c r="AH19" s="15"/>
    </row>
    <row r="20" spans="1:34" x14ac:dyDescent="0.3">
      <c r="A20" s="36"/>
      <c r="B20" s="22">
        <v>0.52</v>
      </c>
      <c r="C20" s="22">
        <f>B20-'Carga e Descarga'!$G$18</f>
        <v>0.10700000000000004</v>
      </c>
      <c r="D20" s="22">
        <f t="shared" si="0"/>
        <v>0.25907990314769985</v>
      </c>
      <c r="E20" s="22">
        <f t="shared" si="5"/>
        <v>-3.0155349008501702</v>
      </c>
      <c r="F20" s="27">
        <v>905</v>
      </c>
      <c r="R20" s="24" t="s">
        <v>29</v>
      </c>
      <c r="S20" s="4">
        <v>1.167653155472426E-4</v>
      </c>
      <c r="T20" s="4">
        <v>6.6880507097966502E-2</v>
      </c>
      <c r="U20" s="31" t="s">
        <v>28</v>
      </c>
      <c r="V20" s="30"/>
    </row>
    <row r="21" spans="1:34" ht="16.2" x14ac:dyDescent="0.3">
      <c r="A21" s="36"/>
      <c r="B21" s="22">
        <v>0.52</v>
      </c>
      <c r="C21" s="22">
        <f>B21-'Carga e Descarga'!$G$18</f>
        <v>0.10700000000000004</v>
      </c>
      <c r="D21" s="22">
        <f t="shared" si="0"/>
        <v>0.25907990314769985</v>
      </c>
      <c r="E21" s="22">
        <f t="shared" si="5"/>
        <v>-3.0155349008501702</v>
      </c>
      <c r="F21" s="27">
        <v>944</v>
      </c>
      <c r="R21" s="24" t="s">
        <v>43</v>
      </c>
      <c r="S21" s="4">
        <v>0.78375548496109726</v>
      </c>
      <c r="T21" s="4">
        <v>0.13128518716578064</v>
      </c>
      <c r="U21" s="31" t="s">
        <v>30</v>
      </c>
      <c r="V21" s="30"/>
    </row>
    <row r="23" spans="1:34" x14ac:dyDescent="0.3">
      <c r="A23" s="32" t="s">
        <v>3</v>
      </c>
      <c r="B23" s="33"/>
      <c r="C23" s="33"/>
      <c r="D23" s="33"/>
      <c r="E23" s="33"/>
      <c r="F23" s="37"/>
    </row>
    <row r="24" spans="1:34" x14ac:dyDescent="0.3">
      <c r="A24" s="2" t="s">
        <v>21</v>
      </c>
      <c r="B24" s="2" t="s">
        <v>5</v>
      </c>
      <c r="C24" s="3" t="s">
        <v>6</v>
      </c>
      <c r="D24" s="3" t="s">
        <v>23</v>
      </c>
      <c r="E24" s="3" t="s">
        <v>37</v>
      </c>
      <c r="F24" s="3" t="s">
        <v>2</v>
      </c>
    </row>
    <row r="25" spans="1:34" x14ac:dyDescent="0.3">
      <c r="A25" s="35">
        <v>1.0290000000000001E-2</v>
      </c>
      <c r="B25" s="22">
        <v>0.41799999999999998</v>
      </c>
      <c r="C25" s="22">
        <f>B25-'Carga e Descarga'!$G$18</f>
        <v>5.0000000000000044E-3</v>
      </c>
      <c r="D25" s="22">
        <f t="shared" ref="D25:D39" si="8">C25/$P$18</f>
        <v>1.2106537530266356E-2</v>
      </c>
      <c r="E25" s="22" t="s">
        <v>4</v>
      </c>
      <c r="F25" s="27">
        <v>12</v>
      </c>
    </row>
    <row r="26" spans="1:34" x14ac:dyDescent="0.3">
      <c r="A26" s="36"/>
      <c r="B26" s="22">
        <v>0.41699999999999998</v>
      </c>
      <c r="C26" s="22">
        <f>B26-'Carga e Descarga'!$G$18</f>
        <v>4.0000000000000036E-3</v>
      </c>
      <c r="D26" s="22">
        <f t="shared" si="8"/>
        <v>9.6852300242130842E-3</v>
      </c>
      <c r="E26" s="22">
        <f>LN(C26)</f>
        <v>-5.5214609178622451</v>
      </c>
      <c r="F26" s="27">
        <v>71</v>
      </c>
    </row>
    <row r="27" spans="1:34" x14ac:dyDescent="0.3">
      <c r="A27" s="36"/>
      <c r="B27" s="22">
        <v>0.41689999999999999</v>
      </c>
      <c r="C27" s="22">
        <f>B27-'Carga e Descarga'!$G$18</f>
        <v>3.9000000000000146E-3</v>
      </c>
      <c r="D27" s="22">
        <f t="shared" si="8"/>
        <v>9.4430992736077839E-3</v>
      </c>
      <c r="E27" s="22">
        <f t="shared" ref="E27:E39" si="9">LN(C27)</f>
        <v>-5.5467787258465329</v>
      </c>
      <c r="F27" s="27">
        <v>124</v>
      </c>
    </row>
    <row r="28" spans="1:34" x14ac:dyDescent="0.3">
      <c r="A28" s="36"/>
      <c r="B28" s="22">
        <v>0.41649999999999998</v>
      </c>
      <c r="C28" s="22">
        <f>B28-'Carga e Descarga'!$G$18</f>
        <v>3.5000000000000031E-3</v>
      </c>
      <c r="D28" s="22">
        <f t="shared" si="8"/>
        <v>8.4745762711864493E-3</v>
      </c>
      <c r="E28" s="22">
        <f t="shared" si="9"/>
        <v>-5.6549923104867679</v>
      </c>
      <c r="F28" s="27">
        <v>163</v>
      </c>
    </row>
    <row r="29" spans="1:34" x14ac:dyDescent="0.3">
      <c r="A29" s="36"/>
      <c r="B29" s="22">
        <v>0.41639999999999999</v>
      </c>
      <c r="C29" s="22">
        <f>B29-'Carga e Descarga'!$G$18</f>
        <v>3.4000000000000141E-3</v>
      </c>
      <c r="D29" s="22">
        <f t="shared" si="8"/>
        <v>8.2324455205811491E-3</v>
      </c>
      <c r="E29" s="22">
        <f t="shared" si="9"/>
        <v>-5.6839798473600176</v>
      </c>
      <c r="F29" s="27">
        <v>206</v>
      </c>
    </row>
    <row r="30" spans="1:34" x14ac:dyDescent="0.3">
      <c r="A30" s="36"/>
      <c r="B30" s="22">
        <v>0.4163</v>
      </c>
      <c r="C30" s="22">
        <f>B30-'Carga e Descarga'!$G$18</f>
        <v>3.3000000000000251E-3</v>
      </c>
      <c r="D30" s="22">
        <f t="shared" si="8"/>
        <v>7.9903147699758488E-3</v>
      </c>
      <c r="E30" s="22">
        <f t="shared" si="9"/>
        <v>-5.7138328105096949</v>
      </c>
      <c r="F30" s="27">
        <v>274</v>
      </c>
    </row>
    <row r="31" spans="1:34" x14ac:dyDescent="0.3">
      <c r="A31" s="36"/>
      <c r="B31" s="22">
        <v>0.41599999999999998</v>
      </c>
      <c r="C31" s="22">
        <f>B31-'Carga e Descarga'!$G$18</f>
        <v>3.0000000000000027E-3</v>
      </c>
      <c r="D31" s="22">
        <f t="shared" si="8"/>
        <v>7.2639225181598127E-3</v>
      </c>
      <c r="E31" s="22">
        <f t="shared" si="9"/>
        <v>-5.8091429903140268</v>
      </c>
      <c r="F31" s="27">
        <v>338</v>
      </c>
    </row>
    <row r="32" spans="1:34" x14ac:dyDescent="0.3">
      <c r="A32" s="36"/>
      <c r="B32" s="22">
        <v>0.41570000000000001</v>
      </c>
      <c r="C32" s="22">
        <f>B32-'Carga e Descarga'!$G$18</f>
        <v>2.7000000000000357E-3</v>
      </c>
      <c r="D32" s="22">
        <f t="shared" si="8"/>
        <v>6.5375302663439128E-3</v>
      </c>
      <c r="E32" s="22">
        <f t="shared" si="9"/>
        <v>-5.9145035059718403</v>
      </c>
      <c r="F32" s="27">
        <v>405</v>
      </c>
    </row>
    <row r="33" spans="1:22" x14ac:dyDescent="0.3">
      <c r="A33" s="36"/>
      <c r="B33" s="22">
        <v>0.41560000000000002</v>
      </c>
      <c r="C33" s="22">
        <f>B33-'Carga e Descarga'!$G$18</f>
        <v>2.6000000000000467E-3</v>
      </c>
      <c r="D33" s="22">
        <f t="shared" si="8"/>
        <v>6.2953995157386125E-3</v>
      </c>
      <c r="E33" s="22">
        <f t="shared" si="9"/>
        <v>-5.9522438339546824</v>
      </c>
      <c r="F33" s="27">
        <v>507</v>
      </c>
    </row>
    <row r="34" spans="1:22" x14ac:dyDescent="0.3">
      <c r="A34" s="36"/>
      <c r="B34" s="22">
        <v>0.41549999999999998</v>
      </c>
      <c r="C34" s="22">
        <f>B34-'Carga e Descarga'!$G$18</f>
        <v>2.5000000000000022E-3</v>
      </c>
      <c r="D34" s="22">
        <f t="shared" si="8"/>
        <v>6.0532687651331778E-3</v>
      </c>
      <c r="E34" s="22">
        <f t="shared" si="9"/>
        <v>-5.9914645471079808</v>
      </c>
      <c r="F34" s="27">
        <v>600</v>
      </c>
    </row>
    <row r="35" spans="1:22" x14ac:dyDescent="0.3">
      <c r="A35" s="36"/>
      <c r="B35" s="22">
        <v>0.41520000000000001</v>
      </c>
      <c r="C35" s="22">
        <f>B35-'Carga e Descarga'!$G$18</f>
        <v>2.2000000000000353E-3</v>
      </c>
      <c r="D35" s="22">
        <f t="shared" si="8"/>
        <v>5.3268765133172771E-3</v>
      </c>
      <c r="E35" s="22">
        <f t="shared" si="9"/>
        <v>-6.1192979186178507</v>
      </c>
      <c r="F35" s="27">
        <v>701</v>
      </c>
    </row>
    <row r="36" spans="1:22" x14ac:dyDescent="0.3">
      <c r="A36" s="36"/>
      <c r="B36" s="22">
        <v>0.41510000000000002</v>
      </c>
      <c r="C36" s="22">
        <f>B36-'Carga e Descarga'!$G$18</f>
        <v>2.1000000000000463E-3</v>
      </c>
      <c r="D36" s="22">
        <f t="shared" si="8"/>
        <v>5.0847457627119768E-3</v>
      </c>
      <c r="E36" s="22">
        <f t="shared" si="9"/>
        <v>-6.1658179342527379</v>
      </c>
      <c r="F36" s="27">
        <v>808</v>
      </c>
    </row>
    <row r="37" spans="1:22" x14ac:dyDescent="0.3">
      <c r="A37" s="36"/>
      <c r="B37" s="22">
        <v>0.41499999999999998</v>
      </c>
      <c r="C37" s="22">
        <f>B37-'Carga e Descarga'!$G$18</f>
        <v>2.0000000000000018E-3</v>
      </c>
      <c r="D37" s="22">
        <f t="shared" si="8"/>
        <v>4.8426150121065421E-3</v>
      </c>
      <c r="E37" s="22">
        <f t="shared" si="9"/>
        <v>-6.2146080984221905</v>
      </c>
      <c r="F37" s="27">
        <v>918</v>
      </c>
    </row>
    <row r="38" spans="1:22" x14ac:dyDescent="0.3">
      <c r="A38" s="36"/>
      <c r="B38" s="22">
        <v>0.41499999999999998</v>
      </c>
      <c r="C38" s="22">
        <f>B38-'Carga e Descarga'!$G$18</f>
        <v>2.0000000000000018E-3</v>
      </c>
      <c r="D38" s="22">
        <f t="shared" si="8"/>
        <v>4.8426150121065421E-3</v>
      </c>
      <c r="E38" s="22">
        <f t="shared" si="9"/>
        <v>-6.2146080984221905</v>
      </c>
      <c r="F38" s="27">
        <v>996</v>
      </c>
      <c r="S38" s="30" t="s">
        <v>25</v>
      </c>
      <c r="T38" s="30"/>
    </row>
    <row r="39" spans="1:22" x14ac:dyDescent="0.3">
      <c r="A39" s="36"/>
      <c r="B39" s="22">
        <v>0.41499999999999998</v>
      </c>
      <c r="C39" s="22">
        <f>B39-'Carga e Descarga'!$G$18</f>
        <v>2.0000000000000018E-3</v>
      </c>
      <c r="D39" s="22">
        <f t="shared" si="8"/>
        <v>4.8426150121065421E-3</v>
      </c>
      <c r="E39" s="22">
        <f t="shared" si="9"/>
        <v>-6.2146080984221905</v>
      </c>
      <c r="F39" s="27">
        <v>1030</v>
      </c>
      <c r="R39" s="24" t="s">
        <v>36</v>
      </c>
      <c r="S39" s="4">
        <f t="array" ref="S39:T41">LINEST(E26:E39,F26:F39,TRUE,TRUE)</f>
        <v>-7.4471375876728949E-4</v>
      </c>
      <c r="T39" s="4">
        <v>-5.5285241918709813</v>
      </c>
      <c r="U39" s="31" t="s">
        <v>35</v>
      </c>
      <c r="V39" s="30"/>
    </row>
    <row r="40" spans="1:22" x14ac:dyDescent="0.3">
      <c r="R40" s="24" t="s">
        <v>29</v>
      </c>
      <c r="S40" s="4">
        <v>4.5026637565156572E-5</v>
      </c>
      <c r="T40" s="4">
        <v>2.7175572824945746E-2</v>
      </c>
      <c r="U40" s="31" t="s">
        <v>28</v>
      </c>
      <c r="V40" s="30"/>
    </row>
    <row r="41" spans="1:22" ht="16.2" x14ac:dyDescent="0.3">
      <c r="R41" s="24" t="s">
        <v>43</v>
      </c>
      <c r="S41" s="4">
        <v>0.95797611447723408</v>
      </c>
      <c r="T41" s="4">
        <v>5.4355580392070058E-2</v>
      </c>
      <c r="U41" s="31" t="s">
        <v>30</v>
      </c>
      <c r="V41" s="30"/>
    </row>
    <row r="59" spans="4:4" x14ac:dyDescent="0.3">
      <c r="D59" s="11"/>
    </row>
  </sheetData>
  <mergeCells count="14">
    <mergeCell ref="U40:V40"/>
    <mergeCell ref="U41:V41"/>
    <mergeCell ref="A25:A39"/>
    <mergeCell ref="AG2:AH2"/>
    <mergeCell ref="A3:F3"/>
    <mergeCell ref="A23:F23"/>
    <mergeCell ref="AE2:AF2"/>
    <mergeCell ref="A5:A21"/>
    <mergeCell ref="S18:T18"/>
    <mergeCell ref="U19:V19"/>
    <mergeCell ref="U20:V20"/>
    <mergeCell ref="U21:V21"/>
    <mergeCell ref="S38:T38"/>
    <mergeCell ref="U39:V39"/>
  </mergeCells>
  <pageMargins left="0.43307086614173229" right="3.937007874015748E-2" top="3.937007874015748E-2" bottom="0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Carga e Descarga</vt:lpstr>
      <vt:lpstr>Creep e Relax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Sérgio Sousa</cp:lastModifiedBy>
  <cp:lastPrinted>2022-04-03T12:13:43Z</cp:lastPrinted>
  <dcterms:created xsi:type="dcterms:W3CDTF">2022-03-28T08:43:32Z</dcterms:created>
  <dcterms:modified xsi:type="dcterms:W3CDTF">2022-04-03T12:14:04Z</dcterms:modified>
</cp:coreProperties>
</file>