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DC308F52-6826-48B6-81BA-67EE61188078}" xr6:coauthVersionLast="47" xr6:coauthVersionMax="47" xr10:uidLastSave="{00000000-0000-0000-0000-000000000000}"/>
  <bookViews>
    <workbookView xWindow="-120" yWindow="-120" windowWidth="29040" windowHeight="15720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 a="1"/>
  <c r="H47" i="1" s="1"/>
  <c r="J41" i="1" a="1"/>
  <c r="J41" i="1" s="1"/>
  <c r="K47" i="1" a="1"/>
  <c r="K47" i="1" s="1"/>
  <c r="G41" i="1" a="1"/>
  <c r="G41" i="1" s="1"/>
  <c r="C27" i="1"/>
  <c r="D27" i="1"/>
  <c r="B27" i="1"/>
  <c r="C13" i="1"/>
  <c r="B13" i="1"/>
  <c r="D13" i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F33" i="1"/>
  <c r="F31" i="1"/>
  <c r="I17" i="1"/>
  <c r="J17" i="1" s="1"/>
  <c r="I16" i="1"/>
  <c r="J16" i="1" s="1"/>
  <c r="L27" i="1" l="1"/>
  <c r="K36" i="1" s="1"/>
  <c r="J27" i="1"/>
  <c r="K34" i="1" s="1"/>
  <c r="K27" i="1"/>
  <c r="K35" i="1" s="1"/>
  <c r="K17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I41" i="1" l="1" a="1"/>
  <c r="I41" i="1" s="1"/>
  <c r="F41" i="1" a="1"/>
  <c r="F41" i="1" s="1"/>
  <c r="J13" i="1"/>
  <c r="K31" i="1" s="1"/>
  <c r="L13" i="1"/>
  <c r="K33" i="1" s="1"/>
  <c r="K13" i="1"/>
  <c r="K32" i="1" s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<sst xmlns="http://schemas.openxmlformats.org/spreadsheetml/2006/main" count="88" uniqueCount="48">
  <si>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</si>
  <si>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</si>
  <si>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</si>
  <si>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</si>
  <si>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</si>
  <si>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</si>
  <si>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</si>
  <si>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</si>
  <si>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</si>
  <si>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</si>
  <si>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</si>
  <si>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</si>
  <si>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</si>
  <si>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</si>
  <si>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</si>
  <si>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</si>
  <si>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</si>
  <si>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</si>
  <si>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</si>
  <si>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</si>
  <si>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</si>
  <si>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</si>
  <si>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</si>
  <si>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</si>
  <si>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</si>
  <si>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</si>
  <si>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</si>
  <si>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</si>
  <si>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</si>
  <si>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</si>
  <si>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</si>
  <si>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</si>
  <si>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</si>
  <si>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</si>
  <si>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</si>
  <si>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</si>
  <si>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</si>
  <si>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</si>
  <si>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</si>
  <si>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</si>
  <si>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</si>
  <si>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</si>
  <si>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Residuos</t>
  </si>
  <si>
    <t>1/Si(1/So)</t>
  </si>
  <si>
    <t>D(So)</t>
  </si>
  <si>
    <t>Esquerda</t>
  </si>
  <si>
    <t>Direita</t>
  </si>
  <si>
    <t>Regressão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</si>
</sst>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4" fillId="2" borderId="1" xfId="0" applyFont="1" applyFill="1" applyBorder="1"/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7736657917760281E-2"/>
                  <c:y val="-0.46888130840322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(cm-1)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2077865266842"/>
          <c:y val="0.60117161250609141"/>
          <c:w val="0.18712554680664917"/>
          <c:h val="0.20629955457522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700667444689009"/>
          <c:y val="0.46353000874890637"/>
          <c:w val="0.26761645770047582"/>
          <c:h val="0.3400062992125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Sheet1!$F$41:$F$50</c:f>
              <c:numCache>
                <c:formatCode>General</c:formatCode>
                <c:ptCount val="10"/>
                <c:pt idx="0">
                  <c:v>1.1503260869565213E-2</c:v>
                </c:pt>
                <c:pt idx="1">
                  <c:v>1.2343850267379684E-2</c:v>
                </c:pt>
                <c:pt idx="2">
                  <c:v>1.1645257452574526E-2</c:v>
                </c:pt>
                <c:pt idx="3">
                  <c:v>1.1216939890710383E-2</c:v>
                </c:pt>
                <c:pt idx="4">
                  <c:v>5.1313838120104441E-2</c:v>
                </c:pt>
                <c:pt idx="5">
                  <c:v>5.226330718165359E-2</c:v>
                </c:pt>
                <c:pt idx="6">
                  <c:v>5.2931854379977245E-2</c:v>
                </c:pt>
                <c:pt idx="7">
                  <c:v>5.3643617021276596E-2</c:v>
                </c:pt>
                <c:pt idx="8">
                  <c:v>5.481328934967012E-2</c:v>
                </c:pt>
                <c:pt idx="9">
                  <c:v>5.5351498492640538E-2</c:v>
                </c:pt>
              </c:numCache>
            </c:numRef>
          </c:xVal>
          <c:yVal>
            <c:numRef>
              <c:f>Sheet1!$I$41:$I$50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Regressão Linear</a:t>
                </a:r>
              </a:p>
            </c:rich>
          </c:tx>
          <c:layout>
            <c:manualLayout>
              <c:xMode val="edge"/>
              <c:yMode val="edge"/>
              <c:x val="0.4297569991251093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Residuos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81496062992123"/>
          <c:y val="0.7759601924759405"/>
          <c:w val="0.1348934820647419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43229676935546"/>
          <c:y val="0.19280048036090919"/>
          <c:w val="0.7176010256782418"/>
          <c:h val="0.557332032287653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Sheet1!$G$41:$G$46</c:f>
              <c:numCache>
                <c:formatCode>General</c:formatCode>
                <c:ptCount val="6"/>
                <c:pt idx="0">
                  <c:v>74.120779999999996</c:v>
                </c:pt>
                <c:pt idx="1">
                  <c:v>80.16328</c:v>
                </c:pt>
                <c:pt idx="2">
                  <c:v>85.045620000000014</c:v>
                </c:pt>
                <c:pt idx="3">
                  <c:v>90.943100000000001</c:v>
                </c:pt>
                <c:pt idx="4">
                  <c:v>102.64138</c:v>
                </c:pt>
                <c:pt idx="5">
                  <c:v>109.099604</c:v>
                </c:pt>
              </c:numCache>
            </c:numRef>
          </c:xVal>
          <c:yVal>
            <c:numRef>
              <c:f>Sheet1!$J$41:$J$46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B-4EC1-98BE-B506A7EB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15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14852982086924"/>
          <c:y val="0.20166317188005878"/>
          <c:w val="0.14919094790570533"/>
          <c:h val="8.771989425183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5292563025465"/>
          <c:y val="0.19205174078398884"/>
          <c:w val="0.71157559115734093"/>
          <c:h val="0.5590511308409386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Sheet1!$H$47:$H$50</c:f>
              <c:numCache>
                <c:formatCode>General</c:formatCode>
                <c:ptCount val="4"/>
                <c:pt idx="0">
                  <c:v>105.46400000000006</c:v>
                </c:pt>
                <c:pt idx="1">
                  <c:v>100.48700000000002</c:v>
                </c:pt>
                <c:pt idx="2">
                  <c:v>104.63450000000006</c:v>
                </c:pt>
                <c:pt idx="3">
                  <c:v>107.12299999999999</c:v>
                </c:pt>
              </c:numCache>
            </c:numRef>
          </c:xVal>
          <c:yVal>
            <c:numRef>
              <c:f>Sheet1!$K$47:$K$50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A8-444C-B8F4-3CADC69DC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Sheet1!$G$41:$G$46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Sheet1!$J$41:$J$46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D1A8-444C-B8F4-3CADC69DCD8E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08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324368229952777"/>
          <c:y val="0.64068524003052973"/>
          <c:w val="0.16858079806998721"/>
          <c:h val="0.1747584690755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43229676935546"/>
          <c:y val="0.19280048036090919"/>
          <c:w val="0.7176010256782418"/>
          <c:h val="0.557332032287653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Sheet1!$G$41:$G$46</c:f>
              <c:numCache>
                <c:formatCode>General</c:formatCode>
                <c:ptCount val="6"/>
                <c:pt idx="0">
                  <c:v>74.120779999999996</c:v>
                </c:pt>
                <c:pt idx="1">
                  <c:v>80.16328</c:v>
                </c:pt>
                <c:pt idx="2">
                  <c:v>85.045620000000014</c:v>
                </c:pt>
                <c:pt idx="3">
                  <c:v>90.943100000000001</c:v>
                </c:pt>
                <c:pt idx="4">
                  <c:v>102.64138</c:v>
                </c:pt>
                <c:pt idx="5">
                  <c:v>109.099604</c:v>
                </c:pt>
              </c:numCache>
            </c:numRef>
          </c:xVal>
          <c:yVal>
            <c:numRef>
              <c:f>Sheet1!$J$41:$J$46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3-41C6-AAE8-5137FC489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15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14852982086924"/>
          <c:y val="0.20166317188005878"/>
          <c:w val="0.14919094790570533"/>
          <c:h val="8.771989425183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5292563025465"/>
          <c:y val="0.19205174078398884"/>
          <c:w val="0.71157559115734093"/>
          <c:h val="0.5590511308409386"/>
        </c:manualLayout>
      </c:layout>
      <c:scatterChart>
        <c:scatterStyle val="lineMarker"/>
        <c:varyColors val="0"/>
        <c:ser>
          <c:idx val="1"/>
          <c:order val="1"/>
          <c:tx>
            <c:v>Residuos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Sheet1!$H$47:$H$50</c:f>
              <c:numCache>
                <c:formatCode>General</c:formatCode>
                <c:ptCount val="4"/>
                <c:pt idx="0">
                  <c:v>105.46400000000006</c:v>
                </c:pt>
                <c:pt idx="1">
                  <c:v>100.48700000000002</c:v>
                </c:pt>
                <c:pt idx="2">
                  <c:v>104.63450000000006</c:v>
                </c:pt>
                <c:pt idx="3">
                  <c:v>107.12299999999999</c:v>
                </c:pt>
              </c:numCache>
            </c:numRef>
          </c:xVal>
          <c:yVal>
            <c:numRef>
              <c:f>Sheet1!$K$47:$K$50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AF-4DF3-8D96-24A1B8A34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Resíduos</c:v>
                </c:tx>
                <c:spPr>
                  <a:ln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Sheet1!$G$41:$G$46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Sheet1!$J$41:$J$46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8AF-4DF3-8D96-24A1B8A341CB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Sheet1!$G$41:$G$46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Sheet1!$J$41:$J$46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8AF-4DF3-8D96-24A1B8A341CB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08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layout>
            <c:manualLayout>
              <c:xMode val="edge"/>
              <c:yMode val="edge"/>
              <c:x val="2.8161157274695498E-2"/>
              <c:y val="0.333903632299605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324368229952777"/>
          <c:y val="0.64068524003052973"/>
          <c:w val="0.16858079806998721"/>
          <c:h val="0.1747584690755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0</xdr:row>
      <xdr:rowOff>48619</xdr:rowOff>
    </xdr:from>
    <xdr:to>
      <xdr:col>19</xdr:col>
      <xdr:colOff>342899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127634</xdr:colOff>
      <xdr:row>17</xdr:row>
      <xdr:rowOff>138505</xdr:rowOff>
    </xdr:from>
    <xdr:to>
      <xdr:col>19</xdr:col>
      <xdr:colOff>400050</xdr:colOff>
      <xdr:row>32</xdr:row>
      <xdr:rowOff>24205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123825</xdr:colOff>
      <xdr:row>32</xdr:row>
      <xdr:rowOff>109537</xdr:rowOff>
    </xdr:from>
    <xdr:to>
      <xdr:col>19</xdr:col>
      <xdr:colOff>419100</xdr:colOff>
      <xdr:row>46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161926</xdr:colOff>
      <xdr:row>52</xdr:row>
      <xdr:rowOff>33337</xdr:rowOff>
    </xdr:from>
    <xdr:to>
      <xdr:col>9</xdr:col>
      <xdr:colOff>266701</xdr:colOff>
      <xdr:row>65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481D178-48C4-44FC-8015-A74013F02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171450</xdr:colOff>
      <xdr:row>65</xdr:row>
      <xdr:rowOff>33337</xdr:rowOff>
    </xdr:from>
    <xdr:to>
      <xdr:col>9</xdr:col>
      <xdr:colOff>266700</xdr:colOff>
      <xdr:row>78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50B3CA-8F08-4AEB-9BEA-7536F26FE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133350</xdr:colOff>
      <xdr:row>78</xdr:row>
      <xdr:rowOff>47625</xdr:rowOff>
    </xdr:from>
    <xdr:to>
      <xdr:col>9</xdr:col>
      <xdr:colOff>238125</xdr:colOff>
      <xdr:row>91</xdr:row>
      <xdr:rowOff>14288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385144E-FCAC-4E14-8A35-13ECB7532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133350</xdr:colOff>
      <xdr:row>91</xdr:row>
      <xdr:rowOff>104775</xdr:rowOff>
    </xdr:from>
    <xdr:to>
      <xdr:col>9</xdr:col>
      <xdr:colOff>238125</xdr:colOff>
      <xdr:row>104</xdr:row>
      <xdr:rowOff>71438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CC6BA43-BF72-4EF4-84D3-38A55F011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R50"/>
  <sheetViews>
    <sheetView tabSelected="1" topLeftCell="B1" zoomScaleNormal="100" workbookViewId="0">
      <selection activeCell="L102" sqref="L102"/>
    </sheetView>
  </sheetViews>
  <sheetFormatPr defaultRowHeight="15" x14ac:dyDescent="0.25"/>
  <cols>
    <col min="1" max="1" width="10.28515625" customWidth="1"/>
    <col min="2" max="2" width="8" customWidth="1"/>
    <col min="3" max="3" width="7.28515625" customWidth="1"/>
    <col min="4" max="4" width="7.7109375" customWidth="1"/>
    <col min="5" max="5" width="7.42578125" customWidth="1"/>
    <col min="6" max="7" width="7.28515625" customWidth="1"/>
    <col min="8" max="8" width="7.85546875" customWidth="1"/>
    <col min="9" max="9" width="7.5703125" customWidth="1"/>
    <col min="10" max="10" width="8.42578125" customWidth="1"/>
    <col min="11" max="11" width="11.42578125" customWidth="1"/>
    <col min="12" max="12" width="10.28515625" customWidth="1"/>
    <col min="13" max="13" width="9.28515625" customWidth="1"/>
  </cols>
  <sheetData>
    <row r="1" spans="1:12" x14ac:dyDescent="0.25">
      <c r="B1" s="47" t="s">
        <v>25</v>
      </c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x14ac:dyDescent="0.25">
      <c r="A2" s="4"/>
      <c r="B2" s="19" t="s">
        <v>0</v>
      </c>
      <c r="C2" s="19" t="s">
        <v>26</v>
      </c>
      <c r="D2" s="19" t="s">
        <v>1</v>
      </c>
      <c r="E2" s="19" t="s">
        <v>10</v>
      </c>
      <c r="F2" s="19" t="s">
        <v>11</v>
      </c>
      <c r="G2" s="19" t="s">
        <v>2</v>
      </c>
      <c r="H2" s="19" t="s">
        <v>9</v>
      </c>
      <c r="I2" s="19" t="s">
        <v>8</v>
      </c>
      <c r="J2" s="19" t="s">
        <v>3</v>
      </c>
      <c r="K2" s="19" t="s">
        <v>35</v>
      </c>
      <c r="L2" s="1" t="s">
        <v>5</v>
      </c>
    </row>
    <row r="3" spans="1:12" x14ac:dyDescent="0.25">
      <c r="A3" s="5" t="s">
        <v>6</v>
      </c>
      <c r="B3" s="17">
        <v>95.6</v>
      </c>
      <c r="C3" s="17">
        <v>18.399999999999999</v>
      </c>
      <c r="D3" s="17">
        <v>76.7</v>
      </c>
      <c r="E3" s="17">
        <v>2.2999999999999998</v>
      </c>
      <c r="F3" s="17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25">
      <c r="A4" s="6" t="s">
        <v>6</v>
      </c>
      <c r="B4" s="17">
        <v>102.1</v>
      </c>
      <c r="C4" s="17">
        <v>18.7</v>
      </c>
      <c r="D4" s="17">
        <v>83.35</v>
      </c>
      <c r="E4" s="17">
        <v>2.2999999999999998</v>
      </c>
      <c r="F4" s="17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25">
      <c r="A5" s="6" t="s">
        <v>6</v>
      </c>
      <c r="B5" s="17">
        <v>106.9</v>
      </c>
      <c r="C5" s="17">
        <v>18.45</v>
      </c>
      <c r="D5" s="17">
        <v>88.55</v>
      </c>
      <c r="E5" s="17">
        <v>2.2999999999999998</v>
      </c>
      <c r="F5" s="17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20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25">
      <c r="A6" s="6" t="s">
        <v>6</v>
      </c>
      <c r="B6" s="17">
        <v>113.1</v>
      </c>
      <c r="C6" s="17">
        <v>18.3</v>
      </c>
      <c r="D6" s="17">
        <v>95</v>
      </c>
      <c r="E6" s="17">
        <v>2.2999999999999998</v>
      </c>
      <c r="F6" s="17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25">
      <c r="A7" s="2" t="s">
        <v>7</v>
      </c>
      <c r="B7" s="17">
        <v>95.75</v>
      </c>
      <c r="C7" s="17">
        <v>76.599999999999994</v>
      </c>
      <c r="D7" s="17">
        <v>19</v>
      </c>
      <c r="E7" s="17">
        <v>2.2999999999999998</v>
      </c>
      <c r="F7" s="17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25">
      <c r="A8" s="2" t="s">
        <v>7</v>
      </c>
      <c r="B8" s="17">
        <v>102.15</v>
      </c>
      <c r="C8" s="17">
        <v>82.85</v>
      </c>
      <c r="D8" s="17">
        <v>19.350000000000001</v>
      </c>
      <c r="E8" s="17">
        <v>2.2999999999999998</v>
      </c>
      <c r="F8" s="17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25">
      <c r="A9" s="2" t="s">
        <v>7</v>
      </c>
      <c r="B9" s="17">
        <v>106.9</v>
      </c>
      <c r="C9" s="17">
        <v>87.9</v>
      </c>
      <c r="D9" s="17">
        <v>19</v>
      </c>
      <c r="E9" s="17">
        <v>2.2999999999999998</v>
      </c>
      <c r="F9" s="17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25">
      <c r="A10" s="2" t="s">
        <v>7</v>
      </c>
      <c r="B10" s="17">
        <v>113.05</v>
      </c>
      <c r="C10" s="17">
        <v>94</v>
      </c>
      <c r="D10" s="17">
        <v>19.3</v>
      </c>
      <c r="E10" s="17">
        <v>2.2999999999999998</v>
      </c>
      <c r="F10" s="17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25">
      <c r="A11" s="2" t="s">
        <v>7</v>
      </c>
      <c r="B11" s="17">
        <v>124.3</v>
      </c>
      <c r="C11" s="17">
        <v>106.1</v>
      </c>
      <c r="D11" s="17">
        <v>18.149999999999999</v>
      </c>
      <c r="E11" s="17">
        <v>2.2999999999999998</v>
      </c>
      <c r="F11" s="17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25">
      <c r="A12" s="2" t="s">
        <v>7</v>
      </c>
      <c r="B12" s="17">
        <v>130.94999999999999</v>
      </c>
      <c r="C12" s="17">
        <v>112.78</v>
      </c>
      <c r="D12" s="17">
        <v>17.649999999999999</v>
      </c>
      <c r="E12" s="17">
        <v>2.2999999999999998</v>
      </c>
      <c r="F12" s="17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25">
      <c r="A13" s="16" t="s">
        <v>32</v>
      </c>
      <c r="B13" s="24">
        <f>AVERAGE(B3:B12)</f>
        <v>109.08</v>
      </c>
      <c r="C13" s="24">
        <f>AVERAGE(C3:C12)</f>
        <v>63.407999999999994</v>
      </c>
      <c r="D13" s="24">
        <f>AVERAGE(D3:D12)</f>
        <v>45.605000000000004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21">
        <f>AVERAGE(J3:J12)</f>
        <v>15.394079324631225</v>
      </c>
      <c r="K13" s="21">
        <f>AVERAGE(K3:K12)</f>
        <v>15.435866592255355</v>
      </c>
      <c r="L13" s="21">
        <f t="shared" ref="L13" si="7">AVERAGE(L3:L12)</f>
        <v>15.418693647044245</v>
      </c>
    </row>
    <row r="14" spans="1:12" x14ac:dyDescent="0.25">
      <c r="G14" s="3"/>
      <c r="H14" s="3"/>
      <c r="I14" s="3"/>
    </row>
    <row r="15" spans="1:12" x14ac:dyDescent="0.25">
      <c r="A15" s="3"/>
      <c r="B15" s="53" t="s">
        <v>12</v>
      </c>
      <c r="C15" s="53"/>
      <c r="E15" s="3"/>
      <c r="G15" s="3"/>
      <c r="H15" s="3"/>
      <c r="I15" s="1" t="s">
        <v>18</v>
      </c>
      <c r="J15" s="1" t="s">
        <v>19</v>
      </c>
      <c r="K15" s="40" t="s">
        <v>24</v>
      </c>
      <c r="L15" s="40"/>
    </row>
    <row r="16" spans="1:12" x14ac:dyDescent="0.25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43" t="s">
        <v>15</v>
      </c>
      <c r="E16" s="44"/>
      <c r="G16" s="40" t="s">
        <v>17</v>
      </c>
      <c r="H16" s="54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18" x14ac:dyDescent="0.25">
      <c r="A17" s="1" t="s">
        <v>13</v>
      </c>
      <c r="B17" s="11">
        <v>1.6959264966798147E-2</v>
      </c>
      <c r="C17" s="11">
        <v>5.9871925775196099E-4</v>
      </c>
      <c r="D17" s="45" t="s">
        <v>16</v>
      </c>
      <c r="E17" s="46"/>
      <c r="F17" s="22"/>
      <c r="G17" s="41" t="s">
        <v>20</v>
      </c>
      <c r="H17" s="51"/>
      <c r="I17" s="39">
        <f>(INTERCEPT(B3:B6,C3:C6)-INTERCEPT(R24:R29,C7:C12))/(SLOPE(R24:R29,C7:C12)-SLOPE(B3:B6,C3:C6))</f>
        <v>24.756981786643593</v>
      </c>
      <c r="J17" s="38">
        <f>SLOPE(B3:B6,C3:C6)*I17+INTERCEPT(B3:B6,C3:C6)</f>
        <v>0</v>
      </c>
      <c r="K17" s="39">
        <f>I17</f>
        <v>24.756981786643593</v>
      </c>
      <c r="L17" s="39"/>
    </row>
    <row r="18" spans="1:18" ht="20.25" customHeight="1" x14ac:dyDescent="0.25">
      <c r="G18" s="52"/>
      <c r="H18" s="51"/>
      <c r="I18" s="39"/>
      <c r="J18" s="38"/>
      <c r="K18" s="39"/>
      <c r="L18" s="39"/>
    </row>
    <row r="19" spans="1:18" ht="15" customHeight="1" x14ac:dyDescent="0.25">
      <c r="A19" s="36" t="s">
        <v>34</v>
      </c>
      <c r="B19" s="36"/>
      <c r="C19" s="36"/>
      <c r="D19" s="36"/>
      <c r="E19" s="36"/>
      <c r="G19" s="41" t="s">
        <v>21</v>
      </c>
      <c r="H19" s="51"/>
      <c r="I19" s="38">
        <v>0</v>
      </c>
      <c r="J19" s="38">
        <v>21.914000000000001</v>
      </c>
      <c r="K19" s="38">
        <f>J19</f>
        <v>21.914000000000001</v>
      </c>
      <c r="L19" s="38"/>
    </row>
    <row r="20" spans="1:18" ht="18.75" customHeight="1" x14ac:dyDescent="0.25">
      <c r="A20" s="36"/>
      <c r="B20" s="36"/>
      <c r="C20" s="36"/>
      <c r="D20" s="36"/>
      <c r="E20" s="36"/>
      <c r="G20" s="52"/>
      <c r="H20" s="51"/>
      <c r="I20" s="38"/>
      <c r="J20" s="38"/>
      <c r="K20" s="38"/>
      <c r="L20" s="38"/>
    </row>
    <row r="21" spans="1:18" x14ac:dyDescent="0.25">
      <c r="B21" s="23"/>
      <c r="C21" s="23"/>
      <c r="D21" s="23"/>
      <c r="H21" s="3"/>
      <c r="I21" s="3"/>
      <c r="J21" s="3"/>
    </row>
    <row r="22" spans="1:18" x14ac:dyDescent="0.25">
      <c r="A22" s="34"/>
      <c r="B22" s="50" t="s">
        <v>41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1:18" x14ac:dyDescent="0.25">
      <c r="A23" s="35"/>
      <c r="B23" s="18" t="s">
        <v>0</v>
      </c>
      <c r="C23" s="18" t="s">
        <v>26</v>
      </c>
      <c r="D23" s="18" t="s">
        <v>1</v>
      </c>
      <c r="E23" s="18" t="s">
        <v>10</v>
      </c>
      <c r="F23" s="18" t="s">
        <v>11</v>
      </c>
      <c r="G23" s="18" t="s">
        <v>2</v>
      </c>
      <c r="H23" s="19" t="s">
        <v>9</v>
      </c>
      <c r="I23" s="19" t="s">
        <v>30</v>
      </c>
      <c r="J23" s="19" t="s">
        <v>3</v>
      </c>
      <c r="K23" s="19" t="s">
        <v>4</v>
      </c>
      <c r="L23" s="19" t="s">
        <v>5</v>
      </c>
    </row>
    <row r="24" spans="1:18" ht="15.6" customHeight="1" x14ac:dyDescent="0.25">
      <c r="A24" s="13" t="s">
        <v>29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18" x14ac:dyDescent="0.25">
      <c r="A25" s="1" t="s">
        <v>28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8">F25/E25</f>
        <v>1.7391304347826089</v>
      </c>
      <c r="H25" s="12">
        <f t="shared" ref="H25:H26" si="9">1/C25</f>
        <v>6.6666666666666666E-2</v>
      </c>
      <c r="I25" s="12">
        <f t="shared" ref="I25:I26" si="10">1/D25</f>
        <v>3.4602076124567477E-2</v>
      </c>
      <c r="J25" s="12">
        <f t="shared" ref="J25:J26" si="11">D25*C25/B25</f>
        <v>9.8747152619589986</v>
      </c>
      <c r="K25" s="12">
        <f t="shared" ref="K25:K26" si="12">C25-C25^2/B25</f>
        <v>9.8747152619589968</v>
      </c>
      <c r="L25" s="12">
        <f t="shared" ref="L25:L26" si="13">D25-D25^2/B25</f>
        <v>9.8747152619589968</v>
      </c>
      <c r="R25" s="3">
        <v>0</v>
      </c>
    </row>
    <row r="26" spans="1:18" x14ac:dyDescent="0.25">
      <c r="A26" s="1" t="s">
        <v>27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8"/>
        <v>1.8695652173913044</v>
      </c>
      <c r="H26" s="12">
        <f t="shared" si="9"/>
        <v>6.6666666666666666E-2</v>
      </c>
      <c r="I26" s="12">
        <f t="shared" si="10"/>
        <v>3.7383177570093455E-2</v>
      </c>
      <c r="J26" s="12">
        <f t="shared" si="11"/>
        <v>9.7272727272727266</v>
      </c>
      <c r="K26" s="12">
        <f t="shared" si="12"/>
        <v>9.5454545454545467</v>
      </c>
      <c r="L26" s="12">
        <f t="shared" si="13"/>
        <v>9.4030303030303024</v>
      </c>
      <c r="R26" s="3">
        <v>0</v>
      </c>
    </row>
    <row r="27" spans="1:18" x14ac:dyDescent="0.25">
      <c r="A27" s="16" t="s">
        <v>32</v>
      </c>
      <c r="B27" s="5">
        <f>AVERAGE(B24:B26)</f>
        <v>41.550000000000004</v>
      </c>
      <c r="C27" s="5">
        <f t="shared" ref="C27:D27" si="14">AVERAGE(C24:C26)</f>
        <v>15</v>
      </c>
      <c r="D27" s="5">
        <f t="shared" si="14"/>
        <v>26.716666666666669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18" x14ac:dyDescent="0.25">
      <c r="R28" s="3">
        <v>0</v>
      </c>
    </row>
    <row r="29" spans="1:18" x14ac:dyDescent="0.25">
      <c r="R29" s="3">
        <v>0</v>
      </c>
    </row>
    <row r="30" spans="1:18" x14ac:dyDescent="0.25">
      <c r="D30" s="2" t="s">
        <v>18</v>
      </c>
      <c r="E30" s="2" t="s">
        <v>19</v>
      </c>
      <c r="F30" s="9" t="s">
        <v>24</v>
      </c>
      <c r="H30" s="25" t="s">
        <v>39</v>
      </c>
      <c r="I30" s="26" t="s">
        <v>40</v>
      </c>
      <c r="J30" s="13" t="s">
        <v>38</v>
      </c>
      <c r="K30" s="13" t="s">
        <v>33</v>
      </c>
      <c r="R30" s="3">
        <v>0</v>
      </c>
    </row>
    <row r="31" spans="1:18" x14ac:dyDescent="0.25">
      <c r="B31" s="41" t="s">
        <v>22</v>
      </c>
      <c r="C31" s="42"/>
      <c r="D31" s="38">
        <v>6.6199999999999995E-2</v>
      </c>
      <c r="E31" s="38">
        <v>0</v>
      </c>
      <c r="F31" s="38">
        <f>1/ D31</f>
        <v>15.105740181268883</v>
      </c>
      <c r="H31" s="37" t="s">
        <v>37</v>
      </c>
      <c r="I31" s="27" t="s">
        <v>3</v>
      </c>
      <c r="J31" s="15">
        <v>0.378</v>
      </c>
      <c r="K31" s="29">
        <f>((J13-15)/15)</f>
        <v>2.6271954975414975E-2</v>
      </c>
      <c r="R31" s="3">
        <v>0</v>
      </c>
    </row>
    <row r="32" spans="1:18" x14ac:dyDescent="0.25">
      <c r="B32" s="41"/>
      <c r="C32" s="42"/>
      <c r="D32" s="38"/>
      <c r="E32" s="38"/>
      <c r="F32" s="38"/>
      <c r="H32" s="37"/>
      <c r="I32" s="28" t="s">
        <v>35</v>
      </c>
      <c r="J32" s="15">
        <v>0.94199999999999995</v>
      </c>
      <c r="K32" s="30">
        <f>((K13-15)/15)</f>
        <v>2.9057772817023656E-2</v>
      </c>
      <c r="R32" s="3">
        <v>0</v>
      </c>
    </row>
    <row r="33" spans="2:18" x14ac:dyDescent="0.25">
      <c r="B33" s="41" t="s">
        <v>23</v>
      </c>
      <c r="C33" s="42"/>
      <c r="D33" s="38">
        <v>0</v>
      </c>
      <c r="E33" s="38">
        <v>6.3899999999999998E-2</v>
      </c>
      <c r="F33" s="38">
        <f>1/E33</f>
        <v>15.649452269170579</v>
      </c>
      <c r="H33" s="37"/>
      <c r="I33" s="28" t="s">
        <v>5</v>
      </c>
      <c r="J33" s="15">
        <v>0.95799999999999996</v>
      </c>
      <c r="K33" s="30">
        <f>((L13-15)/15)</f>
        <v>2.7912909802949672E-2</v>
      </c>
      <c r="R33" s="3">
        <v>0</v>
      </c>
    </row>
    <row r="34" spans="2:18" x14ac:dyDescent="0.25">
      <c r="B34" s="41"/>
      <c r="C34" s="42"/>
      <c r="D34" s="38"/>
      <c r="E34" s="38"/>
      <c r="F34" s="38"/>
      <c r="H34" s="31" t="s">
        <v>36</v>
      </c>
      <c r="I34" s="27" t="s">
        <v>3</v>
      </c>
      <c r="J34" s="15">
        <v>3.9E-2</v>
      </c>
      <c r="K34" s="29">
        <f>((J27-10)/10)</f>
        <v>-3.6473818080461483E-2</v>
      </c>
      <c r="R34" s="3">
        <v>0</v>
      </c>
    </row>
    <row r="35" spans="2:18" x14ac:dyDescent="0.25">
      <c r="H35" s="32"/>
      <c r="I35" s="28" t="s">
        <v>35</v>
      </c>
      <c r="J35" s="15">
        <v>0.96399999999999997</v>
      </c>
      <c r="K35" s="29">
        <f>((K27-10)/10)</f>
        <v>-4.2534424141067541E-2</v>
      </c>
      <c r="R35" s="3">
        <v>0</v>
      </c>
    </row>
    <row r="36" spans="2:18" x14ac:dyDescent="0.25">
      <c r="H36" s="33"/>
      <c r="I36" s="28" t="s">
        <v>5</v>
      </c>
      <c r="J36" s="15">
        <v>0.93600000000000005</v>
      </c>
      <c r="K36" s="29">
        <f>((L27-10)/10)</f>
        <v>-4.7281898888542354E-2</v>
      </c>
    </row>
    <row r="38" spans="2:18" x14ac:dyDescent="0.25">
      <c r="F38" s="56" t="s">
        <v>47</v>
      </c>
      <c r="G38" s="56"/>
      <c r="H38" s="56"/>
      <c r="I38" s="56" t="s">
        <v>42</v>
      </c>
      <c r="J38" s="56"/>
      <c r="K38" s="56"/>
    </row>
    <row r="39" spans="2:18" x14ac:dyDescent="0.25">
      <c r="F39" s="57" t="s">
        <v>43</v>
      </c>
      <c r="G39" s="56" t="s">
        <v>44</v>
      </c>
      <c r="H39" s="56"/>
      <c r="I39" s="57" t="s">
        <v>43</v>
      </c>
      <c r="J39" s="56" t="s">
        <v>44</v>
      </c>
      <c r="K39" s="56"/>
    </row>
    <row r="40" spans="2:18" x14ac:dyDescent="0.25">
      <c r="F40" s="1"/>
      <c r="G40" s="57" t="s">
        <v>46</v>
      </c>
      <c r="H40" s="13" t="s">
        <v>45</v>
      </c>
      <c r="I40" s="1"/>
      <c r="J40" s="13" t="s">
        <v>46</v>
      </c>
      <c r="K40" s="13" t="s">
        <v>45</v>
      </c>
    </row>
    <row r="41" spans="2:18" x14ac:dyDescent="0.25">
      <c r="F41" s="60" cm="1">
        <f t="array" ref="F41:F50">-0.9641*H3:H12+0.0639</f>
        <v>1.1503260869565213E-2</v>
      </c>
      <c r="G41" s="55" cm="1">
        <f t="array" ref="G41:G46">0.9668*C7:C12+0.0639</f>
        <v>74.120779999999996</v>
      </c>
      <c r="H41" s="59"/>
      <c r="I41" s="61" cm="1">
        <f t="array" ref="I41:I50">(I3:I12)-(-0.9641*H3:H12+0.0639)</f>
        <v>1.5345487784139255E-3</v>
      </c>
      <c r="J41" s="21" cm="1">
        <f t="array" ref="J41:J46">(B7:B12)-(0.9668*C7:C12+21.914)</f>
        <v>-0.22087999999999397</v>
      </c>
      <c r="K41" s="58"/>
    </row>
    <row r="42" spans="2:18" x14ac:dyDescent="0.25">
      <c r="F42" s="60">
        <v>1.2343850267379684E-2</v>
      </c>
      <c r="G42" s="55">
        <v>80.16328</v>
      </c>
      <c r="H42" s="59"/>
      <c r="I42" s="61">
        <v>-3.462497874756644E-4</v>
      </c>
      <c r="J42" s="21">
        <v>0.13662000000000774</v>
      </c>
      <c r="K42" s="58"/>
    </row>
    <row r="43" spans="2:18" x14ac:dyDescent="0.25">
      <c r="F43" s="60">
        <v>1.1645257452574526E-2</v>
      </c>
      <c r="G43" s="55">
        <v>85.045620000000014</v>
      </c>
      <c r="H43" s="59"/>
      <c r="I43" s="61">
        <v>-3.5220268125888375E-4</v>
      </c>
      <c r="J43" s="21">
        <v>4.2799999999942884E-3</v>
      </c>
      <c r="K43" s="58"/>
    </row>
    <row r="44" spans="2:18" x14ac:dyDescent="0.25">
      <c r="F44" s="60">
        <v>1.1216939890710383E-2</v>
      </c>
      <c r="G44" s="55">
        <v>90.943100000000001</v>
      </c>
      <c r="H44" s="59"/>
      <c r="I44" s="61">
        <v>-6.9062410123669864E-4</v>
      </c>
      <c r="J44" s="21">
        <v>0.25679999999999836</v>
      </c>
      <c r="K44" s="58"/>
    </row>
    <row r="45" spans="2:18" x14ac:dyDescent="0.25">
      <c r="F45" s="60">
        <v>5.1313838120104441E-2</v>
      </c>
      <c r="G45" s="55">
        <v>102.64138</v>
      </c>
      <c r="H45" s="59"/>
      <c r="I45" s="61">
        <v>1.3177408272639773E-3</v>
      </c>
      <c r="J45" s="21">
        <v>-0.19147999999999854</v>
      </c>
      <c r="K45" s="58"/>
    </row>
    <row r="46" spans="2:18" x14ac:dyDescent="0.25">
      <c r="F46" s="60">
        <v>5.226330718165359E-2</v>
      </c>
      <c r="G46" s="55">
        <v>109.099604</v>
      </c>
      <c r="H46" s="59"/>
      <c r="I46" s="61">
        <v>-5.837206183460994E-4</v>
      </c>
      <c r="J46" s="21">
        <v>2.9599999999163629E-4</v>
      </c>
      <c r="K46" s="58"/>
    </row>
    <row r="47" spans="2:18" x14ac:dyDescent="0.25">
      <c r="F47" s="60">
        <v>5.2931854379977245E-2</v>
      </c>
      <c r="G47" s="59"/>
      <c r="H47" s="55" cm="1">
        <f t="array" ref="H47:H50">-16.59*C3:C6+410.72</f>
        <v>105.46400000000006</v>
      </c>
      <c r="I47" s="61">
        <v>-3.0027543260882639E-4</v>
      </c>
      <c r="J47" s="58"/>
      <c r="K47" s="21" cm="1">
        <f t="array" ref="K47:K50">(B3:B6)-(-16.59*C3:C6+410.72)</f>
        <v>-9.8640000000000612</v>
      </c>
    </row>
    <row r="48" spans="2:18" x14ac:dyDescent="0.25">
      <c r="F48" s="60">
        <v>5.3643617021276596E-2</v>
      </c>
      <c r="G48" s="59"/>
      <c r="H48" s="55">
        <v>100.48700000000002</v>
      </c>
      <c r="I48" s="61">
        <v>-1.8301455186859258E-3</v>
      </c>
      <c r="J48" s="58"/>
      <c r="K48" s="21">
        <v>1.6129999999999711</v>
      </c>
    </row>
    <row r="49" spans="6:11" x14ac:dyDescent="0.25">
      <c r="F49" s="60">
        <v>5.481328934967012E-2</v>
      </c>
      <c r="G49" s="59"/>
      <c r="H49" s="55">
        <v>104.63450000000006</v>
      </c>
      <c r="I49" s="61">
        <v>2.8312938311225028E-4</v>
      </c>
      <c r="J49" s="58"/>
      <c r="K49" s="21">
        <v>2.2654999999999461</v>
      </c>
    </row>
    <row r="50" spans="6:11" x14ac:dyDescent="0.25">
      <c r="F50" s="60">
        <v>5.5351498492640538E-2</v>
      </c>
      <c r="G50" s="59"/>
      <c r="H50" s="55">
        <v>107.12299999999999</v>
      </c>
      <c r="I50" s="61">
        <v>1.3057253033934638E-3</v>
      </c>
      <c r="J50" s="58"/>
      <c r="K50" s="21">
        <v>5.9770000000000039</v>
      </c>
    </row>
  </sheetData>
  <mergeCells count="31">
    <mergeCell ref="J39:K39"/>
    <mergeCell ref="I38:K38"/>
    <mergeCell ref="G39:H39"/>
    <mergeCell ref="F38:H38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  <mergeCell ref="K15:L15"/>
    <mergeCell ref="B31:C32"/>
    <mergeCell ref="B33:C34"/>
    <mergeCell ref="D16:E16"/>
    <mergeCell ref="D17:E17"/>
    <mergeCell ref="D31:D32"/>
    <mergeCell ref="D33:D34"/>
    <mergeCell ref="E33:E34"/>
    <mergeCell ref="E31:E32"/>
    <mergeCell ref="H34:H36"/>
    <mergeCell ref="A22:A23"/>
    <mergeCell ref="A19:E20"/>
    <mergeCell ref="H31:H33"/>
    <mergeCell ref="F31:F32"/>
    <mergeCell ref="F33:F34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2022-03-22T22:57:29Z</cp:lastPrinted>
  <dcterms:created xsi:type="dcterms:W3CDTF">2022-03-17T18:07:08Z</dcterms:created>
  <dcterms:modified xsi:type="dcterms:W3CDTF">2022-03-22T23:17:27Z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