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6E20B9EE-171B-4D6F-8A44-C446948876F3}" xr6:coauthVersionLast="47" xr6:coauthVersionMax="47" xr10:uidLastSave="{00000000-0000-0000-0000-000000000000}"/>
  <bookViews>
    <workbookView xWindow="-108" yWindow="-108" windowWidth="23256" windowHeight="12456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C21" i="2"/>
  <c r="C20" i="2"/>
  <c r="C39" i="2"/>
  <c r="C19" i="2"/>
  <c r="C38" i="2"/>
  <c r="C18" i="2"/>
  <c r="C37" i="2"/>
  <c r="C17" i="2"/>
  <c r="C36" i="2"/>
  <c r="C16" i="2"/>
  <c r="C35" i="2"/>
  <c r="C15" i="2"/>
  <c r="C34" i="2"/>
  <c r="C14" i="2"/>
  <c r="C33" i="2"/>
  <c r="C13" i="2"/>
  <c r="C32" i="2"/>
  <c r="C12" i="2"/>
  <c r="C31" i="2"/>
  <c r="C11" i="2"/>
  <c r="C30" i="2"/>
  <c r="H39" i="2" s="1" a="1"/>
  <c r="H39" i="2" s="1"/>
  <c r="C10" i="2"/>
  <c r="C29" i="2"/>
  <c r="C9" i="2"/>
  <c r="C28" i="2"/>
  <c r="C8" i="2"/>
  <c r="C27" i="2"/>
  <c r="C7" i="2"/>
  <c r="C26" i="2"/>
  <c r="C6" i="2"/>
  <c r="C25" i="2"/>
  <c r="C5" i="2"/>
  <c r="H19" i="2" l="1" a="1"/>
  <c r="H19" i="2" s="1"/>
  <c r="I40" i="2"/>
  <c r="H40" i="2"/>
  <c r="I39" i="2"/>
  <c r="R4" i="2" s="1"/>
  <c r="S4" i="2" s="1"/>
  <c r="J15" i="1"/>
  <c r="I19" i="2" l="1"/>
  <c r="P4" i="2" s="1"/>
  <c r="Q4" i="2" s="1"/>
  <c r="H20" i="2"/>
  <c r="I20" i="2"/>
  <c r="R15" i="2"/>
  <c r="S15" i="2" s="1"/>
  <c r="R8" i="2"/>
  <c r="S8" i="2" s="1"/>
  <c r="P18" i="2"/>
  <c r="Q18" i="2" s="1"/>
  <c r="P5" i="2"/>
  <c r="Q5" i="2" s="1"/>
  <c r="P12" i="2"/>
  <c r="Q12" i="2" s="1"/>
  <c r="P8" i="2"/>
  <c r="Q8" i="2" s="1"/>
  <c r="P7" i="2"/>
  <c r="Q7" i="2" s="1"/>
  <c r="P13" i="2"/>
  <c r="Q13" i="2" s="1"/>
  <c r="P16" i="2"/>
  <c r="Q16" i="2" s="1"/>
  <c r="P15" i="2"/>
  <c r="Q15" i="2" s="1"/>
  <c r="P11" i="2"/>
  <c r="Q11" i="2" s="1"/>
  <c r="P9" i="2"/>
  <c r="Q9" i="2" s="1"/>
  <c r="P14" i="2"/>
  <c r="Q14" i="2" s="1"/>
  <c r="R6" i="2"/>
  <c r="S6" i="2" s="1"/>
  <c r="R12" i="2"/>
  <c r="S12" i="2" s="1"/>
  <c r="R11" i="2"/>
  <c r="S11" i="2" s="1"/>
  <c r="R5" i="2"/>
  <c r="S5" i="2" s="1"/>
  <c r="R14" i="2"/>
  <c r="S14" i="2" s="1"/>
  <c r="R17" i="2"/>
  <c r="S17" i="2" s="1"/>
  <c r="R16" i="2"/>
  <c r="S16" i="2" s="1"/>
  <c r="R13" i="2"/>
  <c r="S13" i="2" s="1"/>
  <c r="R18" i="2"/>
  <c r="S18" i="2" s="1"/>
  <c r="R10" i="2"/>
  <c r="S10" i="2" s="1"/>
  <c r="R9" i="2"/>
  <c r="S9" i="2" s="1"/>
  <c r="R7" i="2"/>
  <c r="S7" i="2" s="1"/>
  <c r="P17" i="2"/>
  <c r="Q17" i="2" s="1"/>
  <c r="P6" i="2"/>
  <c r="Q6" i="2" s="1"/>
  <c r="F4" i="1"/>
  <c r="F3" i="1"/>
  <c r="F5" i="1"/>
  <c r="F6" i="1"/>
  <c r="F7" i="1"/>
  <c r="F8" i="1"/>
  <c r="F9" i="1"/>
  <c r="F10" i="1"/>
  <c r="F11" i="1"/>
  <c r="F12" i="1"/>
  <c r="F13" i="1"/>
  <c r="F14" i="1"/>
  <c r="F15" i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J3" i="1"/>
  <c r="P10" i="2" l="1"/>
  <c r="Q10" i="2" s="1"/>
  <c r="B18" i="1" l="1" a="1"/>
  <c r="B18" i="1" s="1"/>
  <c r="C18" i="1" l="1"/>
  <c r="E18" i="1"/>
  <c r="D18" i="1"/>
  <c r="W14" i="1" s="1"/>
  <c r="X14" i="1" s="1"/>
  <c r="W8" i="1" l="1"/>
  <c r="X8" i="1" s="1"/>
  <c r="W11" i="1"/>
  <c r="X11" i="1" s="1"/>
  <c r="W9" i="1"/>
  <c r="X9" i="1" s="1"/>
  <c r="W6" i="1"/>
  <c r="X6" i="1" s="1"/>
  <c r="W5" i="1"/>
  <c r="X5" i="1" s="1"/>
  <c r="W4" i="1"/>
  <c r="X4" i="1" s="1"/>
  <c r="W15" i="1"/>
  <c r="X15" i="1" s="1"/>
  <c r="W7" i="1"/>
  <c r="X7" i="1" s="1"/>
  <c r="W3" i="1"/>
  <c r="X3" i="1" s="1"/>
  <c r="W12" i="1"/>
  <c r="X12" i="1" s="1"/>
  <c r="W13" i="1"/>
  <c r="X13" i="1" s="1"/>
  <c r="W10" i="1"/>
  <c r="X10" i="1" s="1"/>
  <c r="B22" i="1" a="1"/>
  <c r="C22" i="1" s="1"/>
  <c r="D22" i="1" l="1"/>
  <c r="B22" i="1"/>
  <c r="E22" i="1"/>
  <c r="Y5" i="1" l="1"/>
  <c r="Z5" i="1" s="1"/>
  <c r="Y3" i="1"/>
  <c r="Z3" i="1" s="1"/>
  <c r="Y13" i="1"/>
  <c r="Z13" i="1" s="1"/>
  <c r="Y10" i="1"/>
  <c r="Z10" i="1" s="1"/>
  <c r="Y7" i="1"/>
  <c r="Z7" i="1" s="1"/>
  <c r="Y9" i="1"/>
  <c r="Z9" i="1" s="1"/>
  <c r="Y14" i="1"/>
  <c r="Z14" i="1" s="1"/>
  <c r="Y12" i="1"/>
  <c r="Z12" i="1" s="1"/>
  <c r="Y8" i="1"/>
  <c r="Z8" i="1" s="1"/>
  <c r="Y6" i="1"/>
  <c r="Z6" i="1" s="1"/>
  <c r="Y4" i="1"/>
  <c r="Z4" i="1" s="1"/>
  <c r="Y15" i="1"/>
  <c r="Z15" i="1" s="1"/>
  <c r="Y11" i="1"/>
  <c r="Z11" i="1" s="1"/>
</calcChain>
</file>

<file path=xl/sharedStrings.xml><?xml version="1.0" encoding="utf-8"?>
<sst xmlns="http://schemas.openxmlformats.org/spreadsheetml/2006/main" count="96" uniqueCount="33">
  <si>
    <t>m (g)</t>
  </si>
  <si>
    <t>a (mm)</t>
  </si>
  <si>
    <t>b (mm)</t>
  </si>
  <si>
    <t>L (mm)</t>
  </si>
  <si>
    <t>V (m^3)</t>
  </si>
  <si>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</si>
  <si>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</si>
  <si>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</si>
  <si>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</si>
  <si>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</si>
  <si>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</si>
  <si>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</si>
  <si>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</si>
  <si>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</si>
  <si>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</si>
  <si>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</si>
  <si>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</si>
  <si>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</si>
  <si>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</si>
  <si>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</si>
  <si>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Declive (m)</t>
  </si>
  <si>
    <t>u (m)</t>
  </si>
  <si>
    <t>Ordenada origem (b)</t>
  </si>
  <si>
    <t>u (b)</t>
  </si>
  <si>
    <t>Creep</t>
  </si>
  <si>
    <t>Análise Estatística - Creep</t>
  </si>
  <si>
    <t>L0 (mm)</t>
  </si>
  <si>
    <t>F (N)</t>
  </si>
  <si>
    <t>Coef 1</t>
  </si>
  <si>
    <t>Coef 2</t>
  </si>
  <si>
    <t>Coef 3</t>
  </si>
  <si>
    <t>Coef 4</t>
  </si>
  <si>
    <t>m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</si>
</sst>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pt-PT"/>
              <a:t>m</a:t>
            </a:r>
            <a:r>
              <a:rPr lang="en-US"/>
              <a:t>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714785651791"/>
          <c:y val="0.17171296296296296"/>
          <c:w val="0.81993963254593183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0,0002x</a:t>
                    </a:r>
                    <a:r>
                      <a:rPr lang="en-US" baseline="30000">
                        <a:solidFill>
                          <a:schemeClr val="accent1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chemeClr val="accent1"/>
                        </a:solidFill>
                      </a:rPr>
                      <a:t> - 0,1579x</a:t>
                    </a:r>
                    <a:r>
                      <a:rPr lang="en-US" baseline="30000">
                        <a:solidFill>
                          <a:schemeClr val="accent1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1"/>
                        </a:solidFill>
                      </a:rPr>
                      <a:t> + 48,748x - 4509,4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Descarga'!$F$3:$F$15</c:f>
              <c:numCache>
                <c:formatCode>General</c:formatCode>
                <c:ptCount val="13"/>
                <c:pt idx="0">
                  <c:v>0.16699999999999998</c:v>
                </c:pt>
                <c:pt idx="1">
                  <c:v>0.17399999999999999</c:v>
                </c:pt>
                <c:pt idx="2">
                  <c:v>0.183</c:v>
                </c:pt>
                <c:pt idx="3">
                  <c:v>0.193</c:v>
                </c:pt>
                <c:pt idx="4">
                  <c:v>0.20600000000000002</c:v>
                </c:pt>
                <c:pt idx="5">
                  <c:v>0.21999999999999997</c:v>
                </c:pt>
                <c:pt idx="6">
                  <c:v>0.23699999999999999</c:v>
                </c:pt>
                <c:pt idx="7">
                  <c:v>0.254</c:v>
                </c:pt>
                <c:pt idx="8">
                  <c:v>0.26900000000000002</c:v>
                </c:pt>
                <c:pt idx="9">
                  <c:v>0.28900000000000003</c:v>
                </c:pt>
                <c:pt idx="10">
                  <c:v>0.30900000000000005</c:v>
                </c:pt>
                <c:pt idx="11">
                  <c:v>0.32599999999999996</c:v>
                </c:pt>
                <c:pt idx="12">
                  <c:v>0.33999999999999997</c:v>
                </c:pt>
              </c:numCache>
            </c:numRef>
          </c:xVal>
          <c:yVal>
            <c:numRef>
              <c:f>'Carga e Descarga'!$B$3:$B$15</c:f>
              <c:numCache>
                <c:formatCode>General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714785651791"/>
          <c:y val="0.17171296296296296"/>
          <c:w val="0.81993963254593183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'Carga e Descarga'!$D$3:$D$15</c:f>
              <c:numCache>
                <c:formatCode>General</c:formatCode>
                <c:ptCount val="13"/>
                <c:pt idx="0">
                  <c:v>0.16299999999999998</c:v>
                </c:pt>
                <c:pt idx="1">
                  <c:v>0.16899999999999998</c:v>
                </c:pt>
                <c:pt idx="2">
                  <c:v>0.17699999999999999</c:v>
                </c:pt>
                <c:pt idx="3">
                  <c:v>0.186</c:v>
                </c:pt>
                <c:pt idx="4">
                  <c:v>0.19700000000000001</c:v>
                </c:pt>
                <c:pt idx="5">
                  <c:v>0.20800000000000002</c:v>
                </c:pt>
                <c:pt idx="6">
                  <c:v>0.22299999999999998</c:v>
                </c:pt>
                <c:pt idx="7">
                  <c:v>0.24</c:v>
                </c:pt>
                <c:pt idx="8">
                  <c:v>0.25700000000000001</c:v>
                </c:pt>
                <c:pt idx="9">
                  <c:v>0.27900000000000003</c:v>
                </c:pt>
                <c:pt idx="10">
                  <c:v>0.29700000000000004</c:v>
                </c:pt>
                <c:pt idx="11">
                  <c:v>0.31899999999999995</c:v>
                </c:pt>
                <c:pt idx="12">
                  <c:v>0.33799999999999997</c:v>
                </c:pt>
              </c:numCache>
            </c:numRef>
          </c:xVal>
          <c:yVal>
            <c:numRef>
              <c:f>'Carga e Descarga'!$B$3:$B$15</c:f>
              <c:numCache>
                <c:formatCode>General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38295552407895"/>
          <c:y val="0.63905325873271113"/>
          <c:w val="0.20082671612413733"/>
          <c:h val="0.15555514425291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Descarga'!$A$3:$A$19</c:f>
              <c:numCache>
                <c:formatCode>0.00E+00</c:formatCode>
                <c:ptCount val="17"/>
                <c:pt idx="0">
                  <c:v>1.0240000000000001E-2</c:v>
                </c:pt>
                <c:pt idx="1">
                  <c:v>2.0250000000000001E-2</c:v>
                </c:pt>
                <c:pt idx="2">
                  <c:v>3.0339999999999999E-2</c:v>
                </c:pt>
                <c:pt idx="3">
                  <c:v>4.0489999999999998E-2</c:v>
                </c:pt>
                <c:pt idx="4">
                  <c:v>5.0560000000000001E-2</c:v>
                </c:pt>
                <c:pt idx="5">
                  <c:v>6.0609999999999997E-2</c:v>
                </c:pt>
                <c:pt idx="6">
                  <c:v>7.0650000000000004E-2</c:v>
                </c:pt>
                <c:pt idx="7">
                  <c:v>8.0750000000000002E-2</c:v>
                </c:pt>
                <c:pt idx="8">
                  <c:v>9.0929999999999997E-2</c:v>
                </c:pt>
                <c:pt idx="9">
                  <c:v>0.10097</c:v>
                </c:pt>
                <c:pt idx="10">
                  <c:v>0.11103</c:v>
                </c:pt>
                <c:pt idx="11">
                  <c:v>0.12107999999999999</c:v>
                </c:pt>
                <c:pt idx="12">
                  <c:v>0.13125999999999999</c:v>
                </c:pt>
              </c:numCache>
            </c:numRef>
          </c:xVal>
          <c:yVal>
            <c:numRef>
              <c:f>'Carga e Descarga'!$X$3:$X$19</c:f>
              <c:numCache>
                <c:formatCode>General</c:formatCode>
                <c:ptCount val="17"/>
                <c:pt idx="0">
                  <c:v>-1.4982489731141066E-2</c:v>
                </c:pt>
                <c:pt idx="1">
                  <c:v>5.0075495929261526E-3</c:v>
                </c:pt>
                <c:pt idx="2">
                  <c:v>7.6359747018931445E-3</c:v>
                </c:pt>
                <c:pt idx="3">
                  <c:v>8.9009089132736641E-3</c:v>
                </c:pt>
                <c:pt idx="4">
                  <c:v>7.6706817184457599E-4</c:v>
                </c:pt>
                <c:pt idx="5">
                  <c:v>5.4335862691002879E-3</c:v>
                </c:pt>
                <c:pt idx="6">
                  <c:v>-6.2051782775469633E-3</c:v>
                </c:pt>
                <c:pt idx="7">
                  <c:v>-1.1765501150515334E-2</c:v>
                </c:pt>
                <c:pt idx="8">
                  <c:v>-9.9013109781331821E-4</c:v>
                </c:pt>
                <c:pt idx="9">
                  <c:v>-4.6891445881603877E-3</c:v>
                </c:pt>
                <c:pt idx="10">
                  <c:v>1.2856874048770006E-2</c:v>
                </c:pt>
                <c:pt idx="11">
                  <c:v>3.9552547897969692E-3</c:v>
                </c:pt>
                <c:pt idx="12">
                  <c:v>-5.9247716424042363E-3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Descarga'!$A$3:$A$19</c:f>
              <c:numCache>
                <c:formatCode>0.00E+00</c:formatCode>
                <c:ptCount val="17"/>
                <c:pt idx="0">
                  <c:v>1.0240000000000001E-2</c:v>
                </c:pt>
                <c:pt idx="1">
                  <c:v>2.0250000000000001E-2</c:v>
                </c:pt>
                <c:pt idx="2">
                  <c:v>3.0339999999999999E-2</c:v>
                </c:pt>
                <c:pt idx="3">
                  <c:v>4.0489999999999998E-2</c:v>
                </c:pt>
                <c:pt idx="4">
                  <c:v>5.0560000000000001E-2</c:v>
                </c:pt>
                <c:pt idx="5">
                  <c:v>6.0609999999999997E-2</c:v>
                </c:pt>
                <c:pt idx="6">
                  <c:v>7.0650000000000004E-2</c:v>
                </c:pt>
                <c:pt idx="7">
                  <c:v>8.0750000000000002E-2</c:v>
                </c:pt>
                <c:pt idx="8">
                  <c:v>9.0929999999999997E-2</c:v>
                </c:pt>
                <c:pt idx="9">
                  <c:v>0.10097</c:v>
                </c:pt>
                <c:pt idx="10">
                  <c:v>0.11103</c:v>
                </c:pt>
                <c:pt idx="11">
                  <c:v>0.12107999999999999</c:v>
                </c:pt>
                <c:pt idx="12">
                  <c:v>0.13125999999999999</c:v>
                </c:pt>
              </c:numCache>
            </c:numRef>
          </c:xVal>
          <c:yVal>
            <c:numRef>
              <c:f>'Carga e Descarga'!$Z$3:$Z$19</c:f>
              <c:numCache>
                <c:formatCode>General</c:formatCode>
                <c:ptCount val="17"/>
                <c:pt idx="0">
                  <c:v>-1.3420638559530837E-2</c:v>
                </c:pt>
                <c:pt idx="1">
                  <c:v>4.3047762543174661E-3</c:v>
                </c:pt>
                <c:pt idx="2">
                  <c:v>8.2088115879851431E-3</c:v>
                </c:pt>
                <c:pt idx="3">
                  <c:v>1.2262586637404649E-2</c:v>
                </c:pt>
                <c:pt idx="4">
                  <c:v>9.9100050025291431E-4</c:v>
                </c:pt>
                <c:pt idx="5">
                  <c:v>-3.7584090230723399E-3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1.138158809650669E-2</c:v>
                </c:pt>
                <c:pt idx="9">
                  <c:v>8.3585039590930998E-3</c:v>
                </c:pt>
                <c:pt idx="10">
                  <c:v>-6.1203901348338974E-5</c:v>
                </c:pt>
                <c:pt idx="11">
                  <c:v>-3.7281778502282759E-3</c:v>
                </c:pt>
                <c:pt idx="12">
                  <c:v>-2.202600639011898E-5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L(</a:t>
            </a:r>
            <a:r>
              <a:rPr lang="pt-PT" sz="1400" b="0" i="0" u="none" strike="noStrike" baseline="0">
                <a:effectLst/>
              </a:rPr>
              <a:t>m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7378178468299524"/>
          <c:w val="0.78610886123337231"/>
          <c:h val="0.64823624113790057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7.0077374413088046E-3"/>
                  <c:y val="-4.437581925065266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0,0002x</a:t>
                    </a:r>
                    <a:r>
                      <a:rPr lang="en-US" baseline="30000">
                        <a:solidFill>
                          <a:schemeClr val="accent1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chemeClr val="accent1"/>
                        </a:solidFill>
                      </a:rPr>
                      <a:t> - 0,1765x</a:t>
                    </a:r>
                    <a:r>
                      <a:rPr lang="en-US" baseline="30000">
                        <a:solidFill>
                          <a:schemeClr val="accent1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1"/>
                        </a:solidFill>
                      </a:rPr>
                      <a:t> + 54,452x - 4970,9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Descarga'!$D$3:$D$15</c:f>
              <c:numCache>
                <c:formatCode>General</c:formatCode>
                <c:ptCount val="13"/>
                <c:pt idx="0">
                  <c:v>0.16299999999999998</c:v>
                </c:pt>
                <c:pt idx="1">
                  <c:v>0.16899999999999998</c:v>
                </c:pt>
                <c:pt idx="2">
                  <c:v>0.17699999999999999</c:v>
                </c:pt>
                <c:pt idx="3">
                  <c:v>0.186</c:v>
                </c:pt>
                <c:pt idx="4">
                  <c:v>0.19700000000000001</c:v>
                </c:pt>
                <c:pt idx="5">
                  <c:v>0.20800000000000002</c:v>
                </c:pt>
                <c:pt idx="6">
                  <c:v>0.22299999999999998</c:v>
                </c:pt>
                <c:pt idx="7">
                  <c:v>0.24</c:v>
                </c:pt>
                <c:pt idx="8">
                  <c:v>0.25700000000000001</c:v>
                </c:pt>
                <c:pt idx="9">
                  <c:v>0.27900000000000003</c:v>
                </c:pt>
                <c:pt idx="10">
                  <c:v>0.29700000000000004</c:v>
                </c:pt>
                <c:pt idx="11">
                  <c:v>0.31899999999999995</c:v>
                </c:pt>
                <c:pt idx="12">
                  <c:v>0.33799999999999997</c:v>
                </c:pt>
              </c:numCache>
            </c:numRef>
          </c:xVal>
          <c:yVal>
            <c:numRef>
              <c:f>'Carga e Descarga'!$B$3:$B$15</c:f>
              <c:numCache>
                <c:formatCode>General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9.4849694560874401E-2"/>
                  <c:y val="0.499356402019816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0,0002x</a:t>
                    </a:r>
                    <a:r>
                      <a:rPr lang="en-US" baseline="30000">
                        <a:solidFill>
                          <a:schemeClr val="accent2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chemeClr val="accent2"/>
                        </a:solidFill>
                      </a:rPr>
                      <a:t> - 0,1579x</a:t>
                    </a:r>
                    <a:r>
                      <a:rPr lang="en-US" baseline="30000">
                        <a:solidFill>
                          <a:schemeClr val="accent2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2"/>
                        </a:solidFill>
                      </a:rPr>
                      <a:t> + 48,748x - 4509,4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Descarga'!$F$3:$F$15</c:f>
              <c:numCache>
                <c:formatCode>General</c:formatCode>
                <c:ptCount val="13"/>
                <c:pt idx="0">
                  <c:v>0.16699999999999998</c:v>
                </c:pt>
                <c:pt idx="1">
                  <c:v>0.17399999999999999</c:v>
                </c:pt>
                <c:pt idx="2">
                  <c:v>0.183</c:v>
                </c:pt>
                <c:pt idx="3">
                  <c:v>0.193</c:v>
                </c:pt>
                <c:pt idx="4">
                  <c:v>0.20600000000000002</c:v>
                </c:pt>
                <c:pt idx="5">
                  <c:v>0.21999999999999997</c:v>
                </c:pt>
                <c:pt idx="6">
                  <c:v>0.23699999999999999</c:v>
                </c:pt>
                <c:pt idx="7">
                  <c:v>0.254</c:v>
                </c:pt>
                <c:pt idx="8">
                  <c:v>0.26900000000000002</c:v>
                </c:pt>
                <c:pt idx="9">
                  <c:v>0.28900000000000003</c:v>
                </c:pt>
                <c:pt idx="10">
                  <c:v>0.30900000000000005</c:v>
                </c:pt>
                <c:pt idx="11">
                  <c:v>0.32599999999999996</c:v>
                </c:pt>
                <c:pt idx="12">
                  <c:v>0.33999999999999997</c:v>
                </c:pt>
              </c:numCache>
            </c:numRef>
          </c:xVal>
          <c:yVal>
            <c:numRef>
              <c:f>'Carga e Descarga'!$B$3:$B$15</c:f>
              <c:numCache>
                <c:formatCode>General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  <c:min val="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714785651791"/>
          <c:y val="0.17171296296296296"/>
          <c:w val="0.81993963254593183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Relax'!$D$5:$D$21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Relax'!$C$5:$C$21</c:f>
              <c:numCache>
                <c:formatCode>General</c:formatCode>
                <c:ptCount val="17"/>
                <c:pt idx="0">
                  <c:v>514.75</c:v>
                </c:pt>
                <c:pt idx="1">
                  <c:v>516.75</c:v>
                </c:pt>
                <c:pt idx="2">
                  <c:v>517.75</c:v>
                </c:pt>
                <c:pt idx="3">
                  <c:v>517.75</c:v>
                </c:pt>
                <c:pt idx="4">
                  <c:v>517.75</c:v>
                </c:pt>
                <c:pt idx="5">
                  <c:v>518.25</c:v>
                </c:pt>
                <c:pt idx="6">
                  <c:v>518.45000000000005</c:v>
                </c:pt>
                <c:pt idx="7">
                  <c:v>518.85</c:v>
                </c:pt>
                <c:pt idx="8">
                  <c:v>519.25</c:v>
                </c:pt>
                <c:pt idx="9">
                  <c:v>519.25</c:v>
                </c:pt>
                <c:pt idx="10">
                  <c:v>519.54999999999995</c:v>
                </c:pt>
                <c:pt idx="11">
                  <c:v>519.65</c:v>
                </c:pt>
                <c:pt idx="12">
                  <c:v>519.75</c:v>
                </c:pt>
                <c:pt idx="13">
                  <c:v>519.75</c:v>
                </c:pt>
                <c:pt idx="14">
                  <c:v>519.75</c:v>
                </c:pt>
                <c:pt idx="15">
                  <c:v>519.75</c:v>
                </c:pt>
                <c:pt idx="16">
                  <c:v>519.75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2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6511089570801"/>
          <c:y val="0.17171296296296296"/>
          <c:w val="0.84186683662855799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Relax'!$D$25:$D$39</c:f>
              <c:numCache>
                <c:formatCode>General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Relax'!$C$25:$C$39</c:f>
              <c:numCache>
                <c:formatCode>General</c:formatCode>
                <c:ptCount val="15"/>
                <c:pt idx="0">
                  <c:v>417.75</c:v>
                </c:pt>
                <c:pt idx="1">
                  <c:v>416.75</c:v>
                </c:pt>
                <c:pt idx="2">
                  <c:v>416.65</c:v>
                </c:pt>
                <c:pt idx="3">
                  <c:v>416.25</c:v>
                </c:pt>
                <c:pt idx="4">
                  <c:v>416.15</c:v>
                </c:pt>
                <c:pt idx="5">
                  <c:v>416.05</c:v>
                </c:pt>
                <c:pt idx="6">
                  <c:v>415.75</c:v>
                </c:pt>
                <c:pt idx="7">
                  <c:v>415.45</c:v>
                </c:pt>
                <c:pt idx="8">
                  <c:v>415.35</c:v>
                </c:pt>
                <c:pt idx="9">
                  <c:v>415.25</c:v>
                </c:pt>
                <c:pt idx="10">
                  <c:v>414.95</c:v>
                </c:pt>
                <c:pt idx="11">
                  <c:v>414.85</c:v>
                </c:pt>
                <c:pt idx="12">
                  <c:v>414.75</c:v>
                </c:pt>
                <c:pt idx="13">
                  <c:v>414.75</c:v>
                </c:pt>
                <c:pt idx="14">
                  <c:v>414.75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  <c:max val="173"/>
          <c:min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055"/>
        <c:crosses val="autoZero"/>
        <c:crossBetween val="midCat"/>
        <c:majorUnit val="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Relax'!$D$5:$D$21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Relax'!$Q$4:$Q$18</c:f>
              <c:numCache>
                <c:formatCode>General</c:formatCode>
                <c:ptCount val="15"/>
                <c:pt idx="0">
                  <c:v>-2.1572279575827906</c:v>
                </c:pt>
                <c:pt idx="1">
                  <c:v>-0.35261186645084308</c:v>
                </c:pt>
                <c:pt idx="2">
                  <c:v>0.46763493739058504</c:v>
                </c:pt>
                <c:pt idx="3">
                  <c:v>0.33086620118297105</c:v>
                </c:pt>
                <c:pt idx="4">
                  <c:v>0.15892836137913946</c:v>
                </c:pt>
                <c:pt idx="5">
                  <c:v>0.48308284339782404</c:v>
                </c:pt>
                <c:pt idx="6">
                  <c:v>0.46816054364308002</c:v>
                </c:pt>
                <c:pt idx="7">
                  <c:v>0.43050058777862432</c:v>
                </c:pt>
                <c:pt idx="8">
                  <c:v>0.61557828802369841</c:v>
                </c:pt>
                <c:pt idx="9">
                  <c:v>0.36548688467257762</c:v>
                </c:pt>
                <c:pt idx="10">
                  <c:v>0.43884155038563222</c:v>
                </c:pt>
                <c:pt idx="11">
                  <c:v>0.31219621609875503</c:v>
                </c:pt>
                <c:pt idx="12">
                  <c:v>0.1894585599891343</c:v>
                </c:pt>
                <c:pt idx="13">
                  <c:v>-0.10361730331294439</c:v>
                </c:pt>
                <c:pt idx="14">
                  <c:v>-0.34198567213195474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Relax'!$D$25:$D$39</c:f>
              <c:numCache>
                <c:formatCode>General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Relax'!$S$4:$S$18</c:f>
              <c:numCache>
                <c:formatCode>General</c:formatCode>
                <c:ptCount val="15"/>
                <c:pt idx="0">
                  <c:v>0.946214939299864</c:v>
                </c:pt>
                <c:pt idx="1">
                  <c:v>8.6728316428775543E-2</c:v>
                </c:pt>
                <c:pt idx="2">
                  <c:v>0.11295219757840869</c:v>
                </c:pt>
                <c:pt idx="3">
                  <c:v>-0.19416607855674783</c:v>
                </c:pt>
                <c:pt idx="4">
                  <c:v>-0.19175802403913167</c:v>
                </c:pt>
                <c:pt idx="5">
                  <c:v>-0.12981040294141621</c:v>
                </c:pt>
                <c:pt idx="6">
                  <c:v>-0.27738911249650755</c:v>
                </c:pt>
                <c:pt idx="7">
                  <c:v>-0.41782307406208474</c:v>
                </c:pt>
                <c:pt idx="8">
                  <c:v>-0.27490164241550019</c:v>
                </c:pt>
                <c:pt idx="9">
                  <c:v>-0.15341445473779913</c:v>
                </c:pt>
                <c:pt idx="10">
                  <c:v>-0.21287460575450723</c:v>
                </c:pt>
                <c:pt idx="11">
                  <c:v>-5.8045260791971032E-2</c:v>
                </c:pt>
                <c:pt idx="12">
                  <c:v>0.10392883216013615</c:v>
                </c:pt>
                <c:pt idx="13">
                  <c:v>0.28969227988983448</c:v>
                </c:pt>
                <c:pt idx="14">
                  <c:v>0.37066609043870358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573231</xdr:colOff>
      <xdr:row>16</xdr:row>
      <xdr:rowOff>48341</xdr:rowOff>
    </xdr:from>
    <xdr:to>
      <xdr:col>18</xdr:col>
      <xdr:colOff>166254</xdr:colOff>
      <xdr:row>30</xdr:row>
      <xdr:rowOff>166254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526969</xdr:colOff>
      <xdr:row>0</xdr:row>
      <xdr:rowOff>98563</xdr:rowOff>
    </xdr:from>
    <xdr:to>
      <xdr:col>18</xdr:col>
      <xdr:colOff>116528</xdr:colOff>
      <xdr:row>15</xdr:row>
      <xdr:rowOff>110836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422562</xdr:colOff>
      <xdr:row>30</xdr:row>
      <xdr:rowOff>186542</xdr:rowOff>
    </xdr:from>
    <xdr:to>
      <xdr:col>8</xdr:col>
      <xdr:colOff>739238</xdr:colOff>
      <xdr:row>45</xdr:row>
      <xdr:rowOff>153885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573232</xdr:colOff>
      <xdr:row>31</xdr:row>
      <xdr:rowOff>64076</xdr:rowOff>
    </xdr:from>
    <xdr:to>
      <xdr:col>18</xdr:col>
      <xdr:colOff>76942</xdr:colOff>
      <xdr:row>46</xdr:row>
      <xdr:rowOff>36368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447596</xdr:colOff>
      <xdr:row>19</xdr:row>
      <xdr:rowOff>79082</xdr:rowOff>
    </xdr:from>
    <xdr:to>
      <xdr:col>26</xdr:col>
      <xdr:colOff>44824</xdr:colOff>
      <xdr:row>34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144285</xdr:colOff>
      <xdr:row>0</xdr:row>
      <xdr:rowOff>110840</xdr:rowOff>
    </xdr:from>
    <xdr:to>
      <xdr:col>11</xdr:col>
      <xdr:colOff>449085</xdr:colOff>
      <xdr:row>16</xdr:row>
      <xdr:rowOff>101059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347848</xdr:colOff>
      <xdr:row>20</xdr:row>
      <xdr:rowOff>96982</xdr:rowOff>
    </xdr:from>
    <xdr:to>
      <xdr:col>12</xdr:col>
      <xdr:colOff>142108</xdr:colOff>
      <xdr:row>36</xdr:row>
      <xdr:rowOff>92134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12224</xdr:colOff>
      <xdr:row>1</xdr:row>
      <xdr:rowOff>0</xdr:rowOff>
    </xdr:from>
    <xdr:to>
      <xdr:col>27</xdr:col>
      <xdr:colOff>99310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13854</xdr:colOff>
      <xdr:row>19</xdr:row>
      <xdr:rowOff>13854</xdr:rowOff>
    </xdr:from>
    <xdr:to>
      <xdr:col>22</xdr:col>
      <xdr:colOff>220682</xdr:colOff>
      <xdr:row>33</xdr:row>
      <xdr:rowOff>166254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D44"/>
  <sheetViews>
    <sheetView tabSelected="1" zoomScaleNormal="100" workbookViewId="0">
      <selection activeCell="AB27" sqref="AB27"/>
    </sheetView>
  </sheetViews>
  <sheetFormatPr defaultRowHeight="14.4" x14ac:dyDescent="0.3"/>
  <cols>
    <col min="9" max="9" width="11" customWidth="1"/>
    <col min="13" max="13" width="10" customWidth="1"/>
    <col min="16" max="16" width="10.6640625" customWidth="1"/>
    <col min="21" max="21" width="10.33203125" customWidth="1"/>
  </cols>
  <sheetData>
    <row r="1" spans="1:26" x14ac:dyDescent="0.3">
      <c r="A1" s="14" t="s">
        <v>5</v>
      </c>
      <c r="B1" s="14"/>
      <c r="C1" s="15"/>
      <c r="D1" s="15"/>
      <c r="E1" s="15"/>
      <c r="F1" s="15"/>
      <c r="G1" s="15"/>
      <c r="H1" s="15"/>
      <c r="I1" s="15"/>
      <c r="J1" s="15"/>
      <c r="W1" s="16" t="s">
        <v>16</v>
      </c>
      <c r="X1" s="16"/>
      <c r="Y1" s="16" t="s">
        <v>17</v>
      </c>
      <c r="Z1" s="16"/>
    </row>
    <row r="2" spans="1:26" x14ac:dyDescent="0.3">
      <c r="A2" s="3" t="s">
        <v>32</v>
      </c>
      <c r="B2" s="10" t="s">
        <v>27</v>
      </c>
      <c r="C2" s="3" t="s">
        <v>12</v>
      </c>
      <c r="D2" s="4" t="s">
        <v>13</v>
      </c>
      <c r="E2" s="11" t="s">
        <v>14</v>
      </c>
      <c r="F2" s="4" t="s">
        <v>15</v>
      </c>
      <c r="G2" s="4" t="s">
        <v>1</v>
      </c>
      <c r="H2" s="4" t="s">
        <v>2</v>
      </c>
      <c r="I2" s="4" t="s">
        <v>3</v>
      </c>
      <c r="J2" s="4" t="s">
        <v>4</v>
      </c>
      <c r="W2" s="7" t="s">
        <v>18</v>
      </c>
      <c r="X2" s="7" t="s">
        <v>19</v>
      </c>
      <c r="Y2" s="7" t="s">
        <v>18</v>
      </c>
      <c r="Z2" s="7" t="s">
        <v>19</v>
      </c>
    </row>
    <row r="3" spans="1:26" x14ac:dyDescent="0.3">
      <c r="A3" s="22">
        <v>1.0240000000000001E-2</v>
      </c>
      <c r="B3" s="5">
        <f>A3*9.81</f>
        <v>0.10045440000000001</v>
      </c>
      <c r="C3" s="22">
        <v>0.41299999999999998</v>
      </c>
      <c r="D3" s="5">
        <f>C3-$I$17</f>
        <v>0.16299999999999998</v>
      </c>
      <c r="E3" s="22">
        <v>0.41699999999999998</v>
      </c>
      <c r="F3" s="5">
        <f>E3-$I$17</f>
        <v>0.16699999999999998</v>
      </c>
      <c r="G3" s="5">
        <v>0.32800000000000001</v>
      </c>
      <c r="H3" s="5">
        <v>0.42699999999999999</v>
      </c>
      <c r="I3" s="5">
        <v>188</v>
      </c>
      <c r="J3" s="5">
        <f xml:space="preserve"> G3*H3*I3*0.000000001</f>
        <v>2.6330528000000001E-8</v>
      </c>
      <c r="W3" s="8">
        <f>$B$18*D3^3+$C$18*D3^2+$D$18*D3+$E$18</f>
        <v>0.11543688973114108</v>
      </c>
      <c r="X3" s="8">
        <f>B3-W3</f>
        <v>-1.4982489731141066E-2</v>
      </c>
      <c r="Y3" s="12">
        <f>$B$22*(F3^3)+$C$22*(F3^2)+$D$22*F3+$E$22</f>
        <v>0.11387503855953085</v>
      </c>
      <c r="Z3" s="8">
        <f>B3-Y3</f>
        <v>-1.3420638559530837E-2</v>
      </c>
    </row>
    <row r="4" spans="1:26" x14ac:dyDescent="0.3">
      <c r="A4" s="22">
        <v>2.0250000000000001E-2</v>
      </c>
      <c r="B4" s="5">
        <f t="shared" ref="B4:B15" si="0">A4*9.81</f>
        <v>0.19865250000000001</v>
      </c>
      <c r="C4" s="22">
        <v>0.41899999999999998</v>
      </c>
      <c r="D4" s="5">
        <f>C4-$I$17</f>
        <v>0.16899999999999998</v>
      </c>
      <c r="E4" s="22">
        <v>0.42399999999999999</v>
      </c>
      <c r="F4" s="5">
        <f>E4-$I$17</f>
        <v>0.17399999999999999</v>
      </c>
      <c r="G4" s="6" t="s">
        <v>9</v>
      </c>
      <c r="H4" s="6" t="s">
        <v>9</v>
      </c>
      <c r="I4" s="6" t="s">
        <v>9</v>
      </c>
      <c r="J4" s="6" t="s">
        <v>9</v>
      </c>
      <c r="W4" s="12">
        <f t="shared" ref="W4:W19" si="1">$B$18*D4^3+$C$18*D4^2+$D$18*D4+$E$18</f>
        <v>0.19364495040707386</v>
      </c>
      <c r="X4" s="12">
        <f t="shared" ref="X4:X15" si="2">B4-W4</f>
        <v>5.0075495929261526E-3</v>
      </c>
      <c r="Y4" s="12">
        <f t="shared" ref="Y4:Y14" si="3">$B$22*(F4^3)+$C$22*(F4^2)+$D$22*F4+$E$22</f>
        <v>0.19434772374568254</v>
      </c>
      <c r="Z4" s="12">
        <f t="shared" ref="Z4:Z15" si="4">B4-Y4</f>
        <v>4.3047762543174661E-3</v>
      </c>
    </row>
    <row r="5" spans="1:26" x14ac:dyDescent="0.3">
      <c r="A5" s="22">
        <v>3.0339999999999999E-2</v>
      </c>
      <c r="B5" s="5">
        <f t="shared" si="0"/>
        <v>0.29763539999999999</v>
      </c>
      <c r="C5" s="22">
        <v>0.42699999999999999</v>
      </c>
      <c r="D5" s="5">
        <f>C5-$I$17</f>
        <v>0.17699999999999999</v>
      </c>
      <c r="E5" s="22">
        <v>0.433</v>
      </c>
      <c r="F5" s="5">
        <f>E5-$I$17</f>
        <v>0.183</v>
      </c>
      <c r="G5" s="6" t="s">
        <v>9</v>
      </c>
      <c r="H5" s="6" t="s">
        <v>9</v>
      </c>
      <c r="I5" s="6" t="s">
        <v>9</v>
      </c>
      <c r="J5" s="6" t="s">
        <v>9</v>
      </c>
      <c r="W5" s="12">
        <f t="shared" si="1"/>
        <v>0.28999942529810685</v>
      </c>
      <c r="X5" s="12">
        <f t="shared" si="2"/>
        <v>7.6359747018931445E-3</v>
      </c>
      <c r="Y5" s="12">
        <f t="shared" si="3"/>
        <v>0.28942658841201485</v>
      </c>
      <c r="Z5" s="12">
        <f t="shared" si="4"/>
        <v>8.2088115879851431E-3</v>
      </c>
    </row>
    <row r="6" spans="1:26" x14ac:dyDescent="0.3">
      <c r="A6" s="22">
        <v>4.0489999999999998E-2</v>
      </c>
      <c r="B6" s="5">
        <f t="shared" si="0"/>
        <v>0.39720690000000003</v>
      </c>
      <c r="C6" s="22">
        <v>0.436</v>
      </c>
      <c r="D6" s="5">
        <f>C6-$I$17</f>
        <v>0.186</v>
      </c>
      <c r="E6" s="22">
        <v>0.443</v>
      </c>
      <c r="F6" s="5">
        <f>E6-$I$17</f>
        <v>0.193</v>
      </c>
      <c r="G6" s="6" t="s">
        <v>9</v>
      </c>
      <c r="H6" s="6" t="s">
        <v>9</v>
      </c>
      <c r="I6" s="6" t="s">
        <v>9</v>
      </c>
      <c r="J6" s="6" t="s">
        <v>9</v>
      </c>
      <c r="W6" s="12">
        <f t="shared" si="1"/>
        <v>0.38830599108672637</v>
      </c>
      <c r="X6" s="12">
        <f t="shared" si="2"/>
        <v>8.9009089132736641E-3</v>
      </c>
      <c r="Y6" s="12">
        <f t="shared" si="3"/>
        <v>0.38494431336259538</v>
      </c>
      <c r="Z6" s="12">
        <f t="shared" si="4"/>
        <v>1.2262586637404649E-2</v>
      </c>
    </row>
    <row r="7" spans="1:26" x14ac:dyDescent="0.3">
      <c r="A7" s="22">
        <v>5.0560000000000001E-2</v>
      </c>
      <c r="B7" s="5">
        <f t="shared" si="0"/>
        <v>0.49599360000000003</v>
      </c>
      <c r="C7" s="22">
        <v>0.44700000000000001</v>
      </c>
      <c r="D7" s="5">
        <f>C7-$I$17</f>
        <v>0.19700000000000001</v>
      </c>
      <c r="E7" s="22">
        <v>0.45600000000000002</v>
      </c>
      <c r="F7" s="5">
        <f>E7-$I$17</f>
        <v>0.20600000000000002</v>
      </c>
      <c r="G7" s="6" t="s">
        <v>9</v>
      </c>
      <c r="H7" s="6" t="s">
        <v>9</v>
      </c>
      <c r="I7" s="6" t="s">
        <v>9</v>
      </c>
      <c r="J7" s="6" t="s">
        <v>9</v>
      </c>
      <c r="W7" s="12">
        <f t="shared" si="1"/>
        <v>0.49522653182815546</v>
      </c>
      <c r="X7" s="12">
        <f t="shared" si="2"/>
        <v>7.6706817184457599E-4</v>
      </c>
      <c r="Y7" s="12">
        <f t="shared" si="3"/>
        <v>0.49500259949974712</v>
      </c>
      <c r="Z7" s="12">
        <f t="shared" si="4"/>
        <v>9.9100050025291431E-4</v>
      </c>
    </row>
    <row r="8" spans="1:26" x14ac:dyDescent="0.3">
      <c r="A8" s="22">
        <v>6.0609999999999997E-2</v>
      </c>
      <c r="B8" s="5">
        <f t="shared" si="0"/>
        <v>0.59458409999999995</v>
      </c>
      <c r="C8" s="22">
        <v>0.45800000000000002</v>
      </c>
      <c r="D8" s="5">
        <f>C8-$I$17</f>
        <v>0.20800000000000002</v>
      </c>
      <c r="E8" s="22">
        <v>0.47</v>
      </c>
      <c r="F8" s="5">
        <f>E8-$I$17</f>
        <v>0.21999999999999997</v>
      </c>
      <c r="G8" s="6" t="s">
        <v>9</v>
      </c>
      <c r="H8" s="6" t="s">
        <v>9</v>
      </c>
      <c r="I8" s="6" t="s">
        <v>9</v>
      </c>
      <c r="J8" s="6" t="s">
        <v>9</v>
      </c>
      <c r="W8" s="12">
        <f t="shared" si="1"/>
        <v>0.58915051373089966</v>
      </c>
      <c r="X8" s="12">
        <f t="shared" si="2"/>
        <v>5.4335862691002879E-3</v>
      </c>
      <c r="Y8" s="12">
        <f t="shared" si="3"/>
        <v>0.59834250902307229</v>
      </c>
      <c r="Z8" s="12">
        <f t="shared" si="4"/>
        <v>-3.7584090230723399E-3</v>
      </c>
    </row>
    <row r="9" spans="1:26" x14ac:dyDescent="0.3">
      <c r="A9" s="22">
        <v>7.0650000000000004E-2</v>
      </c>
      <c r="B9" s="5">
        <f t="shared" si="0"/>
        <v>0.6930765000000001</v>
      </c>
      <c r="C9" s="22">
        <v>0.47299999999999998</v>
      </c>
      <c r="D9" s="5">
        <f>C9-$I$17</f>
        <v>0.22299999999999998</v>
      </c>
      <c r="E9" s="22">
        <v>0.48699999999999999</v>
      </c>
      <c r="F9" s="5">
        <f>E9-$I$17</f>
        <v>0.23699999999999999</v>
      </c>
      <c r="G9" s="6" t="s">
        <v>9</v>
      </c>
      <c r="H9" s="6" t="s">
        <v>9</v>
      </c>
      <c r="I9" s="6" t="s">
        <v>9</v>
      </c>
      <c r="J9" s="6" t="s">
        <v>9</v>
      </c>
      <c r="W9" s="12">
        <f t="shared" si="1"/>
        <v>0.69928167827754706</v>
      </c>
      <c r="X9" s="12">
        <f t="shared" si="2"/>
        <v>-6.2051782775469633E-3</v>
      </c>
      <c r="Y9" s="12">
        <f t="shared" si="3"/>
        <v>0.7070664921675025</v>
      </c>
      <c r="Z9" s="12">
        <f t="shared" si="4"/>
        <v>-1.3989992167502407E-2</v>
      </c>
    </row>
    <row r="10" spans="1:26" x14ac:dyDescent="0.3">
      <c r="A10" s="22">
        <v>8.0750000000000002E-2</v>
      </c>
      <c r="B10" s="5">
        <f t="shared" si="0"/>
        <v>0.79215750000000007</v>
      </c>
      <c r="C10" s="22">
        <v>0.49</v>
      </c>
      <c r="D10" s="5">
        <f>C10-$I$17</f>
        <v>0.24</v>
      </c>
      <c r="E10" s="22">
        <v>0.504</v>
      </c>
      <c r="F10" s="5">
        <f>E10-$I$17</f>
        <v>0.254</v>
      </c>
      <c r="G10" s="6" t="s">
        <v>9</v>
      </c>
      <c r="H10" s="6" t="s">
        <v>9</v>
      </c>
      <c r="I10" s="6" t="s">
        <v>9</v>
      </c>
      <c r="J10" s="6" t="s">
        <v>9</v>
      </c>
      <c r="W10" s="12">
        <f t="shared" si="1"/>
        <v>0.8039230011505154</v>
      </c>
      <c r="X10" s="12">
        <f t="shared" si="2"/>
        <v>-1.1765501150515334E-2</v>
      </c>
      <c r="Y10" s="12">
        <f t="shared" si="3"/>
        <v>0.80268431952747932</v>
      </c>
      <c r="Z10" s="12">
        <f t="shared" si="4"/>
        <v>-1.0526819527479248E-2</v>
      </c>
    </row>
    <row r="11" spans="1:26" x14ac:dyDescent="0.3">
      <c r="A11" s="22">
        <v>9.0929999999999997E-2</v>
      </c>
      <c r="B11" s="5">
        <f t="shared" si="0"/>
        <v>0.89202329999999996</v>
      </c>
      <c r="C11" s="22">
        <v>0.50700000000000001</v>
      </c>
      <c r="D11" s="5">
        <f>C11-$I$17</f>
        <v>0.25700000000000001</v>
      </c>
      <c r="E11" s="22">
        <v>0.51900000000000002</v>
      </c>
      <c r="F11" s="5">
        <f>E11-$I$17</f>
        <v>0.26900000000000002</v>
      </c>
      <c r="G11" s="6" t="s">
        <v>9</v>
      </c>
      <c r="H11" s="6" t="s">
        <v>9</v>
      </c>
      <c r="I11" s="6" t="s">
        <v>9</v>
      </c>
      <c r="J11" s="6" t="s">
        <v>9</v>
      </c>
      <c r="W11" s="12">
        <f t="shared" si="1"/>
        <v>0.89301343109781328</v>
      </c>
      <c r="X11" s="12">
        <f t="shared" si="2"/>
        <v>-9.9013109781331821E-4</v>
      </c>
      <c r="Y11" s="12">
        <f t="shared" si="3"/>
        <v>0.88064171190349327</v>
      </c>
      <c r="Z11" s="12">
        <f t="shared" si="4"/>
        <v>1.138158809650669E-2</v>
      </c>
    </row>
    <row r="12" spans="1:26" x14ac:dyDescent="0.3">
      <c r="A12" s="22">
        <v>0.10097</v>
      </c>
      <c r="B12" s="5">
        <f t="shared" si="0"/>
        <v>0.99051570000000011</v>
      </c>
      <c r="C12" s="22">
        <v>0.52900000000000003</v>
      </c>
      <c r="D12" s="5">
        <f>C12-$I$17</f>
        <v>0.27900000000000003</v>
      </c>
      <c r="E12" s="22">
        <v>0.53900000000000003</v>
      </c>
      <c r="F12" s="5">
        <f>E12-$I$17</f>
        <v>0.28900000000000003</v>
      </c>
      <c r="G12" s="6" t="s">
        <v>9</v>
      </c>
      <c r="H12" s="6" t="s">
        <v>9</v>
      </c>
      <c r="I12" s="6" t="s">
        <v>9</v>
      </c>
      <c r="J12" s="6" t="s">
        <v>9</v>
      </c>
      <c r="W12" s="12">
        <f t="shared" si="1"/>
        <v>0.9952048445881605</v>
      </c>
      <c r="X12" s="12">
        <f t="shared" si="2"/>
        <v>-4.6891445881603877E-3</v>
      </c>
      <c r="Y12" s="12">
        <f t="shared" si="3"/>
        <v>0.98215719604090701</v>
      </c>
      <c r="Z12" s="12">
        <f t="shared" si="4"/>
        <v>8.3585039590930998E-3</v>
      </c>
    </row>
    <row r="13" spans="1:26" x14ac:dyDescent="0.3">
      <c r="A13" s="22">
        <v>0.11103</v>
      </c>
      <c r="B13" s="5">
        <f t="shared" si="0"/>
        <v>1.0892043</v>
      </c>
      <c r="C13" s="22">
        <v>0.54700000000000004</v>
      </c>
      <c r="D13" s="5">
        <f>C13-$I$17</f>
        <v>0.29700000000000004</v>
      </c>
      <c r="E13" s="22">
        <v>0.55900000000000005</v>
      </c>
      <c r="F13" s="5">
        <f>E13-$I$17</f>
        <v>0.30900000000000005</v>
      </c>
      <c r="G13" s="6" t="s">
        <v>9</v>
      </c>
      <c r="H13" s="6" t="s">
        <v>9</v>
      </c>
      <c r="I13" s="6" t="s">
        <v>9</v>
      </c>
      <c r="J13" s="6" t="s">
        <v>9</v>
      </c>
      <c r="W13" s="12">
        <f t="shared" si="1"/>
        <v>1.07634742595123</v>
      </c>
      <c r="X13" s="12">
        <f t="shared" si="2"/>
        <v>1.2856874048770006E-2</v>
      </c>
      <c r="Y13" s="12">
        <f t="shared" si="3"/>
        <v>1.0892655039013484</v>
      </c>
      <c r="Z13" s="12">
        <f t="shared" si="4"/>
        <v>-6.1203901348338974E-5</v>
      </c>
    </row>
    <row r="14" spans="1:26" x14ac:dyDescent="0.3">
      <c r="A14" s="22">
        <v>0.12107999999999999</v>
      </c>
      <c r="B14" s="5">
        <f t="shared" si="0"/>
        <v>1.1877948</v>
      </c>
      <c r="C14" s="22">
        <v>0.56899999999999995</v>
      </c>
      <c r="D14" s="5">
        <f>C14-$I$17</f>
        <v>0.31899999999999995</v>
      </c>
      <c r="E14" s="22">
        <v>0.57599999999999996</v>
      </c>
      <c r="F14" s="5">
        <f>E14-$I$17</f>
        <v>0.32599999999999996</v>
      </c>
      <c r="G14" s="6" t="s">
        <v>9</v>
      </c>
      <c r="H14" s="6" t="s">
        <v>9</v>
      </c>
      <c r="I14" s="6" t="s">
        <v>9</v>
      </c>
      <c r="J14" s="6" t="s">
        <v>9</v>
      </c>
      <c r="W14" s="12">
        <f t="shared" si="1"/>
        <v>1.1838395452102031</v>
      </c>
      <c r="X14" s="12">
        <f t="shared" si="2"/>
        <v>3.9552547897969692E-3</v>
      </c>
      <c r="Y14" s="12">
        <f t="shared" si="3"/>
        <v>1.1915229778502283</v>
      </c>
      <c r="Z14" s="12">
        <f t="shared" si="4"/>
        <v>-3.7281778502282759E-3</v>
      </c>
    </row>
    <row r="15" spans="1:26" x14ac:dyDescent="0.3">
      <c r="A15" s="22">
        <v>0.13125999999999999</v>
      </c>
      <c r="B15" s="5">
        <f t="shared" si="0"/>
        <v>1.2876605999999999</v>
      </c>
      <c r="C15" s="22">
        <v>0.58799999999999997</v>
      </c>
      <c r="D15" s="5">
        <f>C15-$I$17</f>
        <v>0.33799999999999997</v>
      </c>
      <c r="E15" s="22">
        <v>0.59</v>
      </c>
      <c r="F15" s="5">
        <f>E15-$I$17</f>
        <v>0.33999999999999997</v>
      </c>
      <c r="G15" s="5">
        <v>0.224</v>
      </c>
      <c r="H15" s="5">
        <v>0.41299999999999998</v>
      </c>
      <c r="I15" s="5">
        <v>349</v>
      </c>
      <c r="J15" s="5">
        <f xml:space="preserve"> G15*H15*I15*0.000000001</f>
        <v>3.2286688000000003E-8</v>
      </c>
      <c r="W15" s="12">
        <f t="shared" si="1"/>
        <v>1.2935853716424042</v>
      </c>
      <c r="X15" s="12">
        <f t="shared" si="2"/>
        <v>-5.9247716424042363E-3</v>
      </c>
      <c r="Y15" s="12">
        <f>$B$22*(F15^3)+$C$22*(F15^2)+$D$22*F15+$E$22</f>
        <v>1.2876826260063901</v>
      </c>
      <c r="Z15" s="12">
        <f t="shared" si="4"/>
        <v>-2.202600639011898E-5</v>
      </c>
    </row>
    <row r="17" spans="1:9" x14ac:dyDescent="0.3">
      <c r="A17" s="21"/>
      <c r="B17" s="2" t="s">
        <v>28</v>
      </c>
      <c r="C17" s="2" t="s">
        <v>29</v>
      </c>
      <c r="D17" s="2" t="s">
        <v>30</v>
      </c>
      <c r="E17" s="2" t="s">
        <v>31</v>
      </c>
      <c r="H17" s="2" t="s">
        <v>26</v>
      </c>
      <c r="I17" s="23">
        <v>0.25</v>
      </c>
    </row>
    <row r="18" spans="1:9" x14ac:dyDescent="0.3">
      <c r="A18" s="21"/>
      <c r="B18" s="1">
        <f t="array" ref="B18:E18">LINEST(B3:B15,D3:D15^{1,2,3},TRUE,TRUE)</f>
        <v>207.7529422376181</v>
      </c>
      <c r="C18" s="1">
        <v>-176.48677745203955</v>
      </c>
      <c r="D18" s="1">
        <v>54.451896888019711</v>
      </c>
      <c r="E18" s="1">
        <v>-4.9708705442295695</v>
      </c>
    </row>
    <row r="19" spans="1:9" x14ac:dyDescent="0.3">
      <c r="A19" s="21"/>
    </row>
    <row r="21" spans="1:9" x14ac:dyDescent="0.3">
      <c r="B21" s="2" t="s">
        <v>28</v>
      </c>
      <c r="C21" s="2" t="s">
        <v>29</v>
      </c>
      <c r="D21" s="2" t="s">
        <v>30</v>
      </c>
      <c r="E21" s="2" t="s">
        <v>31</v>
      </c>
    </row>
    <row r="22" spans="1:9" x14ac:dyDescent="0.3">
      <c r="B22" s="1">
        <f t="array" ref="B22:E22">LINEST(B3:B15,F3:F15^{1,2,3},TRUE,TRUE)</f>
        <v>190.1669209069762</v>
      </c>
      <c r="C22" s="1">
        <v>-157.88369077256488</v>
      </c>
      <c r="D22" s="1">
        <v>48.747507094911406</v>
      </c>
      <c r="E22" s="1">
        <v>-4.5094357922827797</v>
      </c>
    </row>
    <row r="44" spans="1:30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</sheetData>
  <mergeCells count="3">
    <mergeCell ref="A1:J1"/>
    <mergeCell ref="W1:X1"/>
    <mergeCell ref="Y1:Z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S40"/>
  <sheetViews>
    <sheetView zoomScale="55" zoomScaleNormal="55" workbookViewId="0">
      <selection activeCell="Z28" sqref="Z28"/>
    </sheetView>
  </sheetViews>
  <sheetFormatPr defaultRowHeight="14.4" x14ac:dyDescent="0.3"/>
  <cols>
    <col min="7" max="7" width="11" customWidth="1"/>
  </cols>
  <sheetData>
    <row r="2" spans="1:19" x14ac:dyDescent="0.3">
      <c r="P2" s="16" t="s">
        <v>24</v>
      </c>
      <c r="Q2" s="16"/>
      <c r="R2" s="16" t="s">
        <v>8</v>
      </c>
      <c r="S2" s="16"/>
    </row>
    <row r="3" spans="1:19" x14ac:dyDescent="0.3">
      <c r="A3" s="17" t="s">
        <v>6</v>
      </c>
      <c r="B3" s="18"/>
      <c r="C3" s="18"/>
      <c r="D3" s="19"/>
      <c r="P3" s="7" t="s">
        <v>18</v>
      </c>
      <c r="Q3" s="7" t="s">
        <v>19</v>
      </c>
      <c r="R3" s="7" t="s">
        <v>18</v>
      </c>
      <c r="S3" s="7" t="s">
        <v>19</v>
      </c>
    </row>
    <row r="4" spans="1:19" x14ac:dyDescent="0.3">
      <c r="A4" s="3" t="s">
        <v>0</v>
      </c>
      <c r="B4" s="3" t="s">
        <v>10</v>
      </c>
      <c r="C4" s="4" t="s">
        <v>11</v>
      </c>
      <c r="D4" s="4" t="s">
        <v>7</v>
      </c>
      <c r="P4" s="8">
        <f t="shared" ref="P4:P18" si="0">$H$19*D5+$I$19</f>
        <v>516.90722795758279</v>
      </c>
      <c r="Q4" s="8">
        <f t="shared" ref="Q4:Q18" si="1">C5-P4</f>
        <v>-2.1572279575827906</v>
      </c>
      <c r="R4" s="8">
        <f t="shared" ref="R4:R18" si="2">$H$39*D25+$I$39</f>
        <v>416.80378506070014</v>
      </c>
      <c r="S4" s="8">
        <f t="shared" ref="S4:S18" si="3">C25-R4</f>
        <v>0.946214939299864</v>
      </c>
    </row>
    <row r="5" spans="1:19" x14ac:dyDescent="0.3">
      <c r="A5" s="20">
        <v>90.94</v>
      </c>
      <c r="B5" s="1">
        <v>515</v>
      </c>
      <c r="C5" s="1">
        <f>B5-'Carga e Descarga'!$I$17</f>
        <v>514.75</v>
      </c>
      <c r="D5" s="1">
        <v>30</v>
      </c>
      <c r="P5" s="8">
        <f t="shared" si="0"/>
        <v>517.10261186645084</v>
      </c>
      <c r="Q5" s="8">
        <f t="shared" si="1"/>
        <v>-0.35261186645084308</v>
      </c>
      <c r="R5" s="8">
        <f t="shared" si="2"/>
        <v>416.66327168357122</v>
      </c>
      <c r="S5" s="8">
        <f t="shared" si="3"/>
        <v>8.6728316428775543E-2</v>
      </c>
    </row>
    <row r="6" spans="1:19" x14ac:dyDescent="0.3">
      <c r="A6" s="20"/>
      <c r="B6" s="1">
        <v>517</v>
      </c>
      <c r="C6" s="1">
        <f>B6-'Carga e Descarga'!$I$17</f>
        <v>516.75</v>
      </c>
      <c r="D6" s="1">
        <v>80</v>
      </c>
      <c r="P6" s="8">
        <f t="shared" si="0"/>
        <v>517.28236506260941</v>
      </c>
      <c r="Q6" s="8">
        <f t="shared" si="1"/>
        <v>0.46763493739058504</v>
      </c>
      <c r="R6" s="8">
        <f t="shared" si="2"/>
        <v>416.53704780242157</v>
      </c>
      <c r="S6" s="8">
        <f t="shared" si="3"/>
        <v>0.11295219757840869</v>
      </c>
    </row>
    <row r="7" spans="1:19" x14ac:dyDescent="0.3">
      <c r="A7" s="20"/>
      <c r="B7" s="1">
        <v>518</v>
      </c>
      <c r="C7" s="1">
        <f>B7-'Carga e Descarga'!$I$17</f>
        <v>517.75</v>
      </c>
      <c r="D7" s="1">
        <v>126</v>
      </c>
      <c r="P7" s="8">
        <f t="shared" si="0"/>
        <v>517.41913379881703</v>
      </c>
      <c r="Q7" s="8">
        <f t="shared" si="1"/>
        <v>0.33086620118297105</v>
      </c>
      <c r="R7" s="8">
        <f t="shared" si="2"/>
        <v>416.44416607855675</v>
      </c>
      <c r="S7" s="8">
        <f t="shared" si="3"/>
        <v>-0.19416607855674783</v>
      </c>
    </row>
    <row r="8" spans="1:19" x14ac:dyDescent="0.3">
      <c r="A8" s="20"/>
      <c r="B8" s="1">
        <v>518</v>
      </c>
      <c r="C8" s="1">
        <f>B8-'Carga e Descarga'!$I$17</f>
        <v>517.75</v>
      </c>
      <c r="D8" s="1">
        <v>161</v>
      </c>
      <c r="P8" s="8">
        <f t="shared" si="0"/>
        <v>517.59107163862086</v>
      </c>
      <c r="Q8" s="8">
        <f t="shared" si="1"/>
        <v>0.15892836137913946</v>
      </c>
      <c r="R8" s="8">
        <f t="shared" si="2"/>
        <v>416.34175802403911</v>
      </c>
      <c r="S8" s="8">
        <f t="shared" si="3"/>
        <v>-0.19175802403913167</v>
      </c>
    </row>
    <row r="9" spans="1:19" x14ac:dyDescent="0.3">
      <c r="A9" s="20"/>
      <c r="B9" s="1">
        <v>518</v>
      </c>
      <c r="C9" s="1">
        <f>B9-'Carga e Descarga'!$I$17</f>
        <v>517.75</v>
      </c>
      <c r="D9" s="1">
        <v>205</v>
      </c>
      <c r="P9" s="8">
        <f t="shared" si="0"/>
        <v>517.76691715660218</v>
      </c>
      <c r="Q9" s="8">
        <f t="shared" si="1"/>
        <v>0.48308284339782404</v>
      </c>
      <c r="R9" s="8">
        <f t="shared" si="2"/>
        <v>416.17981040294143</v>
      </c>
      <c r="S9" s="8">
        <f t="shared" si="3"/>
        <v>-0.12981040294141621</v>
      </c>
    </row>
    <row r="10" spans="1:19" x14ac:dyDescent="0.3">
      <c r="A10" s="20"/>
      <c r="B10" s="1">
        <v>518.5</v>
      </c>
      <c r="C10" s="1">
        <f>B10-'Carga e Descarga'!$I$17</f>
        <v>518.25</v>
      </c>
      <c r="D10" s="1">
        <v>250</v>
      </c>
      <c r="P10" s="8">
        <f t="shared" si="0"/>
        <v>517.98183945635697</v>
      </c>
      <c r="Q10" s="8">
        <f t="shared" si="1"/>
        <v>0.46816054364308002</v>
      </c>
      <c r="R10" s="8">
        <f t="shared" si="2"/>
        <v>416.02738911249651</v>
      </c>
      <c r="S10" s="8">
        <f t="shared" si="3"/>
        <v>-0.27738911249650755</v>
      </c>
    </row>
    <row r="11" spans="1:19" x14ac:dyDescent="0.3">
      <c r="A11" s="20"/>
      <c r="B11" s="1">
        <v>518.70000000000005</v>
      </c>
      <c r="C11" s="1">
        <f>B11-'Carga e Descarga'!$I$17</f>
        <v>518.45000000000005</v>
      </c>
      <c r="D11" s="1">
        <v>305</v>
      </c>
      <c r="P11" s="8">
        <f t="shared" si="0"/>
        <v>518.4194994122214</v>
      </c>
      <c r="Q11" s="8">
        <f t="shared" si="1"/>
        <v>0.43050058777862432</v>
      </c>
      <c r="R11" s="8">
        <f t="shared" si="2"/>
        <v>415.86782307406207</v>
      </c>
      <c r="S11" s="8">
        <f t="shared" si="3"/>
        <v>-0.41782307406208474</v>
      </c>
    </row>
    <row r="12" spans="1:19" x14ac:dyDescent="0.3">
      <c r="A12" s="20"/>
      <c r="B12" s="1">
        <v>519.1</v>
      </c>
      <c r="C12" s="1">
        <f>B12-'Carga e Descarga'!$I$17</f>
        <v>518.85</v>
      </c>
      <c r="D12" s="1">
        <v>417</v>
      </c>
      <c r="P12" s="8">
        <f t="shared" si="0"/>
        <v>518.6344217119763</v>
      </c>
      <c r="Q12" s="8">
        <f t="shared" si="1"/>
        <v>0.61557828802369841</v>
      </c>
      <c r="R12" s="8">
        <f t="shared" si="2"/>
        <v>415.62490164241552</v>
      </c>
      <c r="S12" s="8">
        <f t="shared" si="3"/>
        <v>-0.27490164241550019</v>
      </c>
    </row>
    <row r="13" spans="1:19" x14ac:dyDescent="0.3">
      <c r="A13" s="20"/>
      <c r="B13" s="1">
        <v>519.5</v>
      </c>
      <c r="C13" s="1">
        <f>B13-'Carga e Descarga'!$I$17</f>
        <v>519.25</v>
      </c>
      <c r="D13" s="1">
        <v>472</v>
      </c>
      <c r="P13" s="8">
        <f t="shared" si="0"/>
        <v>518.88451311532742</v>
      </c>
      <c r="Q13" s="8">
        <f t="shared" si="1"/>
        <v>0.36548688467257762</v>
      </c>
      <c r="R13" s="8">
        <f t="shared" si="2"/>
        <v>415.4034144547378</v>
      </c>
      <c r="S13" s="8">
        <f t="shared" si="3"/>
        <v>-0.15341445473779913</v>
      </c>
    </row>
    <row r="14" spans="1:19" x14ac:dyDescent="0.3">
      <c r="A14" s="20"/>
      <c r="B14" s="1">
        <v>519.5</v>
      </c>
      <c r="C14" s="1">
        <f>B14-'Carga e Descarga'!$I$17</f>
        <v>519.25</v>
      </c>
      <c r="D14" s="1">
        <v>536</v>
      </c>
      <c r="P14" s="8">
        <f t="shared" si="0"/>
        <v>519.11115844961432</v>
      </c>
      <c r="Q14" s="8">
        <f t="shared" si="1"/>
        <v>0.43884155038563222</v>
      </c>
      <c r="R14" s="8">
        <f t="shared" si="2"/>
        <v>415.1628746057545</v>
      </c>
      <c r="S14" s="8">
        <f t="shared" si="3"/>
        <v>-0.21287460575450723</v>
      </c>
    </row>
    <row r="15" spans="1:19" x14ac:dyDescent="0.3">
      <c r="A15" s="20"/>
      <c r="B15" s="1">
        <v>519.79999999999995</v>
      </c>
      <c r="C15" s="1">
        <f>B15-'Carga e Descarga'!$I$17</f>
        <v>519.54999999999995</v>
      </c>
      <c r="D15" s="1">
        <v>594</v>
      </c>
      <c r="P15" s="8">
        <f t="shared" si="0"/>
        <v>519.33780378390122</v>
      </c>
      <c r="Q15" s="8">
        <f t="shared" si="1"/>
        <v>0.31219621609875503</v>
      </c>
      <c r="R15" s="8">
        <f t="shared" si="2"/>
        <v>414.90804526079199</v>
      </c>
      <c r="S15" s="8">
        <f t="shared" si="3"/>
        <v>-5.8045260791971032E-2</v>
      </c>
    </row>
    <row r="16" spans="1:19" x14ac:dyDescent="0.3">
      <c r="A16" s="20"/>
      <c r="B16" s="1">
        <v>519.9</v>
      </c>
      <c r="C16" s="1">
        <f>B16-'Carga e Descarga'!$I$17</f>
        <v>519.65</v>
      </c>
      <c r="D16" s="1">
        <v>652</v>
      </c>
      <c r="P16" s="8">
        <f t="shared" si="0"/>
        <v>519.56054144001087</v>
      </c>
      <c r="Q16" s="8">
        <f t="shared" si="1"/>
        <v>0.1894585599891343</v>
      </c>
      <c r="R16" s="8">
        <f t="shared" si="2"/>
        <v>414.64607116783986</v>
      </c>
      <c r="S16" s="8">
        <f t="shared" si="3"/>
        <v>0.10392883216013615</v>
      </c>
    </row>
    <row r="17" spans="1:19" x14ac:dyDescent="0.3">
      <c r="A17" s="20"/>
      <c r="B17" s="1">
        <v>520</v>
      </c>
      <c r="C17" s="1">
        <f>B17-'Carga e Descarga'!$I$17</f>
        <v>519.75</v>
      </c>
      <c r="D17" s="1">
        <v>709</v>
      </c>
      <c r="P17" s="8">
        <f t="shared" si="0"/>
        <v>519.85361730331294</v>
      </c>
      <c r="Q17" s="8">
        <f t="shared" si="1"/>
        <v>-0.10361730331294439</v>
      </c>
      <c r="R17" s="8">
        <f t="shared" si="2"/>
        <v>414.46030772011017</v>
      </c>
      <c r="S17" s="8">
        <f t="shared" si="3"/>
        <v>0.28969227988983448</v>
      </c>
    </row>
    <row r="18" spans="1:19" x14ac:dyDescent="0.3">
      <c r="A18" s="20"/>
      <c r="B18" s="1">
        <v>520</v>
      </c>
      <c r="C18" s="1">
        <f>B18-'Carga e Descarga'!$I$17</f>
        <v>519.75</v>
      </c>
      <c r="D18" s="1">
        <v>784</v>
      </c>
      <c r="G18" s="13" t="s">
        <v>25</v>
      </c>
      <c r="H18" s="13"/>
      <c r="I18" s="13"/>
      <c r="J18" s="13"/>
      <c r="K18" s="13"/>
      <c r="P18" s="8">
        <f t="shared" si="0"/>
        <v>520.09198567213195</v>
      </c>
      <c r="Q18" s="8">
        <f t="shared" si="1"/>
        <v>-0.34198567213195474</v>
      </c>
      <c r="R18" s="8">
        <f t="shared" si="2"/>
        <v>414.3793339095613</v>
      </c>
      <c r="S18" s="8">
        <f t="shared" si="3"/>
        <v>0.37066609043870358</v>
      </c>
    </row>
    <row r="19" spans="1:19" x14ac:dyDescent="0.3">
      <c r="A19" s="20"/>
      <c r="B19" s="1">
        <v>520</v>
      </c>
      <c r="C19" s="1">
        <f>B19-'Carga e Descarga'!$I$17</f>
        <v>519.75</v>
      </c>
      <c r="D19" s="1">
        <v>845</v>
      </c>
      <c r="G19" s="3" t="s">
        <v>20</v>
      </c>
      <c r="H19" s="1">
        <f t="array" ref="H19:I20">LINEST(C5:C21,D5:D21,TRUE,TRUE)</f>
        <v>3.9076781773609518E-3</v>
      </c>
      <c r="I19" s="1">
        <v>516.78999761226191</v>
      </c>
      <c r="J19" s="13" t="s">
        <v>22</v>
      </c>
      <c r="K19" s="13"/>
    </row>
    <row r="20" spans="1:19" x14ac:dyDescent="0.3">
      <c r="A20" s="20"/>
      <c r="B20" s="1">
        <v>520</v>
      </c>
      <c r="C20" s="1">
        <f>B20-'Carga e Descarga'!$I$17</f>
        <v>519.75</v>
      </c>
      <c r="D20" s="1">
        <v>905</v>
      </c>
      <c r="G20" s="3" t="s">
        <v>21</v>
      </c>
      <c r="H20" s="1">
        <v>5.8679715109678831E-4</v>
      </c>
      <c r="I20" s="1">
        <v>0.32609673852935367</v>
      </c>
      <c r="J20" s="13" t="s">
        <v>23</v>
      </c>
      <c r="K20" s="13"/>
    </row>
    <row r="21" spans="1:19" x14ac:dyDescent="0.3">
      <c r="A21" s="20"/>
      <c r="B21" s="1">
        <v>520</v>
      </c>
      <c r="C21" s="1">
        <f>B21-'Carga e Descarga'!$I$17</f>
        <v>519.75</v>
      </c>
      <c r="D21" s="1">
        <v>944</v>
      </c>
    </row>
    <row r="23" spans="1:19" x14ac:dyDescent="0.3">
      <c r="A23" s="17" t="s">
        <v>8</v>
      </c>
      <c r="B23" s="18"/>
      <c r="C23" s="18"/>
      <c r="D23" s="19"/>
    </row>
    <row r="24" spans="1:19" x14ac:dyDescent="0.3">
      <c r="A24" s="3" t="s">
        <v>0</v>
      </c>
      <c r="B24" s="3" t="s">
        <v>10</v>
      </c>
      <c r="C24" s="4" t="s">
        <v>11</v>
      </c>
      <c r="D24" s="4" t="s">
        <v>7</v>
      </c>
    </row>
    <row r="25" spans="1:19" x14ac:dyDescent="0.3">
      <c r="A25" s="20">
        <v>10.29</v>
      </c>
      <c r="B25" s="1">
        <v>418</v>
      </c>
      <c r="C25" s="1">
        <f>B25-'Carga e Descarga'!$I$17</f>
        <v>417.75</v>
      </c>
      <c r="D25" s="1">
        <v>12</v>
      </c>
    </row>
    <row r="26" spans="1:19" x14ac:dyDescent="0.3">
      <c r="A26" s="20"/>
      <c r="B26" s="1">
        <v>417</v>
      </c>
      <c r="C26" s="1">
        <f>B26-'Carga e Descarga'!$I$17</f>
        <v>416.75</v>
      </c>
      <c r="D26" s="1">
        <v>71</v>
      </c>
    </row>
    <row r="27" spans="1:19" x14ac:dyDescent="0.3">
      <c r="A27" s="20"/>
      <c r="B27" s="1">
        <v>416.9</v>
      </c>
      <c r="C27" s="1">
        <f>B27-'Carga e Descarga'!$I$17</f>
        <v>416.65</v>
      </c>
      <c r="D27" s="1">
        <v>124</v>
      </c>
    </row>
    <row r="28" spans="1:19" x14ac:dyDescent="0.3">
      <c r="A28" s="20"/>
      <c r="B28" s="1">
        <v>416.5</v>
      </c>
      <c r="C28" s="1">
        <f>B28-'Carga e Descarga'!$I$17</f>
        <v>416.25</v>
      </c>
      <c r="D28" s="1">
        <v>163</v>
      </c>
    </row>
    <row r="29" spans="1:19" x14ac:dyDescent="0.3">
      <c r="A29" s="20"/>
      <c r="B29" s="1">
        <v>416.4</v>
      </c>
      <c r="C29" s="1">
        <f>B29-'Carga e Descarga'!$I$17</f>
        <v>416.15</v>
      </c>
      <c r="D29" s="1">
        <v>206</v>
      </c>
    </row>
    <row r="30" spans="1:19" x14ac:dyDescent="0.3">
      <c r="A30" s="20"/>
      <c r="B30" s="1">
        <v>416.3</v>
      </c>
      <c r="C30" s="1">
        <f>B30-'Carga e Descarga'!$I$17</f>
        <v>416.05</v>
      </c>
      <c r="D30" s="1">
        <v>274</v>
      </c>
    </row>
    <row r="31" spans="1:19" x14ac:dyDescent="0.3">
      <c r="A31" s="20"/>
      <c r="B31" s="1">
        <v>416</v>
      </c>
      <c r="C31" s="1">
        <f>B31-'Carga e Descarga'!$I$17</f>
        <v>415.75</v>
      </c>
      <c r="D31" s="1">
        <v>338</v>
      </c>
    </row>
    <row r="32" spans="1:19" x14ac:dyDescent="0.3">
      <c r="A32" s="20"/>
      <c r="B32" s="1">
        <v>415.7</v>
      </c>
      <c r="C32" s="1">
        <f>B32-'Carga e Descarga'!$I$17</f>
        <v>415.45</v>
      </c>
      <c r="D32" s="1">
        <v>405</v>
      </c>
    </row>
    <row r="33" spans="1:11" x14ac:dyDescent="0.3">
      <c r="A33" s="20"/>
      <c r="B33" s="1">
        <v>415.6</v>
      </c>
      <c r="C33" s="1">
        <f>B33-'Carga e Descarga'!$I$17</f>
        <v>415.35</v>
      </c>
      <c r="D33" s="1">
        <v>507</v>
      </c>
    </row>
    <row r="34" spans="1:11" x14ac:dyDescent="0.3">
      <c r="A34" s="20"/>
      <c r="B34" s="1">
        <v>415.5</v>
      </c>
      <c r="C34" s="1">
        <f>B34-'Carga e Descarga'!$I$17</f>
        <v>415.25</v>
      </c>
      <c r="D34" s="1">
        <v>600</v>
      </c>
    </row>
    <row r="35" spans="1:11" x14ac:dyDescent="0.3">
      <c r="A35" s="20"/>
      <c r="B35" s="1">
        <v>415.2</v>
      </c>
      <c r="C35" s="1">
        <f>B35-'Carga e Descarga'!$I$17</f>
        <v>414.95</v>
      </c>
      <c r="D35" s="1">
        <v>701</v>
      </c>
    </row>
    <row r="36" spans="1:11" x14ac:dyDescent="0.3">
      <c r="A36" s="20"/>
      <c r="B36" s="1">
        <v>415.1</v>
      </c>
      <c r="C36" s="1">
        <f>B36-'Carga e Descarga'!$I$17</f>
        <v>414.85</v>
      </c>
      <c r="D36" s="1">
        <v>808</v>
      </c>
    </row>
    <row r="37" spans="1:11" x14ac:dyDescent="0.3">
      <c r="A37" s="20"/>
      <c r="B37" s="1">
        <v>415</v>
      </c>
      <c r="C37" s="1">
        <f>B37-'Carga e Descarga'!$I$17</f>
        <v>414.75</v>
      </c>
      <c r="D37" s="1">
        <v>918</v>
      </c>
    </row>
    <row r="38" spans="1:11" x14ac:dyDescent="0.3">
      <c r="A38" s="20"/>
      <c r="B38" s="1">
        <v>415</v>
      </c>
      <c r="C38" s="1">
        <f>B38-'Carga e Descarga'!$I$17</f>
        <v>414.75</v>
      </c>
      <c r="D38" s="1">
        <v>996</v>
      </c>
      <c r="G38" s="13" t="s">
        <v>25</v>
      </c>
      <c r="H38" s="13"/>
      <c r="I38" s="13"/>
      <c r="J38" s="13"/>
      <c r="K38" s="13"/>
    </row>
    <row r="39" spans="1:11" x14ac:dyDescent="0.3">
      <c r="A39" s="20"/>
      <c r="B39" s="1">
        <v>415</v>
      </c>
      <c r="C39" s="1">
        <f>B39-'Carga e Descarga'!$I$17</f>
        <v>414.75</v>
      </c>
      <c r="D39" s="1">
        <v>1030</v>
      </c>
      <c r="G39" s="3" t="s">
        <v>20</v>
      </c>
      <c r="H39" s="1">
        <f t="array" ref="H39:I40">LINEST(C25:C39,D25:D39,TRUE,TRUE)</f>
        <v>-2.3815826632011825E-3</v>
      </c>
      <c r="I39" s="1">
        <v>416.83236405265853</v>
      </c>
      <c r="J39" s="13" t="s">
        <v>22</v>
      </c>
      <c r="K39" s="13"/>
    </row>
    <row r="40" spans="1:11" x14ac:dyDescent="0.3">
      <c r="G40" s="3" t="s">
        <v>21</v>
      </c>
      <c r="H40" s="1">
        <v>2.7317327659565587E-4</v>
      </c>
      <c r="I40" s="1">
        <v>0.15928391526733282</v>
      </c>
      <c r="J40" s="13" t="s">
        <v>23</v>
      </c>
      <c r="K40" s="13"/>
    </row>
  </sheetData>
  <mergeCells count="12">
    <mergeCell ref="J40:K40"/>
    <mergeCell ref="R2:S2"/>
    <mergeCell ref="G18:K18"/>
    <mergeCell ref="J19:K19"/>
    <mergeCell ref="J20:K20"/>
    <mergeCell ref="G38:K38"/>
    <mergeCell ref="A3:D3"/>
    <mergeCell ref="A23:D23"/>
    <mergeCell ref="P2:Q2"/>
    <mergeCell ref="A5:A21"/>
    <mergeCell ref="A25:A39"/>
    <mergeCell ref="J39:K39"/>
  </mergeCells>
  <pageMargins left="0.43307086614173229" right="3.937007874015748E-2" top="3.937007874015748E-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2022-03-29T15:25:07Z</cp:lastPrinted>
  <dcterms:created xsi:type="dcterms:W3CDTF">2022-03-28T08:43:32Z</dcterms:created>
  <dcterms:modified xsi:type="dcterms:W3CDTF">2022-03-29T23:57:21Z</dcterms:modified>
</cp:coreProperties>
</file>