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7DC78E3A-FFA4-48D7-8D15-1C67F6F77241}" xr6:coauthVersionLast="47" xr6:coauthVersionMax="47" xr10:uidLastSave="{00000000-0000-0000-0000-000000000000}"/>
  <bookViews>
    <workbookView xWindow="-108" yWindow="-108" windowWidth="23256" windowHeight="12456" xr2:uid="{86E8DEF9-3212-4254-81AD-B9280C6CF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9" i="1" l="1"/>
  <c r="L39" i="1"/>
  <c r="J39" i="1"/>
  <c r="K36" i="1"/>
  <c r="L36" i="1"/>
  <c r="L37" i="1"/>
  <c r="L38" i="1"/>
  <c r="K37" i="1"/>
  <c r="K38" i="1"/>
  <c r="J37" i="1"/>
  <c r="J38" i="1"/>
  <c r="J36" i="1"/>
  <c r="I37" i="1"/>
  <c r="I38" i="1"/>
  <c r="I36" i="1"/>
  <c r="H37" i="1"/>
  <c r="H38" i="1"/>
  <c r="H36" i="1"/>
  <c r="G37" i="1"/>
  <c r="G38" i="1"/>
  <c r="G36" i="1"/>
  <c r="G3" i="1"/>
  <c r="E31" i="1"/>
  <c r="AA12" i="1"/>
  <c r="AA10" i="1"/>
  <c r="C29" i="1"/>
  <c r="D29" i="1" s="1"/>
  <c r="C28" i="1"/>
  <c r="D28" i="1" s="1"/>
  <c r="E29" i="1" l="1"/>
  <c r="L4" i="1"/>
  <c r="H3" i="1"/>
  <c r="I3" i="1"/>
  <c r="G7" i="1"/>
  <c r="G4" i="1"/>
  <c r="G8" i="1"/>
  <c r="G5" i="1"/>
  <c r="G9" i="1"/>
  <c r="G6" i="1"/>
  <c r="G10" i="1"/>
  <c r="G11" i="1"/>
  <c r="G12" i="1"/>
  <c r="L7" i="1"/>
  <c r="L8" i="1"/>
  <c r="L5" i="1"/>
  <c r="L9" i="1"/>
  <c r="L6" i="1"/>
  <c r="L10" i="1"/>
  <c r="L11" i="1"/>
  <c r="L12" i="1"/>
  <c r="K7" i="1"/>
  <c r="K4" i="1"/>
  <c r="K8" i="1"/>
  <c r="K5" i="1"/>
  <c r="K9" i="1"/>
  <c r="K6" i="1"/>
  <c r="K10" i="1"/>
  <c r="K11" i="1"/>
  <c r="K12" i="1"/>
  <c r="J7" i="1"/>
  <c r="J4" i="1"/>
  <c r="J8" i="1"/>
  <c r="J5" i="1"/>
  <c r="J9" i="1"/>
  <c r="J6" i="1"/>
  <c r="J10" i="1"/>
  <c r="J11" i="1"/>
  <c r="J12" i="1"/>
  <c r="L3" i="1"/>
  <c r="K3" i="1"/>
  <c r="J3" i="1"/>
  <c r="H7" i="1"/>
  <c r="H4" i="1"/>
  <c r="H8" i="1"/>
  <c r="H5" i="1"/>
  <c r="H9" i="1"/>
  <c r="H6" i="1"/>
  <c r="H10" i="1"/>
  <c r="H11" i="1"/>
  <c r="H12" i="1"/>
  <c r="I7" i="1"/>
  <c r="I4" i="1"/>
  <c r="I8" i="1"/>
  <c r="I5" i="1"/>
  <c r="I9" i="1"/>
  <c r="I6" i="1"/>
  <c r="I10" i="1"/>
  <c r="I11" i="1"/>
  <c r="I12" i="1"/>
  <c r="J13" i="1" l="1"/>
  <c r="L13" i="1"/>
  <c r="K13" i="1"/>
  <c r="C15" i="1" a="1"/>
  <c r="D15" i="1" s="1"/>
  <c r="D16" i="1" l="1"/>
  <c r="C15" i="1"/>
  <c r="C16" i="1"/>
</calcChain>
</file>

<file path=xl/sharedStrings.xml><?xml version="1.0" encoding="utf-8"?>
<sst xmlns="http://schemas.openxmlformats.org/spreadsheetml/2006/main" count="53" uniqueCount="33">
  <si>
    <t>D (cm)</t>
  </si>
  <si>
    <t>Si (cm)</t>
  </si>
  <si>
    <t>Mt</t>
  </si>
  <si>
    <t>f=SiSo/D</t>
  </si>
  <si>
    <t>f=sO-SO^2/D</t>
  </si>
  <si>
    <t>f=Si-Si^2/D</t>
  </si>
  <si>
    <t>A</t>
  </si>
  <si>
    <t>B</t>
  </si>
  <si>
    <t>1/Si</t>
  </si>
  <si>
    <t>1/SO</t>
  </si>
  <si>
    <t>2h (cm)</t>
  </si>
  <si>
    <t>2h' (cm)</t>
  </si>
  <si>
    <t>Análise Estatística</t>
  </si>
  <si>
    <t>u(m)</t>
  </si>
  <si>
    <t>Declive (m)</t>
  </si>
  <si>
    <t>Ordenada na origem (b)</t>
  </si>
  <si>
    <t>u(b)</t>
  </si>
  <si>
    <t>Interseção:</t>
  </si>
  <si>
    <t>x</t>
  </si>
  <si>
    <t>y</t>
  </si>
  <si>
    <t>Interseção de assíntota esquerda com y=0:</t>
  </si>
  <si>
    <t>Interseção de assíntota direita com x=0:</t>
  </si>
  <si>
    <t>Interseção da regressão com y=0:</t>
  </si>
  <si>
    <t>Interseção da regressão com x=0:</t>
  </si>
  <si>
    <t>f</t>
  </si>
  <si>
    <t>Lente +15</t>
  </si>
  <si>
    <t>Lente +10</t>
  </si>
  <si>
    <t>So (cm)</t>
  </si>
  <si>
    <t>Máscara 2</t>
  </si>
  <si>
    <t>Máscara 1</t>
  </si>
  <si>
    <t>Sem máscara</t>
  </si>
  <si>
    <t>1/SO (cm-1)</t>
  </si>
  <si>
    <t>1/Si (cm-1)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</si>
</sst>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165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1/Si em função</a:t>
            </a:r>
            <a:r>
              <a:rPr lang="en-US" baseline="0"/>
              <a:t> de 1/S0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Sheet1!$H$3:$H$12</c:f>
              <c:numCache>
                <c:formatCode>0.0000</c:formatCode>
                <c:ptCount val="10"/>
                <c:pt idx="0">
                  <c:v>5.4347826086956527E-2</c:v>
                </c:pt>
                <c:pt idx="1">
                  <c:v>5.3475935828877004E-2</c:v>
                </c:pt>
                <c:pt idx="2">
                  <c:v>5.4200542005420058E-2</c:v>
                </c:pt>
                <c:pt idx="3">
                  <c:v>5.4644808743169397E-2</c:v>
                </c:pt>
                <c:pt idx="4">
                  <c:v>1.3054830287206267E-2</c:v>
                </c:pt>
                <c:pt idx="5">
                  <c:v>1.2070006035003019E-2</c:v>
                </c:pt>
                <c:pt idx="6">
                  <c:v>1.1376564277588168E-2</c:v>
                </c:pt>
                <c:pt idx="7">
                  <c:v>1.0638297872340425E-2</c:v>
                </c:pt>
                <c:pt idx="8">
                  <c:v>9.4250706880301613E-3</c:v>
                </c:pt>
                <c:pt idx="9">
                  <c:v>8.8668203582195418E-3</c:v>
                </c:pt>
              </c:numCache>
            </c:numRef>
          </c:xVal>
          <c:yVal>
            <c:numRef>
              <c:f>Sheet1!$I$3:$I$12</c:f>
              <c:numCache>
                <c:formatCode>0.0000</c:formatCode>
                <c:ptCount val="10"/>
                <c:pt idx="0">
                  <c:v>1.3037809647979138E-2</c:v>
                </c:pt>
                <c:pt idx="1">
                  <c:v>1.199760047990402E-2</c:v>
                </c:pt>
                <c:pt idx="2">
                  <c:v>1.1293054771315642E-2</c:v>
                </c:pt>
                <c:pt idx="3">
                  <c:v>1.0526315789473684E-2</c:v>
                </c:pt>
                <c:pt idx="4">
                  <c:v>5.2631578947368418E-2</c:v>
                </c:pt>
                <c:pt idx="5">
                  <c:v>5.1679586563307491E-2</c:v>
                </c:pt>
                <c:pt idx="6">
                  <c:v>5.2631578947368418E-2</c:v>
                </c:pt>
                <c:pt idx="7">
                  <c:v>5.181347150259067E-2</c:v>
                </c:pt>
                <c:pt idx="8">
                  <c:v>5.5096418732782371E-2</c:v>
                </c:pt>
                <c:pt idx="9">
                  <c:v>5.6657223796034002E-2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3-4610-8CEB-395DC1BE0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89615"/>
        <c:axId val="562182383"/>
      </c:scatterChart>
      <c:valAx>
        <c:axId val="74408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1/So (cm-1)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82383"/>
        <c:crosses val="autoZero"/>
        <c:crossBetween val="midCat"/>
      </c:valAx>
      <c:valAx>
        <c:axId val="56218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1/Si (cm-1)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89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</a:t>
            </a:r>
            <a:r>
              <a:rPr lang="en-US" baseline="0"/>
              <a:t> em função de </a:t>
            </a:r>
            <a:r>
              <a:rPr lang="en-US"/>
              <a:t>S0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D/S0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Sheet1!$C$3:$C$12</c:f>
              <c:numCache>
                <c:formatCode>General</c:formatCode>
                <c:ptCount val="10"/>
                <c:pt idx="0">
                  <c:v>18.399999999999999</c:v>
                </c:pt>
                <c:pt idx="1">
                  <c:v>18.7</c:v>
                </c:pt>
                <c:pt idx="2">
                  <c:v>18.45</c:v>
                </c:pt>
                <c:pt idx="3">
                  <c:v>18.3</c:v>
                </c:pt>
                <c:pt idx="4">
                  <c:v>76.599999999999994</c:v>
                </c:pt>
                <c:pt idx="5">
                  <c:v>82.85</c:v>
                </c:pt>
                <c:pt idx="6">
                  <c:v>87.9</c:v>
                </c:pt>
                <c:pt idx="7">
                  <c:v>94</c:v>
                </c:pt>
                <c:pt idx="8">
                  <c:v>106.1</c:v>
                </c:pt>
                <c:pt idx="9">
                  <c:v>112.78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95.6</c:v>
                </c:pt>
                <c:pt idx="1">
                  <c:v>102.1</c:v>
                </c:pt>
                <c:pt idx="2">
                  <c:v>106.9</c:v>
                </c:pt>
                <c:pt idx="3">
                  <c:v>113.1</c:v>
                </c:pt>
                <c:pt idx="4">
                  <c:v>95.75</c:v>
                </c:pt>
                <c:pt idx="5">
                  <c:v>102.15</c:v>
                </c:pt>
                <c:pt idx="6">
                  <c:v>106.9</c:v>
                </c:pt>
                <c:pt idx="7">
                  <c:v>113.05</c:v>
                </c:pt>
                <c:pt idx="8">
                  <c:v>124.3</c:v>
                </c:pt>
                <c:pt idx="9">
                  <c:v>130.94999999999999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9-49A9-A9EC-34CF5CB10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16351"/>
        <c:axId val="414115519"/>
      </c:scatterChart>
      <c:valAx>
        <c:axId val="4141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S0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5519"/>
        <c:crosses val="autoZero"/>
        <c:crossBetween val="midCat"/>
      </c:valAx>
      <c:valAx>
        <c:axId val="41411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</a:t>
            </a:r>
            <a:r>
              <a:rPr lang="en-US" baseline="0"/>
              <a:t> em função de </a:t>
            </a:r>
            <a:r>
              <a:rPr lang="en-US"/>
              <a:t>S0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esquerda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5109405868314999"/>
                  <c:y val="-7.3451743355053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6"/>
            <c:backward val="2"/>
            <c:dispRSqr val="0"/>
            <c:dispEq val="0"/>
          </c:trendline>
          <c:xVal>
            <c:numRef>
              <c:f>(Sheet1!$C$3,Sheet1!$C$4,Sheet1!$C$5,Sheet1!$C$6)</c:f>
              <c:numCache>
                <c:formatCode>General</c:formatCode>
                <c:ptCount val="4"/>
                <c:pt idx="0">
                  <c:v>18.399999999999999</c:v>
                </c:pt>
                <c:pt idx="1">
                  <c:v>18.7</c:v>
                </c:pt>
                <c:pt idx="2">
                  <c:v>18.45</c:v>
                </c:pt>
                <c:pt idx="3">
                  <c:v>18.3</c:v>
                </c:pt>
              </c:numCache>
            </c:numRef>
          </c:xVal>
          <c:yVal>
            <c:numRef>
              <c:f>(Sheet1!$B$3,Sheet1!$B$4,Sheet1!$B$5,Sheet1!$B$6)</c:f>
              <c:numCache>
                <c:formatCode>General</c:formatCode>
                <c:ptCount val="4"/>
                <c:pt idx="0">
                  <c:v>95.6</c:v>
                </c:pt>
                <c:pt idx="1">
                  <c:v>102.1</c:v>
                </c:pt>
                <c:pt idx="2">
                  <c:v>106.9</c:v>
                </c:pt>
                <c:pt idx="3">
                  <c:v>113.1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B36-44F4-8777-62931A273881}"/>
            </c:ext>
          </c:extLst>
        </c:ser>
        <c:ser>
          <c:idx val="1"/>
          <c:order val="1"/>
          <c:tx>
            <c:v>direita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0"/>
            <c:backward val="7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(Sheet1!$C$7,Sheet1!$C$8,Sheet1!$C$9,Sheet1!$C$10,Sheet1!$C$11,Sheet1!$C$12)</c:f>
              <c:numCache>
                <c:formatCode>General</c:formatCode>
                <c:ptCount val="6"/>
                <c:pt idx="0">
                  <c:v>76.599999999999994</c:v>
                </c:pt>
                <c:pt idx="1">
                  <c:v>82.85</c:v>
                </c:pt>
                <c:pt idx="2">
                  <c:v>87.9</c:v>
                </c:pt>
                <c:pt idx="3">
                  <c:v>94</c:v>
                </c:pt>
                <c:pt idx="4">
                  <c:v>106.1</c:v>
                </c:pt>
                <c:pt idx="5">
                  <c:v>112.78</c:v>
                </c:pt>
              </c:numCache>
            </c:numRef>
          </c:xVal>
          <c:yVal>
            <c:numRef>
              <c:f>(Sheet1!$B$7,Sheet1!$B$8,Sheet1!$B$9,Sheet1!$B$10,Sheet1!$B$11,Sheet1!$B$12)</c:f>
              <c:numCache>
                <c:formatCode>General</c:formatCode>
                <c:ptCount val="6"/>
                <c:pt idx="0">
                  <c:v>95.75</c:v>
                </c:pt>
                <c:pt idx="1">
                  <c:v>102.15</c:v>
                </c:pt>
                <c:pt idx="2">
                  <c:v>106.9</c:v>
                </c:pt>
                <c:pt idx="3">
                  <c:v>113.05</c:v>
                </c:pt>
                <c:pt idx="4">
                  <c:v>124.3</c:v>
                </c:pt>
                <c:pt idx="5">
                  <c:v>130.94999999999999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B36-44F4-8777-62931A273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16351"/>
        <c:axId val="414115519"/>
      </c:scatterChart>
      <c:valAx>
        <c:axId val="4141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S0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5519"/>
        <c:crosses val="autoZero"/>
        <c:crossBetween val="midCat"/>
      </c:valAx>
      <c:valAx>
        <c:axId val="41411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608606</xdr:colOff>
      <xdr:row>3</xdr:row>
      <xdr:rowOff>994</xdr:rowOff>
    </xdr:from>
    <xdr:to>
      <xdr:col>21</xdr:col>
      <xdr:colOff>303806</xdr:colOff>
      <xdr:row>18</xdr:row>
      <xdr:rowOff>994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5613E-09BC-4CEF-9DE7-4CDC3B54F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19</xdr:row>
      <xdr:rowOff>0</xdr:rowOff>
    </xdr:from>
    <xdr:to>
      <xdr:col>21</xdr:col>
      <xdr:colOff>304800</xdr:colOff>
      <xdr:row>34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D96EF5-FDC9-4D78-9488-4FA811437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289559</xdr:colOff>
      <xdr:row>16</xdr:row>
      <xdr:rowOff>176605</xdr:rowOff>
    </xdr:from>
    <xdr:to>
      <xdr:col>13</xdr:col>
      <xdr:colOff>392205</xdr:colOff>
      <xdr:row>31</xdr:row>
      <xdr:rowOff>176605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CFBFDE-36BA-4493-82BE-6F2D587C3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1357-AA4E-4AD0-9D7D-AF7CAC853938}">
  <dimension ref="A1:AA39"/>
  <sheetViews>
    <sheetView tabSelected="1" topLeftCell="A7" zoomScaleNormal="100" workbookViewId="0">
      <selection activeCell="E20" sqref="E20"/>
    </sheetView>
  </sheetViews>
  <sheetFormatPr defaultRowHeight="14.4" x14ac:dyDescent="0.3"/>
  <cols>
    <col min="1" max="1" width="11.109375" customWidth="1"/>
    <col min="2" max="2" width="8.21875" customWidth="1"/>
    <col min="3" max="3" width="7.21875" customWidth="1"/>
    <col min="4" max="4" width="7.33203125" customWidth="1"/>
    <col min="5" max="5" width="7" customWidth="1"/>
    <col min="6" max="6" width="7.44140625" customWidth="1"/>
    <col min="7" max="7" width="7.21875" customWidth="1"/>
    <col min="8" max="8" width="8.88671875" customWidth="1"/>
    <col min="9" max="9" width="11.77734375" customWidth="1"/>
    <col min="10" max="10" width="10.33203125" customWidth="1"/>
    <col min="11" max="11" width="11.44140625" customWidth="1"/>
    <col min="12" max="12" width="10" customWidth="1"/>
    <col min="13" max="13" width="8.6640625" customWidth="1"/>
  </cols>
  <sheetData>
    <row r="1" spans="1:27" x14ac:dyDescent="0.3">
      <c r="B1" s="26" t="s">
        <v>25</v>
      </c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27" x14ac:dyDescent="0.3">
      <c r="A2" s="4"/>
      <c r="B2" s="1" t="s">
        <v>0</v>
      </c>
      <c r="C2" s="1" t="s">
        <v>27</v>
      </c>
      <c r="D2" s="1" t="s">
        <v>1</v>
      </c>
      <c r="E2" s="1" t="s">
        <v>10</v>
      </c>
      <c r="F2" s="1" t="s">
        <v>11</v>
      </c>
      <c r="G2" s="1" t="s">
        <v>2</v>
      </c>
      <c r="H2" s="1" t="s">
        <v>9</v>
      </c>
      <c r="I2" s="1" t="s">
        <v>8</v>
      </c>
      <c r="J2" s="1" t="s">
        <v>3</v>
      </c>
      <c r="K2" s="1" t="s">
        <v>4</v>
      </c>
      <c r="L2" s="1" t="s">
        <v>5</v>
      </c>
    </row>
    <row r="3" spans="1:27" x14ac:dyDescent="0.3">
      <c r="A3" s="5" t="s">
        <v>6</v>
      </c>
      <c r="B3" s="9">
        <v>95.6</v>
      </c>
      <c r="C3" s="9">
        <v>18.399999999999999</v>
      </c>
      <c r="D3" s="9">
        <v>76.7</v>
      </c>
      <c r="E3" s="9">
        <v>2.2999999999999998</v>
      </c>
      <c r="F3" s="9">
        <v>9.15</v>
      </c>
      <c r="G3" s="15">
        <f>F3/E3</f>
        <v>3.9782608695652177</v>
      </c>
      <c r="H3" s="15">
        <f t="shared" ref="H3:H12" si="0">1/C3</f>
        <v>5.4347826086956527E-2</v>
      </c>
      <c r="I3" s="15">
        <f t="shared" ref="I3:I12" si="1">1/D3</f>
        <v>1.3037809647979138E-2</v>
      </c>
      <c r="J3" s="15">
        <f t="shared" ref="J3:J12" si="2">(D3*C3)/B3</f>
        <v>14.762343096234311</v>
      </c>
      <c r="K3" s="15">
        <f t="shared" ref="K3:K12" si="3">C3-((C3^2)/B3)</f>
        <v>14.858577405857739</v>
      </c>
      <c r="L3" s="15">
        <f t="shared" ref="L3:L12" si="4">D3-((D3^2)/B3)</f>
        <v>15.163493723849371</v>
      </c>
    </row>
    <row r="4" spans="1:27" x14ac:dyDescent="0.3">
      <c r="A4" s="6" t="s">
        <v>6</v>
      </c>
      <c r="B4" s="9">
        <v>102.1</v>
      </c>
      <c r="C4" s="9">
        <v>18.7</v>
      </c>
      <c r="D4" s="9">
        <v>83.35</v>
      </c>
      <c r="E4" s="9">
        <v>2.2999999999999998</v>
      </c>
      <c r="F4" s="9">
        <v>8.5</v>
      </c>
      <c r="G4" s="15">
        <f t="shared" ref="G4:G9" si="5">F4/E4</f>
        <v>3.6956521739130439</v>
      </c>
      <c r="H4" s="15">
        <f t="shared" si="0"/>
        <v>5.3475935828877004E-2</v>
      </c>
      <c r="I4" s="15">
        <f t="shared" si="1"/>
        <v>1.199760047990402E-2</v>
      </c>
      <c r="J4" s="15">
        <f t="shared" si="2"/>
        <v>15.265866797257589</v>
      </c>
      <c r="K4" s="15">
        <f t="shared" si="3"/>
        <v>15.275024485798236</v>
      </c>
      <c r="L4" s="15">
        <f t="shared" si="4"/>
        <v>15.306684622918709</v>
      </c>
    </row>
    <row r="5" spans="1:27" x14ac:dyDescent="0.3">
      <c r="A5" s="6" t="s">
        <v>6</v>
      </c>
      <c r="B5" s="9">
        <v>106.9</v>
      </c>
      <c r="C5" s="9">
        <v>18.45</v>
      </c>
      <c r="D5" s="9">
        <v>88.55</v>
      </c>
      <c r="E5" s="9">
        <v>2.2999999999999998</v>
      </c>
      <c r="F5" s="9">
        <v>8.75</v>
      </c>
      <c r="G5" s="15">
        <f t="shared" si="5"/>
        <v>3.804347826086957</v>
      </c>
      <c r="H5" s="15">
        <f t="shared" si="0"/>
        <v>5.4200542005420058E-2</v>
      </c>
      <c r="I5" s="15">
        <f t="shared" si="1"/>
        <v>1.1293054771315642E-2</v>
      </c>
      <c r="J5" s="15">
        <f t="shared" si="2"/>
        <v>15.282951356407857</v>
      </c>
      <c r="K5" s="15">
        <f t="shared" si="3"/>
        <v>15.265692235734331</v>
      </c>
      <c r="L5" s="15">
        <f t="shared" si="4"/>
        <v>15.200116931711889</v>
      </c>
    </row>
    <row r="6" spans="1:27" x14ac:dyDescent="0.3">
      <c r="A6" s="6" t="s">
        <v>6</v>
      </c>
      <c r="B6" s="9">
        <v>113.1</v>
      </c>
      <c r="C6" s="9">
        <v>18.3</v>
      </c>
      <c r="D6" s="9">
        <v>95</v>
      </c>
      <c r="E6" s="9">
        <v>2.2999999999999998</v>
      </c>
      <c r="F6" s="9">
        <v>9.5</v>
      </c>
      <c r="G6" s="15">
        <f t="shared" si="5"/>
        <v>4.1304347826086962</v>
      </c>
      <c r="H6" s="15">
        <f t="shared" si="0"/>
        <v>5.4644808743169397E-2</v>
      </c>
      <c r="I6" s="15">
        <f t="shared" si="1"/>
        <v>1.0526315789473684E-2</v>
      </c>
      <c r="J6" s="15">
        <f t="shared" si="2"/>
        <v>15.37135278514589</v>
      </c>
      <c r="K6" s="15">
        <f t="shared" si="3"/>
        <v>15.338992042440319</v>
      </c>
      <c r="L6" s="15">
        <f t="shared" si="4"/>
        <v>15.203359858532266</v>
      </c>
    </row>
    <row r="7" spans="1:27" x14ac:dyDescent="0.3">
      <c r="A7" s="2" t="s">
        <v>7</v>
      </c>
      <c r="B7" s="9">
        <v>95.75</v>
      </c>
      <c r="C7" s="9">
        <v>76.599999999999994</v>
      </c>
      <c r="D7" s="9">
        <v>19</v>
      </c>
      <c r="E7" s="9">
        <v>2.2999999999999998</v>
      </c>
      <c r="F7" s="9">
        <v>0.6</v>
      </c>
      <c r="G7" s="15">
        <f t="shared" si="5"/>
        <v>0.2608695652173913</v>
      </c>
      <c r="H7" s="15">
        <f t="shared" si="0"/>
        <v>1.3054830287206267E-2</v>
      </c>
      <c r="I7" s="15">
        <f t="shared" si="1"/>
        <v>5.2631578947368418E-2</v>
      </c>
      <c r="J7" s="15">
        <f t="shared" si="2"/>
        <v>15.2</v>
      </c>
      <c r="K7" s="15">
        <f t="shared" si="3"/>
        <v>15.32</v>
      </c>
      <c r="L7" s="15">
        <f t="shared" si="4"/>
        <v>15.229765013054831</v>
      </c>
    </row>
    <row r="8" spans="1:27" x14ac:dyDescent="0.3">
      <c r="A8" s="2" t="s">
        <v>7</v>
      </c>
      <c r="B8" s="9">
        <v>102.15</v>
      </c>
      <c r="C8" s="9">
        <v>82.85</v>
      </c>
      <c r="D8" s="9">
        <v>19.350000000000001</v>
      </c>
      <c r="E8" s="9">
        <v>2.2999999999999998</v>
      </c>
      <c r="F8" s="9">
        <v>0.5</v>
      </c>
      <c r="G8" s="15">
        <f t="shared" si="5"/>
        <v>0.21739130434782611</v>
      </c>
      <c r="H8" s="15">
        <f t="shared" si="0"/>
        <v>1.2070006035003019E-2</v>
      </c>
      <c r="I8" s="15">
        <f t="shared" si="1"/>
        <v>5.1679586563307491E-2</v>
      </c>
      <c r="J8" s="15">
        <f t="shared" si="2"/>
        <v>15.694052863436124</v>
      </c>
      <c r="K8" s="15">
        <f t="shared" si="3"/>
        <v>15.653499755261876</v>
      </c>
      <c r="L8" s="15">
        <f t="shared" si="4"/>
        <v>15.684581497797357</v>
      </c>
    </row>
    <row r="9" spans="1:27" x14ac:dyDescent="0.3">
      <c r="A9" s="2" t="s">
        <v>7</v>
      </c>
      <c r="B9" s="9">
        <v>106.9</v>
      </c>
      <c r="C9" s="9">
        <v>87.9</v>
      </c>
      <c r="D9" s="9">
        <v>19</v>
      </c>
      <c r="E9" s="9">
        <v>2.2999999999999998</v>
      </c>
      <c r="F9" s="9">
        <v>0.5</v>
      </c>
      <c r="G9" s="15">
        <f t="shared" si="5"/>
        <v>0.21739130434782611</v>
      </c>
      <c r="H9" s="15">
        <f t="shared" si="0"/>
        <v>1.1376564277588168E-2</v>
      </c>
      <c r="I9" s="15">
        <f t="shared" si="1"/>
        <v>5.2631578947368418E-2</v>
      </c>
      <c r="J9" s="15">
        <f t="shared" si="2"/>
        <v>15.623012160898035</v>
      </c>
      <c r="K9" s="15">
        <f t="shared" si="3"/>
        <v>15.623012160898043</v>
      </c>
      <c r="L9" s="15">
        <f t="shared" si="4"/>
        <v>15.623012160898035</v>
      </c>
      <c r="Y9" s="2" t="s">
        <v>18</v>
      </c>
      <c r="Z9" s="2" t="s">
        <v>19</v>
      </c>
      <c r="AA9" s="10" t="s">
        <v>24</v>
      </c>
    </row>
    <row r="10" spans="1:27" x14ac:dyDescent="0.3">
      <c r="A10" s="2" t="s">
        <v>7</v>
      </c>
      <c r="B10" s="9">
        <v>113.05</v>
      </c>
      <c r="C10" s="9">
        <v>94</v>
      </c>
      <c r="D10" s="9">
        <v>19.3</v>
      </c>
      <c r="E10" s="9">
        <v>2.2999999999999998</v>
      </c>
      <c r="F10" s="9">
        <v>0.45</v>
      </c>
      <c r="G10" s="15">
        <f t="shared" ref="G10:G12" si="6">F10/E10</f>
        <v>0.19565217391304349</v>
      </c>
      <c r="H10" s="15">
        <f t="shared" si="0"/>
        <v>1.0638297872340425E-2</v>
      </c>
      <c r="I10" s="15">
        <f t="shared" si="1"/>
        <v>5.181347150259067E-2</v>
      </c>
      <c r="J10" s="15">
        <f t="shared" si="2"/>
        <v>16.047766475011059</v>
      </c>
      <c r="K10" s="15">
        <f t="shared" si="3"/>
        <v>15.839893852277754</v>
      </c>
      <c r="L10" s="15">
        <f t="shared" si="4"/>
        <v>16.005086245024327</v>
      </c>
      <c r="W10" s="21" t="s">
        <v>22</v>
      </c>
      <c r="X10" s="22"/>
      <c r="Y10" s="18">
        <v>6.6199999999999995E-2</v>
      </c>
      <c r="Z10" s="18">
        <v>0</v>
      </c>
      <c r="AA10" s="18">
        <f>1/ Y10</f>
        <v>15.105740181268883</v>
      </c>
    </row>
    <row r="11" spans="1:27" x14ac:dyDescent="0.3">
      <c r="A11" s="2" t="s">
        <v>7</v>
      </c>
      <c r="B11" s="9">
        <v>124.3</v>
      </c>
      <c r="C11" s="9">
        <v>106.1</v>
      </c>
      <c r="D11" s="9">
        <v>18.149999999999999</v>
      </c>
      <c r="E11" s="9">
        <v>2.2999999999999998</v>
      </c>
      <c r="F11" s="9">
        <v>0.4</v>
      </c>
      <c r="G11" s="15">
        <f t="shared" si="6"/>
        <v>0.17391304347826089</v>
      </c>
      <c r="H11" s="15">
        <f t="shared" si="0"/>
        <v>9.4250706880301613E-3</v>
      </c>
      <c r="I11" s="15">
        <f t="shared" si="1"/>
        <v>5.5096418732782371E-2</v>
      </c>
      <c r="J11" s="15">
        <f t="shared" si="2"/>
        <v>15.492477876106193</v>
      </c>
      <c r="K11" s="15">
        <f t="shared" si="3"/>
        <v>15.535156878519714</v>
      </c>
      <c r="L11" s="15">
        <f t="shared" si="4"/>
        <v>15.499778761061947</v>
      </c>
      <c r="W11" s="21"/>
      <c r="X11" s="22"/>
      <c r="Y11" s="18"/>
      <c r="Z11" s="18"/>
      <c r="AA11" s="18"/>
    </row>
    <row r="12" spans="1:27" x14ac:dyDescent="0.3">
      <c r="A12" s="2" t="s">
        <v>7</v>
      </c>
      <c r="B12" s="9">
        <v>130.94999999999999</v>
      </c>
      <c r="C12" s="9">
        <v>112.78</v>
      </c>
      <c r="D12" s="9">
        <v>17.649999999999999</v>
      </c>
      <c r="E12" s="9">
        <v>2.2999999999999998</v>
      </c>
      <c r="F12" s="9">
        <v>0.4</v>
      </c>
      <c r="G12" s="15">
        <f t="shared" si="6"/>
        <v>0.17391304347826089</v>
      </c>
      <c r="H12" s="15">
        <f t="shared" si="0"/>
        <v>8.8668203582195418E-3</v>
      </c>
      <c r="I12" s="15">
        <f t="shared" si="1"/>
        <v>5.6657223796034002E-2</v>
      </c>
      <c r="J12" s="15">
        <f t="shared" si="2"/>
        <v>15.200969835815195</v>
      </c>
      <c r="K12" s="15">
        <f t="shared" si="3"/>
        <v>15.648817105765545</v>
      </c>
      <c r="L12" s="15">
        <f t="shared" si="4"/>
        <v>15.271057655593737</v>
      </c>
      <c r="W12" s="21" t="s">
        <v>23</v>
      </c>
      <c r="X12" s="22"/>
      <c r="Y12" s="18">
        <v>0</v>
      </c>
      <c r="Z12" s="18">
        <v>6.3899999999999998E-2</v>
      </c>
      <c r="AA12" s="18">
        <f>1/Z12</f>
        <v>15.649452269170579</v>
      </c>
    </row>
    <row r="13" spans="1:27" x14ac:dyDescent="0.3">
      <c r="A13" s="3"/>
      <c r="B13" s="3"/>
      <c r="C13" s="3"/>
      <c r="D13" s="3"/>
      <c r="E13" s="3"/>
      <c r="F13" s="3"/>
      <c r="G13" s="3"/>
      <c r="H13" s="3"/>
      <c r="I13" s="3"/>
      <c r="J13" s="14">
        <f>AVERAGE(J3:J12)</f>
        <v>15.394079324631225</v>
      </c>
      <c r="K13" s="14">
        <f>AVERAGE(K3:K12)</f>
        <v>15.435866592255355</v>
      </c>
      <c r="L13" s="14">
        <f t="shared" ref="L13" si="7">AVERAGE(L3:L12)</f>
        <v>15.418693647044245</v>
      </c>
      <c r="W13" s="21"/>
      <c r="X13" s="22"/>
      <c r="Y13" s="18"/>
      <c r="Z13" s="18"/>
      <c r="AA13" s="18"/>
    </row>
    <row r="14" spans="1:27" x14ac:dyDescent="0.3">
      <c r="A14" s="3"/>
      <c r="B14" s="3"/>
      <c r="C14" s="30" t="s">
        <v>12</v>
      </c>
      <c r="D14" s="30"/>
      <c r="F14" s="3"/>
      <c r="G14" s="3"/>
      <c r="H14" s="3"/>
      <c r="I14" s="3"/>
    </row>
    <row r="15" spans="1:27" x14ac:dyDescent="0.3">
      <c r="A15" s="3"/>
      <c r="B15" s="17" t="s">
        <v>14</v>
      </c>
      <c r="C15" s="13">
        <f t="array" ref="C15:D16">LINEST(I3:I12,H3:H12,TRUE,TRUE)</f>
        <v>-0.96409120532709625</v>
      </c>
      <c r="D15" s="13">
        <v>6.393354451691699E-2</v>
      </c>
      <c r="E15" s="23" t="s">
        <v>15</v>
      </c>
      <c r="F15" s="23"/>
      <c r="G15" s="3"/>
    </row>
    <row r="16" spans="1:27" x14ac:dyDescent="0.3">
      <c r="A16" s="3"/>
      <c r="B16" s="1" t="s">
        <v>13</v>
      </c>
      <c r="C16" s="13">
        <v>1.6959264966798147E-2</v>
      </c>
      <c r="D16" s="13">
        <v>5.9871925775196099E-4</v>
      </c>
      <c r="E16" s="24" t="s">
        <v>16</v>
      </c>
      <c r="F16" s="24"/>
      <c r="G16" s="3"/>
    </row>
    <row r="17" spans="1:25" x14ac:dyDescent="0.3">
      <c r="A17" s="3"/>
      <c r="B17" s="8"/>
      <c r="C17" s="3"/>
      <c r="D17" s="3"/>
      <c r="E17" s="25"/>
      <c r="F17" s="25"/>
      <c r="G17" s="3"/>
      <c r="H17" s="3"/>
    </row>
    <row r="19" spans="1:25" x14ac:dyDescent="0.3">
      <c r="A19" s="3"/>
      <c r="G19" s="3"/>
      <c r="H19" s="3"/>
      <c r="I19" s="3"/>
      <c r="J19" s="3"/>
      <c r="K19" s="3"/>
      <c r="L19" s="3"/>
      <c r="Y19" s="3">
        <v>0</v>
      </c>
    </row>
    <row r="20" spans="1:25" x14ac:dyDescent="0.3">
      <c r="G20" s="3"/>
      <c r="H20" s="3"/>
      <c r="I20" s="3"/>
      <c r="J20" s="3"/>
      <c r="K20" s="3"/>
      <c r="L20" s="3"/>
      <c r="Y20" s="3">
        <v>0</v>
      </c>
    </row>
    <row r="21" spans="1:25" x14ac:dyDescent="0.3">
      <c r="H21" s="3"/>
      <c r="I21" s="3"/>
      <c r="J21" s="3"/>
      <c r="Y21" s="3">
        <v>0</v>
      </c>
    </row>
    <row r="22" spans="1:25" x14ac:dyDescent="0.3">
      <c r="H22" s="3"/>
      <c r="I22" s="3"/>
      <c r="J22" s="3"/>
      <c r="Y22" s="3">
        <v>0</v>
      </c>
    </row>
    <row r="23" spans="1:25" x14ac:dyDescent="0.3">
      <c r="Y23" s="3">
        <v>0</v>
      </c>
    </row>
    <row r="24" spans="1:25" ht="15.6" customHeight="1" x14ac:dyDescent="0.3">
      <c r="Y24" s="3">
        <v>0</v>
      </c>
    </row>
    <row r="25" spans="1:25" x14ac:dyDescent="0.3">
      <c r="Y25" s="3">
        <v>0</v>
      </c>
    </row>
    <row r="26" spans="1:25" x14ac:dyDescent="0.3">
      <c r="Y26" s="3">
        <v>0</v>
      </c>
    </row>
    <row r="27" spans="1:25" x14ac:dyDescent="0.3">
      <c r="A27" s="3"/>
      <c r="B27" s="3"/>
      <c r="C27" s="1" t="s">
        <v>18</v>
      </c>
      <c r="D27" s="1" t="s">
        <v>19</v>
      </c>
      <c r="E27" s="20" t="s">
        <v>24</v>
      </c>
      <c r="F27" s="20"/>
      <c r="Y27" s="3">
        <v>0</v>
      </c>
    </row>
    <row r="28" spans="1:25" x14ac:dyDescent="0.3">
      <c r="A28" s="20" t="s">
        <v>17</v>
      </c>
      <c r="B28" s="33"/>
      <c r="C28" s="11">
        <f>(INTERCEPT(B3:B6,C3:C6)-INTERCEPT(B7:B12,C7:C12))/(SLOPE(B7:B12,C7:C12)-SLOPE(B3:B6,C3:C6))</f>
        <v>22.145526015082648</v>
      </c>
      <c r="D28" s="11">
        <f>SLOPE(B7:B12,C7:C12)*C28+INTERCEPT(B7:B12,C7:C12)</f>
        <v>43.323863375679785</v>
      </c>
      <c r="E28" s="7">
        <v>11.073</v>
      </c>
      <c r="F28" s="7">
        <v>10.831</v>
      </c>
      <c r="Y28" s="3">
        <v>0</v>
      </c>
    </row>
    <row r="29" spans="1:25" x14ac:dyDescent="0.3">
      <c r="A29" s="21" t="s">
        <v>20</v>
      </c>
      <c r="B29" s="31"/>
      <c r="C29" s="19">
        <f>(INTERCEPT(B3:B6,C3:C6)-INTERCEPT(Y19:Y24,C7:C12))/(SLOPE(Y19:Y24,C7:C12)-SLOPE(B3:B6,C3:C6))</f>
        <v>24.756981786643593</v>
      </c>
      <c r="D29" s="18">
        <f>SLOPE(B3:B6,C3:C6)*C29+INTERCEPT(B3:B6,C3:C6)</f>
        <v>0</v>
      </c>
      <c r="E29" s="19">
        <f>C29</f>
        <v>24.756981786643593</v>
      </c>
      <c r="F29" s="19"/>
      <c r="Y29" s="3">
        <v>0</v>
      </c>
    </row>
    <row r="30" spans="1:25" x14ac:dyDescent="0.3">
      <c r="A30" s="32"/>
      <c r="B30" s="31"/>
      <c r="C30" s="19"/>
      <c r="D30" s="18"/>
      <c r="E30" s="19"/>
      <c r="F30" s="19"/>
      <c r="Y30" s="3">
        <v>0</v>
      </c>
    </row>
    <row r="31" spans="1:25" x14ac:dyDescent="0.3">
      <c r="A31" s="21" t="s">
        <v>21</v>
      </c>
      <c r="B31" s="31"/>
      <c r="C31" s="18">
        <v>0</v>
      </c>
      <c r="D31" s="18">
        <v>21.914000000000001</v>
      </c>
      <c r="E31" s="18">
        <f>D31</f>
        <v>21.914000000000001</v>
      </c>
      <c r="F31" s="18"/>
    </row>
    <row r="32" spans="1:25" x14ac:dyDescent="0.3">
      <c r="A32" s="32"/>
      <c r="B32" s="31"/>
      <c r="C32" s="18"/>
      <c r="D32" s="18"/>
      <c r="E32" s="18"/>
      <c r="F32" s="18"/>
    </row>
    <row r="34" spans="1:12" x14ac:dyDescent="0.3">
      <c r="B34" s="29" t="s">
        <v>26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spans="1:12" x14ac:dyDescent="0.3">
      <c r="B35" s="10" t="s">
        <v>0</v>
      </c>
      <c r="C35" s="10" t="s">
        <v>27</v>
      </c>
      <c r="D35" s="10" t="s">
        <v>1</v>
      </c>
      <c r="E35" s="10" t="s">
        <v>10</v>
      </c>
      <c r="F35" s="10" t="s">
        <v>11</v>
      </c>
      <c r="G35" s="10" t="s">
        <v>2</v>
      </c>
      <c r="H35" s="17" t="s">
        <v>31</v>
      </c>
      <c r="I35" s="1" t="s">
        <v>32</v>
      </c>
      <c r="J35" s="1" t="s">
        <v>3</v>
      </c>
      <c r="K35" s="1" t="s">
        <v>4</v>
      </c>
      <c r="L35" s="1" t="s">
        <v>5</v>
      </c>
    </row>
    <row r="36" spans="1:12" x14ac:dyDescent="0.3">
      <c r="A36" s="16" t="s">
        <v>30</v>
      </c>
      <c r="B36" s="9">
        <v>39.5</v>
      </c>
      <c r="C36" s="9">
        <v>15</v>
      </c>
      <c r="D36" s="9">
        <v>24.5</v>
      </c>
      <c r="E36" s="9">
        <v>2.2999999999999998</v>
      </c>
      <c r="F36" s="9">
        <v>3.7</v>
      </c>
      <c r="G36" s="15">
        <f>F36/E36</f>
        <v>1.6086956521739133</v>
      </c>
      <c r="H36" s="15">
        <f>1/C36</f>
        <v>6.6666666666666666E-2</v>
      </c>
      <c r="I36" s="15">
        <f>1/D36</f>
        <v>4.0816326530612242E-2</v>
      </c>
      <c r="J36" s="15">
        <f>D36*C36/B36</f>
        <v>9.3037974683544302</v>
      </c>
      <c r="K36" s="15">
        <f>C36-C36^2/B36</f>
        <v>9.3037974683544302</v>
      </c>
      <c r="L36" s="15">
        <f>D36-D36^2/B36</f>
        <v>9.3037974683544302</v>
      </c>
    </row>
    <row r="37" spans="1:12" x14ac:dyDescent="0.3">
      <c r="A37" s="1" t="s">
        <v>29</v>
      </c>
      <c r="B37" s="9">
        <v>43.9</v>
      </c>
      <c r="C37" s="9">
        <v>15</v>
      </c>
      <c r="D37" s="9">
        <v>28.9</v>
      </c>
      <c r="E37" s="9">
        <v>2.2999999999999998</v>
      </c>
      <c r="F37" s="9">
        <v>4</v>
      </c>
      <c r="G37" s="15">
        <f t="shared" ref="G37:G38" si="8">F37/E37</f>
        <v>1.7391304347826089</v>
      </c>
      <c r="H37" s="15">
        <f t="shared" ref="H37:H38" si="9">1/C37</f>
        <v>6.6666666666666666E-2</v>
      </c>
      <c r="I37" s="15">
        <f t="shared" ref="I37:I38" si="10">1/D37</f>
        <v>3.4602076124567477E-2</v>
      </c>
      <c r="J37" s="15">
        <f t="shared" ref="J37:J38" si="11">D37*C37/B37</f>
        <v>9.8747152619589986</v>
      </c>
      <c r="K37" s="15">
        <f t="shared" ref="K37:K38" si="12">C37-C37^2/B37</f>
        <v>9.8747152619589968</v>
      </c>
      <c r="L37" s="15">
        <f t="shared" ref="L37:L38" si="13">D37-D37^2/B37</f>
        <v>9.8747152619589968</v>
      </c>
    </row>
    <row r="38" spans="1:12" x14ac:dyDescent="0.3">
      <c r="A38" s="1" t="s">
        <v>28</v>
      </c>
      <c r="B38" s="9">
        <v>41.25</v>
      </c>
      <c r="C38" s="9">
        <v>15</v>
      </c>
      <c r="D38" s="9">
        <v>26.75</v>
      </c>
      <c r="E38" s="9">
        <v>2.2999999999999998</v>
      </c>
      <c r="F38" s="9">
        <v>4.3</v>
      </c>
      <c r="G38" s="15">
        <f t="shared" si="8"/>
        <v>1.8695652173913044</v>
      </c>
      <c r="H38" s="15">
        <f t="shared" si="9"/>
        <v>6.6666666666666666E-2</v>
      </c>
      <c r="I38" s="15">
        <f t="shared" si="10"/>
        <v>3.7383177570093455E-2</v>
      </c>
      <c r="J38" s="15">
        <f t="shared" si="11"/>
        <v>9.7272727272727266</v>
      </c>
      <c r="K38" s="15">
        <f t="shared" si="12"/>
        <v>9.5454545454545467</v>
      </c>
      <c r="L38" s="15">
        <f t="shared" si="13"/>
        <v>9.4030303030303024</v>
      </c>
    </row>
    <row r="39" spans="1:12" x14ac:dyDescent="0.3">
      <c r="B39" s="12"/>
      <c r="C39" s="12"/>
      <c r="D39" s="12"/>
      <c r="E39" s="12"/>
      <c r="F39" s="12"/>
      <c r="G39" s="12"/>
      <c r="H39" s="12"/>
      <c r="I39" s="12"/>
      <c r="J39" s="15">
        <f>AVERAGE(J36:J38)</f>
        <v>9.6352618191953852</v>
      </c>
      <c r="K39" s="15">
        <f t="shared" ref="K39:L39" si="14">AVERAGE(K36:K38)</f>
        <v>9.5746557585893246</v>
      </c>
      <c r="L39" s="15">
        <f t="shared" si="14"/>
        <v>9.5271810111145765</v>
      </c>
    </row>
  </sheetData>
  <mergeCells count="24">
    <mergeCell ref="B1:L1"/>
    <mergeCell ref="B34:L34"/>
    <mergeCell ref="A31:B32"/>
    <mergeCell ref="C31:C32"/>
    <mergeCell ref="D31:D32"/>
    <mergeCell ref="C14:D14"/>
    <mergeCell ref="A28:B28"/>
    <mergeCell ref="A29:B30"/>
    <mergeCell ref="C29:C30"/>
    <mergeCell ref="D29:D30"/>
    <mergeCell ref="AA10:AA11"/>
    <mergeCell ref="AA12:AA13"/>
    <mergeCell ref="E29:F30"/>
    <mergeCell ref="E31:F32"/>
    <mergeCell ref="E27:F27"/>
    <mergeCell ref="W10:X11"/>
    <mergeCell ref="W12:X13"/>
    <mergeCell ref="E15:F15"/>
    <mergeCell ref="E16:F16"/>
    <mergeCell ref="E17:F17"/>
    <mergeCell ref="Y10:Y11"/>
    <mergeCell ref="Y12:Y13"/>
    <mergeCell ref="Z12:Z13"/>
    <mergeCell ref="Z10:Z11"/>
  </mergeCells>
  <pageMargins left="0.01" right="0.01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4" ma:contentTypeDescription="Criar um novo documento." ma:contentTypeScope="" ma:versionID="90a733a5ab80369601faf008bc080d09">
  <xsd:schema xmlns:xsd="http://www.w3.org/2001/XMLSchema" xmlns:xs="http://www.w3.org/2001/XMLSchema" xmlns:p="http://schemas.microsoft.com/office/2006/metadata/properties" xmlns:ns3="c5de1c3e-7813-4da7-ba52-5366b85aaf02" targetNamespace="http://schemas.microsoft.com/office/2006/metadata/properties" ma:root="true" ma:fieldsID="b20cf44b89237f95aaad323f9088c9f4" ns3:_="">
    <xsd:import namespace="c5de1c3e-7813-4da7-ba52-5366b85aa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7DCA3E-FE35-4BAD-8434-94F53402176D}">
  <ds:schemaRefs>
    <ds:schemaRef ds:uri="http://purl.org/dc/terms/"/>
    <ds:schemaRef ds:uri="http://schemas.microsoft.com/office/2006/documentManagement/types"/>
    <ds:schemaRef ds:uri="http://purl.org/dc/elements/1.1/"/>
    <ds:schemaRef ds:uri="c5de1c3e-7813-4da7-ba52-5366b85aaf02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E32EF5C-8F83-4888-B6EF-0E9A1DA73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1c3e-7813-4da7-ba52-5366b85aa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33A98F-BD38-4038-820D-29FB47F72D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cp:lastPrinted>2022-03-22T17:37:10Z</cp:lastPrinted>
  <dcterms:created xsi:type="dcterms:W3CDTF">2022-03-17T18:07:08Z</dcterms:created>
  <dcterms:modified xsi:type="dcterms:W3CDTF">2022-03-22T19:50:35Z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