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59C185E1-21DB-4084-8279-7DF83090B01E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A32" i="1" s="1"/>
  <c r="I4" i="1"/>
  <c r="G21" i="1" s="1"/>
  <c r="I16" i="1"/>
  <c r="G22" i="1" s="1"/>
  <c r="G18" i="1"/>
  <c r="C5" i="2" s="1"/>
  <c r="D5" i="2" s="1"/>
  <c r="F4" i="1" l="1"/>
  <c r="D4" i="1"/>
  <c r="D5" i="1"/>
  <c r="D16" i="1"/>
  <c r="F22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S19" i="2" l="1" a="1"/>
  <c r="S19" i="2" s="1"/>
  <c r="F21" i="1"/>
  <c r="E32" i="1"/>
  <c r="B32" i="1"/>
  <c r="T21" i="2" l="1"/>
  <c r="T20" i="2"/>
  <c r="T19" i="2"/>
  <c r="AE5" i="2" s="1"/>
  <c r="AF5" i="2" s="1"/>
  <c r="S20" i="2"/>
  <c r="S21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S39" i="2" l="1" a="1"/>
  <c r="S39" i="2" s="1"/>
  <c r="F5" i="1"/>
  <c r="F32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S40" i="2" l="1"/>
  <c r="T41" i="2"/>
  <c r="T40" i="2"/>
  <c r="T39" i="2"/>
  <c r="AG7" i="2" s="1"/>
  <c r="AH7" i="2" s="1"/>
  <c r="S41" i="2"/>
  <c r="AG11" i="2"/>
  <c r="AH11" i="2" s="1"/>
  <c r="AG5" i="2"/>
  <c r="AH5" i="2" s="1"/>
  <c r="AG10" i="2"/>
  <c r="AH10" i="2" s="1"/>
  <c r="AG17" i="2"/>
  <c r="AH17" i="2" s="1"/>
  <c r="AG13" i="2"/>
  <c r="AH13" i="2" s="1"/>
  <c r="AG15" i="2"/>
  <c r="AH15" i="2" s="1"/>
  <c r="E36" i="1"/>
  <c r="B36" i="1"/>
  <c r="C36" i="1"/>
  <c r="F36" i="1"/>
  <c r="B35" i="1"/>
  <c r="E35" i="1"/>
  <c r="C35" i="1"/>
  <c r="F35" i="1"/>
  <c r="B34" i="1"/>
  <c r="E34" i="1"/>
  <c r="C34" i="1"/>
  <c r="F34" i="1"/>
  <c r="E33" i="1"/>
  <c r="B33" i="1"/>
  <c r="B27" i="1" a="1"/>
  <c r="E44" i="1"/>
  <c r="B44" i="1"/>
  <c r="C44" i="1"/>
  <c r="F44" i="1"/>
  <c r="F33" i="1"/>
  <c r="C33" i="1"/>
  <c r="E43" i="1"/>
  <c r="B43" i="1"/>
  <c r="C42" i="1"/>
  <c r="F42" i="1"/>
  <c r="F40" i="1"/>
  <c r="C40" i="1"/>
  <c r="E39" i="1"/>
  <c r="B39" i="1"/>
  <c r="F39" i="1"/>
  <c r="C39" i="1"/>
  <c r="C43" i="1"/>
  <c r="F43" i="1"/>
  <c r="B42" i="1"/>
  <c r="E42" i="1"/>
  <c r="B41" i="1"/>
  <c r="E41" i="1"/>
  <c r="C41" i="1"/>
  <c r="F41" i="1"/>
  <c r="B40" i="1"/>
  <c r="E40" i="1"/>
  <c r="E38" i="1"/>
  <c r="B38" i="1"/>
  <c r="F38" i="1"/>
  <c r="C38" i="1"/>
  <c r="E37" i="1"/>
  <c r="B37" i="1"/>
  <c r="C37" i="1"/>
  <c r="F37" i="1"/>
  <c r="C32" i="1"/>
  <c r="A20" i="1" a="1"/>
  <c r="A20" i="1" s="1"/>
  <c r="AG6" i="2" l="1"/>
  <c r="AH6" i="2" s="1"/>
  <c r="AG9" i="2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7" i="1"/>
  <c r="C29" i="1"/>
  <c r="C27" i="1"/>
  <c r="B28" i="1"/>
  <c r="B29" i="1"/>
  <c r="C28" i="1"/>
  <c r="B20" i="1"/>
  <c r="D20" i="1"/>
  <c r="C20" i="1"/>
  <c r="D33" i="1" l="1"/>
  <c r="G33" i="1" s="1"/>
  <c r="H33" i="1" s="1"/>
  <c r="X15" i="1"/>
  <c r="Y15" i="1" s="1"/>
  <c r="D43" i="1"/>
  <c r="G43" i="1" s="1"/>
  <c r="H43" i="1" s="1"/>
  <c r="D42" i="1"/>
  <c r="G42" i="1" s="1"/>
  <c r="H42" i="1" s="1"/>
  <c r="D38" i="1"/>
  <c r="G38" i="1" s="1"/>
  <c r="H38" i="1" s="1"/>
  <c r="D36" i="1"/>
  <c r="G36" i="1" s="1"/>
  <c r="H36" i="1" s="1"/>
  <c r="D41" i="1"/>
  <c r="G41" i="1" s="1"/>
  <c r="H41" i="1" s="1"/>
  <c r="D39" i="1"/>
  <c r="G39" i="1" s="1"/>
  <c r="H39" i="1" s="1"/>
  <c r="D34" i="1"/>
  <c r="G34" i="1" s="1"/>
  <c r="H34" i="1" s="1"/>
  <c r="D44" i="1"/>
  <c r="G44" i="1" s="1"/>
  <c r="H44" i="1" s="1"/>
  <c r="D37" i="1"/>
  <c r="G37" i="1" s="1"/>
  <c r="H37" i="1" s="1"/>
  <c r="D35" i="1"/>
  <c r="G35" i="1" s="1"/>
  <c r="H35" i="1" s="1"/>
  <c r="D32" i="1"/>
  <c r="G32" i="1" s="1"/>
  <c r="D40" i="1"/>
  <c r="G40" i="1" s="1"/>
  <c r="H40" i="1" s="1"/>
  <c r="X9" i="1"/>
  <c r="Y9" i="1" s="1"/>
  <c r="X12" i="1"/>
  <c r="Y12" i="1" s="1"/>
  <c r="X10" i="1"/>
  <c r="Y10" i="1" s="1"/>
  <c r="X7" i="1"/>
  <c r="Y7" i="1" s="1"/>
  <c r="X6" i="1"/>
  <c r="Y6" i="1" s="1"/>
  <c r="X5" i="1"/>
  <c r="Y5" i="1" s="1"/>
  <c r="X16" i="1"/>
  <c r="Y16" i="1" s="1"/>
  <c r="X8" i="1"/>
  <c r="Y8" i="1" s="1"/>
  <c r="X4" i="1"/>
  <c r="Y4" i="1" s="1"/>
  <c r="X13" i="1"/>
  <c r="Y13" i="1" s="1"/>
  <c r="X14" i="1"/>
  <c r="Y14" i="1" s="1"/>
  <c r="X11" i="1"/>
  <c r="Y11" i="1" s="1"/>
  <c r="A24" i="1" a="1"/>
  <c r="B24" i="1" s="1"/>
  <c r="C24" i="1" l="1"/>
  <c r="A24" i="1"/>
  <c r="D24" i="1"/>
  <c r="Z6" i="1" l="1"/>
  <c r="AA6" i="1" s="1"/>
  <c r="Z4" i="1"/>
  <c r="AA4" i="1" s="1"/>
  <c r="Z14" i="1"/>
  <c r="AA14" i="1" s="1"/>
  <c r="Z11" i="1"/>
  <c r="AA11" i="1" s="1"/>
  <c r="Z8" i="1"/>
  <c r="AA8" i="1" s="1"/>
  <c r="Z10" i="1"/>
  <c r="AA10" i="1" s="1"/>
  <c r="Z15" i="1"/>
  <c r="AA15" i="1" s="1"/>
  <c r="Z13" i="1"/>
  <c r="AA13" i="1" s="1"/>
  <c r="Z9" i="1"/>
  <c r="AA9" i="1" s="1"/>
  <c r="Z7" i="1"/>
  <c r="AA7" i="1" s="1"/>
  <c r="Z5" i="1"/>
  <c r="AA5" i="1" s="1"/>
  <c r="Z16" i="1"/>
  <c r="AA16" i="1" s="1"/>
  <c r="Z12" i="1"/>
  <c r="AA12" i="1" s="1"/>
</calcChain>
</file>

<file path=xl/sharedStrings.xml><?xml version="1.0" encoding="utf-8"?>
<sst xmlns="http://schemas.openxmlformats.org/spreadsheetml/2006/main" count="115" uniqueCount="46">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</sst>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Descarga'!$Y$4:$Y$20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Descarga'!$AA$4:$AA$16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Descarga'!$E$32:$E$44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Descarga'!$F$32:$F$44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30822091153406"/>
          <c:y val="0.17691636263116342"/>
          <c:w val="0.7192095328602669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249576444313714"/>
          <c:y val="0.17691636263116342"/>
          <c:w val="0.70343346085451408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188767</xdr:colOff>
      <xdr:row>16</xdr:row>
      <xdr:rowOff>65659</xdr:rowOff>
    </xdr:from>
    <xdr:to>
      <xdr:col>16</xdr:col>
      <xdr:colOff>181840</xdr:colOff>
      <xdr:row>31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16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31</xdr:row>
      <xdr:rowOff>125928</xdr:rowOff>
    </xdr:from>
    <xdr:to>
      <xdr:col>25</xdr:col>
      <xdr:colOff>416502</xdr:colOff>
      <xdr:row>46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15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16</xdr:row>
      <xdr:rowOff>47042</xdr:rowOff>
    </xdr:from>
    <xdr:to>
      <xdr:col>25</xdr:col>
      <xdr:colOff>330574</xdr:colOff>
      <xdr:row>31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143977</xdr:colOff>
      <xdr:row>31</xdr:row>
      <xdr:rowOff>69520</xdr:rowOff>
    </xdr:from>
    <xdr:to>
      <xdr:col>16</xdr:col>
      <xdr:colOff>51955</xdr:colOff>
      <xdr:row>46</xdr:row>
      <xdr:rowOff>90054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153250</xdr:colOff>
      <xdr:row>1</xdr:row>
      <xdr:rowOff>66016</xdr:rowOff>
    </xdr:from>
    <xdr:to>
      <xdr:col>13</xdr:col>
      <xdr:colOff>555812</xdr:colOff>
      <xdr:row>17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141660</xdr:colOff>
      <xdr:row>20</xdr:row>
      <xdr:rowOff>88017</xdr:rowOff>
    </xdr:from>
    <xdr:to>
      <xdr:col>13</xdr:col>
      <xdr:colOff>545520</xdr:colOff>
      <xdr:row>36</xdr:row>
      <xdr:rowOff>83169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41</xdr:col>
      <xdr:colOff>457898</xdr:colOff>
      <xdr:row>15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605524</xdr:colOff>
      <xdr:row>24</xdr:row>
      <xdr:rowOff>76607</xdr:rowOff>
    </xdr:from>
    <xdr:to>
      <xdr:col>37</xdr:col>
      <xdr:colOff>202752</xdr:colOff>
      <xdr:row>39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443753</xdr:colOff>
      <xdr:row>0</xdr:row>
      <xdr:rowOff>138952</xdr:rowOff>
    </xdr:from>
    <xdr:to>
      <xdr:col>22</xdr:col>
      <xdr:colOff>138953</xdr:colOff>
      <xdr:row>16</xdr:row>
      <xdr:rowOff>13446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5"/>
  <sheetViews>
    <sheetView tabSelected="1" zoomScale="115" zoomScaleNormal="115" workbookViewId="0">
      <selection activeCell="F3" sqref="C3:F3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X1" s="29" t="s">
        <v>11</v>
      </c>
      <c r="Y1" s="29"/>
      <c r="Z1" s="29" t="s">
        <v>12</v>
      </c>
      <c r="AA1" s="29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21"/>
      <c r="B3" s="21"/>
      <c r="C3" s="21"/>
      <c r="D3" s="3"/>
      <c r="E3" s="21"/>
      <c r="F3" s="3"/>
      <c r="G3" s="3"/>
      <c r="H3" s="3"/>
      <c r="I3" s="3"/>
      <c r="X3" s="20"/>
      <c r="Y3" s="20"/>
      <c r="Z3" s="20"/>
      <c r="AA3" s="20"/>
    </row>
    <row r="4" spans="1:27" x14ac:dyDescent="0.3">
      <c r="A4" s="17">
        <v>1.0240000000000001E-2</v>
      </c>
      <c r="B4" s="17">
        <f>A4*9.81</f>
        <v>0.10045440000000001</v>
      </c>
      <c r="C4" s="17">
        <v>0.41299999999999998</v>
      </c>
      <c r="D4" s="17">
        <f t="shared" ref="D4:D16" si="0">C4-$G$18</f>
        <v>0</v>
      </c>
      <c r="E4" s="17">
        <v>0.41699999999999998</v>
      </c>
      <c r="F4" s="17">
        <f t="shared" ref="F4:F16" si="1">E4-$G$18</f>
        <v>4.0000000000000036E-3</v>
      </c>
      <c r="G4" s="4">
        <v>3.28E-4</v>
      </c>
      <c r="H4" s="4">
        <v>4.2700000000000002E-4</v>
      </c>
      <c r="I4" s="4">
        <f>G4*H4</f>
        <v>1.4005600000000002E-7</v>
      </c>
      <c r="X4" s="18">
        <f t="shared" ref="X4:X16" si="2">$A$20*D4^3+$B$20*D4^2+$C$20*D4+$D$20</f>
        <v>0.11543688973114569</v>
      </c>
      <c r="Y4" s="18">
        <f>B4-X4</f>
        <v>-1.4982489731145673E-2</v>
      </c>
      <c r="Z4" s="18">
        <f t="shared" ref="Z4:Z16" si="3">$A$24*(F4^3)+$B$24*(F4^2)+$C$24*F4+$D$24</f>
        <v>0.1138750385595301</v>
      </c>
      <c r="AA4" s="18">
        <f>B4-Z4</f>
        <v>-1.3420638559530088E-2</v>
      </c>
    </row>
    <row r="5" spans="1:27" x14ac:dyDescent="0.3">
      <c r="A5" s="17">
        <v>2.0250000000000001E-2</v>
      </c>
      <c r="B5" s="17">
        <f t="shared" ref="B5:B16" si="4">A5*9.81</f>
        <v>0.19865250000000001</v>
      </c>
      <c r="C5" s="17">
        <v>0.41899999999999998</v>
      </c>
      <c r="D5" s="17">
        <f t="shared" si="0"/>
        <v>6.0000000000000053E-3</v>
      </c>
      <c r="E5" s="17">
        <v>0.42399999999999999</v>
      </c>
      <c r="F5" s="17">
        <f t="shared" si="1"/>
        <v>1.100000000000001E-2</v>
      </c>
      <c r="G5" s="5" t="s">
        <v>4</v>
      </c>
      <c r="H5" s="5" t="s">
        <v>4</v>
      </c>
      <c r="I5" s="5" t="s">
        <v>4</v>
      </c>
      <c r="X5" s="18">
        <f t="shared" si="2"/>
        <v>0.19364495040707835</v>
      </c>
      <c r="Y5" s="18">
        <f t="shared" ref="Y5:Y16" si="5">B5-X5</f>
        <v>5.0075495929216562E-3</v>
      </c>
      <c r="Z5" s="18">
        <f t="shared" si="3"/>
        <v>0.19434772374568215</v>
      </c>
      <c r="AA5" s="18">
        <f t="shared" ref="AA5:AA16" si="6">B5-Z5</f>
        <v>4.3047762543178547E-3</v>
      </c>
    </row>
    <row r="6" spans="1:27" x14ac:dyDescent="0.3">
      <c r="A6" s="17">
        <v>3.0339999999999999E-2</v>
      </c>
      <c r="B6" s="17">
        <f t="shared" si="4"/>
        <v>0.29763539999999999</v>
      </c>
      <c r="C6" s="17">
        <v>0.42699999999999999</v>
      </c>
      <c r="D6" s="17">
        <f t="shared" si="0"/>
        <v>1.4000000000000012E-2</v>
      </c>
      <c r="E6" s="17">
        <v>0.433</v>
      </c>
      <c r="F6" s="17">
        <f t="shared" si="1"/>
        <v>2.0000000000000018E-2</v>
      </c>
      <c r="G6" s="5" t="s">
        <v>4</v>
      </c>
      <c r="H6" s="5" t="s">
        <v>4</v>
      </c>
      <c r="I6" s="5" t="s">
        <v>4</v>
      </c>
      <c r="X6" s="18">
        <f t="shared" si="2"/>
        <v>0.28999942529810896</v>
      </c>
      <c r="Y6" s="18">
        <f t="shared" si="5"/>
        <v>7.6359747018910351E-3</v>
      </c>
      <c r="Z6" s="18">
        <f t="shared" si="3"/>
        <v>0.28942658841201363</v>
      </c>
      <c r="AA6" s="18">
        <f t="shared" si="6"/>
        <v>8.2088115879863643E-3</v>
      </c>
    </row>
    <row r="7" spans="1:27" x14ac:dyDescent="0.3">
      <c r="A7" s="17">
        <v>4.0489999999999998E-2</v>
      </c>
      <c r="B7" s="17">
        <f t="shared" si="4"/>
        <v>0.39720690000000003</v>
      </c>
      <c r="C7" s="17">
        <v>0.436</v>
      </c>
      <c r="D7" s="17">
        <f t="shared" si="0"/>
        <v>2.300000000000002E-2</v>
      </c>
      <c r="E7" s="17">
        <v>0.443</v>
      </c>
      <c r="F7" s="17">
        <f t="shared" si="1"/>
        <v>3.0000000000000027E-2</v>
      </c>
      <c r="G7" s="5" t="s">
        <v>4</v>
      </c>
      <c r="H7" s="5" t="s">
        <v>4</v>
      </c>
      <c r="I7" s="5" t="s">
        <v>4</v>
      </c>
      <c r="X7" s="18">
        <f t="shared" si="2"/>
        <v>0.38830599108672942</v>
      </c>
      <c r="Y7" s="18">
        <f t="shared" si="5"/>
        <v>8.900908913270611E-3</v>
      </c>
      <c r="Z7" s="18">
        <f t="shared" si="3"/>
        <v>0.38494431336259582</v>
      </c>
      <c r="AA7" s="18">
        <f t="shared" si="6"/>
        <v>1.2262586637404205E-2</v>
      </c>
    </row>
    <row r="8" spans="1:27" x14ac:dyDescent="0.3">
      <c r="A8" s="17">
        <v>5.0560000000000001E-2</v>
      </c>
      <c r="B8" s="17">
        <f t="shared" si="4"/>
        <v>0.49599360000000003</v>
      </c>
      <c r="C8" s="17">
        <v>0.44700000000000001</v>
      </c>
      <c r="D8" s="17">
        <f t="shared" si="0"/>
        <v>3.400000000000003E-2</v>
      </c>
      <c r="E8" s="17">
        <v>0.45600000000000002</v>
      </c>
      <c r="F8" s="17">
        <f t="shared" si="1"/>
        <v>4.3000000000000038E-2</v>
      </c>
      <c r="G8" s="5" t="s">
        <v>4</v>
      </c>
      <c r="H8" s="5" t="s">
        <v>4</v>
      </c>
      <c r="I8" s="5" t="s">
        <v>4</v>
      </c>
      <c r="X8" s="18">
        <f t="shared" si="2"/>
        <v>0.49522653182815812</v>
      </c>
      <c r="Y8" s="18">
        <f t="shared" si="5"/>
        <v>7.6706817184191145E-4</v>
      </c>
      <c r="Z8" s="18">
        <f t="shared" si="3"/>
        <v>0.4950025994997459</v>
      </c>
      <c r="AA8" s="18">
        <f t="shared" si="6"/>
        <v>9.9100050025413555E-4</v>
      </c>
    </row>
    <row r="9" spans="1:27" x14ac:dyDescent="0.3">
      <c r="A9" s="17">
        <v>6.0609999999999997E-2</v>
      </c>
      <c r="B9" s="17">
        <f t="shared" si="4"/>
        <v>0.59458409999999995</v>
      </c>
      <c r="C9" s="17">
        <v>0.45800000000000002</v>
      </c>
      <c r="D9" s="17">
        <f t="shared" si="0"/>
        <v>4.500000000000004E-2</v>
      </c>
      <c r="E9" s="17">
        <v>0.47</v>
      </c>
      <c r="F9" s="17">
        <f t="shared" si="1"/>
        <v>5.6999999999999995E-2</v>
      </c>
      <c r="G9" s="5" t="s">
        <v>4</v>
      </c>
      <c r="H9" s="5" t="s">
        <v>4</v>
      </c>
      <c r="I9" s="5" t="s">
        <v>4</v>
      </c>
      <c r="X9" s="18">
        <f t="shared" si="2"/>
        <v>0.58915051373090188</v>
      </c>
      <c r="Y9" s="18">
        <f t="shared" si="5"/>
        <v>5.4335862690980674E-3</v>
      </c>
      <c r="Z9" s="18">
        <f t="shared" si="3"/>
        <v>0.59834250902307207</v>
      </c>
      <c r="AA9" s="18">
        <f t="shared" si="6"/>
        <v>-3.7584090230721179E-3</v>
      </c>
    </row>
    <row r="10" spans="1:27" x14ac:dyDescent="0.3">
      <c r="A10" s="17">
        <v>7.0650000000000004E-2</v>
      </c>
      <c r="B10" s="17">
        <f t="shared" si="4"/>
        <v>0.6930765000000001</v>
      </c>
      <c r="C10" s="17">
        <v>0.47299999999999998</v>
      </c>
      <c r="D10" s="17">
        <f t="shared" si="0"/>
        <v>0.06</v>
      </c>
      <c r="E10" s="17">
        <v>0.48699999999999999</v>
      </c>
      <c r="F10" s="17">
        <f t="shared" si="1"/>
        <v>7.400000000000001E-2</v>
      </c>
      <c r="G10" s="5" t="s">
        <v>4</v>
      </c>
      <c r="H10" s="5" t="s">
        <v>4</v>
      </c>
      <c r="I10" s="5" t="s">
        <v>4</v>
      </c>
      <c r="X10" s="18">
        <f t="shared" si="2"/>
        <v>0.69928167827754861</v>
      </c>
      <c r="Y10" s="18">
        <f t="shared" si="5"/>
        <v>-6.2051782775485176E-3</v>
      </c>
      <c r="Z10" s="18">
        <f t="shared" si="3"/>
        <v>0.7070664921675025</v>
      </c>
      <c r="AA10" s="18">
        <f t="shared" si="6"/>
        <v>-1.3989992167502407E-2</v>
      </c>
    </row>
    <row r="11" spans="1:27" x14ac:dyDescent="0.3">
      <c r="A11" s="17">
        <v>8.0750000000000002E-2</v>
      </c>
      <c r="B11" s="17">
        <f t="shared" si="4"/>
        <v>0.79215750000000007</v>
      </c>
      <c r="C11" s="17">
        <v>0.49</v>
      </c>
      <c r="D11" s="17">
        <f t="shared" si="0"/>
        <v>7.7000000000000013E-2</v>
      </c>
      <c r="E11" s="17">
        <v>0.504</v>
      </c>
      <c r="F11" s="17">
        <f t="shared" si="1"/>
        <v>9.1000000000000025E-2</v>
      </c>
      <c r="G11" s="5" t="s">
        <v>4</v>
      </c>
      <c r="H11" s="5" t="s">
        <v>4</v>
      </c>
      <c r="I11" s="5" t="s">
        <v>4</v>
      </c>
      <c r="X11" s="18">
        <f t="shared" si="2"/>
        <v>0.80392300115051696</v>
      </c>
      <c r="Y11" s="18">
        <f t="shared" si="5"/>
        <v>-1.1765501150516888E-2</v>
      </c>
      <c r="Z11" s="18">
        <f t="shared" si="3"/>
        <v>0.80268431952747932</v>
      </c>
      <c r="AA11" s="18">
        <f t="shared" si="6"/>
        <v>-1.0526819527479248E-2</v>
      </c>
    </row>
    <row r="12" spans="1:27" x14ac:dyDescent="0.3">
      <c r="A12" s="17">
        <v>9.0929999999999997E-2</v>
      </c>
      <c r="B12" s="17">
        <f t="shared" si="4"/>
        <v>0.89202329999999996</v>
      </c>
      <c r="C12" s="17">
        <v>0.50700000000000001</v>
      </c>
      <c r="D12" s="17">
        <f t="shared" si="0"/>
        <v>9.4000000000000028E-2</v>
      </c>
      <c r="E12" s="17">
        <v>0.51900000000000002</v>
      </c>
      <c r="F12" s="17">
        <f t="shared" si="1"/>
        <v>0.10600000000000004</v>
      </c>
      <c r="G12" s="5" t="s">
        <v>4</v>
      </c>
      <c r="H12" s="5" t="s">
        <v>4</v>
      </c>
      <c r="I12" s="5" t="s">
        <v>4</v>
      </c>
      <c r="X12" s="18">
        <f t="shared" si="2"/>
        <v>0.89301343109781373</v>
      </c>
      <c r="Y12" s="18">
        <f t="shared" si="5"/>
        <v>-9.901310978137623E-4</v>
      </c>
      <c r="Z12" s="18">
        <f t="shared" si="3"/>
        <v>0.88064171190349305</v>
      </c>
      <c r="AA12" s="18">
        <f t="shared" si="6"/>
        <v>1.1381588096506912E-2</v>
      </c>
    </row>
    <row r="13" spans="1:27" x14ac:dyDescent="0.3">
      <c r="A13" s="17">
        <v>0.10097</v>
      </c>
      <c r="B13" s="17">
        <f t="shared" si="4"/>
        <v>0.99051570000000011</v>
      </c>
      <c r="C13" s="17">
        <v>0.52900000000000003</v>
      </c>
      <c r="D13" s="17">
        <f t="shared" si="0"/>
        <v>0.11600000000000005</v>
      </c>
      <c r="E13" s="17">
        <v>0.53900000000000003</v>
      </c>
      <c r="F13" s="17">
        <f t="shared" si="1"/>
        <v>0.12600000000000006</v>
      </c>
      <c r="G13" s="5" t="s">
        <v>4</v>
      </c>
      <c r="H13" s="5" t="s">
        <v>4</v>
      </c>
      <c r="I13" s="5" t="s">
        <v>4</v>
      </c>
      <c r="X13" s="18">
        <f t="shared" si="2"/>
        <v>0.99520484458816205</v>
      </c>
      <c r="Y13" s="18">
        <f t="shared" si="5"/>
        <v>-4.689144588161942E-3</v>
      </c>
      <c r="Z13" s="18">
        <f t="shared" si="3"/>
        <v>0.98215719604090768</v>
      </c>
      <c r="AA13" s="18">
        <f t="shared" si="6"/>
        <v>8.3585039590924337E-3</v>
      </c>
    </row>
    <row r="14" spans="1:27" x14ac:dyDescent="0.3">
      <c r="A14" s="17">
        <v>0.11103</v>
      </c>
      <c r="B14" s="17">
        <f t="shared" si="4"/>
        <v>1.0892043</v>
      </c>
      <c r="C14" s="17">
        <v>0.54700000000000004</v>
      </c>
      <c r="D14" s="17">
        <f t="shared" si="0"/>
        <v>0.13400000000000006</v>
      </c>
      <c r="E14" s="17">
        <v>0.55900000000000005</v>
      </c>
      <c r="F14" s="17">
        <f t="shared" si="1"/>
        <v>0.14600000000000007</v>
      </c>
      <c r="G14" s="5" t="s">
        <v>4</v>
      </c>
      <c r="H14" s="5" t="s">
        <v>4</v>
      </c>
      <c r="I14" s="5" t="s">
        <v>4</v>
      </c>
      <c r="X14" s="18">
        <f t="shared" si="2"/>
        <v>1.0763474259512305</v>
      </c>
      <c r="Y14" s="18">
        <f t="shared" si="5"/>
        <v>1.2856874048769562E-2</v>
      </c>
      <c r="Z14" s="18">
        <f t="shared" si="3"/>
        <v>1.089265503901349</v>
      </c>
      <c r="AA14" s="18">
        <f t="shared" si="6"/>
        <v>-6.1203901349005108E-5</v>
      </c>
    </row>
    <row r="15" spans="1:27" x14ac:dyDescent="0.3">
      <c r="A15" s="17">
        <v>0.12107999999999999</v>
      </c>
      <c r="B15" s="17">
        <f t="shared" si="4"/>
        <v>1.1877948</v>
      </c>
      <c r="C15" s="17">
        <v>0.56899999999999995</v>
      </c>
      <c r="D15" s="17">
        <f t="shared" si="0"/>
        <v>0.15599999999999997</v>
      </c>
      <c r="E15" s="17">
        <v>0.57599999999999996</v>
      </c>
      <c r="F15" s="17">
        <f t="shared" si="1"/>
        <v>0.16299999999999998</v>
      </c>
      <c r="G15" s="5" t="s">
        <v>4</v>
      </c>
      <c r="H15" s="5" t="s">
        <v>4</v>
      </c>
      <c r="I15" s="5" t="s">
        <v>4</v>
      </c>
      <c r="X15" s="18">
        <f t="shared" si="2"/>
        <v>1.1838395452102002</v>
      </c>
      <c r="Y15" s="18">
        <f t="shared" si="5"/>
        <v>3.9552547897998558E-3</v>
      </c>
      <c r="Z15" s="18">
        <f t="shared" si="3"/>
        <v>1.1915229778502316</v>
      </c>
      <c r="AA15" s="18">
        <f t="shared" si="6"/>
        <v>-3.7281778502316065E-3</v>
      </c>
    </row>
    <row r="16" spans="1:27" x14ac:dyDescent="0.3">
      <c r="A16" s="17">
        <v>0.13125999999999999</v>
      </c>
      <c r="B16" s="17">
        <f t="shared" si="4"/>
        <v>1.2876605999999999</v>
      </c>
      <c r="C16" s="17">
        <v>0.58799999999999997</v>
      </c>
      <c r="D16" s="17">
        <f t="shared" si="0"/>
        <v>0.17499999999999999</v>
      </c>
      <c r="E16" s="17">
        <v>0.59</v>
      </c>
      <c r="F16" s="17">
        <f t="shared" si="1"/>
        <v>0.17699999999999999</v>
      </c>
      <c r="G16" s="4">
        <v>2.24E-4</v>
      </c>
      <c r="H16" s="4">
        <v>4.1300000000000001E-4</v>
      </c>
      <c r="I16" s="4">
        <f>G16*H16</f>
        <v>9.2512000000000001E-8</v>
      </c>
      <c r="X16" s="18">
        <f t="shared" si="2"/>
        <v>1.2935853716424059</v>
      </c>
      <c r="Y16" s="18">
        <f t="shared" si="5"/>
        <v>-5.9247716424060126E-3</v>
      </c>
      <c r="Z16" s="18">
        <f t="shared" si="3"/>
        <v>1.287682626006394</v>
      </c>
      <c r="AA16" s="18">
        <f t="shared" si="6"/>
        <v>-2.2026006394115782E-5</v>
      </c>
    </row>
    <row r="18" spans="1:8" x14ac:dyDescent="0.3">
      <c r="A18" s="34" t="s">
        <v>44</v>
      </c>
      <c r="B18" s="34"/>
      <c r="C18" s="34"/>
      <c r="D18" s="34"/>
      <c r="F18" s="19" t="s">
        <v>22</v>
      </c>
      <c r="G18" s="22">
        <f>C4</f>
        <v>0.41299999999999998</v>
      </c>
    </row>
    <row r="19" spans="1:8" x14ac:dyDescent="0.3">
      <c r="A19" s="19" t="s">
        <v>17</v>
      </c>
      <c r="B19" s="19" t="s">
        <v>18</v>
      </c>
      <c r="C19" s="19" t="s">
        <v>19</v>
      </c>
      <c r="D19" s="19" t="s">
        <v>20</v>
      </c>
      <c r="F19" s="27"/>
      <c r="G19" s="27"/>
    </row>
    <row r="20" spans="1:8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F20" s="19" t="s">
        <v>8</v>
      </c>
      <c r="G20" s="3" t="s">
        <v>24</v>
      </c>
    </row>
    <row r="21" spans="1:8" x14ac:dyDescent="0.3">
      <c r="F21" s="4">
        <f>D4</f>
        <v>0</v>
      </c>
      <c r="G21" s="4">
        <f>I4</f>
        <v>1.4005600000000002E-7</v>
      </c>
    </row>
    <row r="22" spans="1:8" x14ac:dyDescent="0.3">
      <c r="A22" s="34" t="s">
        <v>45</v>
      </c>
      <c r="B22" s="34"/>
      <c r="C22" s="34"/>
      <c r="D22" s="34"/>
      <c r="F22" s="4">
        <f>D16</f>
        <v>0.17499999999999999</v>
      </c>
      <c r="G22" s="4">
        <f>I16</f>
        <v>9.2512000000000001E-8</v>
      </c>
    </row>
    <row r="23" spans="1:8" x14ac:dyDescent="0.3">
      <c r="A23" s="19" t="s">
        <v>17</v>
      </c>
      <c r="B23" s="19" t="s">
        <v>18</v>
      </c>
      <c r="C23" s="19" t="s">
        <v>19</v>
      </c>
      <c r="D23" s="19" t="s">
        <v>20</v>
      </c>
    </row>
    <row r="24" spans="1:8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</row>
    <row r="26" spans="1:8" x14ac:dyDescent="0.3">
      <c r="B26" s="30" t="s">
        <v>25</v>
      </c>
      <c r="C26" s="30"/>
    </row>
    <row r="27" spans="1:8" x14ac:dyDescent="0.3">
      <c r="A27" s="25" t="s">
        <v>26</v>
      </c>
      <c r="B27" s="4">
        <f t="array" ref="B27:C29">LINEST(G21:G22,F21:F22,TRUE,TRUE)</f>
        <v>-2.7168000000000022E-7</v>
      </c>
      <c r="C27" s="4">
        <v>1.4005600000000002E-7</v>
      </c>
      <c r="D27" s="31" t="s">
        <v>27</v>
      </c>
      <c r="E27" s="30"/>
    </row>
    <row r="28" spans="1:8" x14ac:dyDescent="0.3">
      <c r="A28" s="25" t="s">
        <v>29</v>
      </c>
      <c r="B28" s="4">
        <v>0</v>
      </c>
      <c r="C28" s="4">
        <v>0</v>
      </c>
      <c r="D28" s="31" t="s">
        <v>28</v>
      </c>
      <c r="E28" s="30"/>
    </row>
    <row r="29" spans="1:8" ht="16.2" x14ac:dyDescent="0.3">
      <c r="A29" s="25" t="s">
        <v>43</v>
      </c>
      <c r="B29" s="4">
        <v>1</v>
      </c>
      <c r="C29" s="4">
        <v>0</v>
      </c>
      <c r="D29" s="31" t="s">
        <v>30</v>
      </c>
      <c r="E29" s="30"/>
    </row>
    <row r="31" spans="1:8" ht="16.2" x14ac:dyDescent="0.3">
      <c r="A31" s="12" t="s">
        <v>31</v>
      </c>
      <c r="B31" s="13" t="s">
        <v>8</v>
      </c>
      <c r="C31" s="13" t="s">
        <v>10</v>
      </c>
      <c r="D31" s="13" t="s">
        <v>42</v>
      </c>
      <c r="E31" s="14" t="s">
        <v>39</v>
      </c>
      <c r="F31" s="12" t="s">
        <v>40</v>
      </c>
      <c r="G31" s="13" t="s">
        <v>32</v>
      </c>
      <c r="H31" s="13" t="s">
        <v>41</v>
      </c>
    </row>
    <row r="32" spans="1:8" x14ac:dyDescent="0.3">
      <c r="A32" s="26">
        <f t="shared" ref="A32:A44" si="7">B4</f>
        <v>0.10045440000000001</v>
      </c>
      <c r="B32" s="26">
        <f t="shared" ref="B32:B44" si="8">D4</f>
        <v>0</v>
      </c>
      <c r="C32" s="26">
        <f t="shared" ref="C32:C44" si="9">F4</f>
        <v>4.0000000000000036E-3</v>
      </c>
      <c r="D32" s="22">
        <f t="shared" ref="D32:D44" si="10">$B$27*D4+$C$27</f>
        <v>1.4005600000000002E-7</v>
      </c>
      <c r="E32" s="26">
        <f t="shared" ref="E32:E44" si="11">D4/$G$18</f>
        <v>0</v>
      </c>
      <c r="F32" s="17">
        <f t="shared" ref="F32:F44" si="12">F4/$G$18</f>
        <v>9.6852300242130842E-3</v>
      </c>
      <c r="G32" s="22">
        <f>A32/D32</f>
        <v>717244.5307591249</v>
      </c>
      <c r="H32" s="16" t="s">
        <v>4</v>
      </c>
    </row>
    <row r="33" spans="1:31" x14ac:dyDescent="0.3">
      <c r="A33" s="26">
        <f t="shared" si="7"/>
        <v>0.19865250000000001</v>
      </c>
      <c r="B33" s="26">
        <f t="shared" si="8"/>
        <v>6.0000000000000053E-3</v>
      </c>
      <c r="C33" s="26">
        <f t="shared" si="9"/>
        <v>1.100000000000001E-2</v>
      </c>
      <c r="D33" s="22">
        <f t="shared" si="10"/>
        <v>1.3842592000000003E-7</v>
      </c>
      <c r="E33" s="26">
        <f t="shared" si="11"/>
        <v>1.4527845036319625E-2</v>
      </c>
      <c r="F33" s="17">
        <f t="shared" si="12"/>
        <v>2.6634382566585981E-2</v>
      </c>
      <c r="G33" s="22">
        <f t="shared" ref="G33:G44" si="13">A33/D33</f>
        <v>1435081.6667861047</v>
      </c>
      <c r="H33" s="22">
        <f>G33/F33</f>
        <v>53880793.489332788</v>
      </c>
    </row>
    <row r="34" spans="1:31" x14ac:dyDescent="0.3">
      <c r="A34" s="26">
        <f t="shared" si="7"/>
        <v>0.29763539999999999</v>
      </c>
      <c r="B34" s="26">
        <f t="shared" si="8"/>
        <v>1.4000000000000012E-2</v>
      </c>
      <c r="C34" s="26">
        <f t="shared" si="9"/>
        <v>2.0000000000000018E-2</v>
      </c>
      <c r="D34" s="22">
        <f t="shared" si="10"/>
        <v>1.3625248000000002E-7</v>
      </c>
      <c r="E34" s="26">
        <f t="shared" si="11"/>
        <v>3.3898305084745797E-2</v>
      </c>
      <c r="F34" s="17">
        <f t="shared" si="12"/>
        <v>4.8426150121065423E-2</v>
      </c>
      <c r="G34" s="22">
        <f t="shared" si="13"/>
        <v>2184440.2391794994</v>
      </c>
      <c r="H34" s="22">
        <f t="shared" ref="H34:H44" si="14">G34/E34</f>
        <v>64440987.05579517</v>
      </c>
    </row>
    <row r="35" spans="1:31" x14ac:dyDescent="0.3">
      <c r="A35" s="26">
        <f t="shared" si="7"/>
        <v>0.39720690000000003</v>
      </c>
      <c r="B35" s="26">
        <f t="shared" si="8"/>
        <v>2.300000000000002E-2</v>
      </c>
      <c r="C35" s="26">
        <f t="shared" si="9"/>
        <v>3.0000000000000027E-2</v>
      </c>
      <c r="D35" s="22">
        <f t="shared" si="10"/>
        <v>1.3380736000000001E-7</v>
      </c>
      <c r="E35" s="26">
        <f t="shared" si="11"/>
        <v>5.5690072639225235E-2</v>
      </c>
      <c r="F35" s="17">
        <f t="shared" si="12"/>
        <v>7.2639225181598127E-2</v>
      </c>
      <c r="G35" s="22">
        <f t="shared" si="13"/>
        <v>2968498.1453934968</v>
      </c>
      <c r="H35" s="22">
        <f t="shared" si="14"/>
        <v>53303901.480326653</v>
      </c>
    </row>
    <row r="36" spans="1:31" x14ac:dyDescent="0.3">
      <c r="A36" s="26">
        <f t="shared" si="7"/>
        <v>0.49599360000000003</v>
      </c>
      <c r="B36" s="26">
        <f t="shared" si="8"/>
        <v>3.400000000000003E-2</v>
      </c>
      <c r="C36" s="26">
        <f t="shared" si="9"/>
        <v>4.3000000000000038E-2</v>
      </c>
      <c r="D36" s="22">
        <f t="shared" si="10"/>
        <v>1.3081888000000002E-7</v>
      </c>
      <c r="E36" s="26">
        <f t="shared" si="11"/>
        <v>8.232445520581122E-2</v>
      </c>
      <c r="F36" s="17">
        <f t="shared" si="12"/>
        <v>0.10411622276029066</v>
      </c>
      <c r="G36" s="22">
        <f t="shared" si="13"/>
        <v>3791452.7322050147</v>
      </c>
      <c r="H36" s="22">
        <f t="shared" si="14"/>
        <v>46054999.364725575</v>
      </c>
    </row>
    <row r="37" spans="1:31" x14ac:dyDescent="0.3">
      <c r="A37" s="26">
        <f t="shared" si="7"/>
        <v>0.59458409999999995</v>
      </c>
      <c r="B37" s="26">
        <f t="shared" si="8"/>
        <v>4.500000000000004E-2</v>
      </c>
      <c r="C37" s="26">
        <f t="shared" si="9"/>
        <v>5.6999999999999995E-2</v>
      </c>
      <c r="D37" s="22">
        <f t="shared" si="10"/>
        <v>1.278304E-7</v>
      </c>
      <c r="E37" s="26">
        <f t="shared" si="11"/>
        <v>0.10895883777239719</v>
      </c>
      <c r="F37" s="17">
        <f t="shared" si="12"/>
        <v>0.13801452784503632</v>
      </c>
      <c r="G37" s="22">
        <f t="shared" si="13"/>
        <v>4651351.3217513198</v>
      </c>
      <c r="H37" s="22">
        <f t="shared" si="14"/>
        <v>42689068.797406517</v>
      </c>
    </row>
    <row r="38" spans="1:31" x14ac:dyDescent="0.3">
      <c r="A38" s="26">
        <f t="shared" si="7"/>
        <v>0.6930765000000001</v>
      </c>
      <c r="B38" s="26">
        <f t="shared" si="8"/>
        <v>0.06</v>
      </c>
      <c r="C38" s="26">
        <f t="shared" si="9"/>
        <v>7.400000000000001E-2</v>
      </c>
      <c r="D38" s="22">
        <f t="shared" si="10"/>
        <v>1.237552E-7</v>
      </c>
      <c r="E38" s="26">
        <f t="shared" si="11"/>
        <v>0.14527845036319612</v>
      </c>
      <c r="F38" s="17">
        <f t="shared" si="12"/>
        <v>0.17917675544794193</v>
      </c>
      <c r="G38" s="22">
        <f t="shared" si="13"/>
        <v>5600382.8525993265</v>
      </c>
      <c r="H38" s="22">
        <f t="shared" si="14"/>
        <v>38549301.968725368</v>
      </c>
    </row>
    <row r="39" spans="1:31" x14ac:dyDescent="0.3">
      <c r="A39" s="26">
        <f t="shared" si="7"/>
        <v>0.79215750000000007</v>
      </c>
      <c r="B39" s="26">
        <f t="shared" si="8"/>
        <v>7.7000000000000013E-2</v>
      </c>
      <c r="C39" s="26">
        <f t="shared" si="9"/>
        <v>9.1000000000000025E-2</v>
      </c>
      <c r="D39" s="22">
        <f t="shared" si="10"/>
        <v>1.1913664000000001E-7</v>
      </c>
      <c r="E39" s="26">
        <f t="shared" si="11"/>
        <v>0.18644067796610173</v>
      </c>
      <c r="F39" s="17">
        <f t="shared" si="12"/>
        <v>0.22033898305084754</v>
      </c>
      <c r="G39" s="22">
        <f t="shared" si="13"/>
        <v>6649150.9245182676</v>
      </c>
      <c r="H39" s="22">
        <f t="shared" si="14"/>
        <v>35663627.686052524</v>
      </c>
    </row>
    <row r="40" spans="1:31" x14ac:dyDescent="0.3">
      <c r="A40" s="26">
        <f t="shared" si="7"/>
        <v>0.89202329999999996</v>
      </c>
      <c r="B40" s="26">
        <f t="shared" si="8"/>
        <v>9.4000000000000028E-2</v>
      </c>
      <c r="C40" s="26">
        <f t="shared" si="9"/>
        <v>0.10600000000000004</v>
      </c>
      <c r="D40" s="22">
        <f t="shared" si="10"/>
        <v>1.1451807999999999E-7</v>
      </c>
      <c r="E40" s="26">
        <f t="shared" si="11"/>
        <v>0.22760290556900734</v>
      </c>
      <c r="F40" s="17">
        <f t="shared" si="12"/>
        <v>0.25665859564164661</v>
      </c>
      <c r="G40" s="22">
        <f t="shared" si="13"/>
        <v>7789366.5349611174</v>
      </c>
      <c r="H40" s="22">
        <f t="shared" si="14"/>
        <v>34223493.392967455</v>
      </c>
    </row>
    <row r="41" spans="1:31" x14ac:dyDescent="0.3">
      <c r="A41" s="26">
        <f t="shared" si="7"/>
        <v>0.99051570000000011</v>
      </c>
      <c r="B41" s="26">
        <f t="shared" si="8"/>
        <v>0.11600000000000005</v>
      </c>
      <c r="C41" s="26">
        <f t="shared" si="9"/>
        <v>0.12600000000000006</v>
      </c>
      <c r="D41" s="22">
        <f t="shared" si="10"/>
        <v>1.0854111999999998E-7</v>
      </c>
      <c r="E41" s="26">
        <f t="shared" si="11"/>
        <v>0.28087167070217933</v>
      </c>
      <c r="F41" s="17">
        <f t="shared" si="12"/>
        <v>0.305084745762712</v>
      </c>
      <c r="G41" s="22">
        <f t="shared" si="13"/>
        <v>9125718.4373995792</v>
      </c>
      <c r="H41" s="22">
        <f t="shared" si="14"/>
        <v>32490704.436603658</v>
      </c>
    </row>
    <row r="42" spans="1:31" x14ac:dyDescent="0.3">
      <c r="A42" s="26">
        <f t="shared" si="7"/>
        <v>1.0892043</v>
      </c>
      <c r="B42" s="26">
        <f t="shared" si="8"/>
        <v>0.13400000000000006</v>
      </c>
      <c r="C42" s="26">
        <f t="shared" si="9"/>
        <v>0.14600000000000007</v>
      </c>
      <c r="D42" s="22">
        <f t="shared" si="10"/>
        <v>1.0365087999999997E-7</v>
      </c>
      <c r="E42" s="26">
        <f t="shared" si="11"/>
        <v>0.32445520581113818</v>
      </c>
      <c r="F42" s="17">
        <f t="shared" si="12"/>
        <v>0.35351089588377743</v>
      </c>
      <c r="G42" s="22">
        <f t="shared" si="13"/>
        <v>10508394.140020812</v>
      </c>
      <c r="H42" s="22">
        <f t="shared" si="14"/>
        <v>32387811.789765619</v>
      </c>
    </row>
    <row r="43" spans="1:31" x14ac:dyDescent="0.3">
      <c r="A43" s="26">
        <f t="shared" si="7"/>
        <v>1.1877948</v>
      </c>
      <c r="B43" s="26">
        <f t="shared" si="8"/>
        <v>0.15599999999999997</v>
      </c>
      <c r="C43" s="26">
        <f t="shared" si="9"/>
        <v>0.16299999999999998</v>
      </c>
      <c r="D43" s="22">
        <f t="shared" si="10"/>
        <v>9.7673919999999993E-8</v>
      </c>
      <c r="E43" s="26">
        <f t="shared" si="11"/>
        <v>0.37772397094430987</v>
      </c>
      <c r="F43" s="17">
        <f t="shared" si="12"/>
        <v>0.39467312348668276</v>
      </c>
      <c r="G43" s="22">
        <f t="shared" si="13"/>
        <v>12160818.363796601</v>
      </c>
      <c r="H43" s="22">
        <f t="shared" si="14"/>
        <v>32194987.078512803</v>
      </c>
    </row>
    <row r="44" spans="1:31" x14ac:dyDescent="0.3">
      <c r="A44" s="26">
        <f t="shared" si="7"/>
        <v>1.2876605999999999</v>
      </c>
      <c r="B44" s="26">
        <f t="shared" si="8"/>
        <v>0.17499999999999999</v>
      </c>
      <c r="C44" s="26">
        <f t="shared" si="9"/>
        <v>0.17699999999999999</v>
      </c>
      <c r="D44" s="22">
        <f t="shared" si="10"/>
        <v>9.2511999999999975E-8</v>
      </c>
      <c r="E44" s="26">
        <f t="shared" si="11"/>
        <v>0.42372881355932202</v>
      </c>
      <c r="F44" s="17">
        <f t="shared" si="12"/>
        <v>0.42857142857142855</v>
      </c>
      <c r="G44" s="22">
        <f t="shared" si="13"/>
        <v>13918849.446558287</v>
      </c>
      <c r="H44" s="22">
        <f t="shared" si="14"/>
        <v>32848484.693877559</v>
      </c>
    </row>
    <row r="45" spans="1:31" x14ac:dyDescent="0.3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</sheetData>
  <mergeCells count="9">
    <mergeCell ref="X1:Y1"/>
    <mergeCell ref="Z1:AA1"/>
    <mergeCell ref="B26:C26"/>
    <mergeCell ref="D29:E29"/>
    <mergeCell ref="D28:E28"/>
    <mergeCell ref="D27:E27"/>
    <mergeCell ref="A1:I1"/>
    <mergeCell ref="A18:D18"/>
    <mergeCell ref="A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S1" zoomScale="85" zoomScaleNormal="85" workbookViewId="0">
      <selection activeCell="J56" sqref="J56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9" t="s">
        <v>15</v>
      </c>
      <c r="AF2" s="29"/>
      <c r="AG2" s="29" t="s">
        <v>3</v>
      </c>
      <c r="AH2" s="29"/>
    </row>
    <row r="3" spans="1:34" x14ac:dyDescent="0.3">
      <c r="A3" s="32" t="s">
        <v>1</v>
      </c>
      <c r="B3" s="33"/>
      <c r="C3" s="33"/>
      <c r="D3" s="33"/>
      <c r="E3" s="33"/>
      <c r="F3" s="37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24">
        <f>$S$19*F6+$T$19</f>
        <v>-3.5879173083905704</v>
      </c>
      <c r="AF4" s="24">
        <f>E6-AE4</f>
        <v>-0.34390832433375484</v>
      </c>
      <c r="AG4" s="24">
        <f>$S$39*F26+$T$39</f>
        <v>-5.5813988687434586</v>
      </c>
      <c r="AH4" s="24">
        <f>E26-AG4</f>
        <v>5.9937950881213453E-2</v>
      </c>
    </row>
    <row r="5" spans="1:34" x14ac:dyDescent="0.3">
      <c r="A5" s="35">
        <v>9.0939999999999993E-2</v>
      </c>
      <c r="B5" s="23">
        <v>0.51500000000000001</v>
      </c>
      <c r="C5" s="23">
        <f>B5-'Carga e Descarga'!$G$18</f>
        <v>0.10200000000000004</v>
      </c>
      <c r="D5" s="23">
        <f t="shared" ref="D5:D21" si="0">C5/$P$18</f>
        <v>0.24697336561743352</v>
      </c>
      <c r="E5" s="18" t="s">
        <v>4</v>
      </c>
      <c r="F5" s="28">
        <v>30</v>
      </c>
      <c r="AE5" s="24">
        <f t="shared" ref="AE5:AE16" si="1">$S$19*F7+$T$19</f>
        <v>-3.5496565606661639</v>
      </c>
      <c r="AF5" s="24">
        <f t="shared" ref="AF5:AF16" si="2">E7-AE5</f>
        <v>2.3296036050003188E-2</v>
      </c>
      <c r="AG5" s="24">
        <f t="shared" ref="AG5:AG16" si="3">$S$39*F27+$T$39</f>
        <v>-5.6208686979581248</v>
      </c>
      <c r="AH5" s="24">
        <f t="shared" ref="AH5:AH16" si="4">E27-AG5</f>
        <v>7.4089972111591962E-2</v>
      </c>
    </row>
    <row r="6" spans="1:34" x14ac:dyDescent="0.3">
      <c r="A6" s="36"/>
      <c r="B6" s="23">
        <v>0.51700000000000002</v>
      </c>
      <c r="C6" s="23">
        <f>B6-'Carga e Descarga'!$G$18</f>
        <v>0.10400000000000004</v>
      </c>
      <c r="D6" s="23">
        <f t="shared" si="0"/>
        <v>0.25181598062954008</v>
      </c>
      <c r="E6" s="23">
        <f>LN((-$C$5+C6)/$C$5)</f>
        <v>-3.9318256327243253</v>
      </c>
      <c r="F6" s="28">
        <v>80</v>
      </c>
      <c r="AE6" s="24">
        <f t="shared" si="1"/>
        <v>-3.5205451221802022</v>
      </c>
      <c r="AF6" s="24">
        <f t="shared" si="2"/>
        <v>5.8723118701605515E-2</v>
      </c>
      <c r="AG6" s="24">
        <f t="shared" si="3"/>
        <v>-5.6499125345500492</v>
      </c>
      <c r="AH6" s="24">
        <f t="shared" si="4"/>
        <v>-5.0797759367187112E-3</v>
      </c>
    </row>
    <row r="7" spans="1:34" x14ac:dyDescent="0.3">
      <c r="A7" s="36"/>
      <c r="B7" s="23">
        <v>0.51800000000000002</v>
      </c>
      <c r="C7" s="23">
        <f>B7-'Carga e Descarga'!$G$18</f>
        <v>0.10500000000000004</v>
      </c>
      <c r="D7" s="23">
        <f t="shared" si="0"/>
        <v>0.25423728813559332</v>
      </c>
      <c r="E7" s="23">
        <f t="shared" ref="E7:E21" si="5">LN((-$C$5+C7)/$C$5)</f>
        <v>-3.5263605246161607</v>
      </c>
      <c r="F7" s="28">
        <v>126</v>
      </c>
      <c r="AE7" s="24">
        <f t="shared" si="1"/>
        <v>-3.4839478852264216</v>
      </c>
      <c r="AF7" s="24">
        <f t="shared" si="2"/>
        <v>-0.11140551087668271</v>
      </c>
      <c r="AG7" s="24">
        <f t="shared" si="3"/>
        <v>-5.6819352261770426</v>
      </c>
      <c r="AH7" s="24">
        <f t="shared" si="4"/>
        <v>-2.0446211829749927E-3</v>
      </c>
    </row>
    <row r="8" spans="1:34" x14ac:dyDescent="0.3">
      <c r="A8" s="36"/>
      <c r="B8" s="23">
        <v>0.51819999999999999</v>
      </c>
      <c r="C8" s="23">
        <f>B8-'Carga e Descarga'!$G$18</f>
        <v>0.10520000000000002</v>
      </c>
      <c r="D8" s="23">
        <f t="shared" si="0"/>
        <v>0.25472154963680393</v>
      </c>
      <c r="E8" s="23">
        <f t="shared" si="5"/>
        <v>-3.4618220034785967</v>
      </c>
      <c r="F8" s="28">
        <v>161</v>
      </c>
      <c r="AE8" s="24">
        <f t="shared" si="1"/>
        <v>-3.4465188928873283</v>
      </c>
      <c r="AF8" s="24">
        <f t="shared" si="2"/>
        <v>7.4309048098410102E-2</v>
      </c>
      <c r="AG8" s="24">
        <f t="shared" si="3"/>
        <v>-5.7325757617732185</v>
      </c>
      <c r="AH8" s="24">
        <f t="shared" si="4"/>
        <v>1.8742951263523544E-2</v>
      </c>
    </row>
    <row r="9" spans="1:34" x14ac:dyDescent="0.3">
      <c r="A9" s="36"/>
      <c r="B9" s="23">
        <v>0.51780000000000004</v>
      </c>
      <c r="C9" s="23">
        <f>B9-'Carga e Descarga'!$G$18</f>
        <v>0.10480000000000006</v>
      </c>
      <c r="D9" s="23">
        <f t="shared" si="0"/>
        <v>0.25375302663438271</v>
      </c>
      <c r="E9" s="23">
        <f t="shared" si="5"/>
        <v>-3.5953533961031043</v>
      </c>
      <c r="F9" s="28">
        <v>205</v>
      </c>
      <c r="AE9" s="24">
        <f t="shared" si="1"/>
        <v>-3.4007723466951028</v>
      </c>
      <c r="AF9" s="24">
        <f t="shared" si="2"/>
        <v>8.4132353061019849E-2</v>
      </c>
      <c r="AG9" s="24">
        <f t="shared" si="3"/>
        <v>-5.7802374423343252</v>
      </c>
      <c r="AH9" s="24">
        <f t="shared" si="4"/>
        <v>-2.8905547979701574E-2</v>
      </c>
    </row>
    <row r="10" spans="1:34" x14ac:dyDescent="0.3">
      <c r="A10" s="36"/>
      <c r="B10" s="23">
        <v>0.51849999999999996</v>
      </c>
      <c r="C10" s="23">
        <f>B10-'Carga e Descarga'!$G$18</f>
        <v>0.10549999999999998</v>
      </c>
      <c r="D10" s="23">
        <f t="shared" si="0"/>
        <v>0.2554479418886198</v>
      </c>
      <c r="E10" s="23">
        <f t="shared" si="5"/>
        <v>-3.3722098447889182</v>
      </c>
      <c r="F10" s="28">
        <v>250</v>
      </c>
      <c r="AE10" s="24">
        <f t="shared" si="1"/>
        <v>-3.3076157435400253</v>
      </c>
      <c r="AF10" s="24">
        <f t="shared" si="2"/>
        <v>9.3629903966014005E-2</v>
      </c>
      <c r="AG10" s="24">
        <f t="shared" si="3"/>
        <v>-5.8301332641717334</v>
      </c>
      <c r="AH10" s="24">
        <f t="shared" si="4"/>
        <v>-8.4370241800106882E-2</v>
      </c>
    </row>
    <row r="11" spans="1:34" x14ac:dyDescent="0.3">
      <c r="A11" s="36"/>
      <c r="B11" s="23">
        <v>0.51870000000000005</v>
      </c>
      <c r="C11" s="23">
        <f>B11-'Carga e Descarga'!$G$18</f>
        <v>0.10570000000000007</v>
      </c>
      <c r="D11" s="23">
        <f t="shared" si="0"/>
        <v>0.25593220338983069</v>
      </c>
      <c r="E11" s="23">
        <f t="shared" si="5"/>
        <v>-3.3166399936340829</v>
      </c>
      <c r="F11" s="28">
        <v>305</v>
      </c>
      <c r="AE11" s="24">
        <f t="shared" si="1"/>
        <v>-3.2618691973477998</v>
      </c>
      <c r="AF11" s="24">
        <f t="shared" si="2"/>
        <v>0.14097378083979084</v>
      </c>
      <c r="AG11" s="24">
        <f t="shared" si="3"/>
        <v>-5.9060940675659968</v>
      </c>
      <c r="AH11" s="24">
        <f t="shared" si="4"/>
        <v>-4.614976638868562E-2</v>
      </c>
    </row>
    <row r="12" spans="1:34" x14ac:dyDescent="0.3">
      <c r="A12" s="36"/>
      <c r="B12" s="23">
        <v>0.51910000000000001</v>
      </c>
      <c r="C12" s="23">
        <f>B12-'Carga e Descarga'!$G$18</f>
        <v>0.10610000000000003</v>
      </c>
      <c r="D12" s="23">
        <f t="shared" si="0"/>
        <v>0.25690072639225192</v>
      </c>
      <c r="E12" s="23">
        <f t="shared" si="5"/>
        <v>-3.2139858395740113</v>
      </c>
      <c r="F12" s="28">
        <v>417</v>
      </c>
      <c r="AE12" s="24">
        <f t="shared" si="1"/>
        <v>-3.2086368526877553</v>
      </c>
      <c r="AF12" s="24">
        <f t="shared" si="2"/>
        <v>8.774143617974639E-2</v>
      </c>
      <c r="AG12" s="24">
        <f t="shared" si="3"/>
        <v>-5.975352447131355</v>
      </c>
      <c r="AH12" s="24">
        <f t="shared" si="4"/>
        <v>-1.6112099976625771E-2</v>
      </c>
    </row>
    <row r="13" spans="1:34" x14ac:dyDescent="0.3">
      <c r="A13" s="36"/>
      <c r="B13" s="23">
        <v>0.51949999999999996</v>
      </c>
      <c r="C13" s="23">
        <f>B13-'Carga e Descarga'!$G$18</f>
        <v>0.10649999999999998</v>
      </c>
      <c r="D13" s="23">
        <f t="shared" si="0"/>
        <v>0.25786924939467309</v>
      </c>
      <c r="E13" s="23">
        <f t="shared" si="5"/>
        <v>-3.1208954165080089</v>
      </c>
      <c r="F13" s="28">
        <v>472</v>
      </c>
      <c r="AE13" s="24">
        <f t="shared" si="1"/>
        <v>-3.1603950403395906</v>
      </c>
      <c r="AF13" s="24">
        <f t="shared" si="2"/>
        <v>0.10403814496917008</v>
      </c>
      <c r="AG13" s="24">
        <f t="shared" si="3"/>
        <v>-6.0505685367668516</v>
      </c>
      <c r="AH13" s="24">
        <f t="shared" si="4"/>
        <v>-6.8729381850999083E-2</v>
      </c>
    </row>
    <row r="14" spans="1:34" x14ac:dyDescent="0.3">
      <c r="A14" s="36"/>
      <c r="B14" s="23">
        <v>0.51949999999999996</v>
      </c>
      <c r="C14" s="23">
        <f>B14-'Carga e Descarga'!$G$18</f>
        <v>0.10649999999999998</v>
      </c>
      <c r="D14" s="23">
        <f t="shared" si="0"/>
        <v>0.25786924939467309</v>
      </c>
      <c r="E14" s="23">
        <f t="shared" si="5"/>
        <v>-3.1208954165080089</v>
      </c>
      <c r="F14" s="28">
        <v>536</v>
      </c>
      <c r="AE14" s="24">
        <f t="shared" si="1"/>
        <v>-3.1121532279914255</v>
      </c>
      <c r="AF14" s="24">
        <f t="shared" si="2"/>
        <v>7.6415619823738012E-2</v>
      </c>
      <c r="AG14" s="24">
        <f t="shared" si="3"/>
        <v>-6.1302529089549509</v>
      </c>
      <c r="AH14" s="24">
        <f t="shared" si="4"/>
        <v>-3.5565025297787045E-2</v>
      </c>
    </row>
    <row r="15" spans="1:34" x14ac:dyDescent="0.3">
      <c r="A15" s="36"/>
      <c r="B15" s="23">
        <v>0.51980000000000004</v>
      </c>
      <c r="C15" s="23">
        <f>B15-'Carga e Descarga'!$G$18</f>
        <v>0.10680000000000006</v>
      </c>
      <c r="D15" s="23">
        <f t="shared" si="0"/>
        <v>0.25859564164648929</v>
      </c>
      <c r="E15" s="23">
        <f t="shared" si="5"/>
        <v>-3.0563568953704205</v>
      </c>
      <c r="F15" s="28">
        <v>594</v>
      </c>
      <c r="AE15" s="24">
        <f t="shared" si="1"/>
        <v>-3.0647431710285735</v>
      </c>
      <c r="AF15" s="24">
        <f t="shared" si="2"/>
        <v>4.9208270178403346E-2</v>
      </c>
      <c r="AG15" s="24">
        <f t="shared" si="3"/>
        <v>-6.2121714224193534</v>
      </c>
      <c r="AH15" s="24">
        <f t="shared" si="4"/>
        <v>-2.4366760028371459E-3</v>
      </c>
    </row>
    <row r="16" spans="1:34" x14ac:dyDescent="0.3">
      <c r="A16" s="36"/>
      <c r="B16" s="23">
        <v>0.51990000000000003</v>
      </c>
      <c r="C16" s="23">
        <f>B16-'Carga e Descarga'!$G$18</f>
        <v>0.10690000000000005</v>
      </c>
      <c r="D16" s="23">
        <f t="shared" si="0"/>
        <v>0.25883777239709455</v>
      </c>
      <c r="E16" s="23">
        <f t="shared" si="5"/>
        <v>-3.0357376081676875</v>
      </c>
      <c r="F16" s="28">
        <v>652</v>
      </c>
      <c r="R16">
        <v>9</v>
      </c>
      <c r="AE16" s="24">
        <f t="shared" si="1"/>
        <v>-3.0023615171300841</v>
      </c>
      <c r="AF16" s="24">
        <f t="shared" si="2"/>
        <v>-1.3173383720086029E-2</v>
      </c>
      <c r="AG16" s="24">
        <f t="shared" si="3"/>
        <v>-6.2702590956032012</v>
      </c>
      <c r="AH16" s="24">
        <f t="shared" si="4"/>
        <v>5.5650997181010631E-2</v>
      </c>
    </row>
    <row r="17" spans="1:34" x14ac:dyDescent="0.3">
      <c r="A17" s="36"/>
      <c r="B17" s="23">
        <v>0.52</v>
      </c>
      <c r="C17" s="23">
        <f>B17-'Carga e Descarga'!$G$18</f>
        <v>0.10700000000000004</v>
      </c>
      <c r="D17" s="23">
        <f t="shared" si="0"/>
        <v>0.25907990314769985</v>
      </c>
      <c r="E17" s="23">
        <f t="shared" si="5"/>
        <v>-3.0155349008501702</v>
      </c>
      <c r="F17" s="28">
        <v>709</v>
      </c>
      <c r="AE17" s="24">
        <f>$S$19*F19+$T$19</f>
        <v>-2.9516244386259798</v>
      </c>
      <c r="AF17" s="24">
        <f>E19-AE17</f>
        <v>-6.391046222419039E-2</v>
      </c>
      <c r="AG17" s="24">
        <f>$S$39*F39+$T$39</f>
        <v>-6.2955793634012895</v>
      </c>
      <c r="AH17" s="24">
        <f>E39-AG17</f>
        <v>8.0971264979099011E-2</v>
      </c>
    </row>
    <row r="18" spans="1:34" x14ac:dyDescent="0.3">
      <c r="A18" s="36"/>
      <c r="B18" s="23">
        <v>0.52</v>
      </c>
      <c r="C18" s="23">
        <f>B18-'Carga e Descarga'!$G$18</f>
        <v>0.10700000000000004</v>
      </c>
      <c r="D18" s="23">
        <f t="shared" si="0"/>
        <v>0.25907990314769985</v>
      </c>
      <c r="E18" s="23">
        <f t="shared" si="5"/>
        <v>-3.0155349008501702</v>
      </c>
      <c r="F18" s="28">
        <v>784</v>
      </c>
      <c r="O18" s="1" t="s">
        <v>22</v>
      </c>
      <c r="P18" s="10">
        <v>0.41299999999999998</v>
      </c>
      <c r="S18" s="30" t="s">
        <v>25</v>
      </c>
      <c r="T18" s="30"/>
      <c r="AE18" s="24">
        <f t="shared" ref="AE18:AE19" si="6">$S$19*F20+$T$19</f>
        <v>-2.9017191155071882</v>
      </c>
      <c r="AF18" s="24">
        <f t="shared" ref="AF18:AF19" si="7">E20-AE18</f>
        <v>-0.11381578534298198</v>
      </c>
    </row>
    <row r="19" spans="1:34" x14ac:dyDescent="0.3">
      <c r="A19" s="36"/>
      <c r="B19" s="23">
        <v>0.52</v>
      </c>
      <c r="C19" s="23">
        <f>B19-'Carga e Descarga'!$G$18</f>
        <v>0.10700000000000004</v>
      </c>
      <c r="D19" s="23">
        <f t="shared" si="0"/>
        <v>0.25907990314769985</v>
      </c>
      <c r="E19" s="23">
        <f t="shared" si="5"/>
        <v>-3.0155349008501702</v>
      </c>
      <c r="F19" s="28">
        <v>845</v>
      </c>
      <c r="R19" s="25" t="s">
        <v>36</v>
      </c>
      <c r="S19" s="4">
        <f t="array" ref="S19:T21">LINEST(E6:E21,F6:F21,TRUE,TRUE)</f>
        <v>8.3175538531319096E-4</v>
      </c>
      <c r="T19" s="4">
        <v>-3.6544577392156259</v>
      </c>
      <c r="U19" s="31" t="s">
        <v>35</v>
      </c>
      <c r="V19" s="30"/>
      <c r="AE19" s="24">
        <f t="shared" si="6"/>
        <v>-2.8692806554799737</v>
      </c>
      <c r="AF19" s="24">
        <f t="shared" si="7"/>
        <v>-0.14625424537019649</v>
      </c>
      <c r="AG19" s="15"/>
      <c r="AH19" s="15"/>
    </row>
    <row r="20" spans="1:34" x14ac:dyDescent="0.3">
      <c r="A20" s="36"/>
      <c r="B20" s="23">
        <v>0.52</v>
      </c>
      <c r="C20" s="23">
        <f>B20-'Carga e Descarga'!$G$18</f>
        <v>0.10700000000000004</v>
      </c>
      <c r="D20" s="23">
        <f t="shared" si="0"/>
        <v>0.25907990314769985</v>
      </c>
      <c r="E20" s="23">
        <f t="shared" si="5"/>
        <v>-3.0155349008501702</v>
      </c>
      <c r="F20" s="28">
        <v>905</v>
      </c>
      <c r="R20" s="25" t="s">
        <v>29</v>
      </c>
      <c r="S20" s="4">
        <v>1.167653155472426E-4</v>
      </c>
      <c r="T20" s="4">
        <v>6.6880507097966502E-2</v>
      </c>
      <c r="U20" s="31" t="s">
        <v>28</v>
      </c>
      <c r="V20" s="30"/>
    </row>
    <row r="21" spans="1:34" ht="16.2" x14ac:dyDescent="0.3">
      <c r="A21" s="36"/>
      <c r="B21" s="23">
        <v>0.52</v>
      </c>
      <c r="C21" s="23">
        <f>B21-'Carga e Descarga'!$G$18</f>
        <v>0.10700000000000004</v>
      </c>
      <c r="D21" s="23">
        <f t="shared" si="0"/>
        <v>0.25907990314769985</v>
      </c>
      <c r="E21" s="23">
        <f t="shared" si="5"/>
        <v>-3.0155349008501702</v>
      </c>
      <c r="F21" s="28">
        <v>944</v>
      </c>
      <c r="R21" s="25" t="s">
        <v>43</v>
      </c>
      <c r="S21" s="4">
        <v>0.78375548496109726</v>
      </c>
      <c r="T21" s="4">
        <v>0.13128518716578064</v>
      </c>
      <c r="U21" s="31" t="s">
        <v>30</v>
      </c>
      <c r="V21" s="30"/>
    </row>
    <row r="23" spans="1:34" x14ac:dyDescent="0.3">
      <c r="A23" s="32" t="s">
        <v>3</v>
      </c>
      <c r="B23" s="33"/>
      <c r="C23" s="33"/>
      <c r="D23" s="33"/>
      <c r="E23" s="33"/>
      <c r="F23" s="37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35">
        <v>1.0290000000000001E-2</v>
      </c>
      <c r="B25" s="23">
        <v>0.41799999999999998</v>
      </c>
      <c r="C25" s="23">
        <f>B25-'Carga e Descarga'!$G$18</f>
        <v>5.0000000000000044E-3</v>
      </c>
      <c r="D25" s="23">
        <f t="shared" ref="D25:D39" si="8">C25/$P$18</f>
        <v>1.2106537530266356E-2</v>
      </c>
      <c r="E25" s="23" t="s">
        <v>4</v>
      </c>
      <c r="F25" s="28">
        <v>12</v>
      </c>
    </row>
    <row r="26" spans="1:34" x14ac:dyDescent="0.3">
      <c r="A26" s="36"/>
      <c r="B26" s="23">
        <v>0.41699999999999998</v>
      </c>
      <c r="C26" s="23">
        <f>B26-'Carga e Descarga'!$G$18</f>
        <v>4.0000000000000036E-3</v>
      </c>
      <c r="D26" s="23">
        <f t="shared" si="8"/>
        <v>9.6852300242130842E-3</v>
      </c>
      <c r="E26" s="23">
        <f>LN(C26)</f>
        <v>-5.5214609178622451</v>
      </c>
      <c r="F26" s="28">
        <v>71</v>
      </c>
    </row>
    <row r="27" spans="1:34" x14ac:dyDescent="0.3">
      <c r="A27" s="36"/>
      <c r="B27" s="23">
        <v>0.41689999999999999</v>
      </c>
      <c r="C27" s="23">
        <f>B27-'Carga e Descarga'!$G$18</f>
        <v>3.9000000000000146E-3</v>
      </c>
      <c r="D27" s="23">
        <f t="shared" si="8"/>
        <v>9.4430992736077839E-3</v>
      </c>
      <c r="E27" s="23">
        <f t="shared" ref="E27:E39" si="9">LN(C27)</f>
        <v>-5.5467787258465329</v>
      </c>
      <c r="F27" s="28">
        <v>124</v>
      </c>
    </row>
    <row r="28" spans="1:34" x14ac:dyDescent="0.3">
      <c r="A28" s="36"/>
      <c r="B28" s="23">
        <v>0.41649999999999998</v>
      </c>
      <c r="C28" s="23">
        <f>B28-'Carga e Descarga'!$G$18</f>
        <v>3.5000000000000031E-3</v>
      </c>
      <c r="D28" s="23">
        <f t="shared" si="8"/>
        <v>8.4745762711864493E-3</v>
      </c>
      <c r="E28" s="23">
        <f t="shared" si="9"/>
        <v>-5.6549923104867679</v>
      </c>
      <c r="F28" s="28">
        <v>163</v>
      </c>
    </row>
    <row r="29" spans="1:34" x14ac:dyDescent="0.3">
      <c r="A29" s="36"/>
      <c r="B29" s="23">
        <v>0.41639999999999999</v>
      </c>
      <c r="C29" s="23">
        <f>B29-'Carga e Descarga'!$G$18</f>
        <v>3.4000000000000141E-3</v>
      </c>
      <c r="D29" s="23">
        <f t="shared" si="8"/>
        <v>8.2324455205811491E-3</v>
      </c>
      <c r="E29" s="23">
        <f t="shared" si="9"/>
        <v>-5.6839798473600176</v>
      </c>
      <c r="F29" s="28">
        <v>206</v>
      </c>
    </row>
    <row r="30" spans="1:34" x14ac:dyDescent="0.3">
      <c r="A30" s="36"/>
      <c r="B30" s="23">
        <v>0.4163</v>
      </c>
      <c r="C30" s="23">
        <f>B30-'Carga e Descarga'!$G$18</f>
        <v>3.3000000000000251E-3</v>
      </c>
      <c r="D30" s="23">
        <f t="shared" si="8"/>
        <v>7.9903147699758488E-3</v>
      </c>
      <c r="E30" s="23">
        <f t="shared" si="9"/>
        <v>-5.7138328105096949</v>
      </c>
      <c r="F30" s="28">
        <v>274</v>
      </c>
    </row>
    <row r="31" spans="1:34" x14ac:dyDescent="0.3">
      <c r="A31" s="36"/>
      <c r="B31" s="23">
        <v>0.41599999999999998</v>
      </c>
      <c r="C31" s="23">
        <f>B31-'Carga e Descarga'!$G$18</f>
        <v>3.0000000000000027E-3</v>
      </c>
      <c r="D31" s="23">
        <f t="shared" si="8"/>
        <v>7.2639225181598127E-3</v>
      </c>
      <c r="E31" s="23">
        <f t="shared" si="9"/>
        <v>-5.8091429903140268</v>
      </c>
      <c r="F31" s="28">
        <v>338</v>
      </c>
    </row>
    <row r="32" spans="1:34" x14ac:dyDescent="0.3">
      <c r="A32" s="36"/>
      <c r="B32" s="23">
        <v>0.41570000000000001</v>
      </c>
      <c r="C32" s="23">
        <f>B32-'Carga e Descarga'!$G$18</f>
        <v>2.7000000000000357E-3</v>
      </c>
      <c r="D32" s="23">
        <f t="shared" si="8"/>
        <v>6.5375302663439128E-3</v>
      </c>
      <c r="E32" s="23">
        <f t="shared" si="9"/>
        <v>-5.9145035059718403</v>
      </c>
      <c r="F32" s="28">
        <v>405</v>
      </c>
    </row>
    <row r="33" spans="1:22" x14ac:dyDescent="0.3">
      <c r="A33" s="36"/>
      <c r="B33" s="23">
        <v>0.41560000000000002</v>
      </c>
      <c r="C33" s="23">
        <f>B33-'Carga e Descarga'!$G$18</f>
        <v>2.6000000000000467E-3</v>
      </c>
      <c r="D33" s="23">
        <f t="shared" si="8"/>
        <v>6.2953995157386125E-3</v>
      </c>
      <c r="E33" s="23">
        <f t="shared" si="9"/>
        <v>-5.9522438339546824</v>
      </c>
      <c r="F33" s="28">
        <v>507</v>
      </c>
    </row>
    <row r="34" spans="1:22" x14ac:dyDescent="0.3">
      <c r="A34" s="36"/>
      <c r="B34" s="23">
        <v>0.41549999999999998</v>
      </c>
      <c r="C34" s="23">
        <f>B34-'Carga e Descarga'!$G$18</f>
        <v>2.5000000000000022E-3</v>
      </c>
      <c r="D34" s="23">
        <f t="shared" si="8"/>
        <v>6.0532687651331778E-3</v>
      </c>
      <c r="E34" s="23">
        <f t="shared" si="9"/>
        <v>-5.9914645471079808</v>
      </c>
      <c r="F34" s="28">
        <v>600</v>
      </c>
    </row>
    <row r="35" spans="1:22" x14ac:dyDescent="0.3">
      <c r="A35" s="36"/>
      <c r="B35" s="23">
        <v>0.41520000000000001</v>
      </c>
      <c r="C35" s="23">
        <f>B35-'Carga e Descarga'!$G$18</f>
        <v>2.2000000000000353E-3</v>
      </c>
      <c r="D35" s="23">
        <f t="shared" si="8"/>
        <v>5.3268765133172771E-3</v>
      </c>
      <c r="E35" s="23">
        <f t="shared" si="9"/>
        <v>-6.1192979186178507</v>
      </c>
      <c r="F35" s="28">
        <v>701</v>
      </c>
    </row>
    <row r="36" spans="1:22" x14ac:dyDescent="0.3">
      <c r="A36" s="36"/>
      <c r="B36" s="23">
        <v>0.41510000000000002</v>
      </c>
      <c r="C36" s="23">
        <f>B36-'Carga e Descarga'!$G$18</f>
        <v>2.1000000000000463E-3</v>
      </c>
      <c r="D36" s="23">
        <f t="shared" si="8"/>
        <v>5.0847457627119768E-3</v>
      </c>
      <c r="E36" s="23">
        <f t="shared" si="9"/>
        <v>-6.1658179342527379</v>
      </c>
      <c r="F36" s="28">
        <v>808</v>
      </c>
    </row>
    <row r="37" spans="1:22" x14ac:dyDescent="0.3">
      <c r="A37" s="36"/>
      <c r="B37" s="23">
        <v>0.41499999999999998</v>
      </c>
      <c r="C37" s="23">
        <f>B37-'Carga e Descarga'!$G$18</f>
        <v>2.0000000000000018E-3</v>
      </c>
      <c r="D37" s="23">
        <f t="shared" si="8"/>
        <v>4.8426150121065421E-3</v>
      </c>
      <c r="E37" s="23">
        <f t="shared" si="9"/>
        <v>-6.2146080984221905</v>
      </c>
      <c r="F37" s="28">
        <v>918</v>
      </c>
    </row>
    <row r="38" spans="1:22" x14ac:dyDescent="0.3">
      <c r="A38" s="36"/>
      <c r="B38" s="23">
        <v>0.41499999999999998</v>
      </c>
      <c r="C38" s="23">
        <f>B38-'Carga e Descarga'!$G$18</f>
        <v>2.0000000000000018E-3</v>
      </c>
      <c r="D38" s="23">
        <f t="shared" si="8"/>
        <v>4.8426150121065421E-3</v>
      </c>
      <c r="E38" s="23">
        <f t="shared" si="9"/>
        <v>-6.2146080984221905</v>
      </c>
      <c r="F38" s="28">
        <v>996</v>
      </c>
      <c r="S38" s="30" t="s">
        <v>25</v>
      </c>
      <c r="T38" s="30"/>
    </row>
    <row r="39" spans="1:22" x14ac:dyDescent="0.3">
      <c r="A39" s="36"/>
      <c r="B39" s="23">
        <v>0.41499999999999998</v>
      </c>
      <c r="C39" s="23">
        <f>B39-'Carga e Descarga'!$G$18</f>
        <v>2.0000000000000018E-3</v>
      </c>
      <c r="D39" s="23">
        <f t="shared" si="8"/>
        <v>4.8426150121065421E-3</v>
      </c>
      <c r="E39" s="23">
        <f t="shared" si="9"/>
        <v>-6.2146080984221905</v>
      </c>
      <c r="F39" s="28">
        <v>1030</v>
      </c>
      <c r="R39" s="25" t="s">
        <v>36</v>
      </c>
      <c r="S39" s="4">
        <f t="array" ref="S39:T41">LINEST(E26:E39,F26:F39,TRUE,TRUE)</f>
        <v>-7.4471375876728949E-4</v>
      </c>
      <c r="T39" s="4">
        <v>-5.5285241918709813</v>
      </c>
      <c r="U39" s="31" t="s">
        <v>35</v>
      </c>
      <c r="V39" s="30"/>
    </row>
    <row r="40" spans="1:22" x14ac:dyDescent="0.3">
      <c r="R40" s="25" t="s">
        <v>29</v>
      </c>
      <c r="S40" s="4">
        <v>4.5026637565156572E-5</v>
      </c>
      <c r="T40" s="4">
        <v>2.7175572824945746E-2</v>
      </c>
      <c r="U40" s="31" t="s">
        <v>28</v>
      </c>
      <c r="V40" s="30"/>
    </row>
    <row r="41" spans="1:22" ht="16.2" x14ac:dyDescent="0.3">
      <c r="R41" s="25" t="s">
        <v>43</v>
      </c>
      <c r="S41" s="4">
        <v>0.95797611447723408</v>
      </c>
      <c r="T41" s="4">
        <v>5.4355580392070058E-2</v>
      </c>
      <c r="U41" s="31" t="s">
        <v>30</v>
      </c>
      <c r="V41" s="30"/>
    </row>
    <row r="59" spans="4:4" x14ac:dyDescent="0.3">
      <c r="D59" s="11"/>
    </row>
  </sheetData>
  <mergeCells count="14">
    <mergeCell ref="U40:V40"/>
    <mergeCell ref="U41:V41"/>
    <mergeCell ref="A25:A39"/>
    <mergeCell ref="AG2:AH2"/>
    <mergeCell ref="A3:F3"/>
    <mergeCell ref="A23:F23"/>
    <mergeCell ref="AE2:AF2"/>
    <mergeCell ref="A5:A21"/>
    <mergeCell ref="S18:T18"/>
    <mergeCell ref="U19:V19"/>
    <mergeCell ref="U20:V20"/>
    <mergeCell ref="U21:V21"/>
    <mergeCell ref="S38:T38"/>
    <mergeCell ref="U39:V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2022-04-01T13:52:07Z</cp:lastPrinted>
  <dcterms:created xsi:type="dcterms:W3CDTF">2022-03-28T08:43:32Z</dcterms:created>
  <dcterms:modified xsi:type="dcterms:W3CDTF">2022-04-01T14:43:39Z</dcterms:modified>
</cp:coreProperties>
</file>