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BB8F7B93-DE9A-423B-84E2-006CC2682784}" xr6:coauthVersionLast="47" xr6:coauthVersionMax="47" xr10:uidLastSave="{00000000-0000-0000-0000-000000000000}"/>
  <bookViews>
    <workbookView xWindow="-108" yWindow="-108" windowWidth="23256" windowHeight="12456" xr2:uid="{900CCD27-72D6-4426-9D75-993E0DDD4AFC}"/>
  </bookViews>
  <sheets>
    <sheet name="Passa-Baixo" sheetId="3" r:id="rId1"/>
    <sheet name="Passa-Al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4" l="1"/>
  <c r="L5" i="4"/>
  <c r="L6" i="4"/>
  <c r="L7" i="4"/>
  <c r="L8" i="4"/>
  <c r="L9" i="4"/>
  <c r="L10" i="4"/>
  <c r="L11" i="4"/>
  <c r="L12" i="4"/>
  <c r="L13" i="4"/>
  <c r="M13" i="4" s="1"/>
  <c r="N13" i="4" s="1"/>
  <c r="P13" i="4" s="1"/>
  <c r="L14" i="4"/>
  <c r="M14" i="4" s="1"/>
  <c r="L15" i="4"/>
  <c r="L16" i="4"/>
  <c r="L17" i="4"/>
  <c r="M17" i="4" s="1"/>
  <c r="O17" i="4" s="1"/>
  <c r="L18" i="4"/>
  <c r="L19" i="4"/>
  <c r="L20" i="4"/>
  <c r="L21" i="4"/>
  <c r="L22" i="4"/>
  <c r="M22" i="4" s="1"/>
  <c r="L3" i="4"/>
  <c r="J3" i="4"/>
  <c r="J4" i="4"/>
  <c r="J5" i="4"/>
  <c r="U5" i="4" s="1"/>
  <c r="J6" i="4"/>
  <c r="T6" i="4" s="1"/>
  <c r="T5" i="4"/>
  <c r="R20" i="4"/>
  <c r="R21" i="4"/>
  <c r="R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Q4" i="4"/>
  <c r="R4" i="4" s="1"/>
  <c r="Q5" i="4"/>
  <c r="R5" i="4" s="1"/>
  <c r="Q6" i="4"/>
  <c r="R6" i="4" s="1"/>
  <c r="Q7" i="4"/>
  <c r="R7" i="4" s="1"/>
  <c r="Q8" i="4"/>
  <c r="R8" i="4" s="1"/>
  <c r="Q9" i="4"/>
  <c r="R9" i="4" s="1"/>
  <c r="Q10" i="4"/>
  <c r="R10" i="4" s="1"/>
  <c r="Q11" i="4"/>
  <c r="R11" i="4" s="1"/>
  <c r="Q12" i="4"/>
  <c r="R12" i="4" s="1"/>
  <c r="Q13" i="4"/>
  <c r="R13" i="4" s="1"/>
  <c r="Q14" i="4"/>
  <c r="R14" i="4" s="1"/>
  <c r="Q15" i="4"/>
  <c r="R15" i="4" s="1"/>
  <c r="Q16" i="4"/>
  <c r="R16" i="4" s="1"/>
  <c r="Q17" i="4"/>
  <c r="R17" i="4" s="1"/>
  <c r="Q18" i="4"/>
  <c r="R18" i="4" s="1"/>
  <c r="Q19" i="4"/>
  <c r="R19" i="4" s="1"/>
  <c r="Q20" i="4"/>
  <c r="Q21" i="4"/>
  <c r="Q22" i="4"/>
  <c r="R22" i="4" s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3" i="4"/>
  <c r="D22" i="4"/>
  <c r="M16" i="4"/>
  <c r="N16" i="4" s="1"/>
  <c r="P16" i="4" s="1"/>
  <c r="M12" i="4"/>
  <c r="N12" i="4" s="1"/>
  <c r="P12" i="4" s="1"/>
  <c r="M8" i="4"/>
  <c r="N8" i="4" s="1"/>
  <c r="P8" i="4" s="1"/>
  <c r="M7" i="4"/>
  <c r="O7" i="4" s="1"/>
  <c r="M63" i="4"/>
  <c r="N63" i="4" s="1"/>
  <c r="M62" i="4"/>
  <c r="N62" i="4" s="1"/>
  <c r="M61" i="4"/>
  <c r="N61" i="4"/>
  <c r="M60" i="4"/>
  <c r="N60" i="4" s="1"/>
  <c r="M59" i="4"/>
  <c r="N59" i="4" s="1"/>
  <c r="M58" i="4"/>
  <c r="N58" i="4" s="1"/>
  <c r="M57" i="4"/>
  <c r="N57" i="4" s="1"/>
  <c r="M56" i="4"/>
  <c r="N56" i="4" s="1"/>
  <c r="M55" i="4"/>
  <c r="N55" i="4" s="1"/>
  <c r="M54" i="4"/>
  <c r="N54" i="4" s="1"/>
  <c r="M53" i="4"/>
  <c r="N53" i="4" s="1"/>
  <c r="M52" i="4"/>
  <c r="N52" i="4" s="1"/>
  <c r="M51" i="4"/>
  <c r="N51" i="4" s="1"/>
  <c r="M50" i="4"/>
  <c r="N50" i="4" s="1"/>
  <c r="M49" i="4"/>
  <c r="N49" i="4" s="1"/>
  <c r="M48" i="4"/>
  <c r="N48" i="4" s="1"/>
  <c r="M47" i="4"/>
  <c r="N47" i="4" s="1"/>
  <c r="M46" i="4"/>
  <c r="N46" i="4" s="1"/>
  <c r="M45" i="4"/>
  <c r="N45" i="4" s="1"/>
  <c r="M44" i="4"/>
  <c r="N44" i="4" s="1"/>
  <c r="M21" i="3"/>
  <c r="N21" i="3" s="1"/>
  <c r="P21" i="3" s="1"/>
  <c r="M20" i="3"/>
  <c r="N20" i="3" s="1"/>
  <c r="M19" i="3"/>
  <c r="N19" i="3" s="1"/>
  <c r="P19" i="3" s="1"/>
  <c r="M18" i="3"/>
  <c r="N18" i="3" s="1"/>
  <c r="M17" i="3"/>
  <c r="N17" i="3" s="1"/>
  <c r="M16" i="3"/>
  <c r="N16" i="3" s="1"/>
  <c r="P16" i="3" s="1"/>
  <c r="M15" i="3"/>
  <c r="N15" i="3" s="1"/>
  <c r="P15" i="3" s="1"/>
  <c r="M14" i="3"/>
  <c r="N14" i="3" s="1"/>
  <c r="M13" i="3"/>
  <c r="N13" i="3" s="1"/>
  <c r="P13" i="3" s="1"/>
  <c r="M12" i="3"/>
  <c r="O12" i="3" s="1"/>
  <c r="M11" i="3"/>
  <c r="N11" i="3" s="1"/>
  <c r="M10" i="3"/>
  <c r="N10" i="3" s="1"/>
  <c r="P10" i="3" s="1"/>
  <c r="M9" i="3"/>
  <c r="N9" i="3" s="1"/>
  <c r="P9" i="3" s="1"/>
  <c r="O20" i="3"/>
  <c r="O14" i="3"/>
  <c r="L3" i="3"/>
  <c r="J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K22" i="4"/>
  <c r="U22" i="4" s="1"/>
  <c r="J22" i="4"/>
  <c r="T22" i="4" s="1"/>
  <c r="K21" i="4"/>
  <c r="J21" i="4"/>
  <c r="T21" i="4" s="1"/>
  <c r="D21" i="4"/>
  <c r="K20" i="4"/>
  <c r="J20" i="4"/>
  <c r="T20" i="4" s="1"/>
  <c r="D20" i="4"/>
  <c r="K19" i="4"/>
  <c r="M19" i="4" s="1"/>
  <c r="N19" i="4" s="1"/>
  <c r="P19" i="4" s="1"/>
  <c r="J19" i="4"/>
  <c r="T19" i="4" s="1"/>
  <c r="D19" i="4"/>
  <c r="K18" i="4"/>
  <c r="M18" i="4" s="1"/>
  <c r="N18" i="4" s="1"/>
  <c r="P18" i="4" s="1"/>
  <c r="J18" i="4"/>
  <c r="T18" i="4" s="1"/>
  <c r="D18" i="4"/>
  <c r="K17" i="4"/>
  <c r="J17" i="4"/>
  <c r="T17" i="4" s="1"/>
  <c r="D17" i="4"/>
  <c r="K16" i="4"/>
  <c r="J16" i="4"/>
  <c r="T16" i="4" s="1"/>
  <c r="D16" i="4"/>
  <c r="K15" i="4"/>
  <c r="J15" i="4"/>
  <c r="T15" i="4" s="1"/>
  <c r="D15" i="4"/>
  <c r="K14" i="4"/>
  <c r="J14" i="4"/>
  <c r="T14" i="4" s="1"/>
  <c r="D14" i="4"/>
  <c r="K13" i="4"/>
  <c r="J13" i="4"/>
  <c r="T13" i="4" s="1"/>
  <c r="D13" i="4"/>
  <c r="K12" i="4"/>
  <c r="J12" i="4"/>
  <c r="D12" i="4"/>
  <c r="K11" i="4"/>
  <c r="J11" i="4"/>
  <c r="T11" i="4" s="1"/>
  <c r="D11" i="4"/>
  <c r="K10" i="4"/>
  <c r="J10" i="4"/>
  <c r="T10" i="4" s="1"/>
  <c r="D10" i="4"/>
  <c r="K9" i="4"/>
  <c r="J9" i="4"/>
  <c r="D9" i="4"/>
  <c r="K8" i="4"/>
  <c r="J8" i="4"/>
  <c r="T8" i="4" s="1"/>
  <c r="D8" i="4"/>
  <c r="K7" i="4"/>
  <c r="J7" i="4"/>
  <c r="T7" i="4" s="1"/>
  <c r="D7" i="4"/>
  <c r="K6" i="4"/>
  <c r="D6" i="4"/>
  <c r="K5" i="4"/>
  <c r="M5" i="4" s="1"/>
  <c r="O5" i="4" s="1"/>
  <c r="D5" i="4"/>
  <c r="K4" i="4"/>
  <c r="U4" i="4" s="1"/>
  <c r="T4" i="4"/>
  <c r="D4" i="4"/>
  <c r="T3" i="4"/>
  <c r="S3" i="4"/>
  <c r="Q3" i="4"/>
  <c r="K3" i="4"/>
  <c r="D3" i="4"/>
  <c r="R21" i="3"/>
  <c r="Q21" i="3"/>
  <c r="O21" i="3"/>
  <c r="K21" i="3"/>
  <c r="J21" i="3"/>
  <c r="S21" i="3" s="1"/>
  <c r="E21" i="3"/>
  <c r="D21" i="3"/>
  <c r="R20" i="3"/>
  <c r="Q20" i="3"/>
  <c r="K20" i="3"/>
  <c r="J20" i="3"/>
  <c r="S20" i="3" s="1"/>
  <c r="E20" i="3"/>
  <c r="D20" i="3"/>
  <c r="R19" i="3"/>
  <c r="Q19" i="3"/>
  <c r="O19" i="3"/>
  <c r="K19" i="3"/>
  <c r="J19" i="3"/>
  <c r="S19" i="3" s="1"/>
  <c r="E19" i="3"/>
  <c r="D19" i="3"/>
  <c r="R18" i="3"/>
  <c r="Q18" i="3"/>
  <c r="K18" i="3"/>
  <c r="J18" i="3"/>
  <c r="S18" i="3" s="1"/>
  <c r="E18" i="3"/>
  <c r="D18" i="3"/>
  <c r="R17" i="3"/>
  <c r="Q17" i="3"/>
  <c r="K17" i="3"/>
  <c r="J17" i="3"/>
  <c r="S17" i="3" s="1"/>
  <c r="E17" i="3"/>
  <c r="D17" i="3"/>
  <c r="R16" i="3"/>
  <c r="Q16" i="3"/>
  <c r="O16" i="3"/>
  <c r="K16" i="3"/>
  <c r="J16" i="3"/>
  <c r="S16" i="3" s="1"/>
  <c r="E16" i="3"/>
  <c r="D16" i="3"/>
  <c r="R15" i="3"/>
  <c r="Q15" i="3"/>
  <c r="O15" i="3"/>
  <c r="K15" i="3"/>
  <c r="J15" i="3"/>
  <c r="S15" i="3" s="1"/>
  <c r="E15" i="3"/>
  <c r="D15" i="3"/>
  <c r="R14" i="3"/>
  <c r="Q14" i="3"/>
  <c r="K14" i="3"/>
  <c r="J14" i="3"/>
  <c r="S14" i="3" s="1"/>
  <c r="E14" i="3"/>
  <c r="D14" i="3"/>
  <c r="R13" i="3"/>
  <c r="Q13" i="3"/>
  <c r="O13" i="3"/>
  <c r="K13" i="3"/>
  <c r="J13" i="3"/>
  <c r="S13" i="3" s="1"/>
  <c r="E13" i="3"/>
  <c r="D13" i="3"/>
  <c r="R12" i="3"/>
  <c r="Q12" i="3"/>
  <c r="K12" i="3"/>
  <c r="J12" i="3"/>
  <c r="S12" i="3" s="1"/>
  <c r="E12" i="3"/>
  <c r="D12" i="3"/>
  <c r="R11" i="3"/>
  <c r="Q11" i="3"/>
  <c r="K11" i="3"/>
  <c r="J11" i="3"/>
  <c r="S11" i="3" s="1"/>
  <c r="E11" i="3"/>
  <c r="D11" i="3"/>
  <c r="R10" i="3"/>
  <c r="Q10" i="3"/>
  <c r="O10" i="3"/>
  <c r="K10" i="3"/>
  <c r="J10" i="3"/>
  <c r="S10" i="3" s="1"/>
  <c r="E10" i="3"/>
  <c r="D10" i="3"/>
  <c r="R9" i="3"/>
  <c r="Q9" i="3"/>
  <c r="K9" i="3"/>
  <c r="J9" i="3"/>
  <c r="S9" i="3" s="1"/>
  <c r="E9" i="3"/>
  <c r="D9" i="3"/>
  <c r="R8" i="3"/>
  <c r="Q8" i="3"/>
  <c r="P8" i="3"/>
  <c r="O8" i="3"/>
  <c r="K8" i="3"/>
  <c r="J8" i="3"/>
  <c r="S8" i="3" s="1"/>
  <c r="E8" i="3"/>
  <c r="D8" i="3"/>
  <c r="R7" i="3"/>
  <c r="Q7" i="3"/>
  <c r="P7" i="3"/>
  <c r="O7" i="3"/>
  <c r="K7" i="3"/>
  <c r="J7" i="3"/>
  <c r="S7" i="3" s="1"/>
  <c r="E7" i="3"/>
  <c r="D7" i="3"/>
  <c r="R6" i="3"/>
  <c r="Q6" i="3"/>
  <c r="P6" i="3"/>
  <c r="O6" i="3"/>
  <c r="K6" i="3"/>
  <c r="J6" i="3"/>
  <c r="S6" i="3" s="1"/>
  <c r="E6" i="3"/>
  <c r="D6" i="3"/>
  <c r="R5" i="3"/>
  <c r="Q5" i="3"/>
  <c r="P5" i="3"/>
  <c r="O5" i="3"/>
  <c r="K5" i="3"/>
  <c r="J5" i="3"/>
  <c r="S5" i="3" s="1"/>
  <c r="E5" i="3"/>
  <c r="D5" i="3"/>
  <c r="R4" i="3"/>
  <c r="Q4" i="3"/>
  <c r="P4" i="3"/>
  <c r="O4" i="3"/>
  <c r="K4" i="3"/>
  <c r="J4" i="3"/>
  <c r="S4" i="3" s="1"/>
  <c r="E4" i="3"/>
  <c r="D4" i="3"/>
  <c r="R3" i="3"/>
  <c r="Q3" i="3"/>
  <c r="P3" i="3"/>
  <c r="O3" i="3"/>
  <c r="K3" i="3"/>
  <c r="S3" i="3"/>
  <c r="E3" i="3"/>
  <c r="D3" i="3"/>
  <c r="U3" i="4" l="1"/>
  <c r="U21" i="4"/>
  <c r="M4" i="4"/>
  <c r="M10" i="4"/>
  <c r="U11" i="4"/>
  <c r="M15" i="4"/>
  <c r="N15" i="4" s="1"/>
  <c r="P15" i="4" s="1"/>
  <c r="U16" i="4"/>
  <c r="O16" i="4"/>
  <c r="M11" i="4"/>
  <c r="N11" i="4" s="1"/>
  <c r="P11" i="4" s="1"/>
  <c r="U6" i="4"/>
  <c r="M21" i="4"/>
  <c r="N21" i="4" s="1"/>
  <c r="P21" i="4" s="1"/>
  <c r="M9" i="4"/>
  <c r="N9" i="4" s="1"/>
  <c r="P9" i="4" s="1"/>
  <c r="U15" i="4"/>
  <c r="M3" i="4"/>
  <c r="M6" i="4"/>
  <c r="M20" i="4"/>
  <c r="N20" i="4"/>
  <c r="P20" i="4" s="1"/>
  <c r="O20" i="4"/>
  <c r="O18" i="4"/>
  <c r="N10" i="4"/>
  <c r="P10" i="4" s="1"/>
  <c r="O10" i="4"/>
  <c r="N14" i="4"/>
  <c r="P14" i="4" s="1"/>
  <c r="O14" i="4"/>
  <c r="N22" i="4"/>
  <c r="P22" i="4" s="1"/>
  <c r="O22" i="4"/>
  <c r="O13" i="4"/>
  <c r="O8" i="4"/>
  <c r="Q43" i="4" a="1"/>
  <c r="R45" i="4" s="1"/>
  <c r="N17" i="4"/>
  <c r="P17" i="4" s="1"/>
  <c r="N7" i="4"/>
  <c r="P7" i="4" s="1"/>
  <c r="O12" i="4"/>
  <c r="O11" i="4"/>
  <c r="O15" i="4"/>
  <c r="O19" i="4"/>
  <c r="N5" i="4"/>
  <c r="P5" i="4" s="1"/>
  <c r="U17" i="4"/>
  <c r="U14" i="4"/>
  <c r="U13" i="4"/>
  <c r="U12" i="4"/>
  <c r="T12" i="4"/>
  <c r="U10" i="4"/>
  <c r="U9" i="4"/>
  <c r="U20" i="4"/>
  <c r="U19" i="4"/>
  <c r="U18" i="4"/>
  <c r="T9" i="4"/>
  <c r="U8" i="4"/>
  <c r="U7" i="4"/>
  <c r="O17" i="3"/>
  <c r="O11" i="3"/>
  <c r="N12" i="3"/>
  <c r="O18" i="3"/>
  <c r="O9" i="3"/>
  <c r="P17" i="3"/>
  <c r="P12" i="3"/>
  <c r="P11" i="3"/>
  <c r="P18" i="3"/>
  <c r="P14" i="3"/>
  <c r="P20" i="3"/>
  <c r="T13" i="3"/>
  <c r="T21" i="3"/>
  <c r="T20" i="3"/>
  <c r="T7" i="3"/>
  <c r="T14" i="3"/>
  <c r="T9" i="3"/>
  <c r="T19" i="3"/>
  <c r="T11" i="3"/>
  <c r="T10" i="3"/>
  <c r="T8" i="3"/>
  <c r="T12" i="3"/>
  <c r="T17" i="3"/>
  <c r="T18" i="3"/>
  <c r="T5" i="3"/>
  <c r="T15" i="3"/>
  <c r="T4" i="3"/>
  <c r="T16" i="3"/>
  <c r="T6" i="3"/>
  <c r="T3" i="3"/>
  <c r="Q42" i="3" a="1"/>
  <c r="R44" i="3" s="1"/>
  <c r="O21" i="4" l="1"/>
  <c r="O9" i="4"/>
  <c r="N6" i="4"/>
  <c r="P6" i="4" s="1"/>
  <c r="O6" i="4"/>
  <c r="N4" i="4"/>
  <c r="P4" i="4" s="1"/>
  <c r="O4" i="4"/>
  <c r="N3" i="4"/>
  <c r="P3" i="4" s="1"/>
  <c r="O3" i="4"/>
  <c r="Q43" i="4"/>
  <c r="W17" i="4" s="1"/>
  <c r="Q44" i="4"/>
  <c r="R43" i="4"/>
  <c r="W5" i="4" s="1"/>
  <c r="R44" i="4"/>
  <c r="Q45" i="4"/>
  <c r="Q44" i="3"/>
  <c r="R43" i="3"/>
  <c r="Q43" i="3"/>
  <c r="R42" i="3"/>
  <c r="Q42" i="3"/>
  <c r="W22" i="4"/>
  <c r="W13" i="4"/>
  <c r="W4" i="4"/>
  <c r="W8" i="4" l="1"/>
  <c r="W20" i="4"/>
  <c r="W3" i="4"/>
  <c r="X3" i="4" s="1"/>
  <c r="W6" i="4"/>
  <c r="Z6" i="4" s="1"/>
  <c r="W9" i="4"/>
  <c r="Y9" i="4" s="1"/>
  <c r="W12" i="4"/>
  <c r="W15" i="4"/>
  <c r="W18" i="4"/>
  <c r="Y18" i="4" s="1"/>
  <c r="W21" i="4"/>
  <c r="Y21" i="4" s="1"/>
  <c r="W7" i="4"/>
  <c r="Z7" i="4" s="1"/>
  <c r="W11" i="4"/>
  <c r="Y11" i="4" s="1"/>
  <c r="W10" i="4"/>
  <c r="X10" i="4" s="1"/>
  <c r="W14" i="4"/>
  <c r="Y14" i="4" s="1"/>
  <c r="W16" i="4"/>
  <c r="X16" i="4" s="1"/>
  <c r="W19" i="4"/>
  <c r="Z19" i="4" s="1"/>
  <c r="V4" i="3"/>
  <c r="V16" i="3"/>
  <c r="V17" i="3"/>
  <c r="Y17" i="3" s="1"/>
  <c r="V10" i="3"/>
  <c r="Y10" i="3" s="1"/>
  <c r="V5" i="3"/>
  <c r="X5" i="3" s="1"/>
  <c r="V13" i="3"/>
  <c r="W13" i="3" s="1"/>
  <c r="V8" i="3"/>
  <c r="X8" i="3" s="1"/>
  <c r="V11" i="3"/>
  <c r="X11" i="3" s="1"/>
  <c r="V6" i="3"/>
  <c r="X6" i="3" s="1"/>
  <c r="V3" i="3"/>
  <c r="Y3" i="3" s="1"/>
  <c r="V9" i="3"/>
  <c r="X9" i="3" s="1"/>
  <c r="V12" i="3"/>
  <c r="W12" i="3" s="1"/>
  <c r="V15" i="3"/>
  <c r="X15" i="3" s="1"/>
  <c r="X16" i="3"/>
  <c r="V18" i="3"/>
  <c r="X18" i="3" s="1"/>
  <c r="V14" i="3"/>
  <c r="Y14" i="3" s="1"/>
  <c r="V20" i="3"/>
  <c r="X20" i="3" s="1"/>
  <c r="V7" i="3"/>
  <c r="X7" i="3" s="1"/>
  <c r="V19" i="3"/>
  <c r="Y19" i="3" s="1"/>
  <c r="V21" i="3"/>
  <c r="Y21" i="3" s="1"/>
  <c r="Y3" i="4"/>
  <c r="Z3" i="4"/>
  <c r="Z9" i="4"/>
  <c r="X9" i="4"/>
  <c r="Y12" i="4"/>
  <c r="Z12" i="4"/>
  <c r="X12" i="4"/>
  <c r="Y15" i="4"/>
  <c r="Z15" i="4"/>
  <c r="X15" i="4"/>
  <c r="Y5" i="4"/>
  <c r="Z5" i="4"/>
  <c r="X5" i="4"/>
  <c r="Z4" i="4"/>
  <c r="Y4" i="4"/>
  <c r="X4" i="4"/>
  <c r="Z22" i="4"/>
  <c r="Y22" i="4"/>
  <c r="X22" i="4"/>
  <c r="Z8" i="4"/>
  <c r="Y8" i="4"/>
  <c r="X8" i="4"/>
  <c r="Z13" i="4"/>
  <c r="Y13" i="4"/>
  <c r="X13" i="4"/>
  <c r="Y20" i="4"/>
  <c r="Z20" i="4"/>
  <c r="X20" i="4"/>
  <c r="Y17" i="4"/>
  <c r="Z17" i="4"/>
  <c r="X17" i="4"/>
  <c r="Y4" i="3"/>
  <c r="X4" i="3"/>
  <c r="W4" i="3"/>
  <c r="X7" i="4" l="1"/>
  <c r="X6" i="4"/>
  <c r="Y6" i="4"/>
  <c r="X21" i="4"/>
  <c r="X18" i="4"/>
  <c r="Z16" i="4"/>
  <c r="Z21" i="4"/>
  <c r="Z18" i="4"/>
  <c r="Y16" i="4"/>
  <c r="Z14" i="4"/>
  <c r="X14" i="4"/>
  <c r="X11" i="4"/>
  <c r="X19" i="4"/>
  <c r="Y7" i="4"/>
  <c r="Y10" i="4"/>
  <c r="Z11" i="4"/>
  <c r="Z10" i="4"/>
  <c r="Y19" i="4"/>
  <c r="W8" i="3"/>
  <c r="W5" i="3"/>
  <c r="W10" i="3"/>
  <c r="Y5" i="3"/>
  <c r="Y8" i="3"/>
  <c r="X10" i="3"/>
  <c r="X13" i="3"/>
  <c r="Y13" i="3"/>
  <c r="W6" i="3"/>
  <c r="X17" i="3"/>
  <c r="W9" i="3"/>
  <c r="X12" i="3"/>
  <c r="Y11" i="3"/>
  <c r="Y12" i="3"/>
  <c r="W15" i="3"/>
  <c r="Y15" i="3"/>
  <c r="Y9" i="3"/>
  <c r="Y16" i="3"/>
  <c r="W3" i="3"/>
  <c r="X3" i="3"/>
  <c r="Y6" i="3"/>
  <c r="Y18" i="3"/>
  <c r="W11" i="3"/>
  <c r="W20" i="3"/>
  <c r="Y20" i="3"/>
  <c r="W16" i="3"/>
  <c r="W17" i="3"/>
  <c r="W18" i="3"/>
  <c r="Y7" i="3"/>
  <c r="W21" i="3"/>
  <c r="W14" i="3"/>
  <c r="X14" i="3"/>
  <c r="W7" i="3"/>
  <c r="X21" i="3"/>
  <c r="W19" i="3"/>
  <c r="X19" i="3"/>
</calcChain>
</file>

<file path=xl/sharedStrings.xml><?xml version="1.0" encoding="utf-8"?>
<sst xmlns="http://schemas.openxmlformats.org/spreadsheetml/2006/main" count="71" uniqueCount="38">
  <si>
    <t>f (Hz)</t>
  </si>
  <si>
    <t>log(f)</t>
  </si>
  <si>
    <r>
      <t>2V</t>
    </r>
    <r>
      <rPr>
        <vertAlign val="subscript"/>
        <sz val="11"/>
        <color theme="1"/>
        <rFont val="Calibri"/>
        <family val="2"/>
        <scheme val="minor"/>
      </rPr>
      <t>g0</t>
    </r>
  </si>
  <si>
    <r>
      <t>2V</t>
    </r>
    <r>
      <rPr>
        <vertAlign val="subscript"/>
        <sz val="11"/>
        <color theme="1"/>
        <rFont val="Calibri"/>
        <family val="2"/>
        <scheme val="minor"/>
      </rPr>
      <t>c0</t>
    </r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</si>
  <si>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</si>
  <si>
    <t>u(f) (Hz)</t>
  </si>
  <si>
    <t>u(log(f))</t>
  </si>
  <si>
    <r>
      <t>u(2V</t>
    </r>
    <r>
      <rPr>
        <vertAlign val="subscript"/>
        <sz val="11"/>
        <color theme="1"/>
        <rFont val="Calibri"/>
        <family val="2"/>
        <scheme val="minor"/>
      </rPr>
      <t>g0</t>
    </r>
    <r>
      <rPr>
        <sz val="11"/>
        <color theme="1"/>
        <rFont val="Calibri"/>
        <family val="2"/>
        <scheme val="minor"/>
      </rPr>
      <t>)</t>
    </r>
  </si>
  <si>
    <r>
      <t>u(2V</t>
    </r>
    <r>
      <rPr>
        <vertAlign val="subscript"/>
        <sz val="11"/>
        <color theme="1"/>
        <rFont val="Calibri"/>
        <family val="2"/>
        <scheme val="minor"/>
      </rPr>
      <t>c0</t>
    </r>
    <r>
      <rPr>
        <sz val="11"/>
        <color theme="1"/>
        <rFont val="Calibri"/>
        <family val="2"/>
        <scheme val="minor"/>
      </rPr>
      <t>)</t>
    </r>
  </si>
  <si>
    <r>
      <t>u(A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</si>
  <si>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u(α</t>
    </r>
    <r>
      <rPr>
        <vertAlign val="subscript"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(°)</t>
    </r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</si>
  <si>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(°)</t>
    </r>
  </si>
  <si>
    <r>
      <t>α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(rads)</t>
    </r>
  </si>
  <si>
    <r>
      <t>u(α</t>
    </r>
    <r>
      <rPr>
        <vertAlign val="subscript"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(rads)</t>
    </r>
  </si>
  <si>
    <t>f (Hz) (protocolo)</t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</si>
  <si>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(teórico)</t>
    </r>
  </si>
  <si>
    <r>
      <t>R (</t>
    </r>
    <r>
      <rPr>
        <sz val="11"/>
        <color theme="1"/>
        <rFont val="Calibri"/>
        <family val="2"/>
      </rPr>
      <t>Ω)</t>
    </r>
  </si>
  <si>
    <t>C (F)</t>
  </si>
  <si>
    <t>f^2</t>
  </si>
  <si>
    <t>1/(Ac^2)</t>
  </si>
  <si>
    <t>Fit</t>
  </si>
  <si>
    <t>Resíduos</t>
  </si>
  <si>
    <t>Análise Estatística</t>
  </si>
  <si>
    <t>u (m)</t>
  </si>
  <si>
    <t>sy</t>
  </si>
  <si>
    <t>u (b)</t>
  </si>
  <si>
    <t>Ordenada na origem (b)</t>
  </si>
  <si>
    <t>Declive 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</si>
  <si>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</si>
  <si>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"+sy"</t>
  </si>
  <si>
    <t>"-sy"</t>
  </si>
  <si>
    <t>u [1/(Ac^2)]</t>
  </si>
  <si>
    <t>u (f^2)</t>
  </si>
  <si>
    <t>v1</t>
  </si>
  <si>
    <t>v2</t>
  </si>
  <si>
    <t>v</t>
  </si>
  <si>
    <t>u</t>
  </si>
  <si>
    <t>1/f2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</si>
</sst>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4" borderId="6" xfId="0" applyFill="1" applyBorder="1" applyAlignment="1">
      <alignment horizontal="center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Ac[log(f)]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'Passa-Baixo'!$E$3:$E$21</c:f>
                <c:numCache>
                  <c:formatCode>General</c:formatCode>
                  <c:ptCount val="19"/>
                  <c:pt idx="0">
                    <c:v>3.3333333333333333E-2</c:v>
                  </c:pt>
                  <c:pt idx="1">
                    <c:v>0.02</c:v>
                  </c:pt>
                  <c:pt idx="2">
                    <c:v>0.01</c:v>
                  </c:pt>
                  <c:pt idx="3">
                    <c:v>6.6666666666666671E-3</c:v>
                  </c:pt>
                  <c:pt idx="4">
                    <c:v>6.2500000000000003E-3</c:v>
                  </c:pt>
                  <c:pt idx="5">
                    <c:v>5.0000000000000001E-3</c:v>
                  </c:pt>
                  <c:pt idx="6">
                    <c:v>3.952569169960474E-3</c:v>
                  </c:pt>
                  <c:pt idx="7">
                    <c:v>3.2786885245901639E-3</c:v>
                  </c:pt>
                  <c:pt idx="8">
                    <c:v>2.5000000000000001E-3</c:v>
                  </c:pt>
                  <c:pt idx="9">
                    <c:v>1.9801980198019802E-3</c:v>
                  </c:pt>
                  <c:pt idx="10">
                    <c:v>1.3386880856760374E-3</c:v>
                  </c:pt>
                  <c:pt idx="11">
                    <c:v>1.001001001001001E-3</c:v>
                  </c:pt>
                  <c:pt idx="12">
                    <c:v>4.992511233150275E-4</c:v>
                  </c:pt>
                  <c:pt idx="13">
                    <c:v>2.012072434607646E-3</c:v>
                  </c:pt>
                  <c:pt idx="14">
                    <c:v>1.0040160642570282E-3</c:v>
                  </c:pt>
                  <c:pt idx="15">
                    <c:v>7.9872204472843447E-4</c:v>
                  </c:pt>
                  <c:pt idx="16">
                    <c:v>6.6577896138482018E-4</c:v>
                  </c:pt>
                  <c:pt idx="17">
                    <c:v>5.8788947677836567E-4</c:v>
                  </c:pt>
                  <c:pt idx="18">
                    <c:v>5.263157894736842E-4</c:v>
                  </c:pt>
                </c:numCache>
              </c:numRef>
            </c:plus>
            <c:minus>
              <c:numRef>
                <c:f>'Passa-Baixo'!$E$3:$E$21</c:f>
                <c:numCache>
                  <c:formatCode>General</c:formatCode>
                  <c:ptCount val="19"/>
                  <c:pt idx="0">
                    <c:v>3.3333333333333333E-2</c:v>
                  </c:pt>
                  <c:pt idx="1">
                    <c:v>0.02</c:v>
                  </c:pt>
                  <c:pt idx="2">
                    <c:v>0.01</c:v>
                  </c:pt>
                  <c:pt idx="3">
                    <c:v>6.6666666666666671E-3</c:v>
                  </c:pt>
                  <c:pt idx="4">
                    <c:v>6.2500000000000003E-3</c:v>
                  </c:pt>
                  <c:pt idx="5">
                    <c:v>5.0000000000000001E-3</c:v>
                  </c:pt>
                  <c:pt idx="6">
                    <c:v>3.952569169960474E-3</c:v>
                  </c:pt>
                  <c:pt idx="7">
                    <c:v>3.2786885245901639E-3</c:v>
                  </c:pt>
                  <c:pt idx="8">
                    <c:v>2.5000000000000001E-3</c:v>
                  </c:pt>
                  <c:pt idx="9">
                    <c:v>1.9801980198019802E-3</c:v>
                  </c:pt>
                  <c:pt idx="10">
                    <c:v>1.3386880856760374E-3</c:v>
                  </c:pt>
                  <c:pt idx="11">
                    <c:v>1.001001001001001E-3</c:v>
                  </c:pt>
                  <c:pt idx="12">
                    <c:v>4.992511233150275E-4</c:v>
                  </c:pt>
                  <c:pt idx="13">
                    <c:v>2.012072434607646E-3</c:v>
                  </c:pt>
                  <c:pt idx="14">
                    <c:v>1.0040160642570282E-3</c:v>
                  </c:pt>
                  <c:pt idx="15">
                    <c:v>7.9872204472843447E-4</c:v>
                  </c:pt>
                  <c:pt idx="16">
                    <c:v>6.6577896138482018E-4</c:v>
                  </c:pt>
                  <c:pt idx="17">
                    <c:v>5.8788947677836567E-4</c:v>
                  </c:pt>
                  <c:pt idx="18">
                    <c:v>5.263157894736842E-4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'Passa-Baixo'!$K$3:$K$21</c:f>
                <c:numCache>
                  <c:formatCode>General</c:formatCode>
                  <c:ptCount val="19"/>
                  <c:pt idx="0">
                    <c:v>1.9777146704986606E-2</c:v>
                  </c:pt>
                  <c:pt idx="1">
                    <c:v>1.9777146704986606E-2</c:v>
                  </c:pt>
                  <c:pt idx="2">
                    <c:v>1.9765578513183293E-2</c:v>
                  </c:pt>
                  <c:pt idx="3">
                    <c:v>1.9920901293078431E-2</c:v>
                  </c:pt>
                  <c:pt idx="4">
                    <c:v>8.1301097506991955E-3</c:v>
                  </c:pt>
                  <c:pt idx="5">
                    <c:v>1.9918112814783062E-2</c:v>
                  </c:pt>
                  <c:pt idx="6">
                    <c:v>2.0075894400997434E-2</c:v>
                  </c:pt>
                  <c:pt idx="7">
                    <c:v>2.0067782737512387E-2</c:v>
                  </c:pt>
                  <c:pt idx="8">
                    <c:v>2.0048383076946633E-2</c:v>
                  </c:pt>
                  <c:pt idx="9">
                    <c:v>2.0039902594573659E-2</c:v>
                  </c:pt>
                  <c:pt idx="10">
                    <c:v>2.0024586487615674E-2</c:v>
                  </c:pt>
                  <c:pt idx="11">
                    <c:v>2.001663947819414E-2</c:v>
                  </c:pt>
                  <c:pt idx="12">
                    <c:v>2.0005381675939106E-2</c:v>
                  </c:pt>
                  <c:pt idx="13">
                    <c:v>2.772435752186153E-4</c:v>
                  </c:pt>
                  <c:pt idx="14">
                    <c:v>2.1777079689372844E-4</c:v>
                  </c:pt>
                  <c:pt idx="15">
                    <c:v>2.1068691535315343E-4</c:v>
                  </c:pt>
                  <c:pt idx="16">
                    <c:v>2.2739766662984627E-4</c:v>
                  </c:pt>
                  <c:pt idx="17">
                    <c:v>2.0480877452411743E-4</c:v>
                  </c:pt>
                  <c:pt idx="18">
                    <c:v>2.0583185828337288E-4</c:v>
                  </c:pt>
                </c:numCache>
              </c:numRef>
            </c:plus>
            <c:minus>
              <c:numRef>
                <c:f>'Passa-Baixo'!$K$3:$K$21</c:f>
                <c:numCache>
                  <c:formatCode>General</c:formatCode>
                  <c:ptCount val="19"/>
                  <c:pt idx="0">
                    <c:v>1.9777146704986606E-2</c:v>
                  </c:pt>
                  <c:pt idx="1">
                    <c:v>1.9777146704986606E-2</c:v>
                  </c:pt>
                  <c:pt idx="2">
                    <c:v>1.9765578513183293E-2</c:v>
                  </c:pt>
                  <c:pt idx="3">
                    <c:v>1.9920901293078431E-2</c:v>
                  </c:pt>
                  <c:pt idx="4">
                    <c:v>8.1301097506991955E-3</c:v>
                  </c:pt>
                  <c:pt idx="5">
                    <c:v>1.9918112814783062E-2</c:v>
                  </c:pt>
                  <c:pt idx="6">
                    <c:v>2.0075894400997434E-2</c:v>
                  </c:pt>
                  <c:pt idx="7">
                    <c:v>2.0067782737512387E-2</c:v>
                  </c:pt>
                  <c:pt idx="8">
                    <c:v>2.0048383076946633E-2</c:v>
                  </c:pt>
                  <c:pt idx="9">
                    <c:v>2.0039902594573659E-2</c:v>
                  </c:pt>
                  <c:pt idx="10">
                    <c:v>2.0024586487615674E-2</c:v>
                  </c:pt>
                  <c:pt idx="11">
                    <c:v>2.001663947819414E-2</c:v>
                  </c:pt>
                  <c:pt idx="12">
                    <c:v>2.0005381675939106E-2</c:v>
                  </c:pt>
                  <c:pt idx="13">
                    <c:v>2.772435752186153E-4</c:v>
                  </c:pt>
                  <c:pt idx="14">
                    <c:v>2.1777079689372844E-4</c:v>
                  </c:pt>
                  <c:pt idx="15">
                    <c:v>2.1068691535315343E-4</c:v>
                  </c:pt>
                  <c:pt idx="16">
                    <c:v>2.2739766662984627E-4</c:v>
                  </c:pt>
                  <c:pt idx="17">
                    <c:v>2.0480877452411743E-4</c:v>
                  </c:pt>
                  <c:pt idx="18">
                    <c:v>2.0583185828337288E-4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'Passa-Baixo'!$D$3:$D$21</c:f>
              <c:numCache>
                <c:formatCode>General</c:formatCode>
                <c:ptCount val="19"/>
                <c:pt idx="0">
                  <c:v>1.4771212547196624</c:v>
                </c:pt>
                <c:pt idx="1">
                  <c:v>1.6989700043360187</c:v>
                </c:pt>
                <c:pt idx="2">
                  <c:v>2</c:v>
                </c:pt>
                <c:pt idx="3">
                  <c:v>2.1760912590556813</c:v>
                </c:pt>
                <c:pt idx="4">
                  <c:v>2.2041199826559246</c:v>
                </c:pt>
                <c:pt idx="5">
                  <c:v>2.3010299956639813</c:v>
                </c:pt>
                <c:pt idx="6">
                  <c:v>2.403120521175818</c:v>
                </c:pt>
                <c:pt idx="7">
                  <c:v>2.4842998393467859</c:v>
                </c:pt>
                <c:pt idx="8">
                  <c:v>2.6020599913279625</c:v>
                </c:pt>
                <c:pt idx="9">
                  <c:v>2.7032913781186614</c:v>
                </c:pt>
                <c:pt idx="10">
                  <c:v>2.8733206018153989</c:v>
                </c:pt>
                <c:pt idx="11">
                  <c:v>2.9995654882259823</c:v>
                </c:pt>
                <c:pt idx="12">
                  <c:v>3.3016809492935764</c:v>
                </c:pt>
                <c:pt idx="13">
                  <c:v>3.6963563887333319</c:v>
                </c:pt>
                <c:pt idx="14">
                  <c:v>3.9982593384236988</c:v>
                </c:pt>
                <c:pt idx="15">
                  <c:v>4.0976043288744108</c:v>
                </c:pt>
                <c:pt idx="16">
                  <c:v>4.1766699326681493</c:v>
                </c:pt>
                <c:pt idx="17">
                  <c:v>4.230704313612569</c:v>
                </c:pt>
                <c:pt idx="18">
                  <c:v>4.2787536009528289</c:v>
                </c:pt>
              </c:numCache>
            </c:numRef>
          </c:xVal>
          <c:yVal>
            <c:numRef>
              <c:f>'Passa-Baixo'!$J$3:$J$21</c:f>
              <c:numCache>
                <c:formatCode>General</c:formatCode>
                <c:ptCount val="19"/>
                <c:pt idx="0">
                  <c:v>0.96850393700787396</c:v>
                </c:pt>
                <c:pt idx="1">
                  <c:v>0.96850393700787396</c:v>
                </c:pt>
                <c:pt idx="2">
                  <c:v>0.90551181102362199</c:v>
                </c:pt>
                <c:pt idx="3">
                  <c:v>0.89682539682539675</c:v>
                </c:pt>
                <c:pt idx="4">
                  <c:v>0.88888888888888895</c:v>
                </c:pt>
                <c:pt idx="5">
                  <c:v>0.88095238095238104</c:v>
                </c:pt>
                <c:pt idx="6">
                  <c:v>0.87200000000000011</c:v>
                </c:pt>
                <c:pt idx="7">
                  <c:v>0.82400000000000007</c:v>
                </c:pt>
                <c:pt idx="8">
                  <c:v>0.69599999999999995</c:v>
                </c:pt>
                <c:pt idx="9">
                  <c:v>0.63200000000000001</c:v>
                </c:pt>
                <c:pt idx="10">
                  <c:v>0.496</c:v>
                </c:pt>
                <c:pt idx="11">
                  <c:v>0.40800000000000003</c:v>
                </c:pt>
                <c:pt idx="12">
                  <c:v>0.23199999999999998</c:v>
                </c:pt>
                <c:pt idx="13">
                  <c:v>9.6000000000000002E-2</c:v>
                </c:pt>
                <c:pt idx="14">
                  <c:v>4.5238095238095237E-2</c:v>
                </c:pt>
                <c:pt idx="15">
                  <c:v>3.5714285714285712E-2</c:v>
                </c:pt>
                <c:pt idx="16">
                  <c:v>2.8458498023715414E-2</c:v>
                </c:pt>
                <c:pt idx="17">
                  <c:v>2.5595238095238095E-2</c:v>
                </c:pt>
                <c:pt idx="18">
                  <c:v>2.0564516129032259E-2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F39-986F-5034BBDFDBD0}"/>
            </c:ext>
          </c:extLst>
        </c:ser>
        <c:ser>
          <c:idx val="1"/>
          <c:order val="1"/>
          <c:tx>
            <c:v>Teórico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'Passa-Baixo'!$D$3:$D$21</c:f>
              <c:numCache>
                <c:formatCode>General</c:formatCode>
                <c:ptCount val="19"/>
                <c:pt idx="0">
                  <c:v>1.4771212547196624</c:v>
                </c:pt>
                <c:pt idx="1">
                  <c:v>1.6989700043360187</c:v>
                </c:pt>
                <c:pt idx="2">
                  <c:v>2</c:v>
                </c:pt>
                <c:pt idx="3">
                  <c:v>2.1760912590556813</c:v>
                </c:pt>
                <c:pt idx="4">
                  <c:v>2.2041199826559246</c:v>
                </c:pt>
                <c:pt idx="5">
                  <c:v>2.3010299956639813</c:v>
                </c:pt>
                <c:pt idx="6">
                  <c:v>2.403120521175818</c:v>
                </c:pt>
                <c:pt idx="7">
                  <c:v>2.4842998393467859</c:v>
                </c:pt>
                <c:pt idx="8">
                  <c:v>2.6020599913279625</c:v>
                </c:pt>
                <c:pt idx="9">
                  <c:v>2.7032913781186614</c:v>
                </c:pt>
                <c:pt idx="10">
                  <c:v>2.8733206018153989</c:v>
                </c:pt>
                <c:pt idx="11">
                  <c:v>2.9995654882259823</c:v>
                </c:pt>
                <c:pt idx="12">
                  <c:v>3.3016809492935764</c:v>
                </c:pt>
                <c:pt idx="13">
                  <c:v>3.6963563887333319</c:v>
                </c:pt>
                <c:pt idx="14">
                  <c:v>3.9982593384236988</c:v>
                </c:pt>
                <c:pt idx="15">
                  <c:v>4.0976043288744108</c:v>
                </c:pt>
                <c:pt idx="16">
                  <c:v>4.1766699326681493</c:v>
                </c:pt>
                <c:pt idx="17">
                  <c:v>4.230704313612569</c:v>
                </c:pt>
                <c:pt idx="18">
                  <c:v>4.2787536009528289</c:v>
                </c:pt>
              </c:numCache>
            </c:numRef>
          </c:xVal>
          <c:yVal>
            <c:numRef>
              <c:f>'Passa-Baixo'!$L$3:$L$21</c:f>
              <c:numCache>
                <c:formatCode>0.00E+00</c:formatCode>
                <c:ptCount val="19"/>
                <c:pt idx="0">
                  <c:v>0.99866357723266974</c:v>
                </c:pt>
                <c:pt idx="1">
                  <c:v>0.99630088634445635</c:v>
                </c:pt>
                <c:pt idx="2">
                  <c:v>0.9854450871215813</c:v>
                </c:pt>
                <c:pt idx="3">
                  <c:v>0.96811484916203105</c:v>
                </c:pt>
                <c:pt idx="4">
                  <c:v>0.96395660608379674</c:v>
                </c:pt>
                <c:pt idx="5">
                  <c:v>0.94531991213287847</c:v>
                </c:pt>
                <c:pt idx="6">
                  <c:v>0.9165146361237746</c:v>
                </c:pt>
                <c:pt idx="7">
                  <c:v>0.88498240479062551</c:v>
                </c:pt>
                <c:pt idx="8">
                  <c:v>0.82307264744960495</c:v>
                </c:pt>
                <c:pt idx="9">
                  <c:v>0.75401371445205045</c:v>
                </c:pt>
                <c:pt idx="10">
                  <c:v>0.61307953821956618</c:v>
                </c:pt>
                <c:pt idx="11">
                  <c:v>0.50189548636141901</c:v>
                </c:pt>
                <c:pt idx="12">
                  <c:v>0.27800411334384667</c:v>
                </c:pt>
                <c:pt idx="13">
                  <c:v>0.11585319530831564</c:v>
                </c:pt>
                <c:pt idx="14">
                  <c:v>5.8103862447146236E-2</c:v>
                </c:pt>
                <c:pt idx="15">
                  <c:v>4.625187337511643E-2</c:v>
                </c:pt>
                <c:pt idx="16">
                  <c:v>3.8566083580292523E-2</c:v>
                </c:pt>
                <c:pt idx="17">
                  <c:v>3.4059817571706209E-2</c:v>
                </c:pt>
                <c:pt idx="18">
                  <c:v>3.0496011328536188E-2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81-4714-AF63-F18EF0906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log(f)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A</a:t>
                </a:r>
                <a:r>
                  <a:rPr lang="en-US" sz="1400" b="0" i="0" u="none" strike="noStrike" baseline="-25000">
                    <a:effectLst/>
                  </a:rPr>
                  <a:t>c</a:t>
                </a:r>
                <a:r>
                  <a:rPr lang="en-US" sz="1400" b="0" i="0" u="none" strike="noStrike" baseline="0">
                    <a:effectLst/>
                  </a:rPr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Linearização</c:v>
          </c:tx>
          <c:spPr>
            <a:ln w="25400">
              <a:noFill/>
            </a:ln>
          </c:spPr>
          <c:trendline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'Passa-Baixo'!$T$3:$T$21</c:f>
                <c:numCache>
                  <c:formatCode>General</c:formatCode>
                  <c:ptCount val="19"/>
                  <c:pt idx="0">
                    <c:v>4.3540103724769776E-2</c:v>
                  </c:pt>
                  <c:pt idx="1">
                    <c:v>4.3540103724769776E-2</c:v>
                  </c:pt>
                  <c:pt idx="2">
                    <c:v>5.3242344060583466E-2</c:v>
                  </c:pt>
                  <c:pt idx="3">
                    <c:v>5.5235117745817019E-2</c:v>
                  </c:pt>
                  <c:pt idx="4">
                    <c:v>2.3151757844764503E-2</c:v>
                  </c:pt>
                  <c:pt idx="5">
                    <c:v>5.8266761780018834E-2</c:v>
                  </c:pt>
                  <c:pt idx="6">
                    <c:v>6.0555757827736825E-2</c:v>
                  </c:pt>
                  <c:pt idx="7">
                    <c:v>7.173774997635067E-2</c:v>
                  </c:pt>
                  <c:pt idx="8">
                    <c:v>0.1189273190772446</c:v>
                  </c:pt>
                  <c:pt idx="9">
                    <c:v>0.15877216510266601</c:v>
                  </c:pt>
                  <c:pt idx="10">
                    <c:v>0.32820751639441753</c:v>
                  </c:pt>
                  <c:pt idx="11">
                    <c:v>0.58944145133995096</c:v>
                  </c:pt>
                  <c:pt idx="12">
                    <c:v>3.2041503207034796</c:v>
                  </c:pt>
                  <c:pt idx="13">
                    <c:v>0.62672610862136346</c:v>
                  </c:pt>
                  <c:pt idx="14">
                    <c:v>4.7045350051793422</c:v>
                  </c:pt>
                  <c:pt idx="15">
                    <c:v>9.24999833166485</c:v>
                  </c:pt>
                  <c:pt idx="16">
                    <c:v>19.732407421110832</c:v>
                  </c:pt>
                  <c:pt idx="17">
                    <c:v>24.428738077511163</c:v>
                  </c:pt>
                  <c:pt idx="18">
                    <c:v>47.335514813177738</c:v>
                  </c:pt>
                </c:numCache>
              </c:numRef>
            </c:plus>
            <c:minus>
              <c:numRef>
                <c:f>'Passa-Baixo'!$T$3:$T$21</c:f>
                <c:numCache>
                  <c:formatCode>General</c:formatCode>
                  <c:ptCount val="19"/>
                  <c:pt idx="0">
                    <c:v>4.3540103724769776E-2</c:v>
                  </c:pt>
                  <c:pt idx="1">
                    <c:v>4.3540103724769776E-2</c:v>
                  </c:pt>
                  <c:pt idx="2">
                    <c:v>5.3242344060583466E-2</c:v>
                  </c:pt>
                  <c:pt idx="3">
                    <c:v>5.5235117745817019E-2</c:v>
                  </c:pt>
                  <c:pt idx="4">
                    <c:v>2.3151757844764503E-2</c:v>
                  </c:pt>
                  <c:pt idx="5">
                    <c:v>5.8266761780018834E-2</c:v>
                  </c:pt>
                  <c:pt idx="6">
                    <c:v>6.0555757827736825E-2</c:v>
                  </c:pt>
                  <c:pt idx="7">
                    <c:v>7.173774997635067E-2</c:v>
                  </c:pt>
                  <c:pt idx="8">
                    <c:v>0.1189273190772446</c:v>
                  </c:pt>
                  <c:pt idx="9">
                    <c:v>0.15877216510266601</c:v>
                  </c:pt>
                  <c:pt idx="10">
                    <c:v>0.32820751639441753</c:v>
                  </c:pt>
                  <c:pt idx="11">
                    <c:v>0.58944145133995096</c:v>
                  </c:pt>
                  <c:pt idx="12">
                    <c:v>3.2041503207034796</c:v>
                  </c:pt>
                  <c:pt idx="13">
                    <c:v>0.62672610862136346</c:v>
                  </c:pt>
                  <c:pt idx="14">
                    <c:v>4.7045350051793422</c:v>
                  </c:pt>
                  <c:pt idx="15">
                    <c:v>9.24999833166485</c:v>
                  </c:pt>
                  <c:pt idx="16">
                    <c:v>19.732407421110832</c:v>
                  </c:pt>
                  <c:pt idx="17">
                    <c:v>24.428738077511163</c:v>
                  </c:pt>
                  <c:pt idx="18">
                    <c:v>47.335514813177738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'Passa-Baixo'!$R$3:$R$21</c:f>
                <c:numCache>
                  <c:formatCode>General</c:formatCode>
                  <c:ptCount val="19"/>
                  <c:pt idx="0">
                    <c:v>60</c:v>
                  </c:pt>
                  <c:pt idx="1">
                    <c:v>100</c:v>
                  </c:pt>
                  <c:pt idx="2">
                    <c:v>200</c:v>
                  </c:pt>
                  <c:pt idx="3">
                    <c:v>300</c:v>
                  </c:pt>
                  <c:pt idx="4">
                    <c:v>320</c:v>
                  </c:pt>
                  <c:pt idx="5">
                    <c:v>400</c:v>
                  </c:pt>
                  <c:pt idx="6">
                    <c:v>506</c:v>
                  </c:pt>
                  <c:pt idx="7">
                    <c:v>610</c:v>
                  </c:pt>
                  <c:pt idx="8">
                    <c:v>800</c:v>
                  </c:pt>
                  <c:pt idx="9">
                    <c:v>1010</c:v>
                  </c:pt>
                  <c:pt idx="10">
                    <c:v>1494</c:v>
                  </c:pt>
                  <c:pt idx="11">
                    <c:v>1998</c:v>
                  </c:pt>
                  <c:pt idx="12">
                    <c:v>4006</c:v>
                  </c:pt>
                  <c:pt idx="13">
                    <c:v>99400</c:v>
                  </c:pt>
                  <c:pt idx="14">
                    <c:v>199200</c:v>
                  </c:pt>
                  <c:pt idx="15">
                    <c:v>250400</c:v>
                  </c:pt>
                  <c:pt idx="16">
                    <c:v>300400</c:v>
                  </c:pt>
                  <c:pt idx="17">
                    <c:v>340200</c:v>
                  </c:pt>
                  <c:pt idx="18">
                    <c:v>380000</c:v>
                  </c:pt>
                </c:numCache>
              </c:numRef>
            </c:plus>
            <c:minus>
              <c:numRef>
                <c:f>'Passa-Baixo'!$R$3:$R$21</c:f>
                <c:numCache>
                  <c:formatCode>General</c:formatCode>
                  <c:ptCount val="19"/>
                  <c:pt idx="0">
                    <c:v>60</c:v>
                  </c:pt>
                  <c:pt idx="1">
                    <c:v>100</c:v>
                  </c:pt>
                  <c:pt idx="2">
                    <c:v>200</c:v>
                  </c:pt>
                  <c:pt idx="3">
                    <c:v>300</c:v>
                  </c:pt>
                  <c:pt idx="4">
                    <c:v>320</c:v>
                  </c:pt>
                  <c:pt idx="5">
                    <c:v>400</c:v>
                  </c:pt>
                  <c:pt idx="6">
                    <c:v>506</c:v>
                  </c:pt>
                  <c:pt idx="7">
                    <c:v>610</c:v>
                  </c:pt>
                  <c:pt idx="8">
                    <c:v>800</c:v>
                  </c:pt>
                  <c:pt idx="9">
                    <c:v>1010</c:v>
                  </c:pt>
                  <c:pt idx="10">
                    <c:v>1494</c:v>
                  </c:pt>
                  <c:pt idx="11">
                    <c:v>1998</c:v>
                  </c:pt>
                  <c:pt idx="12">
                    <c:v>4006</c:v>
                  </c:pt>
                  <c:pt idx="13">
                    <c:v>99400</c:v>
                  </c:pt>
                  <c:pt idx="14">
                    <c:v>199200</c:v>
                  </c:pt>
                  <c:pt idx="15">
                    <c:v>250400</c:v>
                  </c:pt>
                  <c:pt idx="16">
                    <c:v>300400</c:v>
                  </c:pt>
                  <c:pt idx="17">
                    <c:v>340200</c:v>
                  </c:pt>
                  <c:pt idx="18">
                    <c:v>380000</c:v>
                  </c:pt>
                </c:numCache>
              </c:numRef>
            </c:minus>
          </c:errBars>
          <c:xVal>
            <c:numRef>
              <c:f>'Passa-Baixo'!$Q$3:$Q$21</c:f>
              <c:numCache>
                <c:formatCode>General</c:formatCode>
                <c:ptCount val="19"/>
                <c:pt idx="0">
                  <c:v>900</c:v>
                </c:pt>
                <c:pt idx="1">
                  <c:v>2500</c:v>
                </c:pt>
                <c:pt idx="2">
                  <c:v>10000</c:v>
                </c:pt>
                <c:pt idx="3">
                  <c:v>22500</c:v>
                </c:pt>
                <c:pt idx="4">
                  <c:v>25600</c:v>
                </c:pt>
                <c:pt idx="5">
                  <c:v>40000</c:v>
                </c:pt>
                <c:pt idx="6">
                  <c:v>64009</c:v>
                </c:pt>
                <c:pt idx="7">
                  <c:v>93025</c:v>
                </c:pt>
                <c:pt idx="8">
                  <c:v>160000</c:v>
                </c:pt>
                <c:pt idx="9">
                  <c:v>255025</c:v>
                </c:pt>
                <c:pt idx="10">
                  <c:v>558009</c:v>
                </c:pt>
                <c:pt idx="11">
                  <c:v>998001</c:v>
                </c:pt>
                <c:pt idx="12">
                  <c:v>4012009</c:v>
                </c:pt>
                <c:pt idx="13">
                  <c:v>24700900</c:v>
                </c:pt>
                <c:pt idx="14">
                  <c:v>99201600</c:v>
                </c:pt>
                <c:pt idx="15">
                  <c:v>156750400</c:v>
                </c:pt>
                <c:pt idx="16">
                  <c:v>225600400</c:v>
                </c:pt>
                <c:pt idx="17">
                  <c:v>289340100</c:v>
                </c:pt>
                <c:pt idx="18">
                  <c:v>361000000</c:v>
                </c:pt>
              </c:numCache>
            </c:numRef>
          </c:xVal>
          <c:yVal>
            <c:numRef>
              <c:f>'Passa-Baixo'!$S$3:$S$21</c:f>
              <c:numCache>
                <c:formatCode>General</c:formatCode>
                <c:ptCount val="19"/>
                <c:pt idx="0">
                  <c:v>1.0660982219578294</c:v>
                </c:pt>
                <c:pt idx="1">
                  <c:v>1.0660982219578294</c:v>
                </c:pt>
                <c:pt idx="2">
                  <c:v>1.219584120982987</c:v>
                </c:pt>
                <c:pt idx="3">
                  <c:v>1.2433236745242386</c:v>
                </c:pt>
                <c:pt idx="4">
                  <c:v>1.265625</c:v>
                </c:pt>
                <c:pt idx="5">
                  <c:v>1.2885317750182612</c:v>
                </c:pt>
                <c:pt idx="6">
                  <c:v>1.3151249894789998</c:v>
                </c:pt>
                <c:pt idx="7">
                  <c:v>1.4728061080214909</c:v>
                </c:pt>
                <c:pt idx="8">
                  <c:v>2.0643413925221301</c:v>
                </c:pt>
                <c:pt idx="9">
                  <c:v>2.5036051914757249</c:v>
                </c:pt>
                <c:pt idx="10">
                  <c:v>4.0647762747138403</c:v>
                </c:pt>
                <c:pt idx="11">
                  <c:v>6.007304882737408</c:v>
                </c:pt>
                <c:pt idx="12">
                  <c:v>18.579072532699172</c:v>
                </c:pt>
                <c:pt idx="13">
                  <c:v>108.50694444444444</c:v>
                </c:pt>
                <c:pt idx="14">
                  <c:v>488.6426592797784</c:v>
                </c:pt>
                <c:pt idx="15">
                  <c:v>784.00000000000011</c:v>
                </c:pt>
                <c:pt idx="16">
                  <c:v>1234.7415123456792</c:v>
                </c:pt>
                <c:pt idx="17">
                  <c:v>1526.4467279610601</c:v>
                </c:pt>
                <c:pt idx="18">
                  <c:v>2364.6289888504421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7-4A08-A68E-22CA30270417}"/>
            </c:ext>
          </c:extLst>
        </c:ser>
        <c:ser>
          <c:idx val="1"/>
          <c:order val="1"/>
          <c:tx>
            <c:v>+sy</c:v>
          </c:tx>
          <c:spPr>
            <a:ln w="19050">
              <a:noFill/>
            </a:ln>
          </c:spPr>
          <c:marker>
            <c:symbol val="none"/>
          </c:marker>
          <c:trendline>
            <c:spPr>
              <a:ln>
                <a:solidFill>
                  <a:schemeClr val="bg1">
                    <a:lumMod val="5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'Passa-Baixo'!$Q$3:$Q$21</c:f>
              <c:numCache>
                <c:formatCode>General</c:formatCode>
                <c:ptCount val="19"/>
                <c:pt idx="0">
                  <c:v>900</c:v>
                </c:pt>
                <c:pt idx="1">
                  <c:v>2500</c:v>
                </c:pt>
                <c:pt idx="2">
                  <c:v>10000</c:v>
                </c:pt>
                <c:pt idx="3">
                  <c:v>22500</c:v>
                </c:pt>
                <c:pt idx="4">
                  <c:v>25600</c:v>
                </c:pt>
                <c:pt idx="5">
                  <c:v>40000</c:v>
                </c:pt>
                <c:pt idx="6">
                  <c:v>64009</c:v>
                </c:pt>
                <c:pt idx="7">
                  <c:v>93025</c:v>
                </c:pt>
                <c:pt idx="8">
                  <c:v>160000</c:v>
                </c:pt>
                <c:pt idx="9">
                  <c:v>255025</c:v>
                </c:pt>
                <c:pt idx="10">
                  <c:v>558009</c:v>
                </c:pt>
                <c:pt idx="11">
                  <c:v>998001</c:v>
                </c:pt>
                <c:pt idx="12">
                  <c:v>4012009</c:v>
                </c:pt>
                <c:pt idx="13">
                  <c:v>24700900</c:v>
                </c:pt>
                <c:pt idx="14">
                  <c:v>99201600</c:v>
                </c:pt>
                <c:pt idx="15">
                  <c:v>156750400</c:v>
                </c:pt>
                <c:pt idx="16">
                  <c:v>225600400</c:v>
                </c:pt>
                <c:pt idx="17">
                  <c:v>289340100</c:v>
                </c:pt>
                <c:pt idx="18">
                  <c:v>361000000</c:v>
                </c:pt>
              </c:numCache>
            </c:numRef>
          </c:xVal>
          <c:yVal>
            <c:numRef>
              <c:f>'Passa-Baixo'!$X$3:$X$21</c:f>
              <c:numCache>
                <c:formatCode>General</c:formatCode>
                <c:ptCount val="19"/>
                <c:pt idx="0">
                  <c:v>69.305660843160084</c:v>
                </c:pt>
                <c:pt idx="1">
                  <c:v>69.315080899484641</c:v>
                </c:pt>
                <c:pt idx="2">
                  <c:v>69.359237413506008</c:v>
                </c:pt>
                <c:pt idx="3">
                  <c:v>69.432831603541629</c:v>
                </c:pt>
                <c:pt idx="4">
                  <c:v>69.451082962670455</c:v>
                </c:pt>
                <c:pt idx="5">
                  <c:v>69.53586346959149</c:v>
                </c:pt>
                <c:pt idx="6">
                  <c:v>69.677217302276716</c:v>
                </c:pt>
                <c:pt idx="7">
                  <c:v>69.848050023722593</c:v>
                </c:pt>
                <c:pt idx="8">
                  <c:v>70.242367693933446</c:v>
                </c:pt>
                <c:pt idx="9">
                  <c:v>70.801830726584214</c:v>
                </c:pt>
                <c:pt idx="10">
                  <c:v>72.585659692484384</c:v>
                </c:pt>
                <c:pt idx="11">
                  <c:v>75.176128081456554</c:v>
                </c:pt>
                <c:pt idx="12">
                  <c:v>92.921206283126679</c:v>
                </c:pt>
                <c:pt idx="13">
                  <c:v>214.72778035354366</c:v>
                </c:pt>
                <c:pt idx="14">
                  <c:v>653.35327424047614</c:v>
                </c:pt>
                <c:pt idx="15">
                  <c:v>992.17386012222369</c:v>
                </c:pt>
                <c:pt idx="16">
                  <c:v>1397.5306588384142</c:v>
                </c:pt>
                <c:pt idx="17">
                  <c:v>1772.8003864074828</c:v>
                </c:pt>
                <c:pt idx="18">
                  <c:v>2194.7005702901606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65-43F1-99B0-4A121CE408BE}"/>
            </c:ext>
          </c:extLst>
        </c:ser>
        <c:ser>
          <c:idx val="2"/>
          <c:order val="2"/>
          <c:tx>
            <c:v>-sy</c:v>
          </c:tx>
          <c:spPr>
            <a:ln w="19050">
              <a:noFill/>
            </a:ln>
          </c:spPr>
          <c:marker>
            <c:symbol val="none"/>
          </c:marker>
          <c:trendline>
            <c:spPr>
              <a:ln>
                <a:solidFill>
                  <a:schemeClr val="bg1">
                    <a:lumMod val="5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'Passa-Baixo'!$Q$3:$Q$21</c:f>
              <c:numCache>
                <c:formatCode>General</c:formatCode>
                <c:ptCount val="19"/>
                <c:pt idx="0">
                  <c:v>900</c:v>
                </c:pt>
                <c:pt idx="1">
                  <c:v>2500</c:v>
                </c:pt>
                <c:pt idx="2">
                  <c:v>10000</c:v>
                </c:pt>
                <c:pt idx="3">
                  <c:v>22500</c:v>
                </c:pt>
                <c:pt idx="4">
                  <c:v>25600</c:v>
                </c:pt>
                <c:pt idx="5">
                  <c:v>40000</c:v>
                </c:pt>
                <c:pt idx="6">
                  <c:v>64009</c:v>
                </c:pt>
                <c:pt idx="7">
                  <c:v>93025</c:v>
                </c:pt>
                <c:pt idx="8">
                  <c:v>160000</c:v>
                </c:pt>
                <c:pt idx="9">
                  <c:v>255025</c:v>
                </c:pt>
                <c:pt idx="10">
                  <c:v>558009</c:v>
                </c:pt>
                <c:pt idx="11">
                  <c:v>998001</c:v>
                </c:pt>
                <c:pt idx="12">
                  <c:v>4012009</c:v>
                </c:pt>
                <c:pt idx="13">
                  <c:v>24700900</c:v>
                </c:pt>
                <c:pt idx="14">
                  <c:v>99201600</c:v>
                </c:pt>
                <c:pt idx="15">
                  <c:v>156750400</c:v>
                </c:pt>
                <c:pt idx="16">
                  <c:v>225600400</c:v>
                </c:pt>
                <c:pt idx="17">
                  <c:v>289340100</c:v>
                </c:pt>
                <c:pt idx="18">
                  <c:v>361000000</c:v>
                </c:pt>
              </c:numCache>
            </c:numRef>
          </c:xVal>
          <c:yVal>
            <c:numRef>
              <c:f>'Passa-Baixo'!$Y$3:$Y$21</c:f>
              <c:numCache>
                <c:formatCode>General</c:formatCode>
                <c:ptCount val="19"/>
                <c:pt idx="0">
                  <c:v>-100.46440462845534</c:v>
                </c:pt>
                <c:pt idx="1">
                  <c:v>-100.45498457213078</c:v>
                </c:pt>
                <c:pt idx="2">
                  <c:v>-100.41082805810942</c:v>
                </c:pt>
                <c:pt idx="3">
                  <c:v>-100.3372338680738</c:v>
                </c:pt>
                <c:pt idx="4">
                  <c:v>-100.31898250894497</c:v>
                </c:pt>
                <c:pt idx="5">
                  <c:v>-100.23420200202393</c:v>
                </c:pt>
                <c:pt idx="6">
                  <c:v>-100.09284816933871</c:v>
                </c:pt>
                <c:pt idx="7">
                  <c:v>-99.922015447892832</c:v>
                </c:pt>
                <c:pt idx="8">
                  <c:v>-99.527697777681979</c:v>
                </c:pt>
                <c:pt idx="9">
                  <c:v>-98.968234745031211</c:v>
                </c:pt>
                <c:pt idx="10">
                  <c:v>-97.184405779131041</c:v>
                </c:pt>
                <c:pt idx="11">
                  <c:v>-94.593937390158871</c:v>
                </c:pt>
                <c:pt idx="12">
                  <c:v>-76.848859188488746</c:v>
                </c:pt>
                <c:pt idx="13">
                  <c:v>44.957714881928226</c:v>
                </c:pt>
                <c:pt idx="14">
                  <c:v>483.58320876886069</c:v>
                </c:pt>
                <c:pt idx="15">
                  <c:v>822.40379465060823</c:v>
                </c:pt>
                <c:pt idx="16">
                  <c:v>1227.7605933667987</c:v>
                </c:pt>
                <c:pt idx="17">
                  <c:v>1603.0303209358674</c:v>
                </c:pt>
                <c:pt idx="18">
                  <c:v>2024.9305048185452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65-43F1-99B0-4A121CE40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1/(Ac^2)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α</a:t>
            </a:r>
            <a:r>
              <a:rPr lang="en-US" b="0" baseline="-25000"/>
              <a:t>c </a:t>
            </a:r>
            <a:r>
              <a:rPr lang="en-US" b="0" baseline="0"/>
              <a:t>(f)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αc (f)</c:v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'Passa-Baixo'!$P$3:$P$21</c:f>
                <c:numCache>
                  <c:formatCode>General</c:formatCode>
                  <c:ptCount val="19"/>
                  <c:pt idx="0">
                    <c:v>8.7266462599716477E-3</c:v>
                  </c:pt>
                  <c:pt idx="1">
                    <c:v>1.7453292519943296E-4</c:v>
                  </c:pt>
                  <c:pt idx="2">
                    <c:v>6.1086523819801532E-3</c:v>
                  </c:pt>
                  <c:pt idx="3">
                    <c:v>9.5993108859688137E-3</c:v>
                  </c:pt>
                  <c:pt idx="4">
                    <c:v>1.0471975511965976E-2</c:v>
                  </c:pt>
                  <c:pt idx="5">
                    <c:v>1.2217304763960306E-2</c:v>
                  </c:pt>
                  <c:pt idx="6">
                    <c:v>3.9114518963743817E-3</c:v>
                  </c:pt>
                  <c:pt idx="7">
                    <c:v>3.7739019758672955E-3</c:v>
                  </c:pt>
                  <c:pt idx="8">
                    <c:v>3.503854346677071E-3</c:v>
                  </c:pt>
                  <c:pt idx="9">
                    <c:v>3.2025649100815919E-3</c:v>
                  </c:pt>
                  <c:pt idx="10">
                    <c:v>2.5876903882446462E-3</c:v>
                  </c:pt>
                  <c:pt idx="11">
                    <c:v>2.1025931184564728E-3</c:v>
                  </c:pt>
                  <c:pt idx="12">
                    <c:v>1.125731833393587E-3</c:v>
                  </c:pt>
                  <c:pt idx="13">
                    <c:v>5.0429522346714744E-4</c:v>
                  </c:pt>
                  <c:pt idx="14">
                    <c:v>2.5257572260202601E-4</c:v>
                  </c:pt>
                  <c:pt idx="15">
                    <c:v>2.0089257381187523E-4</c:v>
                  </c:pt>
                  <c:pt idx="16">
                    <c:v>1.6728407502034605E-4</c:v>
                  </c:pt>
                  <c:pt idx="17">
                    <c:v>1.4772034295061816E-4</c:v>
                  </c:pt>
                  <c:pt idx="18">
                    <c:v>1.3216584069397587E-4</c:v>
                  </c:pt>
                </c:numCache>
              </c:numRef>
            </c:plus>
            <c:minus>
              <c:numRef>
                <c:f>'Passa-Baixo'!$P$3:$P$21</c:f>
                <c:numCache>
                  <c:formatCode>General</c:formatCode>
                  <c:ptCount val="19"/>
                  <c:pt idx="0">
                    <c:v>8.7266462599716477E-3</c:v>
                  </c:pt>
                  <c:pt idx="1">
                    <c:v>1.7453292519943296E-4</c:v>
                  </c:pt>
                  <c:pt idx="2">
                    <c:v>6.1086523819801532E-3</c:v>
                  </c:pt>
                  <c:pt idx="3">
                    <c:v>9.5993108859688137E-3</c:v>
                  </c:pt>
                  <c:pt idx="4">
                    <c:v>1.0471975511965976E-2</c:v>
                  </c:pt>
                  <c:pt idx="5">
                    <c:v>1.2217304763960306E-2</c:v>
                  </c:pt>
                  <c:pt idx="6">
                    <c:v>3.9114518963743817E-3</c:v>
                  </c:pt>
                  <c:pt idx="7">
                    <c:v>3.7739019758672955E-3</c:v>
                  </c:pt>
                  <c:pt idx="8">
                    <c:v>3.503854346677071E-3</c:v>
                  </c:pt>
                  <c:pt idx="9">
                    <c:v>3.2025649100815919E-3</c:v>
                  </c:pt>
                  <c:pt idx="10">
                    <c:v>2.5876903882446462E-3</c:v>
                  </c:pt>
                  <c:pt idx="11">
                    <c:v>2.1025931184564728E-3</c:v>
                  </c:pt>
                  <c:pt idx="12">
                    <c:v>1.125731833393587E-3</c:v>
                  </c:pt>
                  <c:pt idx="13">
                    <c:v>5.0429522346714744E-4</c:v>
                  </c:pt>
                  <c:pt idx="14">
                    <c:v>2.5257572260202601E-4</c:v>
                  </c:pt>
                  <c:pt idx="15">
                    <c:v>2.0089257381187523E-4</c:v>
                  </c:pt>
                  <c:pt idx="16">
                    <c:v>1.6728407502034605E-4</c:v>
                  </c:pt>
                  <c:pt idx="17">
                    <c:v>1.4772034295061816E-4</c:v>
                  </c:pt>
                  <c:pt idx="18">
                    <c:v>1.3216584069397587E-4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'Passa-Baixo'!$C$3:$C$21</c:f>
                <c:numCache>
                  <c:formatCode>General</c:formatCode>
                  <c:ptCount val="19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10</c:v>
                  </c:pt>
                  <c:pt idx="14">
                    <c:v>10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</c:numCache>
              </c:numRef>
            </c:plus>
            <c:minus>
              <c:numRef>
                <c:f>'Passa-Baixo'!$C$3:$C$21</c:f>
                <c:numCache>
                  <c:formatCode>General</c:formatCode>
                  <c:ptCount val="19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10</c:v>
                  </c:pt>
                  <c:pt idx="14">
                    <c:v>10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</c:numCache>
              </c:numRef>
            </c:minus>
          </c:errBars>
          <c:xVal>
            <c:numRef>
              <c:f>'Passa-Baixo'!$B$3:$B$21</c:f>
              <c:numCache>
                <c:formatCode>General</c:formatCode>
                <c:ptCount val="19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160</c:v>
                </c:pt>
                <c:pt idx="5">
                  <c:v>200</c:v>
                </c:pt>
                <c:pt idx="6">
                  <c:v>253</c:v>
                </c:pt>
                <c:pt idx="7">
                  <c:v>305</c:v>
                </c:pt>
                <c:pt idx="8">
                  <c:v>400</c:v>
                </c:pt>
                <c:pt idx="9">
                  <c:v>505</c:v>
                </c:pt>
                <c:pt idx="10">
                  <c:v>747</c:v>
                </c:pt>
                <c:pt idx="11">
                  <c:v>999</c:v>
                </c:pt>
                <c:pt idx="12">
                  <c:v>2003</c:v>
                </c:pt>
                <c:pt idx="13">
                  <c:v>4970</c:v>
                </c:pt>
                <c:pt idx="14">
                  <c:v>9960</c:v>
                </c:pt>
                <c:pt idx="15">
                  <c:v>12520</c:v>
                </c:pt>
                <c:pt idx="16">
                  <c:v>15020</c:v>
                </c:pt>
                <c:pt idx="17">
                  <c:v>17010</c:v>
                </c:pt>
                <c:pt idx="18">
                  <c:v>19000</c:v>
                </c:pt>
              </c:numCache>
            </c:numRef>
          </c:xVal>
          <c:yVal>
            <c:numRef>
              <c:f>'Passa-Baixo'!$O$3:$O$21</c:f>
              <c:numCache>
                <c:formatCode>General</c:formatCode>
                <c:ptCount val="19"/>
                <c:pt idx="0">
                  <c:v>4.3633231299858237E-2</c:v>
                </c:pt>
                <c:pt idx="1">
                  <c:v>8.7266462599716474E-2</c:v>
                </c:pt>
                <c:pt idx="2">
                  <c:v>0.19460421159736774</c:v>
                </c:pt>
                <c:pt idx="3">
                  <c:v>0.29234264970905016</c:v>
                </c:pt>
                <c:pt idx="4">
                  <c:v>0.291469985083053</c:v>
                </c:pt>
                <c:pt idx="5">
                  <c:v>0.37088246604879505</c:v>
                </c:pt>
                <c:pt idx="6">
                  <c:v>8.1732942503288629E-3</c:v>
                </c:pt>
                <c:pt idx="7">
                  <c:v>7.8980528340790637E-3</c:v>
                </c:pt>
                <c:pt idx="8">
                  <c:v>7.3576189877479726E-3</c:v>
                </c:pt>
                <c:pt idx="9">
                  <c:v>6.7548921022174482E-3</c:v>
                </c:pt>
                <c:pt idx="10">
                  <c:v>5.5248757420485513E-3</c:v>
                </c:pt>
                <c:pt idx="11">
                  <c:v>4.5545425009921115E-3</c:v>
                </c:pt>
                <c:pt idx="12">
                  <c:v>2.6006234451504528E-3</c:v>
                </c:pt>
                <c:pt idx="13">
                  <c:v>1.0134292601518603E-3</c:v>
                </c:pt>
                <c:pt idx="14">
                  <c:v>5.0895226262453954E-4</c:v>
                </c:pt>
                <c:pt idx="15">
                  <c:v>4.0546232798753361E-4</c:v>
                </c:pt>
                <c:pt idx="16">
                  <c:v>3.3853698803473531E-4</c:v>
                </c:pt>
                <c:pt idx="17">
                  <c:v>2.990152733536569E-4</c:v>
                </c:pt>
                <c:pt idx="18">
                  <c:v>2.6792412502049488E-4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F-469D-9CFD-413360ADB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α</a:t>
                </a:r>
                <a:r>
                  <a:rPr lang="en-US" sz="1400" baseline="-25000"/>
                  <a:t>c </a:t>
                </a:r>
                <a:r>
                  <a:rPr lang="en-US" sz="1400" baseline="0"/>
                  <a:t>(rads)</a:t>
                </a:r>
                <a:endParaRPr lang="en-US" sz="1400" baseline="-25000"/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Linearização</c:v>
          </c:tx>
          <c:spPr>
            <a:ln w="19050">
              <a:noFill/>
            </a:ln>
          </c:spPr>
          <c:xVal>
            <c:numRef>
              <c:f>'Passa-Baixo'!$Q$3:$Q$21</c:f>
              <c:numCache>
                <c:formatCode>General</c:formatCode>
                <c:ptCount val="19"/>
                <c:pt idx="0">
                  <c:v>900</c:v>
                </c:pt>
                <c:pt idx="1">
                  <c:v>2500</c:v>
                </c:pt>
                <c:pt idx="2">
                  <c:v>10000</c:v>
                </c:pt>
                <c:pt idx="3">
                  <c:v>22500</c:v>
                </c:pt>
                <c:pt idx="4">
                  <c:v>25600</c:v>
                </c:pt>
                <c:pt idx="5">
                  <c:v>40000</c:v>
                </c:pt>
                <c:pt idx="6">
                  <c:v>64009</c:v>
                </c:pt>
                <c:pt idx="7">
                  <c:v>93025</c:v>
                </c:pt>
                <c:pt idx="8">
                  <c:v>160000</c:v>
                </c:pt>
                <c:pt idx="9">
                  <c:v>255025</c:v>
                </c:pt>
                <c:pt idx="10">
                  <c:v>558009</c:v>
                </c:pt>
                <c:pt idx="11">
                  <c:v>998001</c:v>
                </c:pt>
                <c:pt idx="12">
                  <c:v>4012009</c:v>
                </c:pt>
                <c:pt idx="13">
                  <c:v>24700900</c:v>
                </c:pt>
                <c:pt idx="14">
                  <c:v>99201600</c:v>
                </c:pt>
                <c:pt idx="15">
                  <c:v>156750400</c:v>
                </c:pt>
                <c:pt idx="16">
                  <c:v>225600400</c:v>
                </c:pt>
                <c:pt idx="17">
                  <c:v>289340100</c:v>
                </c:pt>
                <c:pt idx="18">
                  <c:v>361000000</c:v>
                </c:pt>
              </c:numCache>
            </c:numRef>
          </c:xVal>
          <c:yVal>
            <c:numRef>
              <c:f>'Passa-Baixo'!$W$3:$W$21</c:f>
              <c:numCache>
                <c:formatCode>General</c:formatCode>
                <c:ptCount val="19"/>
                <c:pt idx="0">
                  <c:v>16.645470114605462</c:v>
                </c:pt>
                <c:pt idx="1">
                  <c:v>16.636050058280905</c:v>
                </c:pt>
                <c:pt idx="2">
                  <c:v>16.745379443284691</c:v>
                </c:pt>
                <c:pt idx="3">
                  <c:v>16.695524806790321</c:v>
                </c:pt>
                <c:pt idx="4">
                  <c:v>16.69957477313725</c:v>
                </c:pt>
                <c:pt idx="5">
                  <c:v>16.637701041234479</c:v>
                </c:pt>
                <c:pt idx="6">
                  <c:v>16.522940423010002</c:v>
                </c:pt>
                <c:pt idx="7">
                  <c:v>16.509788820106611</c:v>
                </c:pt>
                <c:pt idx="8">
                  <c:v>16.707006434396401</c:v>
                </c:pt>
                <c:pt idx="9">
                  <c:v>16.586807200699219</c:v>
                </c:pt>
                <c:pt idx="10">
                  <c:v>16.364149318037171</c:v>
                </c:pt>
                <c:pt idx="11">
                  <c:v>15.716209537088565</c:v>
                </c:pt>
                <c:pt idx="12">
                  <c:v>10.542898985380202</c:v>
                </c:pt>
                <c:pt idx="13">
                  <c:v>-21.335803173291495</c:v>
                </c:pt>
                <c:pt idx="14">
                  <c:v>-79.825582224890013</c:v>
                </c:pt>
                <c:pt idx="15">
                  <c:v>-123.28882738641585</c:v>
                </c:pt>
                <c:pt idx="16">
                  <c:v>-77.904113756927245</c:v>
                </c:pt>
                <c:pt idx="17">
                  <c:v>-161.46862571061502</c:v>
                </c:pt>
                <c:pt idx="18">
                  <c:v>254.81345129608917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6-4B6F-8BBA-1A855677E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Ac[log(f)]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'Passa-Alto'!$E$3:$E$22</c:f>
                <c:numCache>
                  <c:formatCode>General</c:formatCode>
                  <c:ptCount val="20"/>
                  <c:pt idx="0">
                    <c:v>3.3333333333333333E-2</c:v>
                  </c:pt>
                  <c:pt idx="1">
                    <c:v>0.02</c:v>
                  </c:pt>
                  <c:pt idx="2">
                    <c:v>0.01</c:v>
                  </c:pt>
                  <c:pt idx="3">
                    <c:v>6.6666666666666671E-3</c:v>
                  </c:pt>
                  <c:pt idx="4">
                    <c:v>6.2500000000000003E-3</c:v>
                  </c:pt>
                  <c:pt idx="5">
                    <c:v>5.0000000000000001E-3</c:v>
                  </c:pt>
                  <c:pt idx="6">
                    <c:v>3.968253968253968E-3</c:v>
                  </c:pt>
                  <c:pt idx="7">
                    <c:v>3.3003300330033004E-3</c:v>
                  </c:pt>
                  <c:pt idx="8">
                    <c:v>2.5000000000000001E-3</c:v>
                  </c:pt>
                  <c:pt idx="9">
                    <c:v>1.996007984031936E-3</c:v>
                  </c:pt>
                  <c:pt idx="10">
                    <c:v>1.3351134846461949E-3</c:v>
                  </c:pt>
                  <c:pt idx="11">
                    <c:v>1.001001001001001E-3</c:v>
                  </c:pt>
                  <c:pt idx="12">
                    <c:v>5.0000000000000001E-4</c:v>
                  </c:pt>
                  <c:pt idx="13">
                    <c:v>1.996007984031936E-3</c:v>
                  </c:pt>
                  <c:pt idx="14">
                    <c:v>1.3351134846461949E-3</c:v>
                  </c:pt>
                  <c:pt idx="15">
                    <c:v>1.001001001001001E-3</c:v>
                  </c:pt>
                  <c:pt idx="16">
                    <c:v>8.00640512409928E-4</c:v>
                  </c:pt>
                  <c:pt idx="17">
                    <c:v>6.6622251832111927E-4</c:v>
                  </c:pt>
                  <c:pt idx="18">
                    <c:v>5.8823529411764712E-4</c:v>
                  </c:pt>
                  <c:pt idx="19">
                    <c:v>5.263157894736842E-4</c:v>
                  </c:pt>
                </c:numCache>
              </c:numRef>
            </c:plus>
            <c:minus>
              <c:numRef>
                <c:f>'Passa-Alto'!$E$3:$E$22</c:f>
                <c:numCache>
                  <c:formatCode>General</c:formatCode>
                  <c:ptCount val="20"/>
                  <c:pt idx="0">
                    <c:v>3.3333333333333333E-2</c:v>
                  </c:pt>
                  <c:pt idx="1">
                    <c:v>0.02</c:v>
                  </c:pt>
                  <c:pt idx="2">
                    <c:v>0.01</c:v>
                  </c:pt>
                  <c:pt idx="3">
                    <c:v>6.6666666666666671E-3</c:v>
                  </c:pt>
                  <c:pt idx="4">
                    <c:v>6.2500000000000003E-3</c:v>
                  </c:pt>
                  <c:pt idx="5">
                    <c:v>5.0000000000000001E-3</c:v>
                  </c:pt>
                  <c:pt idx="6">
                    <c:v>3.968253968253968E-3</c:v>
                  </c:pt>
                  <c:pt idx="7">
                    <c:v>3.3003300330033004E-3</c:v>
                  </c:pt>
                  <c:pt idx="8">
                    <c:v>2.5000000000000001E-3</c:v>
                  </c:pt>
                  <c:pt idx="9">
                    <c:v>1.996007984031936E-3</c:v>
                  </c:pt>
                  <c:pt idx="10">
                    <c:v>1.3351134846461949E-3</c:v>
                  </c:pt>
                  <c:pt idx="11">
                    <c:v>1.001001001001001E-3</c:v>
                  </c:pt>
                  <c:pt idx="12">
                    <c:v>5.0000000000000001E-4</c:v>
                  </c:pt>
                  <c:pt idx="13">
                    <c:v>1.996007984031936E-3</c:v>
                  </c:pt>
                  <c:pt idx="14">
                    <c:v>1.3351134846461949E-3</c:v>
                  </c:pt>
                  <c:pt idx="15">
                    <c:v>1.001001001001001E-3</c:v>
                  </c:pt>
                  <c:pt idx="16">
                    <c:v>8.00640512409928E-4</c:v>
                  </c:pt>
                  <c:pt idx="17">
                    <c:v>6.6622251832111927E-4</c:v>
                  </c:pt>
                  <c:pt idx="18">
                    <c:v>5.8823529411764712E-4</c:v>
                  </c:pt>
                  <c:pt idx="19">
                    <c:v>5.263157894736842E-4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'Passa-Alto'!$K$3:$K$22</c:f>
                <c:numCache>
                  <c:formatCode>General</c:formatCode>
                  <c:ptCount val="20"/>
                  <c:pt idx="0">
                    <c:v>1.9720255184766312E-2</c:v>
                  </c:pt>
                  <c:pt idx="1">
                    <c:v>1.9781683428324086E-2</c:v>
                  </c:pt>
                  <c:pt idx="2">
                    <c:v>2.0056848458994532E-2</c:v>
                  </c:pt>
                  <c:pt idx="3">
                    <c:v>2.0460628034044401E-2</c:v>
                  </c:pt>
                  <c:pt idx="4">
                    <c:v>2.0569685794785547E-2</c:v>
                  </c:pt>
                  <c:pt idx="5">
                    <c:v>2.1044110730002688E-2</c:v>
                  </c:pt>
                  <c:pt idx="6">
                    <c:v>2.1545182478403271E-2</c:v>
                  </c:pt>
                  <c:pt idx="7">
                    <c:v>2.236204370027314E-2</c:v>
                  </c:pt>
                  <c:pt idx="8">
                    <c:v>2.3335391223031875E-2</c:v>
                  </c:pt>
                  <c:pt idx="9">
                    <c:v>2.4291818285957372E-2</c:v>
                  </c:pt>
                  <c:pt idx="10">
                    <c:v>8.1005471451244523E-2</c:v>
                  </c:pt>
                  <c:pt idx="11">
                    <c:v>4.4144069201396456E-2</c:v>
                  </c:pt>
                  <c:pt idx="12">
                    <c:v>2.8056262500159978E-2</c:v>
                  </c:pt>
                  <c:pt idx="13">
                    <c:v>2.839763370471142E-2</c:v>
                  </c:pt>
                  <c:pt idx="14">
                    <c:v>4.4468709527138842E-2</c:v>
                  </c:pt>
                  <c:pt idx="15">
                    <c:v>2.8512370209134982E-2</c:v>
                  </c:pt>
                  <c:pt idx="16">
                    <c:v>5.6568089981445288E-2</c:v>
                  </c:pt>
                  <c:pt idx="17">
                    <c:v>5.6568089981445288E-2</c:v>
                  </c:pt>
                  <c:pt idx="18">
                    <c:v>2.7729464486169347E-2</c:v>
                  </c:pt>
                  <c:pt idx="19">
                    <c:v>2.7729464486169347E-2</c:v>
                  </c:pt>
                </c:numCache>
              </c:numRef>
            </c:plus>
            <c:minus>
              <c:numRef>
                <c:f>'Passa-Alto'!$K$3:$K$22</c:f>
                <c:numCache>
                  <c:formatCode>General</c:formatCode>
                  <c:ptCount val="20"/>
                  <c:pt idx="0">
                    <c:v>1.9720255184766312E-2</c:v>
                  </c:pt>
                  <c:pt idx="1">
                    <c:v>1.9781683428324086E-2</c:v>
                  </c:pt>
                  <c:pt idx="2">
                    <c:v>2.0056848458994532E-2</c:v>
                  </c:pt>
                  <c:pt idx="3">
                    <c:v>2.0460628034044401E-2</c:v>
                  </c:pt>
                  <c:pt idx="4">
                    <c:v>2.0569685794785547E-2</c:v>
                  </c:pt>
                  <c:pt idx="5">
                    <c:v>2.1044110730002688E-2</c:v>
                  </c:pt>
                  <c:pt idx="6">
                    <c:v>2.1545182478403271E-2</c:v>
                  </c:pt>
                  <c:pt idx="7">
                    <c:v>2.236204370027314E-2</c:v>
                  </c:pt>
                  <c:pt idx="8">
                    <c:v>2.3335391223031875E-2</c:v>
                  </c:pt>
                  <c:pt idx="9">
                    <c:v>2.4291818285957372E-2</c:v>
                  </c:pt>
                  <c:pt idx="10">
                    <c:v>8.1005471451244523E-2</c:v>
                  </c:pt>
                  <c:pt idx="11">
                    <c:v>4.4144069201396456E-2</c:v>
                  </c:pt>
                  <c:pt idx="12">
                    <c:v>2.8056262500159978E-2</c:v>
                  </c:pt>
                  <c:pt idx="13">
                    <c:v>2.839763370471142E-2</c:v>
                  </c:pt>
                  <c:pt idx="14">
                    <c:v>4.4468709527138842E-2</c:v>
                  </c:pt>
                  <c:pt idx="15">
                    <c:v>2.8512370209134982E-2</c:v>
                  </c:pt>
                  <c:pt idx="16">
                    <c:v>5.6568089981445288E-2</c:v>
                  </c:pt>
                  <c:pt idx="17">
                    <c:v>5.6568089981445288E-2</c:v>
                  </c:pt>
                  <c:pt idx="18">
                    <c:v>2.7729464486169347E-2</c:v>
                  </c:pt>
                  <c:pt idx="19">
                    <c:v>2.7729464486169347E-2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'Passa-Alto'!$D$3:$D$22</c:f>
              <c:numCache>
                <c:formatCode>General</c:formatCode>
                <c:ptCount val="20"/>
                <c:pt idx="0">
                  <c:v>1.4771212547196624</c:v>
                </c:pt>
                <c:pt idx="1">
                  <c:v>1.6989700043360187</c:v>
                </c:pt>
                <c:pt idx="2">
                  <c:v>2</c:v>
                </c:pt>
                <c:pt idx="3">
                  <c:v>2.1760912590556813</c:v>
                </c:pt>
                <c:pt idx="4">
                  <c:v>2.2041199826559246</c:v>
                </c:pt>
                <c:pt idx="5">
                  <c:v>2.3010299956639813</c:v>
                </c:pt>
                <c:pt idx="6">
                  <c:v>2.4014005407815442</c:v>
                </c:pt>
                <c:pt idx="7">
                  <c:v>2.4814426285023048</c:v>
                </c:pt>
                <c:pt idx="8">
                  <c:v>2.6020599913279625</c:v>
                </c:pt>
                <c:pt idx="9">
                  <c:v>2.6998377258672459</c:v>
                </c:pt>
                <c:pt idx="10">
                  <c:v>2.8744818176994666</c:v>
                </c:pt>
                <c:pt idx="11">
                  <c:v>2.9995654882259823</c:v>
                </c:pt>
                <c:pt idx="12">
                  <c:v>3.3010299956639813</c:v>
                </c:pt>
                <c:pt idx="13">
                  <c:v>3.6998377258672459</c:v>
                </c:pt>
                <c:pt idx="14">
                  <c:v>3.8744818176994666</c:v>
                </c:pt>
                <c:pt idx="15">
                  <c:v>4.0965624383741357</c:v>
                </c:pt>
                <c:pt idx="16">
                  <c:v>4.1763806922432707</c:v>
                </c:pt>
                <c:pt idx="17">
                  <c:v>4.2304489213782741</c:v>
                </c:pt>
                <c:pt idx="18">
                  <c:v>4.2787536009528289</c:v>
                </c:pt>
                <c:pt idx="19">
                  <c:v>4.2787536009528289</c:v>
                </c:pt>
              </c:numCache>
            </c:numRef>
          </c:xVal>
          <c:yVal>
            <c:numRef>
              <c:f>'Passa-Alto'!$J$3:$J$22</c:f>
              <c:numCache>
                <c:formatCode>General</c:formatCode>
                <c:ptCount val="20"/>
                <c:pt idx="0">
                  <c:v>5.9842519685039369E-2</c:v>
                </c:pt>
                <c:pt idx="1">
                  <c:v>9.9212598425196849E-2</c:v>
                </c:pt>
                <c:pt idx="2">
                  <c:v>0.1952755905511811</c:v>
                </c:pt>
                <c:pt idx="3">
                  <c:v>0.28346456692913385</c:v>
                </c:pt>
                <c:pt idx="4">
                  <c:v>0.30314960629921262</c:v>
                </c:pt>
                <c:pt idx="5">
                  <c:v>0.37795275590551181</c:v>
                </c:pt>
                <c:pt idx="6">
                  <c:v>0.44488188976377946</c:v>
                </c:pt>
                <c:pt idx="7">
                  <c:v>0.51984126984126988</c:v>
                </c:pt>
                <c:pt idx="8">
                  <c:v>0.61904761904761907</c:v>
                </c:pt>
                <c:pt idx="9">
                  <c:v>0.70634920634920639</c:v>
                </c:pt>
                <c:pt idx="10">
                  <c:v>0.81746031746031744</c:v>
                </c:pt>
                <c:pt idx="11">
                  <c:v>0.8911290322580645</c:v>
                </c:pt>
                <c:pt idx="12">
                  <c:v>0.96774193548387089</c:v>
                </c:pt>
                <c:pt idx="13">
                  <c:v>0.99193548387096775</c:v>
                </c:pt>
                <c:pt idx="14">
                  <c:v>0.98795180722891551</c:v>
                </c:pt>
                <c:pt idx="15">
                  <c:v>1</c:v>
                </c:pt>
                <c:pt idx="16">
                  <c:v>0.99196787148594379</c:v>
                </c:pt>
                <c:pt idx="17">
                  <c:v>0.99196787148594379</c:v>
                </c:pt>
                <c:pt idx="18">
                  <c:v>0.99212598425196852</c:v>
                </c:pt>
                <c:pt idx="19">
                  <c:v>0.99212598425196852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F-4CB0-9DBB-A81C327ADC31}"/>
            </c:ext>
          </c:extLst>
        </c:ser>
        <c:ser>
          <c:idx val="1"/>
          <c:order val="1"/>
          <c:tx>
            <c:v>Teórico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'Passa-Alto'!$D$3:$D$22</c:f>
              <c:numCache>
                <c:formatCode>General</c:formatCode>
                <c:ptCount val="20"/>
                <c:pt idx="0">
                  <c:v>1.4771212547196624</c:v>
                </c:pt>
                <c:pt idx="1">
                  <c:v>1.6989700043360187</c:v>
                </c:pt>
                <c:pt idx="2">
                  <c:v>2</c:v>
                </c:pt>
                <c:pt idx="3">
                  <c:v>2.1760912590556813</c:v>
                </c:pt>
                <c:pt idx="4">
                  <c:v>2.2041199826559246</c:v>
                </c:pt>
                <c:pt idx="5">
                  <c:v>2.3010299956639813</c:v>
                </c:pt>
                <c:pt idx="6">
                  <c:v>2.4014005407815442</c:v>
                </c:pt>
                <c:pt idx="7">
                  <c:v>2.4814426285023048</c:v>
                </c:pt>
                <c:pt idx="8">
                  <c:v>2.6020599913279625</c:v>
                </c:pt>
                <c:pt idx="9">
                  <c:v>2.6998377258672459</c:v>
                </c:pt>
                <c:pt idx="10">
                  <c:v>2.8744818176994666</c:v>
                </c:pt>
                <c:pt idx="11">
                  <c:v>2.9995654882259823</c:v>
                </c:pt>
                <c:pt idx="12">
                  <c:v>3.3010299956639813</c:v>
                </c:pt>
                <c:pt idx="13">
                  <c:v>3.6998377258672459</c:v>
                </c:pt>
                <c:pt idx="14">
                  <c:v>3.8744818176994666</c:v>
                </c:pt>
                <c:pt idx="15">
                  <c:v>4.0965624383741357</c:v>
                </c:pt>
                <c:pt idx="16">
                  <c:v>4.1763806922432707</c:v>
                </c:pt>
                <c:pt idx="17">
                  <c:v>4.2304489213782741</c:v>
                </c:pt>
                <c:pt idx="18">
                  <c:v>4.2787536009528289</c:v>
                </c:pt>
                <c:pt idx="19">
                  <c:v>4.2787536009528289</c:v>
                </c:pt>
              </c:numCache>
            </c:numRef>
          </c:xVal>
          <c:yVal>
            <c:numRef>
              <c:f>'Passa-Alto'!$L$3:$L$22</c:f>
              <c:numCache>
                <c:formatCode>0.00E+00</c:formatCode>
                <c:ptCount val="20"/>
                <c:pt idx="0">
                  <c:v>0.99857338862556455</c:v>
                </c:pt>
                <c:pt idx="1">
                  <c:v>0.99605219578559756</c:v>
                </c:pt>
                <c:pt idx="2">
                  <c:v>0.98448353761143936</c:v>
                </c:pt>
                <c:pt idx="3">
                  <c:v>0.96606701938813777</c:v>
                </c:pt>
                <c:pt idx="4">
                  <c:v>0.96165745844491068</c:v>
                </c:pt>
                <c:pt idx="5">
                  <c:v>0.94193793004381077</c:v>
                </c:pt>
                <c:pt idx="6">
                  <c:v>0.91220411091815379</c:v>
                </c:pt>
                <c:pt idx="7">
                  <c:v>0.87987771360816958</c:v>
                </c:pt>
                <c:pt idx="8">
                  <c:v>0.81423961889812035</c:v>
                </c:pt>
                <c:pt idx="9">
                  <c:v>0.74588631045081899</c:v>
                </c:pt>
                <c:pt idx="10">
                  <c:v>0.59950948731182374</c:v>
                </c:pt>
                <c:pt idx="11">
                  <c:v>0.48966138677248344</c:v>
                </c:pt>
                <c:pt idx="12">
                  <c:v>0.27009101249350975</c:v>
                </c:pt>
                <c:pt idx="13">
                  <c:v>0.11128701872672631</c:v>
                </c:pt>
                <c:pt idx="14">
                  <c:v>7.4695012121106685E-2</c:v>
                </c:pt>
                <c:pt idx="15">
                  <c:v>5.6071100987396177E-2</c:v>
                </c:pt>
                <c:pt idx="16">
                  <c:v>4.4873321956538162E-2</c:v>
                </c:pt>
                <c:pt idx="17">
                  <c:v>3.7351195178201686E-2</c:v>
                </c:pt>
                <c:pt idx="18">
                  <c:v>3.2983979946043233E-2</c:v>
                </c:pt>
                <c:pt idx="19">
                  <c:v>2.9515184419374559E-2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BE-4B06-AC47-07C1B7CC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  <c:min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log(f)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A</a:t>
                </a:r>
                <a:r>
                  <a:rPr lang="en-US" sz="1400" b="0" i="0" u="none" strike="noStrike" baseline="-25000">
                    <a:effectLst/>
                  </a:rPr>
                  <a:t>c</a:t>
                </a:r>
                <a:r>
                  <a:rPr lang="en-US" sz="1400" b="0" i="0" u="none" strike="noStrike" baseline="0">
                    <a:effectLst/>
                  </a:rPr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Linearização</c:v>
          </c:tx>
          <c:spPr>
            <a:ln w="2540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'Passa-Alto'!$R$3:$R$22</c:f>
              <c:numCache>
                <c:formatCode>General</c:formatCode>
                <c:ptCount val="20"/>
                <c:pt idx="0">
                  <c:v>1.1111111111111111E-3</c:v>
                </c:pt>
                <c:pt idx="1">
                  <c:v>4.0000000000000002E-4</c:v>
                </c:pt>
                <c:pt idx="2">
                  <c:v>1E-4</c:v>
                </c:pt>
                <c:pt idx="3">
                  <c:v>4.4444444444444447E-5</c:v>
                </c:pt>
                <c:pt idx="4">
                  <c:v>3.9062500000000001E-5</c:v>
                </c:pt>
                <c:pt idx="5">
                  <c:v>2.5000000000000001E-5</c:v>
                </c:pt>
                <c:pt idx="6">
                  <c:v>1.5747039556563368E-5</c:v>
                </c:pt>
                <c:pt idx="7">
                  <c:v>1.0892178326743566E-5</c:v>
                </c:pt>
                <c:pt idx="8">
                  <c:v>6.2500000000000003E-6</c:v>
                </c:pt>
                <c:pt idx="9">
                  <c:v>3.9840478723192335E-6</c:v>
                </c:pt>
                <c:pt idx="10">
                  <c:v>1.7825280168841053E-6</c:v>
                </c:pt>
                <c:pt idx="11">
                  <c:v>1.002003004005006E-6</c:v>
                </c:pt>
                <c:pt idx="12">
                  <c:v>2.4999999999999999E-7</c:v>
                </c:pt>
                <c:pt idx="13">
                  <c:v>3.9840478723192335E-8</c:v>
                </c:pt>
                <c:pt idx="14">
                  <c:v>1.7825280168841055E-8</c:v>
                </c:pt>
                <c:pt idx="15">
                  <c:v>1.002003004005006E-8</c:v>
                </c:pt>
                <c:pt idx="16">
                  <c:v>6.4102523011203195E-9</c:v>
                </c:pt>
                <c:pt idx="17">
                  <c:v>4.438524439181341E-9</c:v>
                </c:pt>
                <c:pt idx="18">
                  <c:v>3.4602076124567474E-9</c:v>
                </c:pt>
                <c:pt idx="19">
                  <c:v>2.770083102493075E-9</c:v>
                </c:pt>
              </c:numCache>
            </c:numRef>
          </c:xVal>
          <c:yVal>
            <c:numRef>
              <c:f>'Passa-Alto'!$T$3:$T$22</c:f>
              <c:numCache>
                <c:formatCode>General</c:formatCode>
                <c:ptCount val="20"/>
                <c:pt idx="0">
                  <c:v>279.2416897506925</c:v>
                </c:pt>
                <c:pt idx="1">
                  <c:v>101.59360040312421</c:v>
                </c:pt>
                <c:pt idx="2">
                  <c:v>26.22431061394381</c:v>
                </c:pt>
                <c:pt idx="3">
                  <c:v>12.445216049382715</c:v>
                </c:pt>
                <c:pt idx="4">
                  <c:v>10.881430258053634</c:v>
                </c:pt>
                <c:pt idx="5">
                  <c:v>7.0004340277777786</c:v>
                </c:pt>
                <c:pt idx="6">
                  <c:v>5.0525491424543834</c:v>
                </c:pt>
                <c:pt idx="7">
                  <c:v>3.7004836547986706</c:v>
                </c:pt>
                <c:pt idx="8">
                  <c:v>2.6094674556213016</c:v>
                </c:pt>
                <c:pt idx="9">
                  <c:v>2.0042923873248322</c:v>
                </c:pt>
                <c:pt idx="10">
                  <c:v>1.4964652653407484</c:v>
                </c:pt>
                <c:pt idx="11">
                  <c:v>1.2592698757191703</c:v>
                </c:pt>
                <c:pt idx="12">
                  <c:v>1.0677777777777779</c:v>
                </c:pt>
                <c:pt idx="13">
                  <c:v>1.0163262608235837</c:v>
                </c:pt>
                <c:pt idx="14">
                  <c:v>1.0245389649018444</c:v>
                </c:pt>
                <c:pt idx="15">
                  <c:v>1</c:v>
                </c:pt>
                <c:pt idx="16">
                  <c:v>1.0162598960809062</c:v>
                </c:pt>
                <c:pt idx="17">
                  <c:v>1.0162598960809062</c:v>
                </c:pt>
                <c:pt idx="18">
                  <c:v>1.0159360040312422</c:v>
                </c:pt>
                <c:pt idx="19">
                  <c:v>1.0159360040312422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1-44E9-9B03-6C9A2129D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  <c:max val="1.2000000000000003E-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1/(Ac^2)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α</a:t>
            </a:r>
            <a:r>
              <a:rPr lang="en-US" b="0" baseline="-25000"/>
              <a:t>c </a:t>
            </a:r>
            <a:r>
              <a:rPr lang="en-US" b="0" baseline="0"/>
              <a:t>(f)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αc (f)</c:v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'Passa-Alto'!$P$3:$P$22</c:f>
                <c:numCache>
                  <c:formatCode>General</c:formatCode>
                  <c:ptCount val="20"/>
                  <c:pt idx="0">
                    <c:v>4.2710525180013345E-3</c:v>
                  </c:pt>
                  <c:pt idx="1">
                    <c:v>4.2597837076916029E-3</c:v>
                  </c:pt>
                  <c:pt idx="2">
                    <c:v>4.2081052799545111E-3</c:v>
                  </c:pt>
                  <c:pt idx="3">
                    <c:v>4.1259862392577428E-3</c:v>
                  </c:pt>
                  <c:pt idx="4">
                    <c:v>4.1062700457511316E-3</c:v>
                  </c:pt>
                  <c:pt idx="5">
                    <c:v>4.0181573020729245E-3</c:v>
                  </c:pt>
                  <c:pt idx="6">
                    <c:v>3.8862327033895522E-3</c:v>
                  </c:pt>
                  <c:pt idx="7">
                    <c:v>3.741617956834413E-3</c:v>
                  </c:pt>
                  <c:pt idx="8">
                    <c:v>3.4509707102182881E-3</c:v>
                  </c:pt>
                  <c:pt idx="9">
                    <c:v>3.1485499381333146E-3</c:v>
                  </c:pt>
                  <c:pt idx="10">
                    <c:v>2.262400565395002E-3</c:v>
                  </c:pt>
                  <c:pt idx="11">
                    <c:v>1.9439360165671637E-3</c:v>
                  </c:pt>
                  <c:pt idx="12">
                    <c:v>1.0560758229063193E-3</c:v>
                  </c:pt>
                  <c:pt idx="13">
                    <c:v>3.6167317089685804E-4</c:v>
                  </c:pt>
                  <c:pt idx="14">
                    <c:v>1.3188712524221039E-4</c:v>
                  </c:pt>
                  <c:pt idx="15">
                    <c:v>1.2024764743783931E-4</c:v>
                  </c:pt>
                  <c:pt idx="16">
                    <c:v>5.1028051822895889E-5</c:v>
                  </c:pt>
                  <c:pt idx="17">
                    <c:v>8.384952158149722E-5</c:v>
                  </c:pt>
                  <c:pt idx="18">
                    <c:v>2.2927148842935843E-5</c:v>
                  </c:pt>
                  <c:pt idx="19">
                    <c:v>7.7916730882310444E-6</c:v>
                  </c:pt>
                </c:numCache>
              </c:numRef>
            </c:plus>
            <c:minus>
              <c:numRef>
                <c:f>'Passa-Alto'!$P$3:$P$22</c:f>
                <c:numCache>
                  <c:formatCode>General</c:formatCode>
                  <c:ptCount val="20"/>
                  <c:pt idx="0">
                    <c:v>4.2710525180013345E-3</c:v>
                  </c:pt>
                  <c:pt idx="1">
                    <c:v>4.2597837076916029E-3</c:v>
                  </c:pt>
                  <c:pt idx="2">
                    <c:v>4.2081052799545111E-3</c:v>
                  </c:pt>
                  <c:pt idx="3">
                    <c:v>4.1259862392577428E-3</c:v>
                  </c:pt>
                  <c:pt idx="4">
                    <c:v>4.1062700457511316E-3</c:v>
                  </c:pt>
                  <c:pt idx="5">
                    <c:v>4.0181573020729245E-3</c:v>
                  </c:pt>
                  <c:pt idx="6">
                    <c:v>3.8862327033895522E-3</c:v>
                  </c:pt>
                  <c:pt idx="7">
                    <c:v>3.741617956834413E-3</c:v>
                  </c:pt>
                  <c:pt idx="8">
                    <c:v>3.4509707102182881E-3</c:v>
                  </c:pt>
                  <c:pt idx="9">
                    <c:v>3.1485499381333146E-3</c:v>
                  </c:pt>
                  <c:pt idx="10">
                    <c:v>2.262400565395002E-3</c:v>
                  </c:pt>
                  <c:pt idx="11">
                    <c:v>1.9439360165671637E-3</c:v>
                  </c:pt>
                  <c:pt idx="12">
                    <c:v>1.0560758229063193E-3</c:v>
                  </c:pt>
                  <c:pt idx="13">
                    <c:v>3.6167317089685804E-4</c:v>
                  </c:pt>
                  <c:pt idx="14">
                    <c:v>1.3188712524221039E-4</c:v>
                  </c:pt>
                  <c:pt idx="15">
                    <c:v>1.2024764743783931E-4</c:v>
                  </c:pt>
                  <c:pt idx="16">
                    <c:v>5.1028051822895889E-5</c:v>
                  </c:pt>
                  <c:pt idx="17">
                    <c:v>8.384952158149722E-5</c:v>
                  </c:pt>
                  <c:pt idx="18">
                    <c:v>2.2927148842935843E-5</c:v>
                  </c:pt>
                  <c:pt idx="19">
                    <c:v>7.7916730882310444E-6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'Passa-Alto'!$C$3:$C$22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10</c:v>
                  </c:pt>
                  <c:pt idx="14">
                    <c:v>10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</c:numCache>
              </c:numRef>
            </c:plus>
            <c:minus>
              <c:numRef>
                <c:f>'Passa-Alto'!$C$3:$C$22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10</c:v>
                  </c:pt>
                  <c:pt idx="14">
                    <c:v>10</c:v>
                  </c:pt>
                  <c:pt idx="15">
                    <c:v>10</c:v>
                  </c:pt>
                  <c:pt idx="16">
                    <c:v>10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10</c:v>
                  </c:pt>
                </c:numCache>
              </c:numRef>
            </c:minus>
          </c:errBars>
          <c:xVal>
            <c:numRef>
              <c:f>'Passa-Alto'!$Q$3:$Q$22</c:f>
              <c:numCache>
                <c:formatCode>General</c:formatCode>
                <c:ptCount val="20"/>
                <c:pt idx="0">
                  <c:v>900</c:v>
                </c:pt>
                <c:pt idx="1">
                  <c:v>2500</c:v>
                </c:pt>
                <c:pt idx="2">
                  <c:v>10000</c:v>
                </c:pt>
                <c:pt idx="3">
                  <c:v>22500</c:v>
                </c:pt>
                <c:pt idx="4">
                  <c:v>25600</c:v>
                </c:pt>
                <c:pt idx="5">
                  <c:v>40000</c:v>
                </c:pt>
                <c:pt idx="6">
                  <c:v>63504</c:v>
                </c:pt>
                <c:pt idx="7">
                  <c:v>91809</c:v>
                </c:pt>
                <c:pt idx="8">
                  <c:v>160000</c:v>
                </c:pt>
                <c:pt idx="9">
                  <c:v>251001</c:v>
                </c:pt>
                <c:pt idx="10">
                  <c:v>561001</c:v>
                </c:pt>
                <c:pt idx="11">
                  <c:v>998001</c:v>
                </c:pt>
                <c:pt idx="12">
                  <c:v>4000000</c:v>
                </c:pt>
                <c:pt idx="13">
                  <c:v>25100100</c:v>
                </c:pt>
                <c:pt idx="14">
                  <c:v>56100100</c:v>
                </c:pt>
                <c:pt idx="15">
                  <c:v>99800100</c:v>
                </c:pt>
                <c:pt idx="16">
                  <c:v>156000100</c:v>
                </c:pt>
                <c:pt idx="17">
                  <c:v>225300100</c:v>
                </c:pt>
                <c:pt idx="18">
                  <c:v>289000000</c:v>
                </c:pt>
                <c:pt idx="19">
                  <c:v>361000000</c:v>
                </c:pt>
              </c:numCache>
            </c:numRef>
          </c:xVal>
          <c:yVal>
            <c:numRef>
              <c:f>'Passa-Alto'!$O$3:$O$22</c:f>
              <c:numCache>
                <c:formatCode>General</c:formatCode>
                <c:ptCount val="20"/>
                <c:pt idx="0">
                  <c:v>8.8862884183103265E-3</c:v>
                </c:pt>
                <c:pt idx="1">
                  <c:v>8.8648229227946598E-3</c:v>
                </c:pt>
                <c:pt idx="2">
                  <c:v>8.7662686030920266E-3</c:v>
                </c:pt>
                <c:pt idx="3">
                  <c:v>8.6090778047354134E-3</c:v>
                </c:pt>
                <c:pt idx="4">
                  <c:v>8.5715488347219773E-3</c:v>
                </c:pt>
                <c:pt idx="5">
                  <c:v>8.4036036245386646E-3</c:v>
                </c:pt>
                <c:pt idx="6">
                  <c:v>8.1484997789702338E-3</c:v>
                </c:pt>
                <c:pt idx="7">
                  <c:v>7.8735272037134488E-3</c:v>
                </c:pt>
                <c:pt idx="8">
                  <c:v>7.3092208295194678E-3</c:v>
                </c:pt>
                <c:pt idx="9">
                  <c:v>6.7210720866527508E-3</c:v>
                </c:pt>
                <c:pt idx="10">
                  <c:v>5.9386133197444893E-3</c:v>
                </c:pt>
                <c:pt idx="11">
                  <c:v>4.658331385926918E-3</c:v>
                </c:pt>
                <c:pt idx="12">
                  <c:v>2.6018258022442462E-3</c:v>
                </c:pt>
                <c:pt idx="13">
                  <c:v>1.2189785497162457E-3</c:v>
                </c:pt>
                <c:pt idx="14">
                  <c:v>1.0398996458459641E-3</c:v>
                </c:pt>
                <c:pt idx="15">
                  <c:v>7.3813003257262822E-4</c:v>
                </c:pt>
                <c:pt idx="16">
                  <c:v>8.8524331809484655E-4</c:v>
                </c:pt>
                <c:pt idx="17">
                  <c:v>8.1960037857764403E-4</c:v>
                </c:pt>
                <c:pt idx="18">
                  <c:v>5.2982475278436439E-4</c:v>
                </c:pt>
                <c:pt idx="19">
                  <c:v>4.9955380127495483E-4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2B-4F06-B694-094D50244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α</a:t>
                </a:r>
                <a:r>
                  <a:rPr lang="en-US" sz="1400" baseline="-25000"/>
                  <a:t>c </a:t>
                </a:r>
                <a:r>
                  <a:rPr lang="en-US" sz="1400" baseline="0"/>
                  <a:t>(rads)</a:t>
                </a:r>
                <a:endParaRPr lang="en-US" sz="1400" baseline="-25000"/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Linearização</c:v>
          </c:tx>
          <c:spPr>
            <a:ln w="19050">
              <a:noFill/>
            </a:ln>
          </c:spPr>
          <c:xVal>
            <c:numRef>
              <c:f>'Passa-Alto'!$R$3:$R$22</c:f>
              <c:numCache>
                <c:formatCode>General</c:formatCode>
                <c:ptCount val="20"/>
                <c:pt idx="0">
                  <c:v>1.1111111111111111E-3</c:v>
                </c:pt>
                <c:pt idx="1">
                  <c:v>4.0000000000000002E-4</c:v>
                </c:pt>
                <c:pt idx="2">
                  <c:v>1E-4</c:v>
                </c:pt>
                <c:pt idx="3">
                  <c:v>4.4444444444444447E-5</c:v>
                </c:pt>
                <c:pt idx="4">
                  <c:v>3.9062500000000001E-5</c:v>
                </c:pt>
                <c:pt idx="5">
                  <c:v>2.5000000000000001E-5</c:v>
                </c:pt>
                <c:pt idx="6">
                  <c:v>1.5747039556563368E-5</c:v>
                </c:pt>
                <c:pt idx="7">
                  <c:v>1.0892178326743566E-5</c:v>
                </c:pt>
                <c:pt idx="8">
                  <c:v>6.2500000000000003E-6</c:v>
                </c:pt>
                <c:pt idx="9">
                  <c:v>3.9840478723192335E-6</c:v>
                </c:pt>
                <c:pt idx="10">
                  <c:v>1.7825280168841053E-6</c:v>
                </c:pt>
                <c:pt idx="11">
                  <c:v>1.002003004005006E-6</c:v>
                </c:pt>
                <c:pt idx="12">
                  <c:v>2.4999999999999999E-7</c:v>
                </c:pt>
                <c:pt idx="13">
                  <c:v>3.9840478723192335E-8</c:v>
                </c:pt>
                <c:pt idx="14">
                  <c:v>1.7825280168841055E-8</c:v>
                </c:pt>
                <c:pt idx="15">
                  <c:v>1.002003004005006E-8</c:v>
                </c:pt>
                <c:pt idx="16">
                  <c:v>6.4102523011203195E-9</c:v>
                </c:pt>
                <c:pt idx="17">
                  <c:v>4.438524439181341E-9</c:v>
                </c:pt>
                <c:pt idx="18">
                  <c:v>3.4602076124567474E-9</c:v>
                </c:pt>
                <c:pt idx="19">
                  <c:v>2.770083102493075E-9</c:v>
                </c:pt>
              </c:numCache>
            </c:numRef>
          </c:xVal>
          <c:yVal>
            <c:numRef>
              <c:f>'Passa-Alto'!$X$3:$X$22</c:f>
              <c:numCache>
                <c:formatCode>General</c:formatCode>
                <c:ptCount val="20"/>
                <c:pt idx="0">
                  <c:v>248.98676502898638</c:v>
                </c:pt>
                <c:pt idx="1">
                  <c:v>71.338863998403582</c:v>
                </c:pt>
                <c:pt idx="2">
                  <c:v>-4.0295430549072826</c:v>
                </c:pt>
                <c:pt idx="3">
                  <c:v>-17.807166393019155</c:v>
                </c:pt>
                <c:pt idx="4">
                  <c:v>-19.370587320188829</c:v>
                </c:pt>
                <c:pt idx="5">
                  <c:v>-23.249888697595175</c:v>
                </c:pt>
                <c:pt idx="6">
                  <c:v>-25.195007206401563</c:v>
                </c:pt>
                <c:pt idx="7">
                  <c:v>-26.543741248885649</c:v>
                </c:pt>
                <c:pt idx="8">
                  <c:v>-27.626731495839085</c:v>
                </c:pt>
                <c:pt idx="9">
                  <c:v>-28.221195917887076</c:v>
                </c:pt>
                <c:pt idx="10">
                  <c:v>-28.692536623930366</c:v>
                </c:pt>
                <c:pt idx="11">
                  <c:v>-28.878297936887016</c:v>
                </c:pt>
                <c:pt idx="12">
                  <c:v>-28.716460408480501</c:v>
                </c:pt>
                <c:pt idx="13">
                  <c:v>-26.284469909330255</c:v>
                </c:pt>
                <c:pt idx="14">
                  <c:v>-22.627615611172462</c:v>
                </c:pt>
                <c:pt idx="15">
                  <c:v>-17.508746909581543</c:v>
                </c:pt>
                <c:pt idx="16">
                  <c:v>-10.877852897782255</c:v>
                </c:pt>
                <c:pt idx="17">
                  <c:v>-2.7213734632754241</c:v>
                </c:pt>
                <c:pt idx="18">
                  <c:v>4.7756608601170667</c:v>
                </c:pt>
                <c:pt idx="19">
                  <c:v>13.249925207656634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FE-4E9F-B3C1-A3DB35E65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4481</xdr:colOff>
      <xdr:row>22</xdr:row>
      <xdr:rowOff>4482</xdr:rowOff>
    </xdr:from>
    <xdr:to>
      <xdr:col>11</xdr:col>
      <xdr:colOff>678872</xdr:colOff>
      <xdr:row>38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A782B-F323-469A-A058-98AACDC9D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608215</xdr:colOff>
      <xdr:row>22</xdr:row>
      <xdr:rowOff>6235</xdr:rowOff>
    </xdr:from>
    <xdr:to>
      <xdr:col>21</xdr:col>
      <xdr:colOff>12470</xdr:colOff>
      <xdr:row>39</xdr:row>
      <xdr:rowOff>937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3305C4-028C-42FB-B997-47C35AF4F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</xdr:colOff>
      <xdr:row>21</xdr:row>
      <xdr:rowOff>166254</xdr:rowOff>
    </xdr:from>
    <xdr:to>
      <xdr:col>30</xdr:col>
      <xdr:colOff>526473</xdr:colOff>
      <xdr:row>38</xdr:row>
      <xdr:rowOff>160956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31960E-30A2-4F18-ADBF-D0D213DCB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591671</xdr:colOff>
      <xdr:row>40</xdr:row>
      <xdr:rowOff>0</xdr:rowOff>
    </xdr:from>
    <xdr:to>
      <xdr:col>30</xdr:col>
      <xdr:colOff>533808</xdr:colOff>
      <xdr:row>56</xdr:row>
      <xdr:rowOff>147102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CDC579-4B71-4191-8B5F-27D969F83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4481</xdr:colOff>
      <xdr:row>23</xdr:row>
      <xdr:rowOff>4482</xdr:rowOff>
    </xdr:from>
    <xdr:to>
      <xdr:col>11</xdr:col>
      <xdr:colOff>678872</xdr:colOff>
      <xdr:row>39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79620-A5FC-4D51-B5A7-2E982258C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13855</xdr:colOff>
      <xdr:row>22</xdr:row>
      <xdr:rowOff>166255</xdr:rowOff>
    </xdr:from>
    <xdr:to>
      <xdr:col>21</xdr:col>
      <xdr:colOff>27710</xdr:colOff>
      <xdr:row>39</xdr:row>
      <xdr:rowOff>160957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72843-E19B-434D-A3EE-D6ED8381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</xdr:colOff>
      <xdr:row>22</xdr:row>
      <xdr:rowOff>166254</xdr:rowOff>
    </xdr:from>
    <xdr:to>
      <xdr:col>30</xdr:col>
      <xdr:colOff>526473</xdr:colOff>
      <xdr:row>39</xdr:row>
      <xdr:rowOff>160956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DDEF75-DBA3-4CA5-A513-98D40108D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27709</xdr:colOff>
      <xdr:row>42</xdr:row>
      <xdr:rowOff>0</xdr:rowOff>
    </xdr:from>
    <xdr:to>
      <xdr:col>30</xdr:col>
      <xdr:colOff>568036</xdr:colOff>
      <xdr:row>58</xdr:row>
      <xdr:rowOff>147101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991DE4-841B-4B78-8B93-AE420AB4D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BF9E-75A3-4CCC-9D0A-CF86AAAEB0C8}">
  <dimension ref="A2:Y44"/>
  <sheetViews>
    <sheetView tabSelected="1" zoomScaleNormal="100" workbookViewId="0">
      <selection activeCell="H45" sqref="H45"/>
    </sheetView>
  </sheetViews>
  <sheetFormatPr defaultRowHeight="14.4" x14ac:dyDescent="0.3"/>
  <cols>
    <col min="1" max="1" width="15.33203125" customWidth="1"/>
    <col min="12" max="12" width="10" customWidth="1"/>
    <col min="14" max="14" width="10.33203125" customWidth="1"/>
    <col min="15" max="15" width="8.5546875" customWidth="1"/>
    <col min="16" max="16" width="10.33203125" customWidth="1"/>
    <col min="17" max="17" width="13.77734375" customWidth="1"/>
    <col min="19" max="19" width="10.6640625" customWidth="1"/>
    <col min="20" max="20" width="10.5546875" customWidth="1"/>
    <col min="21" max="21" width="8.109375" customWidth="1"/>
    <col min="23" max="23" width="11.109375" customWidth="1"/>
  </cols>
  <sheetData>
    <row r="2" spans="1:25" ht="15.6" x14ac:dyDescent="0.35">
      <c r="A2" s="4" t="s">
        <v>14</v>
      </c>
      <c r="B2" s="3" t="s">
        <v>0</v>
      </c>
      <c r="C2" s="3" t="s">
        <v>5</v>
      </c>
      <c r="D2" s="3" t="s">
        <v>1</v>
      </c>
      <c r="E2" s="3" t="s">
        <v>6</v>
      </c>
      <c r="F2" s="3" t="s">
        <v>2</v>
      </c>
      <c r="G2" s="3" t="s">
        <v>7</v>
      </c>
      <c r="H2" s="3" t="s">
        <v>3</v>
      </c>
      <c r="I2" s="3" t="s">
        <v>8</v>
      </c>
      <c r="J2" s="3" t="s">
        <v>4</v>
      </c>
      <c r="K2" s="3" t="s">
        <v>9</v>
      </c>
      <c r="L2" s="3" t="s">
        <v>15</v>
      </c>
      <c r="M2" s="3" t="s">
        <v>11</v>
      </c>
      <c r="N2" s="3" t="s">
        <v>10</v>
      </c>
      <c r="O2" s="3" t="s">
        <v>12</v>
      </c>
      <c r="P2" s="3" t="s">
        <v>13</v>
      </c>
      <c r="Q2" s="3" t="s">
        <v>18</v>
      </c>
      <c r="R2" s="3" t="s">
        <v>32</v>
      </c>
      <c r="S2" s="3" t="s">
        <v>19</v>
      </c>
      <c r="T2" s="3" t="s">
        <v>31</v>
      </c>
      <c r="V2" s="3" t="s">
        <v>20</v>
      </c>
      <c r="W2" s="3" t="s">
        <v>21</v>
      </c>
      <c r="X2" s="4" t="s">
        <v>29</v>
      </c>
      <c r="Y2" s="3" t="s">
        <v>30</v>
      </c>
    </row>
    <row r="3" spans="1:25" x14ac:dyDescent="0.3">
      <c r="A3" s="4">
        <v>30</v>
      </c>
      <c r="B3" s="6">
        <v>30</v>
      </c>
      <c r="C3" s="7">
        <v>1</v>
      </c>
      <c r="D3" s="2">
        <f>LOG(B3)</f>
        <v>1.4771212547196624</v>
      </c>
      <c r="E3" s="2">
        <f>SQRT(((1/B3)*C3)^2)</f>
        <v>3.3333333333333333E-2</v>
      </c>
      <c r="F3" s="6">
        <v>5.08</v>
      </c>
      <c r="G3" s="7">
        <v>0.01</v>
      </c>
      <c r="H3" s="6">
        <v>4.92</v>
      </c>
      <c r="I3" s="7">
        <v>0.1</v>
      </c>
      <c r="J3" s="2">
        <f>H3/F3</f>
        <v>0.96850393700787396</v>
      </c>
      <c r="K3" s="2">
        <f>SQRT(((1/F3)*I3)^2+(-(H3/(F3^2))*G3)^2)</f>
        <v>1.9777146704986606E-2</v>
      </c>
      <c r="L3" s="14">
        <f>1/(SQRT(1+(2*PI()*B3*$B$23*$B$24)^2))</f>
        <v>0.99866357723266974</v>
      </c>
      <c r="M3" s="6">
        <v>2.5</v>
      </c>
      <c r="N3" s="7">
        <v>0.5</v>
      </c>
      <c r="O3" s="2">
        <f>M3*PI()/180</f>
        <v>4.3633231299858237E-2</v>
      </c>
      <c r="P3" s="2">
        <f>N3*PI()/180</f>
        <v>8.7266462599716477E-3</v>
      </c>
      <c r="Q3" s="2">
        <f>B3^2</f>
        <v>900</v>
      </c>
      <c r="R3" s="2">
        <f>SQRT((2*B3*C3)^2)</f>
        <v>60</v>
      </c>
      <c r="S3" s="2">
        <f>1/(J3^2)</f>
        <v>1.0660982219578294</v>
      </c>
      <c r="T3" s="2">
        <f>SQRT((-(2/(J3^3))*K3)^2)</f>
        <v>4.3540103724769776E-2</v>
      </c>
      <c r="U3" s="5"/>
      <c r="V3" s="2">
        <f>$Q$42*Q3+$R$42</f>
        <v>-15.579371892647634</v>
      </c>
      <c r="W3" s="2">
        <f>S3-V3</f>
        <v>16.645470114605462</v>
      </c>
      <c r="X3" s="2">
        <f>V3+$R$44</f>
        <v>69.305660843160084</v>
      </c>
      <c r="Y3" s="2">
        <f>V3-$R$44</f>
        <v>-100.46440462845534</v>
      </c>
    </row>
    <row r="4" spans="1:25" x14ac:dyDescent="0.3">
      <c r="A4" s="4">
        <v>50</v>
      </c>
      <c r="B4" s="6">
        <v>50</v>
      </c>
      <c r="C4" s="7">
        <v>1</v>
      </c>
      <c r="D4" s="2">
        <f t="shared" ref="D4:D21" si="0">LOG(B4)</f>
        <v>1.6989700043360187</v>
      </c>
      <c r="E4" s="2">
        <f t="shared" ref="E4:E21" si="1">SQRT(((1/B4)*C4)^2)</f>
        <v>0.02</v>
      </c>
      <c r="F4" s="6">
        <v>5.08</v>
      </c>
      <c r="G4" s="7">
        <v>0.01</v>
      </c>
      <c r="H4" s="6">
        <v>4.92</v>
      </c>
      <c r="I4" s="7">
        <v>0.1</v>
      </c>
      <c r="J4" s="2">
        <f t="shared" ref="J4:J21" si="2">H4/F4</f>
        <v>0.96850393700787396</v>
      </c>
      <c r="K4" s="2">
        <f t="shared" ref="K4:K21" si="3">SQRT(((1/F4)*I4)^2+(-(H4/(F4^2))*G4)^2)</f>
        <v>1.9777146704986606E-2</v>
      </c>
      <c r="L4" s="14">
        <f t="shared" ref="L4:L21" si="4">1/(SQRT(1+(2*PI()*B4*$B$23*$B$24)^2))</f>
        <v>0.99630088634445635</v>
      </c>
      <c r="M4" s="6">
        <v>5</v>
      </c>
      <c r="N4" s="7">
        <v>0.01</v>
      </c>
      <c r="O4" s="2">
        <f>M4*PI()/180</f>
        <v>8.7266462599716474E-2</v>
      </c>
      <c r="P4" s="2">
        <f>N4*PI()/180</f>
        <v>1.7453292519943296E-4</v>
      </c>
      <c r="Q4" s="2">
        <f>B4^2</f>
        <v>2500</v>
      </c>
      <c r="R4" s="2">
        <f>SQRT((2*B4*C4)^2)</f>
        <v>100</v>
      </c>
      <c r="S4" s="2">
        <f>1/(J4^2)</f>
        <v>1.0660982219578294</v>
      </c>
      <c r="T4" s="2">
        <f>SQRT((-(2/(J4^3))*K4)^2)</f>
        <v>4.3540103724769776E-2</v>
      </c>
      <c r="U4" s="5"/>
      <c r="V4" s="2">
        <f>$Q$42*Q4+$R$42</f>
        <v>-15.569951836323074</v>
      </c>
      <c r="W4" s="2">
        <f>S4-V4</f>
        <v>16.636050058280905</v>
      </c>
      <c r="X4" s="2">
        <f>V4+$R$44</f>
        <v>69.315080899484641</v>
      </c>
      <c r="Y4" s="2">
        <f>V4-$R$44</f>
        <v>-100.45498457213078</v>
      </c>
    </row>
    <row r="5" spans="1:25" x14ac:dyDescent="0.3">
      <c r="A5" s="4">
        <v>100</v>
      </c>
      <c r="B5" s="6">
        <v>100</v>
      </c>
      <c r="C5" s="7">
        <v>1</v>
      </c>
      <c r="D5" s="2">
        <f t="shared" si="0"/>
        <v>2</v>
      </c>
      <c r="E5" s="2">
        <f t="shared" si="1"/>
        <v>0.01</v>
      </c>
      <c r="F5" s="6">
        <v>5.08</v>
      </c>
      <c r="G5" s="7">
        <v>0.01</v>
      </c>
      <c r="H5" s="6">
        <v>4.5999999999999996</v>
      </c>
      <c r="I5" s="7">
        <v>0.1</v>
      </c>
      <c r="J5" s="2">
        <f t="shared" si="2"/>
        <v>0.90551181102362199</v>
      </c>
      <c r="K5" s="2">
        <f t="shared" si="3"/>
        <v>1.9765578513183293E-2</v>
      </c>
      <c r="L5" s="14">
        <f t="shared" si="4"/>
        <v>0.9854450871215813</v>
      </c>
      <c r="M5" s="6">
        <v>11.15</v>
      </c>
      <c r="N5" s="7">
        <v>0.35</v>
      </c>
      <c r="O5" s="2">
        <f>M5*PI()/180</f>
        <v>0.19460421159736774</v>
      </c>
      <c r="P5" s="2">
        <f>N5*PI()/180</f>
        <v>6.1086523819801532E-3</v>
      </c>
      <c r="Q5" s="2">
        <f>B5^2</f>
        <v>10000</v>
      </c>
      <c r="R5" s="2">
        <f>SQRT((2*B5*C5)^2)</f>
        <v>200</v>
      </c>
      <c r="S5" s="2">
        <f>1/(J5^2)</f>
        <v>1.219584120982987</v>
      </c>
      <c r="T5" s="2">
        <f>SQRT((-(2/(J5^3))*K5)^2)</f>
        <v>5.3242344060583466E-2</v>
      </c>
      <c r="U5" s="5"/>
      <c r="V5" s="2">
        <f>$Q$42*Q5+$R$42</f>
        <v>-15.525795322301702</v>
      </c>
      <c r="W5" s="2">
        <f>S5-V5</f>
        <v>16.745379443284691</v>
      </c>
      <c r="X5" s="2">
        <f>V5+$R$44</f>
        <v>69.359237413506008</v>
      </c>
      <c r="Y5" s="2">
        <f>V5-$R$44</f>
        <v>-100.41082805810942</v>
      </c>
    </row>
    <row r="6" spans="1:25" x14ac:dyDescent="0.3">
      <c r="A6" s="4">
        <v>150</v>
      </c>
      <c r="B6" s="6">
        <v>150</v>
      </c>
      <c r="C6" s="7">
        <v>1</v>
      </c>
      <c r="D6" s="2">
        <f t="shared" si="0"/>
        <v>2.1760912590556813</v>
      </c>
      <c r="E6" s="2">
        <f t="shared" si="1"/>
        <v>6.6666666666666671E-3</v>
      </c>
      <c r="F6" s="6">
        <v>5.04</v>
      </c>
      <c r="G6" s="7">
        <v>0.01</v>
      </c>
      <c r="H6" s="6">
        <v>4.5199999999999996</v>
      </c>
      <c r="I6" s="7">
        <v>0.1</v>
      </c>
      <c r="J6" s="2">
        <f t="shared" si="2"/>
        <v>0.89682539682539675</v>
      </c>
      <c r="K6" s="2">
        <f t="shared" si="3"/>
        <v>1.9920901293078431E-2</v>
      </c>
      <c r="L6" s="14">
        <f t="shared" si="4"/>
        <v>0.96811484916203105</v>
      </c>
      <c r="M6" s="6">
        <v>16.75</v>
      </c>
      <c r="N6" s="7">
        <v>0.55000000000000004</v>
      </c>
      <c r="O6" s="2">
        <f>M6*PI()/180</f>
        <v>0.29234264970905016</v>
      </c>
      <c r="P6" s="2">
        <f>N6*PI()/180</f>
        <v>9.5993108859688137E-3</v>
      </c>
      <c r="Q6" s="2">
        <f>B6^2</f>
        <v>22500</v>
      </c>
      <c r="R6" s="2">
        <f>SQRT((2*B6*C6)^2)</f>
        <v>300</v>
      </c>
      <c r="S6" s="2">
        <f>1/(J6^2)</f>
        <v>1.2433236745242386</v>
      </c>
      <c r="T6" s="2">
        <f>SQRT((-(2/(J6^3))*K6)^2)</f>
        <v>5.5235117745817019E-2</v>
      </c>
      <c r="U6" s="5"/>
      <c r="V6" s="2">
        <f>$Q$42*Q6+$R$42</f>
        <v>-15.452201132266083</v>
      </c>
      <c r="W6" s="2">
        <f>S6-V6</f>
        <v>16.695524806790321</v>
      </c>
      <c r="X6" s="2">
        <f>V6+$R$44</f>
        <v>69.432831603541629</v>
      </c>
      <c r="Y6" s="2">
        <f>V6-$R$44</f>
        <v>-100.3372338680738</v>
      </c>
    </row>
    <row r="7" spans="1:25" x14ac:dyDescent="0.3">
      <c r="A7" s="4">
        <v>160</v>
      </c>
      <c r="B7" s="6">
        <v>160</v>
      </c>
      <c r="C7" s="7">
        <v>1</v>
      </c>
      <c r="D7" s="2">
        <f t="shared" si="0"/>
        <v>2.2041199826559246</v>
      </c>
      <c r="E7" s="2">
        <f t="shared" si="1"/>
        <v>6.2500000000000003E-3</v>
      </c>
      <c r="F7" s="6">
        <v>5.04</v>
      </c>
      <c r="G7" s="7">
        <v>0.01</v>
      </c>
      <c r="H7" s="6">
        <v>4.4800000000000004</v>
      </c>
      <c r="I7" s="7">
        <v>0.04</v>
      </c>
      <c r="J7" s="2">
        <f t="shared" si="2"/>
        <v>0.88888888888888895</v>
      </c>
      <c r="K7" s="2">
        <f t="shared" si="3"/>
        <v>8.1301097506991955E-3</v>
      </c>
      <c r="L7" s="14">
        <f t="shared" si="4"/>
        <v>0.96395660608379674</v>
      </c>
      <c r="M7" s="6">
        <v>16.7</v>
      </c>
      <c r="N7" s="7">
        <v>0.6</v>
      </c>
      <c r="O7" s="2">
        <f>M7*PI()/180</f>
        <v>0.291469985083053</v>
      </c>
      <c r="P7" s="2">
        <f>N7*PI()/180</f>
        <v>1.0471975511965976E-2</v>
      </c>
      <c r="Q7" s="2">
        <f>B7^2</f>
        <v>25600</v>
      </c>
      <c r="R7" s="2">
        <f>SQRT((2*B7*C7)^2)</f>
        <v>320</v>
      </c>
      <c r="S7" s="2">
        <f>1/(J7^2)</f>
        <v>1.265625</v>
      </c>
      <c r="T7" s="2">
        <f>SQRT((-(2/(J7^3))*K7)^2)</f>
        <v>2.3151757844764503E-2</v>
      </c>
      <c r="U7" s="5"/>
      <c r="V7" s="2">
        <f>$Q$42*Q7+$R$42</f>
        <v>-15.43394977313725</v>
      </c>
      <c r="W7" s="2">
        <f>S7-V7</f>
        <v>16.69957477313725</v>
      </c>
      <c r="X7" s="2">
        <f>V7+$R$44</f>
        <v>69.451082962670455</v>
      </c>
      <c r="Y7" s="2">
        <f>V7-$R$44</f>
        <v>-100.31898250894497</v>
      </c>
    </row>
    <row r="8" spans="1:25" x14ac:dyDescent="0.3">
      <c r="A8" s="4">
        <v>200</v>
      </c>
      <c r="B8" s="6">
        <v>200</v>
      </c>
      <c r="C8" s="7">
        <v>1</v>
      </c>
      <c r="D8" s="2">
        <f t="shared" si="0"/>
        <v>2.3010299956639813</v>
      </c>
      <c r="E8" s="2">
        <f t="shared" si="1"/>
        <v>5.0000000000000001E-3</v>
      </c>
      <c r="F8" s="6">
        <v>5.04</v>
      </c>
      <c r="G8" s="7">
        <v>0.01</v>
      </c>
      <c r="H8" s="6">
        <v>4.4400000000000004</v>
      </c>
      <c r="I8" s="7">
        <v>0.1</v>
      </c>
      <c r="J8" s="2">
        <f t="shared" si="2"/>
        <v>0.88095238095238104</v>
      </c>
      <c r="K8" s="2">
        <f t="shared" si="3"/>
        <v>1.9918112814783062E-2</v>
      </c>
      <c r="L8" s="14">
        <f t="shared" si="4"/>
        <v>0.94531991213287847</v>
      </c>
      <c r="M8" s="6">
        <v>21.25</v>
      </c>
      <c r="N8" s="7">
        <v>0.7</v>
      </c>
      <c r="O8" s="2">
        <f>M8*PI()/180</f>
        <v>0.37088246604879505</v>
      </c>
      <c r="P8" s="2">
        <f>N8*PI()/180</f>
        <v>1.2217304763960306E-2</v>
      </c>
      <c r="Q8" s="2">
        <f>B8^2</f>
        <v>40000</v>
      </c>
      <c r="R8" s="2">
        <f>SQRT((2*B8*C8)^2)</f>
        <v>400</v>
      </c>
      <c r="S8" s="2">
        <f>1/(J8^2)</f>
        <v>1.2885317750182612</v>
      </c>
      <c r="T8" s="2">
        <f>SQRT((-(2/(J8^3))*K8)^2)</f>
        <v>5.8266761780018834E-2</v>
      </c>
      <c r="U8" s="5"/>
      <c r="V8" s="2">
        <f>$Q$42*Q8+$R$42</f>
        <v>-15.349169266216217</v>
      </c>
      <c r="W8" s="2">
        <f>S8-V8</f>
        <v>16.637701041234479</v>
      </c>
      <c r="X8" s="2">
        <f>V8+$R$44</f>
        <v>69.53586346959149</v>
      </c>
      <c r="Y8" s="2">
        <f>V8-$R$44</f>
        <v>-100.23420200202393</v>
      </c>
    </row>
    <row r="9" spans="1:25" x14ac:dyDescent="0.3">
      <c r="A9" s="4">
        <v>250</v>
      </c>
      <c r="B9" s="6">
        <v>253</v>
      </c>
      <c r="C9" s="7">
        <v>1</v>
      </c>
      <c r="D9" s="2">
        <f t="shared" si="0"/>
        <v>2.403120521175818</v>
      </c>
      <c r="E9" s="2">
        <f t="shared" si="1"/>
        <v>3.952569169960474E-3</v>
      </c>
      <c r="F9" s="6">
        <v>5</v>
      </c>
      <c r="G9" s="7">
        <v>0.01</v>
      </c>
      <c r="H9" s="6">
        <v>4.3600000000000003</v>
      </c>
      <c r="I9" s="7">
        <v>0.1</v>
      </c>
      <c r="J9" s="2">
        <f t="shared" si="2"/>
        <v>0.87200000000000011</v>
      </c>
      <c r="K9" s="2">
        <f t="shared" si="3"/>
        <v>2.0075894400997434E-2</v>
      </c>
      <c r="L9" s="14">
        <f t="shared" si="4"/>
        <v>0.9165146361237746</v>
      </c>
      <c r="M9" s="18">
        <f>(K9+L9)/2</f>
        <v>0.46829526526238602</v>
      </c>
      <c r="N9" s="19">
        <f>ABS(L9-M9)/2</f>
        <v>0.22410968543069429</v>
      </c>
      <c r="O9" s="2">
        <f>M9*PI()/180</f>
        <v>8.1732942503288629E-3</v>
      </c>
      <c r="P9" s="2">
        <f>N9*PI()/180</f>
        <v>3.9114518963743817E-3</v>
      </c>
      <c r="Q9" s="2">
        <f>B9^2</f>
        <v>64009</v>
      </c>
      <c r="R9" s="2">
        <f>SQRT((2*B9*C9)^2)</f>
        <v>506</v>
      </c>
      <c r="S9" s="2">
        <f>1/(J9^2)</f>
        <v>1.3151249894789998</v>
      </c>
      <c r="T9" s="2">
        <f>SQRT((-(2/(J9^3))*K9)^2)</f>
        <v>6.0555757827736825E-2</v>
      </c>
      <c r="U9" s="5"/>
      <c r="V9" s="2">
        <f>$Q$42*Q9+$R$42</f>
        <v>-15.207815433531001</v>
      </c>
      <c r="W9" s="2">
        <f>S9-V9</f>
        <v>16.522940423010002</v>
      </c>
      <c r="X9" s="2">
        <f>V9+$R$44</f>
        <v>69.677217302276716</v>
      </c>
      <c r="Y9" s="2">
        <f>V9-$R$44</f>
        <v>-100.09284816933871</v>
      </c>
    </row>
    <row r="10" spans="1:25" x14ac:dyDescent="0.3">
      <c r="A10" s="4">
        <v>300</v>
      </c>
      <c r="B10" s="6">
        <v>305</v>
      </c>
      <c r="C10" s="7">
        <v>1</v>
      </c>
      <c r="D10" s="2">
        <f t="shared" si="0"/>
        <v>2.4842998393467859</v>
      </c>
      <c r="E10" s="2">
        <f t="shared" si="1"/>
        <v>3.2786885245901639E-3</v>
      </c>
      <c r="F10" s="6">
        <v>5</v>
      </c>
      <c r="G10" s="7">
        <v>0.01</v>
      </c>
      <c r="H10" s="6">
        <v>4.12</v>
      </c>
      <c r="I10" s="7">
        <v>0.1</v>
      </c>
      <c r="J10" s="2">
        <f t="shared" si="2"/>
        <v>0.82400000000000007</v>
      </c>
      <c r="K10" s="2">
        <f t="shared" si="3"/>
        <v>2.0067782737512387E-2</v>
      </c>
      <c r="L10" s="14">
        <f t="shared" si="4"/>
        <v>0.88498240479062551</v>
      </c>
      <c r="M10" s="18">
        <f t="shared" ref="M10:M22" si="5">(K10+L10)/2</f>
        <v>0.45252509376406896</v>
      </c>
      <c r="N10" s="19">
        <f t="shared" ref="N10:N22" si="6">ABS(L10-M10)/2</f>
        <v>0.21622865551327827</v>
      </c>
      <c r="O10" s="2">
        <f>M10*PI()/180</f>
        <v>7.8980528340790637E-3</v>
      </c>
      <c r="P10" s="2">
        <f>N10*PI()/180</f>
        <v>3.7739019758672955E-3</v>
      </c>
      <c r="Q10" s="2">
        <f>B10^2</f>
        <v>93025</v>
      </c>
      <c r="R10" s="2">
        <f>SQRT((2*B10*C10)^2)</f>
        <v>610</v>
      </c>
      <c r="S10" s="2">
        <f>1/(J10^2)</f>
        <v>1.4728061080214909</v>
      </c>
      <c r="T10" s="2">
        <f>SQRT((-(2/(J10^3))*K10)^2)</f>
        <v>7.173774997635067E-2</v>
      </c>
      <c r="U10" s="5"/>
      <c r="V10" s="2">
        <f>$Q$42*Q10+$R$42</f>
        <v>-15.03698271208512</v>
      </c>
      <c r="W10" s="2">
        <f>S10-V10</f>
        <v>16.509788820106611</v>
      </c>
      <c r="X10" s="2">
        <f>V10+$R$44</f>
        <v>69.848050023722593</v>
      </c>
      <c r="Y10" s="2">
        <f>V10-$R$44</f>
        <v>-99.922015447892832</v>
      </c>
    </row>
    <row r="11" spans="1:25" x14ac:dyDescent="0.3">
      <c r="A11" s="4">
        <v>400</v>
      </c>
      <c r="B11" s="6">
        <v>400</v>
      </c>
      <c r="C11" s="7">
        <v>1</v>
      </c>
      <c r="D11" s="2">
        <f t="shared" si="0"/>
        <v>2.6020599913279625</v>
      </c>
      <c r="E11" s="2">
        <f t="shared" si="1"/>
        <v>2.5000000000000001E-3</v>
      </c>
      <c r="F11" s="6">
        <v>5</v>
      </c>
      <c r="G11" s="7">
        <v>0.01</v>
      </c>
      <c r="H11" s="6">
        <v>3.48</v>
      </c>
      <c r="I11" s="7">
        <v>0.1</v>
      </c>
      <c r="J11" s="2">
        <f t="shared" si="2"/>
        <v>0.69599999999999995</v>
      </c>
      <c r="K11" s="2">
        <f t="shared" si="3"/>
        <v>2.0048383076946633E-2</v>
      </c>
      <c r="L11" s="14">
        <f t="shared" si="4"/>
        <v>0.82307264744960495</v>
      </c>
      <c r="M11" s="18">
        <f t="shared" si="5"/>
        <v>0.42156051526327581</v>
      </c>
      <c r="N11" s="19">
        <f t="shared" si="6"/>
        <v>0.20075606609316457</v>
      </c>
      <c r="O11" s="2">
        <f>M11*PI()/180</f>
        <v>7.3576189877479726E-3</v>
      </c>
      <c r="P11" s="2">
        <f>N11*PI()/180</f>
        <v>3.503854346677071E-3</v>
      </c>
      <c r="Q11" s="2">
        <f>B11^2</f>
        <v>160000</v>
      </c>
      <c r="R11" s="2">
        <f>SQRT((2*B11*C11)^2)</f>
        <v>800</v>
      </c>
      <c r="S11" s="2">
        <f>1/(J11^2)</f>
        <v>2.0643413925221301</v>
      </c>
      <c r="T11" s="2">
        <f>SQRT((-(2/(J11^3))*K11)^2)</f>
        <v>0.1189273190772446</v>
      </c>
      <c r="U11" s="5"/>
      <c r="V11" s="2">
        <f>$Q$42*Q11+$R$42</f>
        <v>-14.642665041874272</v>
      </c>
      <c r="W11" s="2">
        <f>S11-V11</f>
        <v>16.707006434396401</v>
      </c>
      <c r="X11" s="2">
        <f>V11+$R$44</f>
        <v>70.242367693933446</v>
      </c>
      <c r="Y11" s="2">
        <f>V11-$R$44</f>
        <v>-99.527697777681979</v>
      </c>
    </row>
    <row r="12" spans="1:25" x14ac:dyDescent="0.3">
      <c r="A12" s="4">
        <v>500</v>
      </c>
      <c r="B12" s="6">
        <v>505</v>
      </c>
      <c r="C12" s="7">
        <v>1</v>
      </c>
      <c r="D12" s="2">
        <f t="shared" si="0"/>
        <v>2.7032913781186614</v>
      </c>
      <c r="E12" s="2">
        <f t="shared" si="1"/>
        <v>1.9801980198019802E-3</v>
      </c>
      <c r="F12" s="6">
        <v>5</v>
      </c>
      <c r="G12" s="7">
        <v>0.01</v>
      </c>
      <c r="H12" s="6">
        <v>3.16</v>
      </c>
      <c r="I12" s="7">
        <v>0.1</v>
      </c>
      <c r="J12" s="2">
        <f t="shared" si="2"/>
        <v>0.63200000000000001</v>
      </c>
      <c r="K12" s="2">
        <f t="shared" si="3"/>
        <v>2.0039902594573659E-2</v>
      </c>
      <c r="L12" s="14">
        <f t="shared" si="4"/>
        <v>0.75401371445205045</v>
      </c>
      <c r="M12" s="18">
        <f t="shared" si="5"/>
        <v>0.38702680852331206</v>
      </c>
      <c r="N12" s="19">
        <f t="shared" si="6"/>
        <v>0.1834934529643692</v>
      </c>
      <c r="O12" s="2">
        <f>M12*PI()/180</f>
        <v>6.7548921022174482E-3</v>
      </c>
      <c r="P12" s="2">
        <f>N12*PI()/180</f>
        <v>3.2025649100815919E-3</v>
      </c>
      <c r="Q12" s="2">
        <f>B12^2</f>
        <v>255025</v>
      </c>
      <c r="R12" s="2">
        <f>SQRT((2*B12*C12)^2)</f>
        <v>1010</v>
      </c>
      <c r="S12" s="2">
        <f>1/(J12^2)</f>
        <v>2.5036051914757249</v>
      </c>
      <c r="T12" s="2">
        <f>SQRT((-(2/(J12^3))*K12)^2)</f>
        <v>0.15877216510266601</v>
      </c>
      <c r="U12" s="5"/>
      <c r="V12" s="2">
        <f>$Q$42*Q12+$R$42</f>
        <v>-14.083202009223495</v>
      </c>
      <c r="W12" s="2">
        <f>S12-V12</f>
        <v>16.586807200699219</v>
      </c>
      <c r="X12" s="2">
        <f>V12+$R$44</f>
        <v>70.801830726584214</v>
      </c>
      <c r="Y12" s="2">
        <f>V12-$R$44</f>
        <v>-98.968234745031211</v>
      </c>
    </row>
    <row r="13" spans="1:25" x14ac:dyDescent="0.3">
      <c r="A13" s="4">
        <v>750</v>
      </c>
      <c r="B13" s="6">
        <v>747</v>
      </c>
      <c r="C13" s="7">
        <v>1</v>
      </c>
      <c r="D13" s="2">
        <f t="shared" si="0"/>
        <v>2.8733206018153989</v>
      </c>
      <c r="E13" s="2">
        <f t="shared" si="1"/>
        <v>1.3386880856760374E-3</v>
      </c>
      <c r="F13" s="6">
        <v>5</v>
      </c>
      <c r="G13" s="7">
        <v>0.01</v>
      </c>
      <c r="H13" s="6">
        <v>2.48</v>
      </c>
      <c r="I13" s="7">
        <v>0.1</v>
      </c>
      <c r="J13" s="2">
        <f t="shared" si="2"/>
        <v>0.496</v>
      </c>
      <c r="K13" s="2">
        <f t="shared" si="3"/>
        <v>2.0024586487615674E-2</v>
      </c>
      <c r="L13" s="14">
        <f t="shared" si="4"/>
        <v>0.61307953821956618</v>
      </c>
      <c r="M13" s="18">
        <f t="shared" si="5"/>
        <v>0.3165520623535909</v>
      </c>
      <c r="N13" s="19">
        <f t="shared" si="6"/>
        <v>0.14826373793298764</v>
      </c>
      <c r="O13" s="2">
        <f>M13*PI()/180</f>
        <v>5.5248757420485513E-3</v>
      </c>
      <c r="P13" s="2">
        <f>N13*PI()/180</f>
        <v>2.5876903882446462E-3</v>
      </c>
      <c r="Q13" s="2">
        <f>B13^2</f>
        <v>558009</v>
      </c>
      <c r="R13" s="2">
        <f>SQRT((2*B13*C13)^2)</f>
        <v>1494</v>
      </c>
      <c r="S13" s="2">
        <f>1/(J13^2)</f>
        <v>4.0647762747138403</v>
      </c>
      <c r="T13" s="2">
        <f>SQRT((-(2/(J13^3))*K13)^2)</f>
        <v>0.32820751639441753</v>
      </c>
      <c r="U13" s="5"/>
      <c r="V13" s="2">
        <f>$Q$42*Q13+$R$42</f>
        <v>-12.29937304332333</v>
      </c>
      <c r="W13" s="2">
        <f>S13-V13</f>
        <v>16.364149318037171</v>
      </c>
      <c r="X13" s="2">
        <f>V13+$R$44</f>
        <v>72.585659692484384</v>
      </c>
      <c r="Y13" s="2">
        <f>V13-$R$44</f>
        <v>-97.184405779131041</v>
      </c>
    </row>
    <row r="14" spans="1:25" x14ac:dyDescent="0.3">
      <c r="A14" s="4">
        <v>1000</v>
      </c>
      <c r="B14" s="6">
        <v>999</v>
      </c>
      <c r="C14" s="7">
        <v>1</v>
      </c>
      <c r="D14" s="2">
        <f t="shared" si="0"/>
        <v>2.9995654882259823</v>
      </c>
      <c r="E14" s="2">
        <f t="shared" si="1"/>
        <v>1.001001001001001E-3</v>
      </c>
      <c r="F14" s="6">
        <v>5</v>
      </c>
      <c r="G14" s="7">
        <v>0.01</v>
      </c>
      <c r="H14" s="6">
        <v>2.04</v>
      </c>
      <c r="I14" s="7">
        <v>0.1</v>
      </c>
      <c r="J14" s="2">
        <f t="shared" si="2"/>
        <v>0.40800000000000003</v>
      </c>
      <c r="K14" s="2">
        <f t="shared" si="3"/>
        <v>2.001663947819414E-2</v>
      </c>
      <c r="L14" s="14">
        <f t="shared" si="4"/>
        <v>0.50189548636141901</v>
      </c>
      <c r="M14" s="18">
        <f t="shared" si="5"/>
        <v>0.26095606291980655</v>
      </c>
      <c r="N14" s="19">
        <f t="shared" si="6"/>
        <v>0.12046971172080623</v>
      </c>
      <c r="O14" s="2">
        <f>M14*PI()/180</f>
        <v>4.5545425009921115E-3</v>
      </c>
      <c r="P14" s="2">
        <f>N14*PI()/180</f>
        <v>2.1025931184564728E-3</v>
      </c>
      <c r="Q14" s="2">
        <f>B14^2</f>
        <v>998001</v>
      </c>
      <c r="R14" s="2">
        <f>SQRT((2*B14*C14)^2)</f>
        <v>1998</v>
      </c>
      <c r="S14" s="2">
        <f>1/(J14^2)</f>
        <v>6.007304882737408</v>
      </c>
      <c r="T14" s="2">
        <f>SQRT((-(2/(J14^3))*K14)^2)</f>
        <v>0.58944145133995096</v>
      </c>
      <c r="U14" s="5"/>
      <c r="V14" s="2">
        <f>$Q$42*Q14+$R$42</f>
        <v>-9.7089046543511568</v>
      </c>
      <c r="W14" s="2">
        <f>S14-V14</f>
        <v>15.716209537088565</v>
      </c>
      <c r="X14" s="2">
        <f>V14+$R$44</f>
        <v>75.176128081456554</v>
      </c>
      <c r="Y14" s="2">
        <f>V14-$R$44</f>
        <v>-94.593937390158871</v>
      </c>
    </row>
    <row r="15" spans="1:25" x14ac:dyDescent="0.3">
      <c r="A15" s="4">
        <v>2000</v>
      </c>
      <c r="B15" s="6">
        <v>2003</v>
      </c>
      <c r="C15" s="7">
        <v>1</v>
      </c>
      <c r="D15" s="2">
        <f t="shared" si="0"/>
        <v>3.3016809492935764</v>
      </c>
      <c r="E15" s="2">
        <f t="shared" si="1"/>
        <v>4.992511233150275E-4</v>
      </c>
      <c r="F15" s="6">
        <v>5</v>
      </c>
      <c r="G15" s="7">
        <v>0.01</v>
      </c>
      <c r="H15" s="6">
        <v>1.1599999999999999</v>
      </c>
      <c r="I15" s="7">
        <v>0.1</v>
      </c>
      <c r="J15" s="2">
        <f t="shared" si="2"/>
        <v>0.23199999999999998</v>
      </c>
      <c r="K15" s="2">
        <f t="shared" si="3"/>
        <v>2.0005381675939106E-2</v>
      </c>
      <c r="L15" s="14">
        <f t="shared" si="4"/>
        <v>0.27800411334384667</v>
      </c>
      <c r="M15" s="18">
        <f t="shared" si="5"/>
        <v>0.1490047475098929</v>
      </c>
      <c r="N15" s="19">
        <f t="shared" si="6"/>
        <v>6.4499682916976886E-2</v>
      </c>
      <c r="O15" s="2">
        <f>M15*PI()/180</f>
        <v>2.6006234451504528E-3</v>
      </c>
      <c r="P15" s="2">
        <f>N15*PI()/180</f>
        <v>1.125731833393587E-3</v>
      </c>
      <c r="Q15" s="2">
        <f>B15^2</f>
        <v>4012009</v>
      </c>
      <c r="R15" s="2">
        <f>SQRT((2*B15*C15)^2)</f>
        <v>4006</v>
      </c>
      <c r="S15" s="2">
        <f>1/(J15^2)</f>
        <v>18.579072532699172</v>
      </c>
      <c r="T15" s="2">
        <f>SQRT((-(2/(J15^3))*K15)^2)</f>
        <v>3.2041503207034796</v>
      </c>
      <c r="U15" s="5"/>
      <c r="V15" s="2">
        <f>$Q$42*Q15+$R$42</f>
        <v>8.0361735473189704</v>
      </c>
      <c r="W15" s="2">
        <f>S15-V15</f>
        <v>10.542898985380202</v>
      </c>
      <c r="X15" s="2">
        <f>V15+$R$44</f>
        <v>92.921206283126679</v>
      </c>
      <c r="Y15" s="2">
        <f>V15-$R$44</f>
        <v>-76.848859188488746</v>
      </c>
    </row>
    <row r="16" spans="1:25" x14ac:dyDescent="0.3">
      <c r="A16" s="4">
        <v>5000</v>
      </c>
      <c r="B16" s="6">
        <v>4970</v>
      </c>
      <c r="C16" s="7">
        <v>10</v>
      </c>
      <c r="D16" s="2">
        <f t="shared" si="0"/>
        <v>3.6963563887333319</v>
      </c>
      <c r="E16" s="2">
        <f t="shared" si="1"/>
        <v>2.012072434607646E-3</v>
      </c>
      <c r="F16" s="6">
        <v>5</v>
      </c>
      <c r="G16" s="7">
        <v>0.01</v>
      </c>
      <c r="H16" s="6">
        <v>0.48</v>
      </c>
      <c r="I16" s="7">
        <v>1E-3</v>
      </c>
      <c r="J16" s="2">
        <f t="shared" si="2"/>
        <v>9.6000000000000002E-2</v>
      </c>
      <c r="K16" s="2">
        <f t="shared" si="3"/>
        <v>2.772435752186153E-4</v>
      </c>
      <c r="L16" s="14">
        <f t="shared" si="4"/>
        <v>0.11585319530831564</v>
      </c>
      <c r="M16" s="18">
        <f t="shared" si="5"/>
        <v>5.8065219441767131E-2</v>
      </c>
      <c r="N16" s="19">
        <f t="shared" si="6"/>
        <v>2.8893987933274256E-2</v>
      </c>
      <c r="O16" s="2">
        <f>M16*PI()/180</f>
        <v>1.0134292601518603E-3</v>
      </c>
      <c r="P16" s="2">
        <f>N16*PI()/180</f>
        <v>5.0429522346714744E-4</v>
      </c>
      <c r="Q16" s="2">
        <f>B16^2</f>
        <v>24700900</v>
      </c>
      <c r="R16" s="2">
        <f>SQRT((2*B16*C16)^2)</f>
        <v>99400</v>
      </c>
      <c r="S16" s="2">
        <f>1/(J16^2)</f>
        <v>108.50694444444444</v>
      </c>
      <c r="T16" s="2">
        <f>SQRT((-(2/(J16^3))*K16)^2)</f>
        <v>0.62672610862136346</v>
      </c>
      <c r="U16" s="5"/>
      <c r="V16" s="2">
        <f>$Q$42*Q16+$R$42</f>
        <v>129.84274761773594</v>
      </c>
      <c r="W16" s="2">
        <f>S16-V16</f>
        <v>-21.335803173291495</v>
      </c>
      <c r="X16" s="2">
        <f>V16+$R$44</f>
        <v>214.72778035354366</v>
      </c>
      <c r="Y16" s="2">
        <f>V16-$R$44</f>
        <v>44.957714881928226</v>
      </c>
    </row>
    <row r="17" spans="1:25" x14ac:dyDescent="0.3">
      <c r="A17" s="4">
        <v>10000</v>
      </c>
      <c r="B17" s="6">
        <v>9960</v>
      </c>
      <c r="C17" s="7">
        <v>10</v>
      </c>
      <c r="D17" s="2">
        <f t="shared" si="0"/>
        <v>3.9982593384236988</v>
      </c>
      <c r="E17" s="2">
        <f t="shared" si="1"/>
        <v>1.0040160642570282E-3</v>
      </c>
      <c r="F17" s="6">
        <v>5.04</v>
      </c>
      <c r="G17" s="7">
        <v>0.01</v>
      </c>
      <c r="H17" s="6">
        <v>0.22800000000000001</v>
      </c>
      <c r="I17" s="7">
        <v>1E-3</v>
      </c>
      <c r="J17" s="2">
        <f t="shared" si="2"/>
        <v>4.5238095238095237E-2</v>
      </c>
      <c r="K17" s="2">
        <f t="shared" si="3"/>
        <v>2.1777079689372844E-4</v>
      </c>
      <c r="L17" s="14">
        <f t="shared" si="4"/>
        <v>5.8103862447146236E-2</v>
      </c>
      <c r="M17" s="18">
        <f t="shared" si="5"/>
        <v>2.9160816622019983E-2</v>
      </c>
      <c r="N17" s="19">
        <f t="shared" si="6"/>
        <v>1.4471522912563126E-2</v>
      </c>
      <c r="O17" s="2">
        <f>M17*PI()/180</f>
        <v>5.0895226262453954E-4</v>
      </c>
      <c r="P17" s="2">
        <f>N17*PI()/180</f>
        <v>2.5257572260202601E-4</v>
      </c>
      <c r="Q17" s="2">
        <f>B17^2</f>
        <v>99201600</v>
      </c>
      <c r="R17" s="2">
        <f>SQRT((2*B17*C17)^2)</f>
        <v>199200</v>
      </c>
      <c r="S17" s="2">
        <f>1/(J17^2)</f>
        <v>488.6426592797784</v>
      </c>
      <c r="T17" s="2">
        <f>SQRT((-(2/(J17^3))*K17)^2)</f>
        <v>4.7045350051793422</v>
      </c>
      <c r="U17" s="5"/>
      <c r="V17" s="2">
        <f>$Q$42*Q17+$R$42</f>
        <v>568.46824150466841</v>
      </c>
      <c r="W17" s="2">
        <f>S17-V17</f>
        <v>-79.825582224890013</v>
      </c>
      <c r="X17" s="2">
        <f>V17+$R$44</f>
        <v>653.35327424047614</v>
      </c>
      <c r="Y17" s="2">
        <f>V17-$R$44</f>
        <v>483.58320876886069</v>
      </c>
    </row>
    <row r="18" spans="1:25" x14ac:dyDescent="0.3">
      <c r="A18" s="4">
        <v>12500</v>
      </c>
      <c r="B18" s="6">
        <v>12520</v>
      </c>
      <c r="C18" s="7">
        <v>10</v>
      </c>
      <c r="D18" s="2">
        <f t="shared" si="0"/>
        <v>4.0976043288744108</v>
      </c>
      <c r="E18" s="2">
        <f t="shared" si="1"/>
        <v>7.9872204472843447E-4</v>
      </c>
      <c r="F18" s="6">
        <v>5.04</v>
      </c>
      <c r="G18" s="7">
        <v>0.01</v>
      </c>
      <c r="H18" s="6">
        <v>0.18</v>
      </c>
      <c r="I18" s="7">
        <v>1E-3</v>
      </c>
      <c r="J18" s="2">
        <f t="shared" si="2"/>
        <v>3.5714285714285712E-2</v>
      </c>
      <c r="K18" s="2">
        <f t="shared" si="3"/>
        <v>2.1068691535315343E-4</v>
      </c>
      <c r="L18" s="14">
        <f t="shared" si="4"/>
        <v>4.625187337511643E-2</v>
      </c>
      <c r="M18" s="18">
        <f t="shared" si="5"/>
        <v>2.3231280145234793E-2</v>
      </c>
      <c r="N18" s="19">
        <f t="shared" si="6"/>
        <v>1.1510296614940818E-2</v>
      </c>
      <c r="O18" s="2">
        <f>M18*PI()/180</f>
        <v>4.0546232798753361E-4</v>
      </c>
      <c r="P18" s="2">
        <f>N18*PI()/180</f>
        <v>2.0089257381187523E-4</v>
      </c>
      <c r="Q18" s="2">
        <f>B18^2</f>
        <v>156750400</v>
      </c>
      <c r="R18" s="2">
        <f>SQRT((2*B18*C18)^2)</f>
        <v>250400</v>
      </c>
      <c r="S18" s="2">
        <f>1/(J18^2)</f>
        <v>784.00000000000011</v>
      </c>
      <c r="T18" s="2">
        <f>SQRT((-(2/(J18^3))*K18)^2)</f>
        <v>9.24999833166485</v>
      </c>
      <c r="U18" s="5"/>
      <c r="V18" s="2">
        <f>$Q$42*Q18+$R$42</f>
        <v>907.28882738641596</v>
      </c>
      <c r="W18" s="2">
        <f>S18-V18</f>
        <v>-123.28882738641585</v>
      </c>
      <c r="X18" s="2">
        <f>V18+$R$44</f>
        <v>992.17386012222369</v>
      </c>
      <c r="Y18" s="2">
        <f>V18-$R$44</f>
        <v>822.40379465060823</v>
      </c>
    </row>
    <row r="19" spans="1:25" x14ac:dyDescent="0.3">
      <c r="A19" s="4">
        <v>15000</v>
      </c>
      <c r="B19" s="6">
        <v>15020</v>
      </c>
      <c r="C19" s="7">
        <v>10</v>
      </c>
      <c r="D19" s="2">
        <f t="shared" si="0"/>
        <v>4.1766699326681493</v>
      </c>
      <c r="E19" s="2">
        <f t="shared" si="1"/>
        <v>6.6577896138482018E-4</v>
      </c>
      <c r="F19" s="6">
        <v>5.0599999999999996</v>
      </c>
      <c r="G19" s="7">
        <v>0.02</v>
      </c>
      <c r="H19" s="6">
        <v>0.14399999999999999</v>
      </c>
      <c r="I19" s="7">
        <v>1E-3</v>
      </c>
      <c r="J19" s="2">
        <f t="shared" si="2"/>
        <v>2.8458498023715414E-2</v>
      </c>
      <c r="K19" s="2">
        <f t="shared" si="3"/>
        <v>2.2739766662984627E-4</v>
      </c>
      <c r="L19" s="14">
        <f t="shared" si="4"/>
        <v>3.8566083580292523E-2</v>
      </c>
      <c r="M19" s="18">
        <f t="shared" si="5"/>
        <v>1.9396740623461185E-2</v>
      </c>
      <c r="N19" s="19">
        <f t="shared" si="6"/>
        <v>9.5846714784156694E-3</v>
      </c>
      <c r="O19" s="2">
        <f>M19*PI()/180</f>
        <v>3.3853698803473531E-4</v>
      </c>
      <c r="P19" s="2">
        <f>N19*PI()/180</f>
        <v>1.6728407502034605E-4</v>
      </c>
      <c r="Q19" s="2">
        <f>B19^2</f>
        <v>225600400</v>
      </c>
      <c r="R19" s="2">
        <f>SQRT((2*B19*C19)^2)</f>
        <v>300400</v>
      </c>
      <c r="S19" s="2">
        <f>1/(J19^2)</f>
        <v>1234.7415123456792</v>
      </c>
      <c r="T19" s="2">
        <f>SQRT((-(2/(J19^3))*K19)^2)</f>
        <v>19.732407421110832</v>
      </c>
      <c r="U19" s="5"/>
      <c r="V19" s="2">
        <f>$Q$42*Q19+$R$42</f>
        <v>1312.6456261026065</v>
      </c>
      <c r="W19" s="2">
        <f>S19-V19</f>
        <v>-77.904113756927245</v>
      </c>
      <c r="X19" s="2">
        <f>V19+$R$44</f>
        <v>1397.5306588384142</v>
      </c>
      <c r="Y19" s="2">
        <f>V19-$R$44</f>
        <v>1227.7605933667987</v>
      </c>
    </row>
    <row r="20" spans="1:25" x14ac:dyDescent="0.3">
      <c r="A20" s="4">
        <v>17000</v>
      </c>
      <c r="B20" s="6">
        <v>17010</v>
      </c>
      <c r="C20" s="7">
        <v>10</v>
      </c>
      <c r="D20" s="2">
        <f t="shared" si="0"/>
        <v>4.230704313612569</v>
      </c>
      <c r="E20" s="2">
        <f t="shared" si="1"/>
        <v>5.8788947677836567E-4</v>
      </c>
      <c r="F20" s="6">
        <v>5.04</v>
      </c>
      <c r="G20" s="7">
        <v>0.01</v>
      </c>
      <c r="H20" s="6">
        <v>0.129</v>
      </c>
      <c r="I20" s="7">
        <v>1E-3</v>
      </c>
      <c r="J20" s="2">
        <f t="shared" si="2"/>
        <v>2.5595238095238095E-2</v>
      </c>
      <c r="K20" s="2">
        <f t="shared" si="3"/>
        <v>2.0480877452411743E-4</v>
      </c>
      <c r="L20" s="14">
        <f t="shared" si="4"/>
        <v>3.4059817571706209E-2</v>
      </c>
      <c r="M20" s="18">
        <f t="shared" si="5"/>
        <v>1.7132313173115164E-2</v>
      </c>
      <c r="N20" s="19">
        <f t="shared" si="6"/>
        <v>8.4637521992955225E-3</v>
      </c>
      <c r="O20" s="2">
        <f>M20*PI()/180</f>
        <v>2.990152733536569E-4</v>
      </c>
      <c r="P20" s="2">
        <f>N20*PI()/180</f>
        <v>1.4772034295061816E-4</v>
      </c>
      <c r="Q20" s="2">
        <f>B20^2</f>
        <v>289340100</v>
      </c>
      <c r="R20" s="2">
        <f>SQRT((2*B20*C20)^2)</f>
        <v>340200</v>
      </c>
      <c r="S20" s="2">
        <f>1/(J20^2)</f>
        <v>1526.4467279610601</v>
      </c>
      <c r="T20" s="2">
        <f>SQRT((-(2/(J20^3))*K20)^2)</f>
        <v>24.428738077511163</v>
      </c>
      <c r="U20" s="5"/>
      <c r="V20" s="2">
        <f>$Q$42*Q20+$R$42</f>
        <v>1687.9153536716751</v>
      </c>
      <c r="W20" s="2">
        <f>S20-V20</f>
        <v>-161.46862571061502</v>
      </c>
      <c r="X20" s="2">
        <f>V20+$R$44</f>
        <v>1772.8003864074828</v>
      </c>
      <c r="Y20" s="2">
        <f>V20-$R$44</f>
        <v>1603.0303209358674</v>
      </c>
    </row>
    <row r="21" spans="1:25" x14ac:dyDescent="0.3">
      <c r="A21" s="4">
        <v>19000</v>
      </c>
      <c r="B21" s="6">
        <v>19000</v>
      </c>
      <c r="C21" s="7">
        <v>10</v>
      </c>
      <c r="D21" s="2">
        <f t="shared" si="0"/>
        <v>4.2787536009528289</v>
      </c>
      <c r="E21" s="2">
        <f t="shared" si="1"/>
        <v>5.263157894736842E-4</v>
      </c>
      <c r="F21" s="6">
        <v>4.96</v>
      </c>
      <c r="G21" s="7">
        <v>0.01</v>
      </c>
      <c r="H21" s="6">
        <v>0.10199999999999999</v>
      </c>
      <c r="I21" s="7">
        <v>1E-3</v>
      </c>
      <c r="J21" s="2">
        <f t="shared" si="2"/>
        <v>2.0564516129032259E-2</v>
      </c>
      <c r="K21" s="2">
        <f t="shared" si="3"/>
        <v>2.0583185828337288E-4</v>
      </c>
      <c r="L21" s="14">
        <f t="shared" si="4"/>
        <v>3.0496011328536188E-2</v>
      </c>
      <c r="M21" s="18">
        <f t="shared" si="5"/>
        <v>1.535092159340978E-2</v>
      </c>
      <c r="N21" s="19">
        <f t="shared" si="6"/>
        <v>7.5725448675632041E-3</v>
      </c>
      <c r="O21" s="2">
        <f>M21*PI()/180</f>
        <v>2.6792412502049488E-4</v>
      </c>
      <c r="P21" s="2">
        <f>N21*PI()/180</f>
        <v>1.3216584069397587E-4</v>
      </c>
      <c r="Q21" s="2">
        <f>B21^2</f>
        <v>361000000</v>
      </c>
      <c r="R21" s="2">
        <f>SQRT((2*B21*C21)^2)</f>
        <v>380000</v>
      </c>
      <c r="S21" s="2">
        <f>1/(J21^2)</f>
        <v>2364.6289888504421</v>
      </c>
      <c r="T21" s="2">
        <f>SQRT((-(2/(J21^3))*K21)^2)</f>
        <v>47.335514813177738</v>
      </c>
      <c r="U21" s="5"/>
      <c r="V21" s="2">
        <f>$Q$42*Q21+$R$42</f>
        <v>2109.8155375543529</v>
      </c>
      <c r="W21" s="2">
        <f>S21-V21</f>
        <v>254.81345129608917</v>
      </c>
      <c r="X21" s="2">
        <f>V21+$R$44</f>
        <v>2194.7005702901606</v>
      </c>
      <c r="Y21" s="2">
        <f>V21-$R$44</f>
        <v>2024.9305048185452</v>
      </c>
    </row>
    <row r="23" spans="1:25" x14ac:dyDescent="0.3">
      <c r="A23" s="15" t="s">
        <v>16</v>
      </c>
      <c r="B23" s="16">
        <v>3230</v>
      </c>
    </row>
    <row r="24" spans="1:25" x14ac:dyDescent="0.3">
      <c r="A24" s="15" t="s">
        <v>17</v>
      </c>
      <c r="B24" s="17">
        <v>8.4999999999999994E-8</v>
      </c>
    </row>
    <row r="41" spans="16:20" x14ac:dyDescent="0.3">
      <c r="P41" s="8" t="s">
        <v>22</v>
      </c>
      <c r="Q41" s="9"/>
      <c r="R41" s="9"/>
      <c r="S41" s="9"/>
      <c r="T41" s="9"/>
    </row>
    <row r="42" spans="16:20" x14ac:dyDescent="0.3">
      <c r="P42" s="4" t="s">
        <v>27</v>
      </c>
      <c r="Q42" s="2">
        <f t="array" ref="Q42:R44">LINEST(S3:S21,Q3:Q21,1,1)</f>
        <v>5.8875352028495372E-6</v>
      </c>
      <c r="R42" s="2">
        <v>-15.584670674330198</v>
      </c>
      <c r="S42" s="10" t="s">
        <v>26</v>
      </c>
      <c r="T42" s="11"/>
    </row>
    <row r="43" spans="16:20" x14ac:dyDescent="0.3">
      <c r="P43" s="4" t="s">
        <v>23</v>
      </c>
      <c r="Q43" s="2">
        <v>1.7745879485127758E-7</v>
      </c>
      <c r="R43" s="2">
        <v>22.297808927469958</v>
      </c>
      <c r="S43" s="10" t="s">
        <v>25</v>
      </c>
      <c r="T43" s="11"/>
    </row>
    <row r="44" spans="16:20" ht="16.2" x14ac:dyDescent="0.3">
      <c r="P44" s="4" t="s">
        <v>28</v>
      </c>
      <c r="Q44" s="2">
        <v>0.98479029801686924</v>
      </c>
      <c r="R44" s="2">
        <v>84.885032735807712</v>
      </c>
      <c r="S44" s="12" t="s">
        <v>24</v>
      </c>
      <c r="T44" s="13"/>
    </row>
  </sheetData>
  <mergeCells count="4">
    <mergeCell ref="P41:T41"/>
    <mergeCell ref="S42:T42"/>
    <mergeCell ref="S43:T43"/>
    <mergeCell ref="S44:T4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AE4B-C08F-4B4C-A1BF-839103DE97F7}">
  <dimension ref="A2:Z63"/>
  <sheetViews>
    <sheetView zoomScale="70" zoomScaleNormal="70" workbookViewId="0">
      <selection activeCell="H51" sqref="H51"/>
    </sheetView>
  </sheetViews>
  <sheetFormatPr defaultRowHeight="14.4" x14ac:dyDescent="0.3"/>
  <cols>
    <col min="1" max="1" width="15.33203125" customWidth="1"/>
    <col min="12" max="12" width="10" customWidth="1"/>
    <col min="14" max="14" width="10.33203125" customWidth="1"/>
    <col min="15" max="15" width="8.5546875" customWidth="1"/>
    <col min="16" max="16" width="10.33203125" customWidth="1"/>
    <col min="17" max="17" width="13.77734375" customWidth="1"/>
    <col min="19" max="19" width="10.6640625" customWidth="1"/>
    <col min="20" max="20" width="10.5546875" customWidth="1"/>
    <col min="21" max="21" width="8.109375" customWidth="1"/>
    <col min="23" max="23" width="11.109375" customWidth="1"/>
  </cols>
  <sheetData>
    <row r="2" spans="1:26" ht="15.6" x14ac:dyDescent="0.35">
      <c r="A2" s="4" t="s">
        <v>14</v>
      </c>
      <c r="B2" s="3" t="s">
        <v>0</v>
      </c>
      <c r="C2" s="3" t="s">
        <v>5</v>
      </c>
      <c r="D2" s="3" t="s">
        <v>1</v>
      </c>
      <c r="E2" s="3" t="s">
        <v>6</v>
      </c>
      <c r="F2" s="3" t="s">
        <v>2</v>
      </c>
      <c r="G2" s="3" t="s">
        <v>7</v>
      </c>
      <c r="H2" s="3" t="s">
        <v>3</v>
      </c>
      <c r="I2" s="3" t="s">
        <v>8</v>
      </c>
      <c r="J2" s="3" t="s">
        <v>4</v>
      </c>
      <c r="K2" s="3" t="s">
        <v>9</v>
      </c>
      <c r="L2" s="3" t="s">
        <v>15</v>
      </c>
      <c r="M2" s="3" t="s">
        <v>11</v>
      </c>
      <c r="N2" s="3" t="s">
        <v>10</v>
      </c>
      <c r="O2" s="3" t="s">
        <v>12</v>
      </c>
      <c r="P2" s="3" t="s">
        <v>13</v>
      </c>
      <c r="Q2" s="3" t="s">
        <v>18</v>
      </c>
      <c r="R2" s="4" t="s">
        <v>37</v>
      </c>
      <c r="S2" s="3" t="s">
        <v>32</v>
      </c>
      <c r="T2" s="3" t="s">
        <v>19</v>
      </c>
      <c r="U2" s="3" t="s">
        <v>31</v>
      </c>
      <c r="W2" s="3" t="s">
        <v>20</v>
      </c>
      <c r="X2" s="3" t="s">
        <v>21</v>
      </c>
      <c r="Y2" s="4" t="s">
        <v>29</v>
      </c>
      <c r="Z2" s="3" t="s">
        <v>30</v>
      </c>
    </row>
    <row r="3" spans="1:26" x14ac:dyDescent="0.3">
      <c r="A3" s="4">
        <v>30</v>
      </c>
      <c r="B3" s="6">
        <v>30</v>
      </c>
      <c r="C3" s="7">
        <v>1</v>
      </c>
      <c r="D3" s="2">
        <f>LOG(B3)</f>
        <v>1.4771212547196624</v>
      </c>
      <c r="E3" s="2">
        <f>SQRT(((1/B3)*C3)^2)</f>
        <v>3.3333333333333333E-2</v>
      </c>
      <c r="F3" s="6">
        <v>5.08</v>
      </c>
      <c r="G3" s="7">
        <v>0.1</v>
      </c>
      <c r="H3" s="6">
        <v>0.30399999999999999</v>
      </c>
      <c r="I3" s="7">
        <v>0.1</v>
      </c>
      <c r="J3" s="2">
        <f>H3/F3</f>
        <v>5.9842519685039369E-2</v>
      </c>
      <c r="K3" s="2">
        <f>SQRT(((1/F3)*I3)^2+(-(H3/(F3^2))*G3)^2)</f>
        <v>1.9720255184766312E-2</v>
      </c>
      <c r="L3" s="14">
        <f>1/(SQRT(1+(2*PI()*B3*$B$24*$B$25)^2))</f>
        <v>0.99857338862556455</v>
      </c>
      <c r="M3" s="21">
        <f>(K3+L3)/2</f>
        <v>0.50914682190516547</v>
      </c>
      <c r="N3" s="19">
        <f>ABS(L3-M3)/2</f>
        <v>0.24471328336019954</v>
      </c>
      <c r="O3" s="2">
        <f>M3*PI()/180</f>
        <v>8.8862884183103265E-3</v>
      </c>
      <c r="P3" s="2">
        <f>N3*PI()/180</f>
        <v>4.2710525180013345E-3</v>
      </c>
      <c r="Q3" s="2">
        <f>B3^2</f>
        <v>900</v>
      </c>
      <c r="R3" s="2">
        <f>1/Q3</f>
        <v>1.1111111111111111E-3</v>
      </c>
      <c r="S3" s="2">
        <f>SQRT((2*B3*C3)^2)</f>
        <v>60</v>
      </c>
      <c r="T3" s="2">
        <f>1/(J3^2)</f>
        <v>279.2416897506925</v>
      </c>
      <c r="U3" s="2">
        <f>SQRT((-(2/(J3^3))*K3)^2)</f>
        <v>184.04029138785344</v>
      </c>
      <c r="V3" s="5"/>
      <c r="W3" s="2">
        <f>$Q$43*Q3+$R$43</f>
        <v>30.254924721706132</v>
      </c>
      <c r="X3" s="2">
        <f>T3-W3</f>
        <v>248.98676502898638</v>
      </c>
      <c r="Y3" s="2">
        <f t="shared" ref="Y3:Y22" si="0">W3+$R$45</f>
        <v>95.039685983147606</v>
      </c>
      <c r="Z3" s="2">
        <f t="shared" ref="Z3:Z22" si="1">W3-$R$45</f>
        <v>-34.529836539735342</v>
      </c>
    </row>
    <row r="4" spans="1:26" x14ac:dyDescent="0.3">
      <c r="A4" s="4">
        <v>50</v>
      </c>
      <c r="B4" s="6">
        <v>50</v>
      </c>
      <c r="C4" s="7">
        <v>1</v>
      </c>
      <c r="D4" s="2">
        <f t="shared" ref="D4:D22" si="2">LOG(B4)</f>
        <v>1.6989700043360187</v>
      </c>
      <c r="E4" s="2">
        <f t="shared" ref="E4:E22" si="3">SQRT(((1/B4)*C4)^2)</f>
        <v>0.02</v>
      </c>
      <c r="F4" s="6">
        <v>5.08</v>
      </c>
      <c r="G4" s="7">
        <v>0.1</v>
      </c>
      <c r="H4" s="6">
        <v>0.504</v>
      </c>
      <c r="I4" s="7">
        <v>0.1</v>
      </c>
      <c r="J4" s="2">
        <f t="shared" ref="J4:J22" si="4">H4/F4</f>
        <v>9.9212598425196849E-2</v>
      </c>
      <c r="K4" s="2">
        <f t="shared" ref="K4:K22" si="5">SQRT(((1/F4)*I4)^2+(-(H4/(F4^2))*G4)^2)</f>
        <v>1.9781683428324086E-2</v>
      </c>
      <c r="L4" s="14">
        <f t="shared" ref="L4:L22" si="6">1/(SQRT(1+(2*PI()*B4*$B$24*$B$25)^2))</f>
        <v>0.99605219578559756</v>
      </c>
      <c r="M4" s="21">
        <f>(K4+L4)/2</f>
        <v>0.50791693960696083</v>
      </c>
      <c r="N4" s="19">
        <f>ABS(L4-M4)/2</f>
        <v>0.24406762808931837</v>
      </c>
      <c r="O4" s="2">
        <f>M4*PI()/180</f>
        <v>8.8648229227946598E-3</v>
      </c>
      <c r="P4" s="2">
        <f>N4*PI()/180</f>
        <v>4.2597837076916029E-3</v>
      </c>
      <c r="Q4" s="2">
        <f t="shared" ref="Q4:Q22" si="7">B4^2</f>
        <v>2500</v>
      </c>
      <c r="R4" s="1">
        <f>1/Q4</f>
        <v>4.0000000000000002E-4</v>
      </c>
      <c r="S4" s="2">
        <f>SQRT((2*B4*C4)^2)</f>
        <v>100</v>
      </c>
      <c r="T4" s="2">
        <f>1/(J4^2)</f>
        <v>101.59360040312421</v>
      </c>
      <c r="U4" s="2">
        <f>SQRT((-(2/(J4^3))*K4)^2)</f>
        <v>40.512847630606217</v>
      </c>
      <c r="V4" s="5"/>
      <c r="W4" s="2">
        <f>$Q$43*Q4+$R$43</f>
        <v>30.254736404720632</v>
      </c>
      <c r="X4" s="2">
        <f t="shared" ref="X4:X22" si="8">T4-W4</f>
        <v>71.338863998403582</v>
      </c>
      <c r="Y4" s="2">
        <f t="shared" si="0"/>
        <v>95.039497666162106</v>
      </c>
      <c r="Z4" s="2">
        <f t="shared" si="1"/>
        <v>-34.530024856720843</v>
      </c>
    </row>
    <row r="5" spans="1:26" x14ac:dyDescent="0.3">
      <c r="A5" s="4">
        <v>100</v>
      </c>
      <c r="B5" s="6">
        <v>100</v>
      </c>
      <c r="C5" s="7">
        <v>1</v>
      </c>
      <c r="D5" s="2">
        <f t="shared" si="2"/>
        <v>2</v>
      </c>
      <c r="E5" s="2">
        <f t="shared" si="3"/>
        <v>0.01</v>
      </c>
      <c r="F5" s="6">
        <v>5.08</v>
      </c>
      <c r="G5" s="7">
        <v>0.1</v>
      </c>
      <c r="H5" s="6">
        <v>0.99199999999999999</v>
      </c>
      <c r="I5" s="7">
        <v>0.1</v>
      </c>
      <c r="J5" s="2">
        <f t="shared" si="4"/>
        <v>0.1952755905511811</v>
      </c>
      <c r="K5" s="2">
        <f t="shared" si="5"/>
        <v>2.0056848458994532E-2</v>
      </c>
      <c r="L5" s="14">
        <f t="shared" si="6"/>
        <v>0.98448353761143936</v>
      </c>
      <c r="M5" s="21">
        <f>(K5+L5)/2</f>
        <v>0.50227019303521692</v>
      </c>
      <c r="N5" s="19">
        <f>ABS(L5-M5)/2</f>
        <v>0.24110667228811122</v>
      </c>
      <c r="O5" s="2">
        <f>M5*PI()/180</f>
        <v>8.7662686030920266E-3</v>
      </c>
      <c r="P5" s="2">
        <f>N5*PI()/180</f>
        <v>4.2081052799545111E-3</v>
      </c>
      <c r="Q5" s="2">
        <f t="shared" si="7"/>
        <v>10000</v>
      </c>
      <c r="R5" s="1">
        <f>1/Q5</f>
        <v>1E-4</v>
      </c>
      <c r="S5" s="2">
        <f>SQRT((2*B5*C5)^2)</f>
        <v>200</v>
      </c>
      <c r="T5" s="2">
        <f>1/(J5^2)</f>
        <v>26.22431061394381</v>
      </c>
      <c r="U5" s="2">
        <f>SQRT((-(2/(J5^3))*K5)^2)</f>
        <v>5.3870227450431498</v>
      </c>
      <c r="V5" s="5"/>
      <c r="W5" s="2">
        <f>$Q$43*Q5+$R$43</f>
        <v>30.253853668851093</v>
      </c>
      <c r="X5" s="2">
        <f t="shared" si="8"/>
        <v>-4.0295430549072826</v>
      </c>
      <c r="Y5" s="2">
        <f t="shared" si="0"/>
        <v>95.038614930292567</v>
      </c>
      <c r="Z5" s="2">
        <f t="shared" si="1"/>
        <v>-34.530907592590381</v>
      </c>
    </row>
    <row r="6" spans="1:26" x14ac:dyDescent="0.3">
      <c r="A6" s="4">
        <v>150</v>
      </c>
      <c r="B6" s="6">
        <v>150</v>
      </c>
      <c r="C6" s="7">
        <v>1</v>
      </c>
      <c r="D6" s="2">
        <f t="shared" si="2"/>
        <v>2.1760912590556813</v>
      </c>
      <c r="E6" s="2">
        <f t="shared" si="3"/>
        <v>6.6666666666666671E-3</v>
      </c>
      <c r="F6" s="6">
        <v>5.08</v>
      </c>
      <c r="G6" s="7">
        <v>0.1</v>
      </c>
      <c r="H6" s="6">
        <v>1.44</v>
      </c>
      <c r="I6" s="7">
        <v>0.1</v>
      </c>
      <c r="J6" s="2">
        <f t="shared" si="4"/>
        <v>0.28346456692913385</v>
      </c>
      <c r="K6" s="2">
        <f t="shared" si="5"/>
        <v>2.0460628034044401E-2</v>
      </c>
      <c r="L6" s="14">
        <f t="shared" si="6"/>
        <v>0.96606701938813777</v>
      </c>
      <c r="M6" s="21">
        <f>(K6+L6)/2</f>
        <v>0.49326382371109107</v>
      </c>
      <c r="N6" s="19">
        <f>ABS(L6-M6)/2</f>
        <v>0.23640159783852335</v>
      </c>
      <c r="O6" s="2">
        <f>M6*PI()/180</f>
        <v>8.6090778047354134E-3</v>
      </c>
      <c r="P6" s="2">
        <f>N6*PI()/180</f>
        <v>4.1259862392577428E-3</v>
      </c>
      <c r="Q6" s="2">
        <f t="shared" si="7"/>
        <v>22500</v>
      </c>
      <c r="R6" s="1">
        <f>1/Q6</f>
        <v>4.4444444444444447E-5</v>
      </c>
      <c r="S6" s="2">
        <f>SQRT((2*B6*C6)^2)</f>
        <v>300</v>
      </c>
      <c r="T6" s="2">
        <f>1/(J6^2)</f>
        <v>12.445216049382715</v>
      </c>
      <c r="U6" s="2">
        <f>SQRT((-(2/(J6^3))*K6)^2)</f>
        <v>1.7966050511942717</v>
      </c>
      <c r="V6" s="5"/>
      <c r="W6" s="2">
        <f>$Q$43*Q6+$R$43</f>
        <v>30.252382442401871</v>
      </c>
      <c r="X6" s="2">
        <f t="shared" si="8"/>
        <v>-17.807166393019155</v>
      </c>
      <c r="Y6" s="2">
        <f t="shared" si="0"/>
        <v>95.037143703843341</v>
      </c>
      <c r="Z6" s="2">
        <f t="shared" si="1"/>
        <v>-34.532378819039607</v>
      </c>
    </row>
    <row r="7" spans="1:26" x14ac:dyDescent="0.3">
      <c r="A7" s="4">
        <v>160</v>
      </c>
      <c r="B7" s="6">
        <v>160</v>
      </c>
      <c r="C7" s="7">
        <v>1</v>
      </c>
      <c r="D7" s="2">
        <f t="shared" si="2"/>
        <v>2.2041199826559246</v>
      </c>
      <c r="E7" s="2">
        <f t="shared" si="3"/>
        <v>6.2500000000000003E-3</v>
      </c>
      <c r="F7" s="6">
        <v>5.08</v>
      </c>
      <c r="G7" s="7">
        <v>0.1</v>
      </c>
      <c r="H7" s="6">
        <v>1.54</v>
      </c>
      <c r="I7" s="7">
        <v>0.1</v>
      </c>
      <c r="J7" s="2">
        <f t="shared" si="4"/>
        <v>0.30314960629921262</v>
      </c>
      <c r="K7" s="2">
        <f t="shared" si="5"/>
        <v>2.0569685794785547E-2</v>
      </c>
      <c r="L7" s="14">
        <f t="shared" si="6"/>
        <v>0.96165745844491068</v>
      </c>
      <c r="M7" s="21">
        <f>(K7+L7)/2</f>
        <v>0.49111357211984813</v>
      </c>
      <c r="N7" s="19">
        <f>ABS(L7-M7)/2</f>
        <v>0.23527194316253128</v>
      </c>
      <c r="O7" s="2">
        <f>M7*PI()/180</f>
        <v>8.5715488347219773E-3</v>
      </c>
      <c r="P7" s="2">
        <f>N7*PI()/180</f>
        <v>4.1062700457511316E-3</v>
      </c>
      <c r="Q7" s="2">
        <f t="shared" si="7"/>
        <v>25600</v>
      </c>
      <c r="R7" s="1">
        <f>1/Q7</f>
        <v>3.9062500000000001E-5</v>
      </c>
      <c r="S7" s="2">
        <f>SQRT((2*B7*C7)^2)</f>
        <v>320</v>
      </c>
      <c r="T7" s="2">
        <f>1/(J7^2)</f>
        <v>10.881430258053634</v>
      </c>
      <c r="U7" s="2">
        <f>SQRT((-(2/(J7^3))*K7)^2)</f>
        <v>1.4766807988865713</v>
      </c>
      <c r="V7" s="5"/>
      <c r="W7" s="2">
        <f>$Q$43*Q7+$R$43</f>
        <v>30.252017578242462</v>
      </c>
      <c r="X7" s="2">
        <f t="shared" si="8"/>
        <v>-19.370587320188829</v>
      </c>
      <c r="Y7" s="2">
        <f t="shared" si="0"/>
        <v>95.036778839683933</v>
      </c>
      <c r="Z7" s="2">
        <f t="shared" si="1"/>
        <v>-34.532743683199016</v>
      </c>
    </row>
    <row r="8" spans="1:26" x14ac:dyDescent="0.3">
      <c r="A8" s="4">
        <v>200</v>
      </c>
      <c r="B8" s="6">
        <v>200</v>
      </c>
      <c r="C8" s="7">
        <v>1</v>
      </c>
      <c r="D8" s="2">
        <f t="shared" si="2"/>
        <v>2.3010299956639813</v>
      </c>
      <c r="E8" s="2">
        <f t="shared" si="3"/>
        <v>5.0000000000000001E-3</v>
      </c>
      <c r="F8" s="6">
        <v>5.08</v>
      </c>
      <c r="G8" s="7">
        <v>0.1</v>
      </c>
      <c r="H8" s="6">
        <v>1.92</v>
      </c>
      <c r="I8" s="7">
        <v>0.1</v>
      </c>
      <c r="J8" s="2">
        <f t="shared" si="4"/>
        <v>0.37795275590551181</v>
      </c>
      <c r="K8" s="2">
        <f t="shared" si="5"/>
        <v>2.1044110730002688E-2</v>
      </c>
      <c r="L8" s="14">
        <f t="shared" si="6"/>
        <v>0.94193793004381077</v>
      </c>
      <c r="M8" s="21">
        <f>(K8+L8)/2</f>
        <v>0.48149102038690672</v>
      </c>
      <c r="N8" s="19">
        <f>ABS(L8-M8)/2</f>
        <v>0.23022345482845202</v>
      </c>
      <c r="O8" s="2">
        <f>M8*PI()/180</f>
        <v>8.4036036245386646E-3</v>
      </c>
      <c r="P8" s="2">
        <f>N8*PI()/180</f>
        <v>4.0181573020729245E-3</v>
      </c>
      <c r="Q8" s="2">
        <f t="shared" si="7"/>
        <v>40000</v>
      </c>
      <c r="R8" s="1">
        <f>1/Q8</f>
        <v>2.5000000000000001E-5</v>
      </c>
      <c r="S8" s="2">
        <f>SQRT((2*B8*C8)^2)</f>
        <v>400</v>
      </c>
      <c r="T8" s="2">
        <f>1/(J8^2)</f>
        <v>7.0004340277777786</v>
      </c>
      <c r="U8" s="2">
        <f>SQRT((-(2/(J8^3))*K8)^2)</f>
        <v>0.77955726760443977</v>
      </c>
      <c r="V8" s="5"/>
      <c r="W8" s="2">
        <f>$Q$43*Q8+$R$43</f>
        <v>30.250322725372953</v>
      </c>
      <c r="X8" s="2">
        <f t="shared" si="8"/>
        <v>-23.249888697595175</v>
      </c>
      <c r="Y8" s="2">
        <f t="shared" si="0"/>
        <v>95.035083986814428</v>
      </c>
      <c r="Z8" s="2">
        <f t="shared" si="1"/>
        <v>-34.534438536068521</v>
      </c>
    </row>
    <row r="9" spans="1:26" x14ac:dyDescent="0.3">
      <c r="A9" s="4">
        <v>250</v>
      </c>
      <c r="B9" s="6">
        <v>252</v>
      </c>
      <c r="C9" s="7">
        <v>1</v>
      </c>
      <c r="D9" s="2">
        <f t="shared" si="2"/>
        <v>2.4014005407815442</v>
      </c>
      <c r="E9" s="2">
        <f t="shared" si="3"/>
        <v>3.968253968253968E-3</v>
      </c>
      <c r="F9" s="6">
        <v>5.08</v>
      </c>
      <c r="G9" s="7">
        <v>0.1</v>
      </c>
      <c r="H9" s="6">
        <v>2.2599999999999998</v>
      </c>
      <c r="I9" s="7">
        <v>0.1</v>
      </c>
      <c r="J9" s="2">
        <f t="shared" si="4"/>
        <v>0.44488188976377946</v>
      </c>
      <c r="K9" s="2">
        <f t="shared" si="5"/>
        <v>2.1545182478403271E-2</v>
      </c>
      <c r="L9" s="14">
        <f t="shared" si="6"/>
        <v>0.91220411091815379</v>
      </c>
      <c r="M9" s="21">
        <f>(K9+L9)/2</f>
        <v>0.46687464669827855</v>
      </c>
      <c r="N9" s="19">
        <f>ABS(L9-M9)/2</f>
        <v>0.22266473210993762</v>
      </c>
      <c r="O9" s="2">
        <f>M9*PI()/180</f>
        <v>8.1484997789702338E-3</v>
      </c>
      <c r="P9" s="2">
        <f>N9*PI()/180</f>
        <v>3.8862327033895522E-3</v>
      </c>
      <c r="Q9" s="2">
        <f t="shared" si="7"/>
        <v>63504</v>
      </c>
      <c r="R9" s="1">
        <f>1/Q9</f>
        <v>1.5747039556563368E-5</v>
      </c>
      <c r="S9" s="2">
        <f>SQRT((2*B9*C9)^2)</f>
        <v>504</v>
      </c>
      <c r="T9" s="2">
        <f>1/(J9^2)</f>
        <v>5.0525491424543834</v>
      </c>
      <c r="U9" s="2">
        <f>SQRT((-(2/(J9^3))*K9)^2)</f>
        <v>0.48937974666975287</v>
      </c>
      <c r="V9" s="5"/>
      <c r="W9" s="2">
        <f>$Q$43*Q9+$R$43</f>
        <v>30.247556348855944</v>
      </c>
      <c r="X9" s="2">
        <f t="shared" si="8"/>
        <v>-25.195007206401563</v>
      </c>
      <c r="Y9" s="2">
        <f t="shared" si="0"/>
        <v>95.032317610297412</v>
      </c>
      <c r="Z9" s="2">
        <f t="shared" si="1"/>
        <v>-34.53720491258553</v>
      </c>
    </row>
    <row r="10" spans="1:26" x14ac:dyDescent="0.3">
      <c r="A10" s="4">
        <v>300</v>
      </c>
      <c r="B10" s="6">
        <v>303</v>
      </c>
      <c r="C10" s="7">
        <v>1</v>
      </c>
      <c r="D10" s="2">
        <f t="shared" si="2"/>
        <v>2.4814426285023048</v>
      </c>
      <c r="E10" s="2">
        <f t="shared" si="3"/>
        <v>3.3003300330033004E-3</v>
      </c>
      <c r="F10" s="6">
        <v>5.04</v>
      </c>
      <c r="G10" s="7">
        <v>0.1</v>
      </c>
      <c r="H10" s="6">
        <v>2.62</v>
      </c>
      <c r="I10" s="7">
        <v>0.1</v>
      </c>
      <c r="J10" s="2">
        <f t="shared" si="4"/>
        <v>0.51984126984126988</v>
      </c>
      <c r="K10" s="2">
        <f t="shared" si="5"/>
        <v>2.236204370027314E-2</v>
      </c>
      <c r="L10" s="14">
        <f t="shared" si="6"/>
        <v>0.87987771360816958</v>
      </c>
      <c r="M10" s="21">
        <f>(K10+L10)/2</f>
        <v>0.45111987865422137</v>
      </c>
      <c r="N10" s="19">
        <f>ABS(L10-M10)/2</f>
        <v>0.2143789174769741</v>
      </c>
      <c r="O10" s="2">
        <f>M10*PI()/180</f>
        <v>7.8735272037134488E-3</v>
      </c>
      <c r="P10" s="2">
        <f>N10*PI()/180</f>
        <v>3.741617956834413E-3</v>
      </c>
      <c r="Q10" s="2">
        <f t="shared" si="7"/>
        <v>91809</v>
      </c>
      <c r="R10" s="1">
        <f>1/Q10</f>
        <v>1.0892178326743566E-5</v>
      </c>
      <c r="S10" s="2">
        <f>SQRT((2*B10*C10)^2)</f>
        <v>606</v>
      </c>
      <c r="T10" s="2">
        <f>1/(J10^2)</f>
        <v>3.7004836547986706</v>
      </c>
      <c r="U10" s="2">
        <f>SQRT((-(2/(J10^3))*K10)^2)</f>
        <v>0.31836786342885637</v>
      </c>
      <c r="V10" s="5"/>
      <c r="W10" s="2">
        <f>$Q$43*Q10+$R$43</f>
        <v>30.244224903684319</v>
      </c>
      <c r="X10" s="2">
        <f t="shared" si="8"/>
        <v>-26.543741248885649</v>
      </c>
      <c r="Y10" s="2">
        <f t="shared" si="0"/>
        <v>95.028986165125787</v>
      </c>
      <c r="Z10" s="2">
        <f t="shared" si="1"/>
        <v>-34.540536357757155</v>
      </c>
    </row>
    <row r="11" spans="1:26" x14ac:dyDescent="0.3">
      <c r="A11" s="4">
        <v>400</v>
      </c>
      <c r="B11" s="6">
        <v>400</v>
      </c>
      <c r="C11" s="7">
        <v>1</v>
      </c>
      <c r="D11" s="2">
        <f t="shared" si="2"/>
        <v>2.6020599913279625</v>
      </c>
      <c r="E11" s="2">
        <f t="shared" si="3"/>
        <v>2.5000000000000001E-3</v>
      </c>
      <c r="F11" s="6">
        <v>5.04</v>
      </c>
      <c r="G11" s="7">
        <v>0.1</v>
      </c>
      <c r="H11" s="6">
        <v>3.12</v>
      </c>
      <c r="I11" s="7">
        <v>0.1</v>
      </c>
      <c r="J11" s="2">
        <f t="shared" si="4"/>
        <v>0.61904761904761907</v>
      </c>
      <c r="K11" s="2">
        <f t="shared" si="5"/>
        <v>2.3335391223031875E-2</v>
      </c>
      <c r="L11" s="14">
        <f t="shared" si="6"/>
        <v>0.81423961889812035</v>
      </c>
      <c r="M11" s="21">
        <f>(K11+L11)/2</f>
        <v>0.4187875050605761</v>
      </c>
      <c r="N11" s="19">
        <f>ABS(L11-M11)/2</f>
        <v>0.19772605691877213</v>
      </c>
      <c r="O11" s="2">
        <f>M11*PI()/180</f>
        <v>7.3092208295194678E-3</v>
      </c>
      <c r="P11" s="2">
        <f>N11*PI()/180</f>
        <v>3.4509707102182881E-3</v>
      </c>
      <c r="Q11" s="2">
        <f t="shared" si="7"/>
        <v>160000</v>
      </c>
      <c r="R11" s="1">
        <f>1/Q11</f>
        <v>6.2500000000000003E-6</v>
      </c>
      <c r="S11" s="2">
        <f>SQRT((2*B11*C11)^2)</f>
        <v>800</v>
      </c>
      <c r="T11" s="2">
        <f>1/(J11^2)</f>
        <v>2.6094674556213016</v>
      </c>
      <c r="U11" s="2">
        <f>SQRT((-(2/(J11^3))*K11)^2)</f>
        <v>0.19673104971916086</v>
      </c>
      <c r="V11" s="5"/>
      <c r="W11" s="2">
        <f>$Q$43*Q11+$R$43</f>
        <v>30.236198951460388</v>
      </c>
      <c r="X11" s="2">
        <f t="shared" si="8"/>
        <v>-27.626731495839085</v>
      </c>
      <c r="Y11" s="2">
        <f t="shared" si="0"/>
        <v>95.020960212901855</v>
      </c>
      <c r="Z11" s="2">
        <f t="shared" si="1"/>
        <v>-34.548562309981087</v>
      </c>
    </row>
    <row r="12" spans="1:26" x14ac:dyDescent="0.3">
      <c r="A12" s="4">
        <v>500</v>
      </c>
      <c r="B12" s="6">
        <v>501</v>
      </c>
      <c r="C12" s="7">
        <v>1</v>
      </c>
      <c r="D12" s="2">
        <f t="shared" si="2"/>
        <v>2.6998377258672459</v>
      </c>
      <c r="E12" s="2">
        <f t="shared" si="3"/>
        <v>1.996007984031936E-3</v>
      </c>
      <c r="F12" s="6">
        <v>5.04</v>
      </c>
      <c r="G12" s="7">
        <v>0.1</v>
      </c>
      <c r="H12" s="6">
        <v>3.56</v>
      </c>
      <c r="I12" s="7">
        <v>0.1</v>
      </c>
      <c r="J12" s="2">
        <f t="shared" si="4"/>
        <v>0.70634920634920639</v>
      </c>
      <c r="K12" s="2">
        <f t="shared" si="5"/>
        <v>2.4291818285957372E-2</v>
      </c>
      <c r="L12" s="14">
        <f t="shared" si="6"/>
        <v>0.74588631045081899</v>
      </c>
      <c r="M12" s="21">
        <f>(K12+L12)/2</f>
        <v>0.38508906436838819</v>
      </c>
      <c r="N12" s="19">
        <f>ABS(L12-M12)/2</f>
        <v>0.1803986230412154</v>
      </c>
      <c r="O12" s="2">
        <f>M12*PI()/180</f>
        <v>6.7210720866527508E-3</v>
      </c>
      <c r="P12" s="2">
        <f>N12*PI()/180</f>
        <v>3.1485499381333146E-3</v>
      </c>
      <c r="Q12" s="2">
        <f t="shared" si="7"/>
        <v>251001</v>
      </c>
      <c r="R12" s="1">
        <f>1/Q12</f>
        <v>3.9840478723192335E-6</v>
      </c>
      <c r="S12" s="2">
        <f>SQRT((2*B12*C12)^2)</f>
        <v>1002</v>
      </c>
      <c r="T12" s="2">
        <f>1/(J12^2)</f>
        <v>2.0042923873248322</v>
      </c>
      <c r="U12" s="2">
        <f>SQRT((-(2/(J12^3))*K12)^2)</f>
        <v>0.1378578924621941</v>
      </c>
      <c r="V12" s="5"/>
      <c r="W12" s="2">
        <f>$Q$43*Q12+$R$43</f>
        <v>30.225488305211908</v>
      </c>
      <c r="X12" s="2">
        <f t="shared" si="8"/>
        <v>-28.221195917887076</v>
      </c>
      <c r="Y12" s="2">
        <f t="shared" si="0"/>
        <v>95.010249566653386</v>
      </c>
      <c r="Z12" s="2">
        <f t="shared" si="1"/>
        <v>-34.559272956229563</v>
      </c>
    </row>
    <row r="13" spans="1:26" x14ac:dyDescent="0.3">
      <c r="A13" s="4">
        <v>750</v>
      </c>
      <c r="B13" s="6">
        <v>749</v>
      </c>
      <c r="C13" s="7">
        <v>1</v>
      </c>
      <c r="D13" s="2">
        <f t="shared" si="2"/>
        <v>2.8744818176994666</v>
      </c>
      <c r="E13" s="2">
        <f t="shared" si="3"/>
        <v>1.3351134846461949E-3</v>
      </c>
      <c r="F13" s="6">
        <v>5.04</v>
      </c>
      <c r="G13" s="7">
        <v>0.1</v>
      </c>
      <c r="H13" s="6">
        <v>4.12</v>
      </c>
      <c r="I13" s="7">
        <v>0.4</v>
      </c>
      <c r="J13" s="2">
        <f t="shared" si="4"/>
        <v>0.81746031746031744</v>
      </c>
      <c r="K13" s="2">
        <f t="shared" si="5"/>
        <v>8.1005471451244523E-2</v>
      </c>
      <c r="L13" s="14">
        <f t="shared" si="6"/>
        <v>0.59950948731182374</v>
      </c>
      <c r="M13" s="21">
        <f>(K13+L13)/2</f>
        <v>0.34025747938153411</v>
      </c>
      <c r="N13" s="19">
        <f>ABS(L13-M13)/2</f>
        <v>0.12962600396514481</v>
      </c>
      <c r="O13" s="2">
        <f>M13*PI()/180</f>
        <v>5.9386133197444893E-3</v>
      </c>
      <c r="P13" s="2">
        <f>N13*PI()/180</f>
        <v>2.262400565395002E-3</v>
      </c>
      <c r="Q13" s="2">
        <f t="shared" si="7"/>
        <v>561001</v>
      </c>
      <c r="R13" s="1">
        <f>1/Q13</f>
        <v>1.7825280168841053E-6</v>
      </c>
      <c r="S13" s="2">
        <f>SQRT((2*B13*C13)^2)</f>
        <v>1498</v>
      </c>
      <c r="T13" s="2">
        <f>1/(J13^2)</f>
        <v>1.4964652653407484</v>
      </c>
      <c r="U13" s="2">
        <f>SQRT((-(2/(J13^3))*K13)^2)</f>
        <v>0.29658167311644124</v>
      </c>
      <c r="V13" s="5"/>
      <c r="W13" s="2">
        <f>$Q$43*Q13+$R$43</f>
        <v>30.189001889271115</v>
      </c>
      <c r="X13" s="2">
        <f t="shared" si="8"/>
        <v>-28.692536623930366</v>
      </c>
      <c r="Y13" s="2">
        <f t="shared" si="0"/>
        <v>94.973763150712585</v>
      </c>
      <c r="Z13" s="2">
        <f t="shared" si="1"/>
        <v>-34.595759372170363</v>
      </c>
    </row>
    <row r="14" spans="1:26" x14ac:dyDescent="0.3">
      <c r="A14" s="4">
        <v>1000</v>
      </c>
      <c r="B14" s="6">
        <v>999</v>
      </c>
      <c r="C14" s="7">
        <v>1</v>
      </c>
      <c r="D14" s="2">
        <f t="shared" si="2"/>
        <v>2.9995654882259823</v>
      </c>
      <c r="E14" s="2">
        <f t="shared" si="3"/>
        <v>1.001001001001001E-3</v>
      </c>
      <c r="F14" s="6">
        <v>4.96</v>
      </c>
      <c r="G14" s="7">
        <v>0.1</v>
      </c>
      <c r="H14" s="6">
        <v>4.42</v>
      </c>
      <c r="I14" s="7">
        <v>0.2</v>
      </c>
      <c r="J14" s="2">
        <f t="shared" si="4"/>
        <v>0.8911290322580645</v>
      </c>
      <c r="K14" s="2">
        <f t="shared" si="5"/>
        <v>4.4144069201396456E-2</v>
      </c>
      <c r="L14" s="14">
        <f t="shared" si="6"/>
        <v>0.48966138677248344</v>
      </c>
      <c r="M14" s="21">
        <f>(K14+L14)/2</f>
        <v>0.26690272798693992</v>
      </c>
      <c r="N14" s="19">
        <f>ABS(L14-M14)/2</f>
        <v>0.11137932939277176</v>
      </c>
      <c r="O14" s="2">
        <f>M14*PI()/180</f>
        <v>4.658331385926918E-3</v>
      </c>
      <c r="P14" s="2">
        <f>N14*PI()/180</f>
        <v>1.9439360165671637E-3</v>
      </c>
      <c r="Q14" s="2">
        <f t="shared" si="7"/>
        <v>998001</v>
      </c>
      <c r="R14" s="1">
        <f>1/Q14</f>
        <v>1.002003004005006E-6</v>
      </c>
      <c r="S14" s="2">
        <f>SQRT((2*B14*C14)^2)</f>
        <v>1998</v>
      </c>
      <c r="T14" s="2">
        <f>1/(J14^2)</f>
        <v>1.2592698757191703</v>
      </c>
      <c r="U14" s="2">
        <f>SQRT((-(2/(J14^3))*K14)^2)</f>
        <v>0.12476149811014733</v>
      </c>
      <c r="V14" s="5"/>
      <c r="W14" s="2">
        <f>$Q$43*Q14+$R$43</f>
        <v>30.137567812606186</v>
      </c>
      <c r="X14" s="2">
        <f t="shared" si="8"/>
        <v>-28.878297936887016</v>
      </c>
      <c r="Y14" s="2">
        <f t="shared" si="0"/>
        <v>94.922329074047667</v>
      </c>
      <c r="Z14" s="2">
        <f t="shared" si="1"/>
        <v>-34.647193448835289</v>
      </c>
    </row>
    <row r="15" spans="1:26" x14ac:dyDescent="0.3">
      <c r="A15" s="4">
        <v>2000</v>
      </c>
      <c r="B15" s="6">
        <v>2000</v>
      </c>
      <c r="C15" s="7">
        <v>1</v>
      </c>
      <c r="D15" s="2">
        <f t="shared" si="2"/>
        <v>3.3010299956639813</v>
      </c>
      <c r="E15" s="2">
        <f t="shared" si="3"/>
        <v>5.0000000000000001E-4</v>
      </c>
      <c r="F15" s="6">
        <v>4.96</v>
      </c>
      <c r="G15" s="7">
        <v>0.1</v>
      </c>
      <c r="H15" s="6">
        <v>4.8</v>
      </c>
      <c r="I15" s="7">
        <v>0.1</v>
      </c>
      <c r="J15" s="2">
        <f t="shared" si="4"/>
        <v>0.96774193548387089</v>
      </c>
      <c r="K15" s="2">
        <f t="shared" si="5"/>
        <v>2.8056262500159978E-2</v>
      </c>
      <c r="L15" s="14">
        <f t="shared" si="6"/>
        <v>0.27009101249350975</v>
      </c>
      <c r="M15" s="21">
        <f>(K15+L15)/2</f>
        <v>0.14907363749683486</v>
      </c>
      <c r="N15" s="19">
        <f>ABS(L15-M15)/2</f>
        <v>6.0508687498337446E-2</v>
      </c>
      <c r="O15" s="2">
        <f>M15*PI()/180</f>
        <v>2.6018258022442462E-3</v>
      </c>
      <c r="P15" s="2">
        <f>N15*PI()/180</f>
        <v>1.0560758229063193E-3</v>
      </c>
      <c r="Q15" s="2">
        <f t="shared" si="7"/>
        <v>4000000</v>
      </c>
      <c r="R15" s="1">
        <f>1/Q15</f>
        <v>2.4999999999999999E-7</v>
      </c>
      <c r="S15" s="2">
        <f>SQRT((2*B15*C15)^2)</f>
        <v>4000</v>
      </c>
      <c r="T15" s="2">
        <f>1/(J15^2)</f>
        <v>1.0677777777777779</v>
      </c>
      <c r="U15" s="2">
        <f>SQRT((-(2/(J15^3))*K15)^2)</f>
        <v>6.1912897492019704E-2</v>
      </c>
      <c r="V15" s="5"/>
      <c r="W15" s="2">
        <f>$Q$43*Q15+$R$43</f>
        <v>29.784238186258278</v>
      </c>
      <c r="X15" s="2">
        <f t="shared" si="8"/>
        <v>-28.716460408480501</v>
      </c>
      <c r="Y15" s="2">
        <f t="shared" si="0"/>
        <v>94.568999447699753</v>
      </c>
      <c r="Z15" s="2">
        <f t="shared" si="1"/>
        <v>-35.000523075183196</v>
      </c>
    </row>
    <row r="16" spans="1:26" x14ac:dyDescent="0.3">
      <c r="A16" s="4">
        <v>5000</v>
      </c>
      <c r="B16" s="6">
        <v>5010</v>
      </c>
      <c r="C16" s="7">
        <v>10</v>
      </c>
      <c r="D16" s="2">
        <f t="shared" si="2"/>
        <v>3.6998377258672459</v>
      </c>
      <c r="E16" s="2">
        <f t="shared" si="3"/>
        <v>1.996007984031936E-3</v>
      </c>
      <c r="F16" s="6">
        <v>4.96</v>
      </c>
      <c r="G16" s="7">
        <v>0.1</v>
      </c>
      <c r="H16" s="6">
        <v>4.92</v>
      </c>
      <c r="I16" s="7">
        <v>0.1</v>
      </c>
      <c r="J16" s="2">
        <f t="shared" si="4"/>
        <v>0.99193548387096775</v>
      </c>
      <c r="K16" s="2">
        <f t="shared" si="5"/>
        <v>2.839763370471142E-2</v>
      </c>
      <c r="L16" s="14">
        <f t="shared" si="6"/>
        <v>0.11128701872672631</v>
      </c>
      <c r="M16" s="21">
        <f>(K16+L16)/2</f>
        <v>6.984232621571887E-2</v>
      </c>
      <c r="N16" s="19">
        <f>ABS(L16-M16)/2</f>
        <v>2.0722346255503718E-2</v>
      </c>
      <c r="O16" s="2">
        <f>M16*PI()/180</f>
        <v>1.2189785497162457E-3</v>
      </c>
      <c r="P16" s="2">
        <f>N16*PI()/180</f>
        <v>3.6167317089685804E-4</v>
      </c>
      <c r="Q16" s="2">
        <f t="shared" si="7"/>
        <v>25100100</v>
      </c>
      <c r="R16" s="1">
        <f>1/Q16</f>
        <v>3.9840478723192335E-8</v>
      </c>
      <c r="S16" s="2">
        <f>SQRT((2*B16*C16)^2)</f>
        <v>100200</v>
      </c>
      <c r="T16" s="2">
        <f>1/(J16^2)</f>
        <v>1.0163262608235837</v>
      </c>
      <c r="U16" s="2">
        <f>SQRT((-(2/(J16^3))*K16)^2)</f>
        <v>5.819181055348039E-2</v>
      </c>
      <c r="V16" s="5"/>
      <c r="W16" s="2">
        <f>$Q$43*Q16+$R$43</f>
        <v>27.300796170153838</v>
      </c>
      <c r="X16" s="2">
        <f t="shared" si="8"/>
        <v>-26.284469909330255</v>
      </c>
      <c r="Y16" s="2">
        <f t="shared" si="0"/>
        <v>92.085557431595305</v>
      </c>
      <c r="Z16" s="2">
        <f t="shared" si="1"/>
        <v>-37.483965091287637</v>
      </c>
    </row>
    <row r="17" spans="1:26" x14ac:dyDescent="0.3">
      <c r="A17" s="4">
        <v>7500</v>
      </c>
      <c r="B17" s="6">
        <v>7490</v>
      </c>
      <c r="C17" s="7">
        <v>10</v>
      </c>
      <c r="D17" s="2">
        <f t="shared" si="2"/>
        <v>3.8744818176994666</v>
      </c>
      <c r="E17" s="2">
        <f t="shared" si="3"/>
        <v>1.3351134846461949E-3</v>
      </c>
      <c r="F17" s="6">
        <v>4.9800000000000004</v>
      </c>
      <c r="G17" s="7">
        <v>0.2</v>
      </c>
      <c r="H17" s="6">
        <v>4.92</v>
      </c>
      <c r="I17" s="7">
        <v>0.1</v>
      </c>
      <c r="J17" s="2">
        <f t="shared" si="4"/>
        <v>0.98795180722891551</v>
      </c>
      <c r="K17" s="2">
        <f t="shared" si="5"/>
        <v>4.4468709527138842E-2</v>
      </c>
      <c r="L17" s="14">
        <f t="shared" si="6"/>
        <v>7.4695012121106685E-2</v>
      </c>
      <c r="M17" s="21">
        <f>(K17+L17)/2</f>
        <v>5.9581860824122763E-2</v>
      </c>
      <c r="N17" s="19">
        <f>ABS(L17-M17)/2</f>
        <v>7.5565756484919609E-3</v>
      </c>
      <c r="O17" s="2">
        <f>M17*PI()/180</f>
        <v>1.0398996458459641E-3</v>
      </c>
      <c r="P17" s="2">
        <f>N17*PI()/180</f>
        <v>1.3188712524221039E-4</v>
      </c>
      <c r="Q17" s="2">
        <f t="shared" si="7"/>
        <v>56100100</v>
      </c>
      <c r="R17" s="1">
        <f>1/Q17</f>
        <v>1.7825280168841055E-8</v>
      </c>
      <c r="S17" s="2">
        <f>SQRT((2*B17*C17)^2)</f>
        <v>149800</v>
      </c>
      <c r="T17" s="2">
        <f>1/(J17^2)</f>
        <v>1.0245389649018444</v>
      </c>
      <c r="U17" s="2">
        <f>SQRT((-(2/(J17^3))*K17)^2)</f>
        <v>9.2231068957190659E-2</v>
      </c>
      <c r="V17" s="5"/>
      <c r="W17" s="2">
        <f>$Q$43*Q17+$R$43</f>
        <v>23.652154576074306</v>
      </c>
      <c r="X17" s="2">
        <f t="shared" si="8"/>
        <v>-22.627615611172462</v>
      </c>
      <c r="Y17" s="2">
        <f t="shared" si="0"/>
        <v>88.436915837515784</v>
      </c>
      <c r="Z17" s="2">
        <f t="shared" si="1"/>
        <v>-41.132606685367165</v>
      </c>
    </row>
    <row r="18" spans="1:26" x14ac:dyDescent="0.3">
      <c r="A18" s="4">
        <v>10000</v>
      </c>
      <c r="B18" s="20">
        <v>9990</v>
      </c>
      <c r="C18" s="7">
        <v>10</v>
      </c>
      <c r="D18" s="2">
        <f>LOG(B19)</f>
        <v>4.0965624383741357</v>
      </c>
      <c r="E18" s="2">
        <f t="shared" si="3"/>
        <v>1.001001001001001E-3</v>
      </c>
      <c r="F18" s="6">
        <v>4.96</v>
      </c>
      <c r="G18" s="7">
        <v>0.1</v>
      </c>
      <c r="H18" s="6">
        <v>4.96</v>
      </c>
      <c r="I18" s="7">
        <v>0.1</v>
      </c>
      <c r="J18" s="2">
        <f t="shared" si="4"/>
        <v>1</v>
      </c>
      <c r="K18" s="2">
        <f t="shared" si="5"/>
        <v>2.8512370209134982E-2</v>
      </c>
      <c r="L18" s="14">
        <f t="shared" si="6"/>
        <v>5.6071100987396177E-2</v>
      </c>
      <c r="M18" s="21">
        <f>(K18+L18)/2</f>
        <v>4.229173559826558E-2</v>
      </c>
      <c r="N18" s="19">
        <f>ABS(L18-M18)/2</f>
        <v>6.8896826945652988E-3</v>
      </c>
      <c r="O18" s="2">
        <f>M18*PI()/180</f>
        <v>7.3813003257262822E-4</v>
      </c>
      <c r="P18" s="2">
        <f>N18*PI()/180</f>
        <v>1.2024764743783931E-4</v>
      </c>
      <c r="Q18" s="2">
        <f t="shared" si="7"/>
        <v>99800100</v>
      </c>
      <c r="R18" s="1">
        <f>1/Q18</f>
        <v>1.002003004005006E-8</v>
      </c>
      <c r="S18" s="2">
        <f>SQRT((2*B18*C18)^2)</f>
        <v>199800</v>
      </c>
      <c r="T18" s="2">
        <f>1/(J18^2)</f>
        <v>1</v>
      </c>
      <c r="U18" s="2">
        <f>SQRT((-(2/(J18^3))*K18)^2)</f>
        <v>5.7024740418269965E-2</v>
      </c>
      <c r="V18" s="5"/>
      <c r="W18" s="2">
        <f>$Q$43*Q18+$R$43</f>
        <v>18.508746909581543</v>
      </c>
      <c r="X18" s="2">
        <f t="shared" si="8"/>
        <v>-17.508746909581543</v>
      </c>
      <c r="Y18" s="2">
        <f t="shared" si="0"/>
        <v>83.293508171023021</v>
      </c>
      <c r="Z18" s="2">
        <f t="shared" si="1"/>
        <v>-46.276014351859928</v>
      </c>
    </row>
    <row r="19" spans="1:26" x14ac:dyDescent="0.3">
      <c r="A19" s="4">
        <v>12500</v>
      </c>
      <c r="B19" s="6">
        <v>12490</v>
      </c>
      <c r="C19" s="7">
        <v>10</v>
      </c>
      <c r="D19" s="2">
        <f>LOG(B20)</f>
        <v>4.1763806922432707</v>
      </c>
      <c r="E19" s="2">
        <f t="shared" si="3"/>
        <v>8.00640512409928E-4</v>
      </c>
      <c r="F19" s="6">
        <v>4.9800000000000004</v>
      </c>
      <c r="G19" s="7">
        <v>0.2</v>
      </c>
      <c r="H19" s="6">
        <v>4.9400000000000004</v>
      </c>
      <c r="I19" s="7">
        <v>0.2</v>
      </c>
      <c r="J19" s="2">
        <f t="shared" si="4"/>
        <v>0.99196787148594379</v>
      </c>
      <c r="K19" s="2">
        <f t="shared" si="5"/>
        <v>5.6568089981445288E-2</v>
      </c>
      <c r="L19" s="14">
        <f t="shared" si="6"/>
        <v>4.4873321956538162E-2</v>
      </c>
      <c r="M19" s="21">
        <f>(K19+L19)/2</f>
        <v>5.0720705968991725E-2</v>
      </c>
      <c r="N19" s="19">
        <f>ABS(L19-M19)/2</f>
        <v>2.9236920062267815E-3</v>
      </c>
      <c r="O19" s="2">
        <f>M19*PI()/180</f>
        <v>8.8524331809484655E-4</v>
      </c>
      <c r="P19" s="2">
        <f>N19*PI()/180</f>
        <v>5.1028051822895889E-5</v>
      </c>
      <c r="Q19" s="2">
        <f t="shared" si="7"/>
        <v>156000100</v>
      </c>
      <c r="R19" s="1">
        <f>1/Q19</f>
        <v>6.4102523011203195E-9</v>
      </c>
      <c r="S19" s="2">
        <f>SQRT((2*B19*C19)^2)</f>
        <v>249800</v>
      </c>
      <c r="T19" s="2">
        <f>1/(J19^2)</f>
        <v>1.0162598960809062</v>
      </c>
      <c r="U19" s="2">
        <f>SQRT((-(2/(J19^3))*K19)^2)</f>
        <v>0.1159067403260218</v>
      </c>
      <c r="V19" s="5"/>
      <c r="W19" s="2">
        <f>$Q$43*Q19+$R$43</f>
        <v>11.894112793863162</v>
      </c>
      <c r="X19" s="2">
        <f t="shared" si="8"/>
        <v>-10.877852897782255</v>
      </c>
      <c r="Y19" s="2">
        <f t="shared" si="0"/>
        <v>76.678874055304632</v>
      </c>
      <c r="Z19" s="2">
        <f t="shared" si="1"/>
        <v>-52.890648467578316</v>
      </c>
    </row>
    <row r="20" spans="1:26" x14ac:dyDescent="0.3">
      <c r="A20" s="4">
        <v>15000</v>
      </c>
      <c r="B20" s="6">
        <v>15010</v>
      </c>
      <c r="C20" s="7">
        <v>10</v>
      </c>
      <c r="D20" s="2">
        <f>LOG(B21)</f>
        <v>4.2304489213782741</v>
      </c>
      <c r="E20" s="2">
        <f t="shared" si="3"/>
        <v>6.6622251832111927E-4</v>
      </c>
      <c r="F20" s="6">
        <v>4.9800000000000004</v>
      </c>
      <c r="G20" s="7">
        <v>0.2</v>
      </c>
      <c r="H20" s="6">
        <v>4.9400000000000004</v>
      </c>
      <c r="I20" s="7">
        <v>0.2</v>
      </c>
      <c r="J20" s="2">
        <f t="shared" si="4"/>
        <v>0.99196787148594379</v>
      </c>
      <c r="K20" s="2">
        <f t="shared" si="5"/>
        <v>5.6568089981445288E-2</v>
      </c>
      <c r="L20" s="14">
        <f t="shared" si="6"/>
        <v>3.7351195178201686E-2</v>
      </c>
      <c r="M20" s="21">
        <f>(K20+L20)/2</f>
        <v>4.6959642579823491E-2</v>
      </c>
      <c r="N20" s="19">
        <f>ABS(L20-M20)/2</f>
        <v>4.8042237008109022E-3</v>
      </c>
      <c r="O20" s="2">
        <f>M20*PI()/180</f>
        <v>8.1960037857764403E-4</v>
      </c>
      <c r="P20" s="2">
        <f>N20*PI()/180</f>
        <v>8.384952158149722E-5</v>
      </c>
      <c r="Q20" s="2">
        <f t="shared" si="7"/>
        <v>225300100</v>
      </c>
      <c r="R20" s="1">
        <f>1/Q20</f>
        <v>4.438524439181341E-9</v>
      </c>
      <c r="S20" s="2">
        <f>SQRT((2*B20*C20)^2)</f>
        <v>300200</v>
      </c>
      <c r="T20" s="2">
        <f>1/(J20^2)</f>
        <v>1.0162598960809062</v>
      </c>
      <c r="U20" s="2">
        <f>SQRT((-(2/(J20^3))*K20)^2)</f>
        <v>0.1159067403260218</v>
      </c>
      <c r="V20" s="5"/>
      <c r="W20" s="2">
        <f>$Q$43*Q20+$R$43</f>
        <v>3.7376333593563302</v>
      </c>
      <c r="X20" s="2">
        <f t="shared" si="8"/>
        <v>-2.7213734632754241</v>
      </c>
      <c r="Y20" s="2">
        <f t="shared" si="0"/>
        <v>68.522394620797797</v>
      </c>
      <c r="Z20" s="2">
        <f t="shared" si="1"/>
        <v>-61.047127902085144</v>
      </c>
    </row>
    <row r="21" spans="1:26" x14ac:dyDescent="0.3">
      <c r="A21" s="4">
        <v>17000</v>
      </c>
      <c r="B21" s="6">
        <v>17000</v>
      </c>
      <c r="C21" s="7">
        <v>10</v>
      </c>
      <c r="D21" s="2">
        <f>LOG(B22)</f>
        <v>4.2787536009528289</v>
      </c>
      <c r="E21" s="2">
        <f t="shared" si="3"/>
        <v>5.8823529411764712E-4</v>
      </c>
      <c r="F21" s="6">
        <v>5.08</v>
      </c>
      <c r="G21" s="7">
        <v>0.1</v>
      </c>
      <c r="H21" s="6">
        <v>5.04</v>
      </c>
      <c r="I21" s="7">
        <v>0.1</v>
      </c>
      <c r="J21" s="2">
        <f t="shared" si="4"/>
        <v>0.99212598425196852</v>
      </c>
      <c r="K21" s="2">
        <f t="shared" si="5"/>
        <v>2.7729464486169347E-2</v>
      </c>
      <c r="L21" s="14">
        <f t="shared" si="6"/>
        <v>3.2983979946043233E-2</v>
      </c>
      <c r="M21" s="21">
        <f>(K21+L21)/2</f>
        <v>3.0356722216106288E-2</v>
      </c>
      <c r="N21" s="19">
        <f>ABS(L21-M21)/2</f>
        <v>1.3136288649684726E-3</v>
      </c>
      <c r="O21" s="2">
        <f>M21*PI()/180</f>
        <v>5.2982475278436439E-4</v>
      </c>
      <c r="P21" s="2">
        <f>N21*PI()/180</f>
        <v>2.2927148842935843E-5</v>
      </c>
      <c r="Q21" s="2">
        <f t="shared" si="7"/>
        <v>289000000</v>
      </c>
      <c r="R21" s="1">
        <f>1/Q21</f>
        <v>3.4602076124567474E-9</v>
      </c>
      <c r="S21" s="2">
        <f>SQRT((2*B21*C21)^2)</f>
        <v>340000</v>
      </c>
      <c r="T21" s="2">
        <f>1/(J21^2)</f>
        <v>1.0159360040312422</v>
      </c>
      <c r="U21" s="2">
        <f>SQRT((-(2/(J21^3))*K21)^2)</f>
        <v>5.6789887153788118E-2</v>
      </c>
      <c r="V21" s="5"/>
      <c r="W21" s="2">
        <f>$Q$43*Q21+$R$43</f>
        <v>-3.7597248560858247</v>
      </c>
      <c r="X21" s="2">
        <f t="shared" si="8"/>
        <v>4.7756608601170667</v>
      </c>
      <c r="Y21" s="2">
        <f t="shared" si="0"/>
        <v>61.02503640535565</v>
      </c>
      <c r="Z21" s="2">
        <f t="shared" si="1"/>
        <v>-68.544486117527299</v>
      </c>
    </row>
    <row r="22" spans="1:26" x14ac:dyDescent="0.3">
      <c r="A22" s="4">
        <v>19000</v>
      </c>
      <c r="B22" s="6">
        <v>19000</v>
      </c>
      <c r="C22" s="7">
        <v>10</v>
      </c>
      <c r="D22" s="2">
        <f>LOG(B22)</f>
        <v>4.2787536009528289</v>
      </c>
      <c r="E22" s="2">
        <f t="shared" si="3"/>
        <v>5.263157894736842E-4</v>
      </c>
      <c r="F22" s="6">
        <v>5.08</v>
      </c>
      <c r="G22" s="7">
        <v>0.1</v>
      </c>
      <c r="H22" s="6">
        <v>5.04</v>
      </c>
      <c r="I22" s="7">
        <v>0.1</v>
      </c>
      <c r="J22" s="2">
        <f t="shared" si="4"/>
        <v>0.99212598425196852</v>
      </c>
      <c r="K22" s="2">
        <f t="shared" si="5"/>
        <v>2.7729464486169347E-2</v>
      </c>
      <c r="L22" s="14">
        <f t="shared" si="6"/>
        <v>2.9515184419374559E-2</v>
      </c>
      <c r="M22" s="21">
        <f>(K22+L22)/2</f>
        <v>2.8622324452771953E-2</v>
      </c>
      <c r="N22" s="19">
        <f>ABS(L22-M22)/2</f>
        <v>4.4642998330130315E-4</v>
      </c>
      <c r="O22" s="2">
        <f>M22*PI()/180</f>
        <v>4.9955380127495483E-4</v>
      </c>
      <c r="P22" s="2">
        <f>N22*PI()/180</f>
        <v>7.7916730882310444E-6</v>
      </c>
      <c r="Q22" s="2">
        <f t="shared" si="7"/>
        <v>361000000</v>
      </c>
      <c r="R22" s="1">
        <f>1/Q22</f>
        <v>2.770083102493075E-9</v>
      </c>
      <c r="S22" s="2">
        <f>SQRT((2*B22*C22)^2)</f>
        <v>380000</v>
      </c>
      <c r="T22" s="2">
        <f>1/(J22^2)</f>
        <v>1.0159360040312422</v>
      </c>
      <c r="U22" s="2">
        <f>SQRT((-(2/(J22^3))*K22)^2)</f>
        <v>5.6789887153788118E-2</v>
      </c>
      <c r="V22" s="5"/>
      <c r="W22" s="2">
        <f>$Q$43*Q22+$R$43</f>
        <v>-12.233989203625391</v>
      </c>
      <c r="X22" s="2">
        <f t="shared" si="8"/>
        <v>13.249925207656634</v>
      </c>
      <c r="Y22" s="2">
        <f t="shared" si="0"/>
        <v>52.550772057816083</v>
      </c>
      <c r="Z22" s="2">
        <f t="shared" si="1"/>
        <v>-77.018750465066859</v>
      </c>
    </row>
    <row r="24" spans="1:26" x14ac:dyDescent="0.3">
      <c r="A24" s="4" t="s">
        <v>16</v>
      </c>
      <c r="B24" s="2">
        <v>3220</v>
      </c>
    </row>
    <row r="25" spans="1:26" x14ac:dyDescent="0.3">
      <c r="A25" s="4" t="s">
        <v>17</v>
      </c>
      <c r="B25" s="14">
        <v>8.8100000000000001E-8</v>
      </c>
    </row>
    <row r="42" spans="11:20" x14ac:dyDescent="0.3">
      <c r="P42" s="8" t="s">
        <v>22</v>
      </c>
      <c r="Q42" s="9"/>
      <c r="R42" s="9"/>
      <c r="S42" s="9"/>
      <c r="T42" s="9"/>
    </row>
    <row r="43" spans="11:20" x14ac:dyDescent="0.3">
      <c r="K43" t="s">
        <v>33</v>
      </c>
      <c r="L43" t="s">
        <v>34</v>
      </c>
      <c r="M43" t="s">
        <v>35</v>
      </c>
      <c r="N43" t="s">
        <v>36</v>
      </c>
      <c r="P43" s="4" t="s">
        <v>27</v>
      </c>
      <c r="Q43" s="2">
        <f t="array" ref="Q43:R45">LINEST(T3:T22,Q3:Q22,1,1)</f>
        <v>-1.1769811593804949E-7</v>
      </c>
      <c r="R43" s="2">
        <v>30.255030650010475</v>
      </c>
      <c r="S43" s="10" t="s">
        <v>26</v>
      </c>
      <c r="T43" s="11"/>
    </row>
    <row r="44" spans="11:20" x14ac:dyDescent="0.3">
      <c r="K44">
        <v>85.5</v>
      </c>
      <c r="L44">
        <v>86.6</v>
      </c>
      <c r="M44">
        <f>(K44+L44)/2</f>
        <v>86.05</v>
      </c>
      <c r="N44">
        <f>ABS(L44-M44)/2</f>
        <v>0.27499999999999858</v>
      </c>
      <c r="P44" s="4" t="s">
        <v>23</v>
      </c>
      <c r="Q44" s="2">
        <v>1.3554233590674277E-7</v>
      </c>
      <c r="R44" s="2">
        <v>16.674816707160016</v>
      </c>
      <c r="S44" s="10" t="s">
        <v>25</v>
      </c>
      <c r="T44" s="11"/>
    </row>
    <row r="45" spans="11:20" ht="16.2" x14ac:dyDescent="0.3">
      <c r="K45">
        <v>82.1</v>
      </c>
      <c r="L45">
        <v>83</v>
      </c>
      <c r="M45">
        <f>(K45+L45)/2</f>
        <v>82.55</v>
      </c>
      <c r="N45">
        <f>ABS(L45-M45)/2</f>
        <v>0.22500000000000142</v>
      </c>
      <c r="P45" s="4" t="s">
        <v>28</v>
      </c>
      <c r="Q45" s="2">
        <v>4.0206332964628444E-2</v>
      </c>
      <c r="R45" s="2">
        <v>64.784761261441474</v>
      </c>
      <c r="S45" s="12" t="s">
        <v>24</v>
      </c>
      <c r="T45" s="13"/>
    </row>
    <row r="46" spans="11:20" x14ac:dyDescent="0.3">
      <c r="K46">
        <v>75.599999999999994</v>
      </c>
      <c r="L46">
        <v>76</v>
      </c>
      <c r="M46">
        <f>(K46+L46)/2</f>
        <v>75.8</v>
      </c>
      <c r="N46">
        <f>ABS(L46-M46)/2</f>
        <v>0.10000000000000142</v>
      </c>
    </row>
    <row r="47" spans="11:20" x14ac:dyDescent="0.3">
      <c r="K47">
        <v>71.7</v>
      </c>
      <c r="L47">
        <v>73</v>
      </c>
      <c r="M47">
        <f>(K47+L47)/2</f>
        <v>72.349999999999994</v>
      </c>
      <c r="N47">
        <f>ABS(L47-M47)/2</f>
        <v>0.32500000000000284</v>
      </c>
    </row>
    <row r="48" spans="11:20" x14ac:dyDescent="0.3">
      <c r="K48">
        <v>70.8</v>
      </c>
      <c r="L48">
        <v>72.3</v>
      </c>
      <c r="M48">
        <f>(K48+L48)/2</f>
        <v>71.55</v>
      </c>
      <c r="N48">
        <f>ABS(L48-M48)/2</f>
        <v>0.375</v>
      </c>
    </row>
    <row r="49" spans="11:14" x14ac:dyDescent="0.3">
      <c r="K49">
        <v>66.7</v>
      </c>
      <c r="L49">
        <v>68.3</v>
      </c>
      <c r="M49">
        <f>(K49+L49)/2</f>
        <v>67.5</v>
      </c>
      <c r="N49">
        <f>ABS(L49-M49)/2</f>
        <v>0.39999999999999858</v>
      </c>
    </row>
    <row r="50" spans="11:14" x14ac:dyDescent="0.3">
      <c r="K50">
        <v>61.5</v>
      </c>
      <c r="L50">
        <v>62.8</v>
      </c>
      <c r="M50">
        <f>(K50+L50)/2</f>
        <v>62.15</v>
      </c>
      <c r="N50">
        <f>ABS(L50-M50)/2</f>
        <v>0.32499999999999929</v>
      </c>
    </row>
    <row r="51" spans="11:14" x14ac:dyDescent="0.3">
      <c r="K51">
        <v>56.3</v>
      </c>
      <c r="L51">
        <v>57.6</v>
      </c>
      <c r="M51">
        <f>(K51+L51)/2</f>
        <v>56.95</v>
      </c>
      <c r="N51">
        <f>ABS(L51-M51)/2</f>
        <v>0.32499999999999929</v>
      </c>
    </row>
    <row r="52" spans="11:14" x14ac:dyDescent="0.3">
      <c r="K52">
        <v>50.2</v>
      </c>
      <c r="L52">
        <v>50.8</v>
      </c>
      <c r="M52">
        <f>(K52+L52)/2</f>
        <v>50.5</v>
      </c>
      <c r="N52">
        <f>ABS(L52-M52)/2</f>
        <v>0.14999999999999858</v>
      </c>
    </row>
    <row r="53" spans="11:14" x14ac:dyDescent="0.3">
      <c r="K53">
        <v>43.2</v>
      </c>
      <c r="L53">
        <v>44.7</v>
      </c>
      <c r="M53">
        <f>(K53+L53)/2</f>
        <v>43.95</v>
      </c>
      <c r="N53">
        <f>ABS(L53-M53)/2</f>
        <v>0.375</v>
      </c>
    </row>
    <row r="54" spans="11:14" x14ac:dyDescent="0.3">
      <c r="K54">
        <v>31.2</v>
      </c>
      <c r="L54">
        <v>33.4</v>
      </c>
      <c r="M54">
        <f>(K54+L54)/2</f>
        <v>32.299999999999997</v>
      </c>
      <c r="N54">
        <f>ABS(L54-M54)/2</f>
        <v>0.55000000000000071</v>
      </c>
    </row>
    <row r="55" spans="11:14" x14ac:dyDescent="0.3">
      <c r="K55">
        <v>25.1</v>
      </c>
      <c r="L55">
        <v>26.3</v>
      </c>
      <c r="M55">
        <f>(K55+L55)/2</f>
        <v>25.700000000000003</v>
      </c>
      <c r="N55">
        <f>ABS(L55-M55)/2</f>
        <v>0.29999999999999893</v>
      </c>
    </row>
    <row r="56" spans="11:14" x14ac:dyDescent="0.3">
      <c r="K56">
        <v>13.7</v>
      </c>
      <c r="L56">
        <v>14.8</v>
      </c>
      <c r="M56">
        <f>(K56+L56)/2</f>
        <v>14.25</v>
      </c>
      <c r="N56">
        <f>ABS(L56-M56)/2</f>
        <v>0.27500000000000036</v>
      </c>
    </row>
    <row r="57" spans="11:14" x14ac:dyDescent="0.3">
      <c r="K57">
        <v>6.32</v>
      </c>
      <c r="L57">
        <v>7.22</v>
      </c>
      <c r="M57">
        <f>(K57+L57)/2</f>
        <v>6.77</v>
      </c>
      <c r="N57">
        <f>ABS(L57-M57)/2</f>
        <v>0.22500000000000009</v>
      </c>
    </row>
    <row r="58" spans="11:14" x14ac:dyDescent="0.3">
      <c r="K58">
        <v>3.59</v>
      </c>
      <c r="L58">
        <v>4.04</v>
      </c>
      <c r="M58">
        <f>(K58+L58)/2</f>
        <v>3.8149999999999999</v>
      </c>
      <c r="N58">
        <f>ABS(L58-M58)/2</f>
        <v>0.11250000000000004</v>
      </c>
    </row>
    <row r="59" spans="11:14" x14ac:dyDescent="0.3">
      <c r="K59">
        <v>3.06</v>
      </c>
      <c r="L59">
        <v>3.6</v>
      </c>
      <c r="M59">
        <f>(K59+L59)/2</f>
        <v>3.33</v>
      </c>
      <c r="N59">
        <f>ABS(L59-M59)/2</f>
        <v>0.13500000000000001</v>
      </c>
    </row>
    <row r="60" spans="11:14" x14ac:dyDescent="0.3">
      <c r="K60">
        <v>1.8</v>
      </c>
      <c r="L60">
        <v>2.7</v>
      </c>
      <c r="M60">
        <f>(K60+L60)/2</f>
        <v>2.25</v>
      </c>
      <c r="N60">
        <f>ABS(L60-M60)/2</f>
        <v>0.22500000000000009</v>
      </c>
    </row>
    <row r="61" spans="11:14" x14ac:dyDescent="0.3">
      <c r="K61">
        <v>1.38</v>
      </c>
      <c r="L61">
        <v>2.71</v>
      </c>
      <c r="M61">
        <f>(K61+L61)/2</f>
        <v>2.0449999999999999</v>
      </c>
      <c r="N61">
        <f>ABS(L61-M61)/2</f>
        <v>0.33250000000000002</v>
      </c>
    </row>
    <row r="62" spans="11:14" x14ac:dyDescent="0.3">
      <c r="K62">
        <v>0.97799999999999998</v>
      </c>
      <c r="L62">
        <v>2.2000000000000002</v>
      </c>
      <c r="M62">
        <f>(K62+L62)/2</f>
        <v>1.589</v>
      </c>
      <c r="N62">
        <f>ABS(L62-M62)/2</f>
        <v>0.3055000000000001</v>
      </c>
    </row>
    <row r="63" spans="11:14" x14ac:dyDescent="0.3">
      <c r="K63">
        <v>1.5</v>
      </c>
      <c r="L63">
        <v>2.19</v>
      </c>
      <c r="M63">
        <f>(K63+L63)/2</f>
        <v>1.845</v>
      </c>
      <c r="N63">
        <f>ABS(L63-M63)/2</f>
        <v>0.17249999999999999</v>
      </c>
    </row>
  </sheetData>
  <mergeCells count="4">
    <mergeCell ref="P42:T42"/>
    <mergeCell ref="S43:T43"/>
    <mergeCell ref="S44:T44"/>
    <mergeCell ref="S45:T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Passa-Baixo</vt:lpstr>
      <vt:lpstr>Passa-Alto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2022-04-20T09:04:54Z</dcterms:created>
  <dcterms:modified xsi:type="dcterms:W3CDTF">2022-04-22T11:47:23Z</dcterms:modified>
</cp:coreProperties>
</file>