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p\OneDrive\Documentos\GitHub\LABSFISICAI\"/>
    </mc:Choice>
  </mc:AlternateContent>
  <xr:revisionPtr revIDLastSave="0" documentId="13_ncr:1_{ACD1A6D5-FD5D-4A2B-B381-6519E0831E02}" xr6:coauthVersionLast="47" xr6:coauthVersionMax="47" xr10:uidLastSave="{00000000-0000-0000-0000-000000000000}"/>
  <bookViews>
    <workbookView xWindow="-108" yWindow="-108" windowWidth="23256" windowHeight="12456" xr2:uid="{DB9F9942-6413-4E83-AC7B-C341FADCEB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9" i="1" l="1"/>
  <c r="G48" i="1"/>
  <c r="F38" i="1"/>
  <c r="E32" i="1"/>
  <c r="D32" i="1"/>
  <c r="E38" i="1" l="1"/>
  <c r="N5" i="1" l="1"/>
  <c r="N6" i="1"/>
  <c r="N7" i="1"/>
  <c r="N8" i="1"/>
  <c r="N9" i="1"/>
  <c r="N10" i="1"/>
  <c r="N11" i="1"/>
  <c r="N12" i="1"/>
  <c r="N13" i="1"/>
  <c r="N4" i="1"/>
  <c r="F6" i="1"/>
  <c r="F7" i="1"/>
  <c r="F8" i="1"/>
  <c r="F9" i="1"/>
  <c r="F10" i="1"/>
  <c r="F11" i="1"/>
  <c r="F12" i="1"/>
  <c r="F13" i="1"/>
  <c r="F5" i="1"/>
  <c r="D38" i="1"/>
  <c r="D43" i="1" s="1"/>
  <c r="F48" i="1" l="1"/>
  <c r="F49" i="1" s="1"/>
  <c r="E48" i="1"/>
  <c r="E49" i="1" s="1"/>
  <c r="N39" i="1"/>
  <c r="P39" i="1" s="1"/>
  <c r="N43" i="1"/>
  <c r="P43" i="1" s="1"/>
  <c r="N45" i="1"/>
  <c r="P45" i="1" s="1"/>
  <c r="N46" i="1"/>
  <c r="P46" i="1" s="1"/>
  <c r="N38" i="1"/>
  <c r="P38" i="1" s="1"/>
  <c r="N40" i="1"/>
  <c r="P40" i="1" s="1"/>
  <c r="N41" i="1"/>
  <c r="P41" i="1" s="1"/>
  <c r="N44" i="1"/>
  <c r="P44" i="1" s="1"/>
  <c r="N47" i="1"/>
  <c r="P47" i="1" s="1"/>
  <c r="N42" i="1"/>
  <c r="P42" i="1" s="1"/>
  <c r="M41" i="1"/>
  <c r="O41" i="1" s="1"/>
  <c r="M43" i="1"/>
  <c r="O43" i="1" s="1"/>
  <c r="M45" i="1"/>
  <c r="O45" i="1" s="1"/>
  <c r="M42" i="1"/>
  <c r="O42" i="1" s="1"/>
  <c r="M44" i="1"/>
  <c r="O44" i="1" s="1"/>
  <c r="M47" i="1"/>
  <c r="O47" i="1" s="1"/>
  <c r="M39" i="1"/>
  <c r="O39" i="1" s="1"/>
  <c r="M46" i="1"/>
  <c r="O46" i="1" s="1"/>
  <c r="M38" i="1"/>
  <c r="O38" i="1" s="1"/>
  <c r="M40" i="1"/>
  <c r="O40" i="1" s="1"/>
  <c r="F32" i="1"/>
</calcChain>
</file>

<file path=xl/sharedStrings.xml><?xml version="1.0" encoding="utf-8"?>
<sst xmlns="http://schemas.openxmlformats.org/spreadsheetml/2006/main" count="60" uniqueCount="39">
  <si>
    <t>Carga</t>
  </si>
  <si>
    <t>nº de massas</t>
  </si>
  <si>
    <t>Lc (cm)</t>
  </si>
  <si>
    <t>u(Lc) (cm)</t>
  </si>
  <si>
    <t>Descarga</t>
  </si>
  <si>
    <t>nº da massa</t>
  </si>
  <si>
    <t>Desvio padrão</t>
  </si>
  <si>
    <t>u(média)</t>
  </si>
  <si>
    <t>1+2</t>
  </si>
  <si>
    <t>1+2+3</t>
  </si>
  <si>
    <t>1+2+3+4</t>
  </si>
  <si>
    <t>1+2+3+4+5</t>
  </si>
  <si>
    <t>1+2+3+4+5+6</t>
  </si>
  <si>
    <t>1+2+3+4+5+6+7</t>
  </si>
  <si>
    <t>1+2+3+4+5+6+7+8</t>
  </si>
  <si>
    <t>1+2+3+4+5+6+7+8+9</t>
  </si>
  <si>
    <t>1002.65</t>
  </si>
  <si>
    <t xml:space="preserve"> </t>
  </si>
  <si>
    <t>diametro (φ) (cm)</t>
  </si>
  <si>
    <t>0,15*</t>
  </si>
  <si>
    <t>* Incerteza obtida por cálculo, devido a oscilações no valor apresentado no instrumento de medida.</t>
  </si>
  <si>
    <t>m (g)</t>
  </si>
  <si>
    <t>u(m) (g)</t>
  </si>
  <si>
    <t>u(φ) (cm)</t>
  </si>
  <si>
    <t>D c(m)</t>
  </si>
  <si>
    <t>u(D) (cm)</t>
  </si>
  <si>
    <t>Módulo de Young:</t>
  </si>
  <si>
    <t>Média (m)</t>
  </si>
  <si>
    <t>M Carga (kg)</t>
  </si>
  <si>
    <t>u(Lc) (m)</t>
  </si>
  <si>
    <t>d(m)</t>
  </si>
  <si>
    <t>Erro percentual:</t>
  </si>
  <si>
    <t>Resíduos</t>
  </si>
  <si>
    <t>Fit</t>
  </si>
  <si>
    <t>L0 (m)</t>
  </si>
  <si>
    <t>b (m)</t>
  </si>
  <si>
    <t>u(h) (m)</t>
  </si>
  <si>
    <t>Coeficiente de Ampliação: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</si>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</sst>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1" fontId="0" fillId="0" borderId="1" xfId="0" applyNumberFormat="1" applyBorder="1"/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Massa de carga</a:t>
            </a:r>
            <a:r>
              <a:rPr lang="en-US" sz="1500" baseline="0"/>
              <a:t> em função de d (durante a carga)</a:t>
            </a:r>
            <a:endParaRPr lang="en-US" sz="15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Sheet1!$F$3</c:f>
              <c:strCache>
                <c:ptCount val="1"/>
                <c:pt idx="0">
                  <c:v>d(m)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51785731972182725"/>
                  <c:y val="8.548301254009915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Sheet1!$F$4:$F$13</c:f>
              <c:numCache>
                <c:formatCode>0.0000</c:formatCode>
                <c:ptCount val="10"/>
                <c:pt idx="0">
                  <c:v>0</c:v>
                </c:pt>
                <c:pt idx="1">
                  <c:v>2.0000000000000287E-3</c:v>
                </c:pt>
                <c:pt idx="2">
                  <c:v>7.9999999999999724E-3</c:v>
                </c:pt>
                <c:pt idx="3">
                  <c:v>1.4999999999999999E-2</c:v>
                </c:pt>
                <c:pt idx="4">
                  <c:v>1.7000000000000029E-2</c:v>
                </c:pt>
                <c:pt idx="5">
                  <c:v>2.200000000000003E-2</c:v>
                </c:pt>
                <c:pt idx="6">
                  <c:v>2.6000000000000016E-2</c:v>
                </c:pt>
                <c:pt idx="7">
                  <c:v>4.1000000000000016E-2</c:v>
                </c:pt>
                <c:pt idx="8">
                  <c:v>4.4999999999999998E-2</c:v>
                </c:pt>
                <c:pt idx="9">
                  <c:v>5.5E-2</c:v>
                </c:pt>
              </c:numCache>
            </c:numRef>
          </c:xVal>
          <c:yVal>
            <c:numRef>
              <c:f>Sheet1!$C$4:$C$13</c:f>
              <c:numCache>
                <c:formatCode>0.0000</c:formatCode>
                <c:ptCount val="10"/>
                <c:pt idx="0">
                  <c:v>0</c:v>
                </c:pt>
                <c:pt idx="1">
                  <c:v>2.00075</c:v>
                </c:pt>
                <c:pt idx="2">
                  <c:v>3.0034000000000001</c:v>
                </c:pt>
                <c:pt idx="3">
                  <c:v>4.0004</c:v>
                </c:pt>
                <c:pt idx="4">
                  <c:v>5.0021000000000004</c:v>
                </c:pt>
                <c:pt idx="5">
                  <c:v>6.0033000000000003</c:v>
                </c:pt>
                <c:pt idx="6">
                  <c:v>6.9996</c:v>
                </c:pt>
                <c:pt idx="7">
                  <c:v>7.9991500000000002</c:v>
                </c:pt>
                <c:pt idx="8">
                  <c:v>8.9967000000000006</c:v>
                </c:pt>
                <c:pt idx="9">
                  <c:v>9.9974000000000007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22-476A-B82E-029FC83555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8580095"/>
        <c:axId val="368582591"/>
      </c:scatterChart>
      <c:valAx>
        <c:axId val="368580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582591"/>
        <c:crosses val="autoZero"/>
        <c:crossBetween val="midCat"/>
      </c:valAx>
      <c:valAx>
        <c:axId val="368582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massa de carga(kg)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5800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Massa de carga em função de d</a:t>
            </a:r>
            <a:r>
              <a:rPr lang="en-US" sz="1500" baseline="0"/>
              <a:t> (durante a descarga)</a:t>
            </a:r>
            <a:endParaRPr lang="en-US" sz="1500"/>
          </a:p>
        </c:rich>
      </c:tx>
      <c:layout>
        <c:manualLayout>
          <c:xMode val="edge"/>
          <c:yMode val="edge"/>
          <c:x val="0.16033482464562532"/>
          <c:y val="3.30555649545569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Sheet1!$N$3</c:f>
              <c:strCache>
                <c:ptCount val="1"/>
                <c:pt idx="0">
                  <c:v>d(m)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9448495099215646"/>
                  <c:y val="4.512248468941382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Sheet1!$N$4:$N$13</c:f>
              <c:numCache>
                <c:formatCode>0.0000</c:formatCode>
                <c:ptCount val="10"/>
                <c:pt idx="0">
                  <c:v>5.5E-2</c:v>
                </c:pt>
                <c:pt idx="1">
                  <c:v>0.05</c:v>
                </c:pt>
                <c:pt idx="2">
                  <c:v>4.4999999999999998E-2</c:v>
                </c:pt>
                <c:pt idx="3">
                  <c:v>4.1000000000000016E-2</c:v>
                </c:pt>
                <c:pt idx="4">
                  <c:v>3.7000000000000026E-2</c:v>
                </c:pt>
                <c:pt idx="5">
                  <c:v>3.2999999999999974E-2</c:v>
                </c:pt>
                <c:pt idx="6">
                  <c:v>2.2999999999999972E-2</c:v>
                </c:pt>
                <c:pt idx="7">
                  <c:v>1.3999999999999986E-2</c:v>
                </c:pt>
                <c:pt idx="8">
                  <c:v>7.9999999999999724E-3</c:v>
                </c:pt>
                <c:pt idx="9">
                  <c:v>-5.0000000000000001E-3</c:v>
                </c:pt>
              </c:numCache>
            </c:numRef>
          </c:xVal>
          <c:yVal>
            <c:numRef>
              <c:f>Sheet1!$K$4:$K$13</c:f>
              <c:numCache>
                <c:formatCode>0.0000</c:formatCode>
                <c:ptCount val="10"/>
                <c:pt idx="0">
                  <c:v>9.9974000000000007</c:v>
                </c:pt>
                <c:pt idx="1">
                  <c:v>8.9967000000000006</c:v>
                </c:pt>
                <c:pt idx="2">
                  <c:v>7.9991500000000002</c:v>
                </c:pt>
                <c:pt idx="3">
                  <c:v>6.9996</c:v>
                </c:pt>
                <c:pt idx="4">
                  <c:v>6.0033000000000003</c:v>
                </c:pt>
                <c:pt idx="5">
                  <c:v>5.0021000000000004</c:v>
                </c:pt>
                <c:pt idx="6">
                  <c:v>4.0004</c:v>
                </c:pt>
                <c:pt idx="7">
                  <c:v>3.0034000000000001</c:v>
                </c:pt>
                <c:pt idx="8">
                  <c:v>2.00075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CF-4057-AD73-EF2D667D07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097551"/>
        <c:axId val="367098383"/>
      </c:scatterChart>
      <c:valAx>
        <c:axId val="367097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d (m)</a:t>
                </a:r>
                <a:endParaRPr lang="en-US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098383"/>
        <c:crossesAt val="-2"/>
        <c:crossBetween val="midCat"/>
      </c:valAx>
      <c:valAx>
        <c:axId val="367098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massa de carga(kg)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097551"/>
        <c:crossesAt val="-1.0000000000000002E-2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Resíduos Carga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 Carga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Sheet1!$F$4:$F$13</c:f>
              <c:numCache>
                <c:formatCode>0.0000</c:formatCode>
                <c:ptCount val="10"/>
                <c:pt idx="0">
                  <c:v>0</c:v>
                </c:pt>
                <c:pt idx="1">
                  <c:v>2.0000000000000287E-3</c:v>
                </c:pt>
                <c:pt idx="2">
                  <c:v>7.9999999999999724E-3</c:v>
                </c:pt>
                <c:pt idx="3">
                  <c:v>1.4999999999999999E-2</c:v>
                </c:pt>
                <c:pt idx="4">
                  <c:v>1.7000000000000029E-2</c:v>
                </c:pt>
                <c:pt idx="5">
                  <c:v>2.200000000000003E-2</c:v>
                </c:pt>
                <c:pt idx="6">
                  <c:v>2.6000000000000016E-2</c:v>
                </c:pt>
                <c:pt idx="7">
                  <c:v>4.1000000000000016E-2</c:v>
                </c:pt>
                <c:pt idx="8">
                  <c:v>4.4999999999999998E-2</c:v>
                </c:pt>
                <c:pt idx="9">
                  <c:v>5.5E-2</c:v>
                </c:pt>
              </c:numCache>
            </c:numRef>
          </c:xVal>
          <c:yVal>
            <c:numRef>
              <c:f>Sheet1!$O$38:$O$47</c:f>
              <c:numCache>
                <c:formatCode>0.000</c:formatCode>
                <c:ptCount val="10"/>
                <c:pt idx="0">
                  <c:v>-1.5538000000000001</c:v>
                </c:pt>
                <c:pt idx="1">
                  <c:v>0.11391957505817363</c:v>
                </c:pt>
                <c:pt idx="2">
                  <c:v>0.11747830023271844</c:v>
                </c:pt>
                <c:pt idx="3">
                  <c:v>-5.1128187063661734E-2</c:v>
                </c:pt>
                <c:pt idx="4">
                  <c:v>0.61754138799451219</c:v>
                </c:pt>
                <c:pt idx="5">
                  <c:v>0.78616532563995811</c:v>
                </c:pt>
                <c:pt idx="6">
                  <c:v>1.1164044757563172</c:v>
                </c:pt>
                <c:pt idx="7">
                  <c:v>-0.3817737113073445</c:v>
                </c:pt>
                <c:pt idx="8">
                  <c:v>-5.0284561190984789E-2</c:v>
                </c:pt>
                <c:pt idx="9">
                  <c:v>-0.71473668590009254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C1-404E-A521-411A830387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8942559"/>
        <c:axId val="1768941727"/>
      </c:scatterChart>
      <c:valAx>
        <c:axId val="1768942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8941727"/>
        <c:crossesAt val="-2"/>
        <c:crossBetween val="midCat"/>
      </c:valAx>
      <c:valAx>
        <c:axId val="1768941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8942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Resíduos Descarga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 Descarga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Sheet1!$N$4:$N$13</c:f>
              <c:numCache>
                <c:formatCode>0.0000</c:formatCode>
                <c:ptCount val="10"/>
                <c:pt idx="0">
                  <c:v>5.5E-2</c:v>
                </c:pt>
                <c:pt idx="1">
                  <c:v>0.05</c:v>
                </c:pt>
                <c:pt idx="2">
                  <c:v>4.4999999999999998E-2</c:v>
                </c:pt>
                <c:pt idx="3">
                  <c:v>4.1000000000000016E-2</c:v>
                </c:pt>
                <c:pt idx="4">
                  <c:v>3.7000000000000026E-2</c:v>
                </c:pt>
                <c:pt idx="5">
                  <c:v>3.2999999999999974E-2</c:v>
                </c:pt>
                <c:pt idx="6">
                  <c:v>2.2999999999999972E-2</c:v>
                </c:pt>
                <c:pt idx="7">
                  <c:v>1.3999999999999986E-2</c:v>
                </c:pt>
                <c:pt idx="8">
                  <c:v>7.9999999999999724E-3</c:v>
                </c:pt>
                <c:pt idx="9">
                  <c:v>-5.0000000000000001E-3</c:v>
                </c:pt>
              </c:numCache>
            </c:numRef>
          </c:xVal>
          <c:yVal>
            <c:numRef>
              <c:f>Sheet1!$P$38:$P$47</c:f>
              <c:numCache>
                <c:formatCode>0.000</c:formatCode>
                <c:ptCount val="10"/>
                <c:pt idx="0">
                  <c:v>0.5585969792907175</c:v>
                </c:pt>
                <c:pt idx="1">
                  <c:v>0.3688517993551983</c:v>
                </c:pt>
                <c:pt idx="2">
                  <c:v>0.18225661941967886</c:v>
                </c:pt>
                <c:pt idx="3">
                  <c:v>-0.16852952452873993</c:v>
                </c:pt>
                <c:pt idx="4">
                  <c:v>-0.5160656684771574</c:v>
                </c:pt>
                <c:pt idx="5">
                  <c:v>-0.86850181242556523</c:v>
                </c:pt>
                <c:pt idx="6">
                  <c:v>-0.24829217229660472</c:v>
                </c:pt>
                <c:pt idx="7">
                  <c:v>0.21442650381945771</c:v>
                </c:pt>
                <c:pt idx="8">
                  <c:v>0.18492228789683618</c:v>
                </c:pt>
                <c:pt idx="9">
                  <c:v>0.29265482006448029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62-4395-93BB-E28A3ADEBE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5321391"/>
        <c:axId val="1602953663"/>
      </c:scatterChart>
      <c:valAx>
        <c:axId val="1605321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2953663"/>
        <c:crossesAt val="-1"/>
        <c:crossBetween val="midCat"/>
      </c:valAx>
      <c:valAx>
        <c:axId val="1602953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5321391"/>
        <c:crossesAt val="-1.0000000000000002E-2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189412</xdr:colOff>
      <xdr:row>14</xdr:row>
      <xdr:rowOff>18506</xdr:rowOff>
    </xdr:from>
    <xdr:to>
      <xdr:col>6</xdr:col>
      <xdr:colOff>854530</xdr:colOff>
      <xdr:row>29</xdr:row>
      <xdr:rowOff>18506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A5C6BBA-CEB8-42EF-9816-6648553497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7619</xdr:colOff>
      <xdr:row>13</xdr:row>
      <xdr:rowOff>152400</xdr:rowOff>
    </xdr:from>
    <xdr:to>
      <xdr:col>14</xdr:col>
      <xdr:colOff>734785</xdr:colOff>
      <xdr:row>28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24973DF-A38E-43AD-99FB-D381A2673F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35411</xdr:colOff>
      <xdr:row>50</xdr:row>
      <xdr:rowOff>62753</xdr:rowOff>
    </xdr:from>
    <xdr:to>
      <xdr:col>6</xdr:col>
      <xdr:colOff>857474</xdr:colOff>
      <xdr:row>65</xdr:row>
      <xdr:rowOff>62753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1E0D908-B4C9-48B1-844C-381288BC79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35859</xdr:colOff>
      <xdr:row>66</xdr:row>
      <xdr:rowOff>26894</xdr:rowOff>
    </xdr:from>
    <xdr:to>
      <xdr:col>6</xdr:col>
      <xdr:colOff>483646</xdr:colOff>
      <xdr:row>81</xdr:row>
      <xdr:rowOff>26894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823B76D-8298-41E3-8B60-B865A86BF9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17AA6-E6F3-42B7-BA6C-E56FF542CF9F}">
  <dimension ref="B2:Q49"/>
  <sheetViews>
    <sheetView tabSelected="1" topLeftCell="A23" zoomScaleNormal="100" workbookViewId="0">
      <selection activeCell="J48" sqref="J48"/>
    </sheetView>
  </sheetViews>
  <sheetFormatPr defaultRowHeight="14.4" x14ac:dyDescent="0.3"/>
  <cols>
    <col min="2" max="2" width="17.88671875" customWidth="1"/>
    <col min="3" max="3" width="12.88671875" customWidth="1"/>
    <col min="4" max="4" width="8.88671875" customWidth="1"/>
    <col min="5" max="5" width="11.88671875" customWidth="1"/>
    <col min="6" max="6" width="15.33203125" customWidth="1"/>
    <col min="7" max="7" width="12.6640625" bestFit="1" customWidth="1"/>
    <col min="8" max="8" width="12" bestFit="1" customWidth="1"/>
    <col min="9" max="9" width="9.88671875" customWidth="1"/>
    <col min="10" max="10" width="17.5546875" customWidth="1"/>
    <col min="11" max="11" width="12.33203125" customWidth="1"/>
    <col min="12" max="12" width="12.5546875" customWidth="1"/>
    <col min="15" max="15" width="13.33203125" customWidth="1"/>
  </cols>
  <sheetData>
    <row r="2" spans="2:17" x14ac:dyDescent="0.3">
      <c r="B2" s="21" t="s">
        <v>0</v>
      </c>
      <c r="C2" s="21"/>
      <c r="D2" s="21"/>
      <c r="E2" s="21"/>
      <c r="F2" s="21"/>
      <c r="J2" s="22" t="s">
        <v>4</v>
      </c>
      <c r="K2" s="22"/>
      <c r="L2" s="22"/>
      <c r="M2" s="22"/>
      <c r="N2" s="22"/>
    </row>
    <row r="3" spans="2:17" ht="14.4" customHeight="1" x14ac:dyDescent="0.3">
      <c r="B3" s="1" t="s">
        <v>1</v>
      </c>
      <c r="C3" s="1" t="s">
        <v>28</v>
      </c>
      <c r="D3" s="1" t="s">
        <v>2</v>
      </c>
      <c r="E3" s="1" t="s">
        <v>29</v>
      </c>
      <c r="F3" s="1" t="s">
        <v>30</v>
      </c>
      <c r="J3" s="3" t="s">
        <v>1</v>
      </c>
      <c r="K3" s="3" t="s">
        <v>28</v>
      </c>
      <c r="L3" s="3" t="s">
        <v>2</v>
      </c>
      <c r="M3" s="3" t="s">
        <v>3</v>
      </c>
      <c r="N3" s="3" t="s">
        <v>30</v>
      </c>
      <c r="P3" s="26" t="s">
        <v>20</v>
      </c>
      <c r="Q3" s="26"/>
    </row>
    <row r="4" spans="2:17" ht="14.4" customHeight="1" x14ac:dyDescent="0.3">
      <c r="B4" s="10">
        <v>0</v>
      </c>
      <c r="C4" s="15">
        <v>0</v>
      </c>
      <c r="D4" s="15">
        <v>38.5</v>
      </c>
      <c r="E4" s="15">
        <v>0.01</v>
      </c>
      <c r="F4" s="15">
        <v>0</v>
      </c>
      <c r="J4" s="2" t="s">
        <v>15</v>
      </c>
      <c r="K4" s="16">
        <v>9.9974000000000007</v>
      </c>
      <c r="L4" s="16">
        <v>33</v>
      </c>
      <c r="M4" s="16">
        <v>0.1</v>
      </c>
      <c r="N4" s="16">
        <f>($D$4-L4)*0.01</f>
        <v>5.5E-2</v>
      </c>
      <c r="P4" s="26"/>
      <c r="Q4" s="26"/>
    </row>
    <row r="5" spans="2:17" x14ac:dyDescent="0.3">
      <c r="B5" s="2">
        <v>1</v>
      </c>
      <c r="C5" s="16">
        <v>2.00075</v>
      </c>
      <c r="D5" s="16">
        <v>38.299999999999997</v>
      </c>
      <c r="E5" s="15">
        <v>0.01</v>
      </c>
      <c r="F5" s="16">
        <f>($D$4-D5)*0.01</f>
        <v>2.0000000000000287E-3</v>
      </c>
      <c r="J5" s="2" t="s">
        <v>14</v>
      </c>
      <c r="K5" s="16">
        <v>8.9967000000000006</v>
      </c>
      <c r="L5" s="16">
        <v>33.5</v>
      </c>
      <c r="M5" s="16">
        <v>0.1</v>
      </c>
      <c r="N5" s="16">
        <f t="shared" ref="N5:N13" si="0">($D$4-L5)*0.01</f>
        <v>0.05</v>
      </c>
      <c r="P5" s="26"/>
      <c r="Q5" s="26"/>
    </row>
    <row r="6" spans="2:17" x14ac:dyDescent="0.3">
      <c r="B6" s="2" t="s">
        <v>8</v>
      </c>
      <c r="C6" s="16">
        <v>3.0034000000000001</v>
      </c>
      <c r="D6" s="16">
        <v>37.700000000000003</v>
      </c>
      <c r="E6" s="15">
        <v>0.01</v>
      </c>
      <c r="F6" s="16">
        <f t="shared" ref="F6:F13" si="1">($D$4-D6)*0.01</f>
        <v>7.9999999999999724E-3</v>
      </c>
      <c r="H6" s="4"/>
      <c r="J6" s="2" t="s">
        <v>13</v>
      </c>
      <c r="K6" s="16">
        <v>7.9991500000000002</v>
      </c>
      <c r="L6" s="16">
        <v>34</v>
      </c>
      <c r="M6" s="16">
        <v>0.1</v>
      </c>
      <c r="N6" s="16">
        <f t="shared" si="0"/>
        <v>4.4999999999999998E-2</v>
      </c>
      <c r="P6" s="26"/>
      <c r="Q6" s="26"/>
    </row>
    <row r="7" spans="2:17" x14ac:dyDescent="0.3">
      <c r="B7" s="2" t="s">
        <v>9</v>
      </c>
      <c r="C7" s="16">
        <v>4.0004</v>
      </c>
      <c r="D7" s="16">
        <v>37</v>
      </c>
      <c r="E7" s="15">
        <v>0.01</v>
      </c>
      <c r="F7" s="16">
        <f t="shared" si="1"/>
        <v>1.4999999999999999E-2</v>
      </c>
      <c r="J7" s="2" t="s">
        <v>12</v>
      </c>
      <c r="K7" s="16">
        <v>6.9996</v>
      </c>
      <c r="L7" s="16">
        <v>34.4</v>
      </c>
      <c r="M7" s="16">
        <v>0.1</v>
      </c>
      <c r="N7" s="16">
        <f t="shared" si="0"/>
        <v>4.1000000000000016E-2</v>
      </c>
      <c r="P7" s="26"/>
      <c r="Q7" s="26"/>
    </row>
    <row r="8" spans="2:17" x14ac:dyDescent="0.3">
      <c r="B8" s="2" t="s">
        <v>10</v>
      </c>
      <c r="C8" s="16">
        <v>5.0021000000000004</v>
      </c>
      <c r="D8" s="16">
        <v>36.799999999999997</v>
      </c>
      <c r="E8" s="15">
        <v>0.01</v>
      </c>
      <c r="F8" s="16">
        <f t="shared" si="1"/>
        <v>1.7000000000000029E-2</v>
      </c>
      <c r="J8" s="2" t="s">
        <v>11</v>
      </c>
      <c r="K8" s="16">
        <v>6.0033000000000003</v>
      </c>
      <c r="L8" s="16">
        <v>34.799999999999997</v>
      </c>
      <c r="M8" s="16">
        <v>0.1</v>
      </c>
      <c r="N8" s="16">
        <f t="shared" si="0"/>
        <v>3.7000000000000026E-2</v>
      </c>
      <c r="P8" s="26"/>
      <c r="Q8" s="26"/>
    </row>
    <row r="9" spans="2:17" x14ac:dyDescent="0.3">
      <c r="B9" s="2" t="s">
        <v>11</v>
      </c>
      <c r="C9" s="16">
        <v>6.0033000000000003</v>
      </c>
      <c r="D9" s="16">
        <v>36.299999999999997</v>
      </c>
      <c r="E9" s="15">
        <v>0.01</v>
      </c>
      <c r="F9" s="16">
        <f t="shared" si="1"/>
        <v>2.200000000000003E-2</v>
      </c>
      <c r="J9" s="2" t="s">
        <v>10</v>
      </c>
      <c r="K9" s="16">
        <v>5.0021000000000004</v>
      </c>
      <c r="L9" s="16">
        <v>35.200000000000003</v>
      </c>
      <c r="M9" s="16">
        <v>0.1</v>
      </c>
      <c r="N9" s="16">
        <f t="shared" si="0"/>
        <v>3.2999999999999974E-2</v>
      </c>
      <c r="P9" s="26"/>
      <c r="Q9" s="26"/>
    </row>
    <row r="10" spans="2:17" x14ac:dyDescent="0.3">
      <c r="B10" s="2" t="s">
        <v>12</v>
      </c>
      <c r="C10" s="16">
        <v>6.9996</v>
      </c>
      <c r="D10" s="16">
        <v>35.9</v>
      </c>
      <c r="E10" s="15">
        <v>0.01</v>
      </c>
      <c r="F10" s="16">
        <f t="shared" si="1"/>
        <v>2.6000000000000016E-2</v>
      </c>
      <c r="H10" s="4"/>
      <c r="J10" s="2" t="s">
        <v>9</v>
      </c>
      <c r="K10" s="16">
        <v>4.0004</v>
      </c>
      <c r="L10" s="16">
        <v>36.200000000000003</v>
      </c>
      <c r="M10" s="16">
        <v>0.1</v>
      </c>
      <c r="N10" s="16">
        <f t="shared" si="0"/>
        <v>2.2999999999999972E-2</v>
      </c>
    </row>
    <row r="11" spans="2:17" x14ac:dyDescent="0.3">
      <c r="B11" s="2" t="s">
        <v>13</v>
      </c>
      <c r="C11" s="16">
        <v>7.9991500000000002</v>
      </c>
      <c r="D11" s="16">
        <v>34.4</v>
      </c>
      <c r="E11" s="15">
        <v>0.01</v>
      </c>
      <c r="F11" s="16">
        <f t="shared" si="1"/>
        <v>4.1000000000000016E-2</v>
      </c>
      <c r="J11" s="2" t="s">
        <v>8</v>
      </c>
      <c r="K11" s="16">
        <v>3.0034000000000001</v>
      </c>
      <c r="L11" s="16">
        <v>37.1</v>
      </c>
      <c r="M11" s="16">
        <v>0.1</v>
      </c>
      <c r="N11" s="16">
        <f t="shared" si="0"/>
        <v>1.3999999999999986E-2</v>
      </c>
    </row>
    <row r="12" spans="2:17" x14ac:dyDescent="0.3">
      <c r="B12" s="2" t="s">
        <v>14</v>
      </c>
      <c r="C12" s="16">
        <v>8.9967000000000006</v>
      </c>
      <c r="D12" s="16">
        <v>34</v>
      </c>
      <c r="E12" s="15">
        <v>0.01</v>
      </c>
      <c r="F12" s="16">
        <f t="shared" si="1"/>
        <v>4.4999999999999998E-2</v>
      </c>
      <c r="J12" s="2">
        <v>1</v>
      </c>
      <c r="K12" s="16">
        <v>2.00075</v>
      </c>
      <c r="L12" s="16">
        <v>37.700000000000003</v>
      </c>
      <c r="M12" s="16">
        <v>0.1</v>
      </c>
      <c r="N12" s="16">
        <f t="shared" si="0"/>
        <v>7.9999999999999724E-3</v>
      </c>
    </row>
    <row r="13" spans="2:17" x14ac:dyDescent="0.3">
      <c r="B13" s="2" t="s">
        <v>15</v>
      </c>
      <c r="C13" s="16">
        <v>9.9974000000000007</v>
      </c>
      <c r="D13" s="16">
        <v>33</v>
      </c>
      <c r="E13" s="15">
        <v>0.01</v>
      </c>
      <c r="F13" s="16">
        <f t="shared" si="1"/>
        <v>5.5E-2</v>
      </c>
      <c r="J13" s="8">
        <v>0</v>
      </c>
      <c r="K13" s="16">
        <v>0</v>
      </c>
      <c r="L13" s="16">
        <v>39</v>
      </c>
      <c r="M13" s="16">
        <v>0.1</v>
      </c>
      <c r="N13" s="16">
        <f t="shared" si="0"/>
        <v>-5.0000000000000001E-3</v>
      </c>
    </row>
    <row r="27" spans="2:13" x14ac:dyDescent="0.3">
      <c r="I27" t="s">
        <v>17</v>
      </c>
    </row>
    <row r="31" spans="2:13" x14ac:dyDescent="0.3">
      <c r="B31" s="7" t="s">
        <v>18</v>
      </c>
      <c r="C31" s="17" t="s">
        <v>23</v>
      </c>
      <c r="D31" s="6" t="s">
        <v>27</v>
      </c>
      <c r="E31" s="6" t="s">
        <v>6</v>
      </c>
      <c r="F31" s="6" t="s">
        <v>7</v>
      </c>
      <c r="I31" s="6" t="s">
        <v>35</v>
      </c>
      <c r="J31" s="6" t="s">
        <v>36</v>
      </c>
      <c r="L31" s="21" t="s">
        <v>34</v>
      </c>
      <c r="M31" s="21"/>
    </row>
    <row r="32" spans="2:13" x14ac:dyDescent="0.3">
      <c r="B32" s="8">
        <v>8.5999999999999993E-2</v>
      </c>
      <c r="C32" s="8">
        <v>0.01</v>
      </c>
      <c r="D32" s="23">
        <f>AVERAGE(B32:B36)*0.01</f>
        <v>8.7000000000000001E-4</v>
      </c>
      <c r="E32" s="24">
        <f>_xlfn.STDEV.P(B32:B35)</f>
        <v>7.0710678118654816E-4</v>
      </c>
      <c r="F32" s="24">
        <f>E32/SQRT(COUNT(B32:B36))</f>
        <v>3.5355339059327408E-4</v>
      </c>
      <c r="I32" s="18">
        <v>7.3999999999999996E-2</v>
      </c>
      <c r="J32" s="18">
        <v>5.0000000000000002E-5</v>
      </c>
      <c r="L32" s="25">
        <v>0.72899999999999998</v>
      </c>
      <c r="M32" s="25"/>
    </row>
    <row r="33" spans="2:16" x14ac:dyDescent="0.3">
      <c r="B33" s="8">
        <v>8.6999999999999994E-2</v>
      </c>
      <c r="C33" s="8">
        <v>0.01</v>
      </c>
      <c r="D33" s="23"/>
      <c r="E33" s="24"/>
      <c r="F33" s="24"/>
    </row>
    <row r="34" spans="2:16" x14ac:dyDescent="0.3">
      <c r="B34" s="8">
        <v>8.7999999999999995E-2</v>
      </c>
      <c r="C34" s="8">
        <v>0.01</v>
      </c>
      <c r="D34" s="23"/>
      <c r="E34" s="24"/>
      <c r="F34" s="24"/>
    </row>
    <row r="35" spans="2:16" x14ac:dyDescent="0.3">
      <c r="B35" s="8">
        <v>8.6999999999999994E-2</v>
      </c>
      <c r="C35" s="8">
        <v>0.01</v>
      </c>
      <c r="D35" s="23"/>
      <c r="E35" s="24"/>
      <c r="F35" s="24"/>
    </row>
    <row r="36" spans="2:16" x14ac:dyDescent="0.3">
      <c r="I36" s="5" t="s">
        <v>5</v>
      </c>
      <c r="J36" s="5" t="s">
        <v>21</v>
      </c>
      <c r="K36" s="5" t="s">
        <v>22</v>
      </c>
      <c r="M36" s="28" t="s">
        <v>33</v>
      </c>
      <c r="N36" s="29"/>
      <c r="O36" s="28" t="s">
        <v>32</v>
      </c>
      <c r="P36" s="29"/>
    </row>
    <row r="37" spans="2:16" x14ac:dyDescent="0.3">
      <c r="B37" s="17" t="s">
        <v>24</v>
      </c>
      <c r="C37" s="17" t="s">
        <v>25</v>
      </c>
      <c r="D37" s="6" t="s">
        <v>27</v>
      </c>
      <c r="E37" s="6" t="s">
        <v>6</v>
      </c>
      <c r="F37" s="6" t="s">
        <v>7</v>
      </c>
      <c r="I37" s="2">
        <v>1</v>
      </c>
      <c r="J37" s="14">
        <v>2005.75</v>
      </c>
      <c r="K37" s="2">
        <v>0.1</v>
      </c>
      <c r="M37" s="9" t="s">
        <v>0</v>
      </c>
      <c r="N37" s="9" t="s">
        <v>4</v>
      </c>
      <c r="O37" s="9" t="s">
        <v>0</v>
      </c>
      <c r="P37" s="9" t="s">
        <v>4</v>
      </c>
    </row>
    <row r="38" spans="2:16" x14ac:dyDescent="0.3">
      <c r="B38" s="8">
        <v>252.1</v>
      </c>
      <c r="C38" s="8">
        <v>0.05</v>
      </c>
      <c r="D38" s="27">
        <f>AVERAGE(B38:B40)*0.01</f>
        <v>2.5126666666666666</v>
      </c>
      <c r="E38" s="27">
        <f>_xlfn.STDEV.P(B38:B40)</f>
        <v>0.69442222186665081</v>
      </c>
      <c r="F38" s="27">
        <f>E38/SQRT(3)</f>
        <v>0.40092485672596889</v>
      </c>
      <c r="I38" s="2">
        <v>2</v>
      </c>
      <c r="J38" s="14" t="s">
        <v>16</v>
      </c>
      <c r="K38" s="2" t="s">
        <v>19</v>
      </c>
      <c r="M38" s="13">
        <f t="shared" ref="M38:M47" si="2">SLOPE($C$4:$C$13,$F$4:$F$13)*F4+1.5538</f>
        <v>1.5538000000000001</v>
      </c>
      <c r="N38" s="13">
        <f t="shared" ref="N38:N47" si="3">SLOPE($K$4:$K$13,$N$4:$N$13)*N4+0.5183</f>
        <v>9.4388030207092832</v>
      </c>
      <c r="O38" s="13">
        <f t="shared" ref="O38:O47" si="4">C4-M38</f>
        <v>-1.5538000000000001</v>
      </c>
      <c r="P38" s="13">
        <f t="shared" ref="P38:P47" si="5">K4-N38</f>
        <v>0.5585969792907175</v>
      </c>
    </row>
    <row r="39" spans="2:16" x14ac:dyDescent="0.3">
      <c r="B39" s="8">
        <v>250.4</v>
      </c>
      <c r="C39" s="8">
        <v>0.05</v>
      </c>
      <c r="D39" s="27"/>
      <c r="E39" s="27"/>
      <c r="F39" s="27"/>
      <c r="I39" s="2">
        <v>3</v>
      </c>
      <c r="J39" s="14">
        <v>997</v>
      </c>
      <c r="K39" s="2">
        <v>0.1</v>
      </c>
      <c r="M39" s="13">
        <f t="shared" si="2"/>
        <v>1.8868304249418264</v>
      </c>
      <c r="N39" s="13">
        <f t="shared" si="3"/>
        <v>8.6278482006448023</v>
      </c>
      <c r="O39" s="13">
        <f t="shared" si="4"/>
        <v>0.11391957505817363</v>
      </c>
      <c r="P39" s="13">
        <f t="shared" si="5"/>
        <v>0.3688517993551983</v>
      </c>
    </row>
    <row r="40" spans="2:16" x14ac:dyDescent="0.3">
      <c r="B40" s="8">
        <v>251.3</v>
      </c>
      <c r="C40" s="8">
        <v>0.05</v>
      </c>
      <c r="D40" s="27"/>
      <c r="E40" s="27"/>
      <c r="F40" s="27"/>
      <c r="I40" s="2">
        <v>4</v>
      </c>
      <c r="J40" s="14">
        <v>1001.7</v>
      </c>
      <c r="K40" s="2">
        <v>0.1</v>
      </c>
      <c r="M40" s="13">
        <f t="shared" si="2"/>
        <v>2.8859216997672816</v>
      </c>
      <c r="N40" s="13">
        <f t="shared" si="3"/>
        <v>7.8168933805803213</v>
      </c>
      <c r="O40" s="13">
        <f t="shared" si="4"/>
        <v>0.11747830023271844</v>
      </c>
      <c r="P40" s="13">
        <f t="shared" si="5"/>
        <v>0.18225661941967886</v>
      </c>
    </row>
    <row r="41" spans="2:16" x14ac:dyDescent="0.3">
      <c r="I41" s="2">
        <v>5</v>
      </c>
      <c r="J41" s="14">
        <v>1001.2</v>
      </c>
      <c r="K41" s="2">
        <v>0.1</v>
      </c>
      <c r="M41" s="13">
        <f t="shared" si="2"/>
        <v>4.0515281870636617</v>
      </c>
      <c r="N41" s="13">
        <f t="shared" si="3"/>
        <v>7.16812952452874</v>
      </c>
      <c r="O41" s="13">
        <f t="shared" si="4"/>
        <v>-5.1128187063661734E-2</v>
      </c>
      <c r="P41" s="13">
        <f t="shared" si="5"/>
        <v>-0.16852952452873993</v>
      </c>
    </row>
    <row r="42" spans="2:16" x14ac:dyDescent="0.3">
      <c r="I42" s="2">
        <v>6</v>
      </c>
      <c r="J42" s="14">
        <v>996.3</v>
      </c>
      <c r="K42" s="2">
        <v>0.1</v>
      </c>
      <c r="M42" s="13">
        <f t="shared" si="2"/>
        <v>4.3845586120054882</v>
      </c>
      <c r="N42" s="13">
        <f t="shared" si="3"/>
        <v>6.5193656684771577</v>
      </c>
      <c r="O42" s="13">
        <f t="shared" si="4"/>
        <v>0.61754138799451219</v>
      </c>
      <c r="P42" s="13">
        <f t="shared" si="5"/>
        <v>-0.5160656684771574</v>
      </c>
    </row>
    <row r="43" spans="2:16" x14ac:dyDescent="0.3">
      <c r="B43" s="28" t="s">
        <v>37</v>
      </c>
      <c r="C43" s="29"/>
      <c r="D43" s="19">
        <f>2*D38/I32</f>
        <v>67.909909909909913</v>
      </c>
      <c r="E43" s="4"/>
      <c r="I43" s="2">
        <v>7</v>
      </c>
      <c r="J43" s="14">
        <v>999.55</v>
      </c>
      <c r="K43" s="2">
        <v>0.1</v>
      </c>
      <c r="M43" s="13">
        <f t="shared" si="2"/>
        <v>5.2171346743600422</v>
      </c>
      <c r="N43" s="13">
        <f t="shared" si="3"/>
        <v>5.8706018124255657</v>
      </c>
      <c r="O43" s="13">
        <f t="shared" si="4"/>
        <v>0.78616532563995811</v>
      </c>
      <c r="P43" s="13">
        <f t="shared" si="5"/>
        <v>-0.86850181242556523</v>
      </c>
    </row>
    <row r="44" spans="2:16" x14ac:dyDescent="0.3">
      <c r="I44" s="2">
        <v>8</v>
      </c>
      <c r="J44" s="14">
        <v>997.55</v>
      </c>
      <c r="K44" s="2">
        <v>0.1</v>
      </c>
      <c r="M44" s="13">
        <f t="shared" si="2"/>
        <v>5.8831955242436829</v>
      </c>
      <c r="N44" s="13">
        <f t="shared" si="3"/>
        <v>4.2486921722966047</v>
      </c>
      <c r="O44" s="13">
        <f t="shared" si="4"/>
        <v>1.1164044757563172</v>
      </c>
      <c r="P44" s="13">
        <f t="shared" si="5"/>
        <v>-0.24829217229660472</v>
      </c>
    </row>
    <row r="45" spans="2:16" x14ac:dyDescent="0.3">
      <c r="I45" s="2">
        <v>9</v>
      </c>
      <c r="J45" s="14">
        <v>1000.7</v>
      </c>
      <c r="K45" s="2">
        <v>0.1</v>
      </c>
      <c r="M45" s="13">
        <f t="shared" si="2"/>
        <v>8.3809237113073447</v>
      </c>
      <c r="N45" s="13">
        <f t="shared" si="3"/>
        <v>2.7889734961805424</v>
      </c>
      <c r="O45" s="13">
        <f t="shared" si="4"/>
        <v>-0.3817737113073445</v>
      </c>
      <c r="P45" s="13">
        <f t="shared" si="5"/>
        <v>0.21442650381945771</v>
      </c>
    </row>
    <row r="46" spans="2:16" x14ac:dyDescent="0.3">
      <c r="I46" s="2">
        <v>10</v>
      </c>
      <c r="J46" s="14">
        <v>2003.35</v>
      </c>
      <c r="K46" s="2">
        <v>0.1</v>
      </c>
      <c r="M46" s="13">
        <f t="shared" si="2"/>
        <v>9.0469845611909854</v>
      </c>
      <c r="N46" s="13">
        <f t="shared" si="3"/>
        <v>1.8158277121031638</v>
      </c>
      <c r="O46" s="13">
        <f t="shared" si="4"/>
        <v>-5.0284561190984789E-2</v>
      </c>
      <c r="P46" s="13">
        <f t="shared" si="5"/>
        <v>0.18492228789683618</v>
      </c>
    </row>
    <row r="47" spans="2:16" x14ac:dyDescent="0.3">
      <c r="D47" s="4"/>
      <c r="E47" s="20" t="s">
        <v>0</v>
      </c>
      <c r="F47" s="9" t="s">
        <v>4</v>
      </c>
      <c r="G47" s="30" t="s">
        <v>38</v>
      </c>
      <c r="M47" s="13">
        <f t="shared" si="2"/>
        <v>10.712136685900093</v>
      </c>
      <c r="N47" s="13">
        <f t="shared" si="3"/>
        <v>-0.29265482006448029</v>
      </c>
      <c r="O47" s="13">
        <f t="shared" si="4"/>
        <v>-0.71473668590009254</v>
      </c>
      <c r="P47" s="13">
        <f t="shared" si="5"/>
        <v>0.29265482006448029</v>
      </c>
    </row>
    <row r="48" spans="2:16" x14ac:dyDescent="0.3">
      <c r="C48" s="21" t="s">
        <v>26</v>
      </c>
      <c r="D48" s="21"/>
      <c r="E48" s="11">
        <f>(SLOPE(C4:C13,F4:F13)*8*D38*L32*9.8)/(I32*PI()*D32^2)</f>
        <v>135897756643.09407</v>
      </c>
      <c r="F48" s="11">
        <f>(SLOPE(K4:K13,N4:N13)*8*D38*L32*9.8)/(I32*PI()*D32^2)</f>
        <v>132368615636.1472</v>
      </c>
      <c r="G48" s="19">
        <f>AVERAGE(E48:F48)</f>
        <v>134133186139.62064</v>
      </c>
    </row>
    <row r="49" spans="3:7" x14ac:dyDescent="0.3">
      <c r="C49" s="21" t="s">
        <v>31</v>
      </c>
      <c r="D49" s="21"/>
      <c r="E49" s="12">
        <f>ABS(E48-1.9*100000000000)/(1.9*100000000000)</f>
        <v>0.28474864924687332</v>
      </c>
      <c r="F49" s="12">
        <f>ABS(F48-1.9*100000000000)/(1.9*100000000000)</f>
        <v>0.30332307559922528</v>
      </c>
      <c r="G49" s="12">
        <f>ABS(G48-1.9*100000000000)/(1.9*100000000000)</f>
        <v>0.2940358624230493</v>
      </c>
    </row>
  </sheetData>
  <mergeCells count="16">
    <mergeCell ref="B43:C43"/>
    <mergeCell ref="C48:D48"/>
    <mergeCell ref="C49:D49"/>
    <mergeCell ref="P3:Q9"/>
    <mergeCell ref="D38:D40"/>
    <mergeCell ref="E38:E40"/>
    <mergeCell ref="F38:F40"/>
    <mergeCell ref="M36:N36"/>
    <mergeCell ref="O36:P36"/>
    <mergeCell ref="B2:F2"/>
    <mergeCell ref="J2:N2"/>
    <mergeCell ref="D32:D35"/>
    <mergeCell ref="E32:E35"/>
    <mergeCell ref="F32:F35"/>
    <mergeCell ref="L31:M31"/>
    <mergeCell ref="L32:M32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nunop</dc:creator>
  <cp:lastModifiedBy>nunop</cp:lastModifiedBy>
  <cp:lastPrinted>2022-03-25T14:25:42Z</cp:lastPrinted>
  <dcterms:created xsi:type="dcterms:W3CDTF">2022-03-18T15:21:10Z</dcterms:created>
  <dcterms:modified xsi:type="dcterms:W3CDTF">2022-03-25T14:29:44Z</dcterms:modified>
</cp:coreProperties>
</file>