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\"/>
    </mc:Choice>
  </mc:AlternateContent>
  <xr:revisionPtr revIDLastSave="0" documentId="13_ncr:1_{685AF77E-A947-469D-BE6A-13B27610D9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2" i="1"/>
  <c r="N11" i="1"/>
  <c r="N10" i="1"/>
  <c r="N9" i="1"/>
  <c r="N8" i="1"/>
  <c r="N7" i="1"/>
  <c r="N6" i="1"/>
  <c r="N5" i="1"/>
  <c r="N4" i="1"/>
  <c r="N3" i="1"/>
  <c r="N2" i="1"/>
  <c r="D20" i="1" a="1"/>
  <c r="D20" i="1" s="1"/>
  <c r="G26" i="1"/>
  <c r="G25" i="1"/>
  <c r="A9" i="1"/>
  <c r="A8" i="1"/>
  <c r="A7" i="1"/>
  <c r="A6" i="1"/>
  <c r="A5" i="1"/>
  <c r="A4" i="1"/>
  <c r="A3" i="1"/>
  <c r="A10" i="1"/>
  <c r="A11" i="1"/>
  <c r="A2" i="1"/>
  <c r="C2" i="1"/>
  <c r="C3" i="1"/>
  <c r="C4" i="1"/>
  <c r="C5" i="1"/>
  <c r="C6" i="1"/>
  <c r="C7" i="1"/>
  <c r="C8" i="1"/>
  <c r="C9" i="1"/>
  <c r="C10" i="1"/>
  <c r="C11" i="1"/>
  <c r="E22" i="1" l="1"/>
  <c r="E20" i="1"/>
  <c r="D22" i="1"/>
  <c r="E21" i="1"/>
  <c r="D21" i="1"/>
  <c r="D7" i="1"/>
  <c r="E7" i="1" s="1"/>
  <c r="D2" i="1"/>
  <c r="E2" i="1" s="1"/>
  <c r="D11" i="1"/>
  <c r="E11" i="1" s="1"/>
  <c r="D8" i="1"/>
  <c r="E8" i="1" s="1"/>
  <c r="D5" i="1"/>
  <c r="E5" i="1" s="1"/>
  <c r="D9" i="1"/>
  <c r="E9" i="1" s="1"/>
  <c r="D10" i="1"/>
  <c r="E10" i="1" s="1"/>
  <c r="D4" i="1"/>
  <c r="E4" i="1" s="1"/>
  <c r="D15" i="1" l="1"/>
  <c r="D17" i="1" s="1"/>
  <c r="D3" i="1"/>
  <c r="E3" i="1" s="1"/>
  <c r="D6" i="1"/>
  <c r="E6" i="1" s="1"/>
</calcChain>
</file>

<file path=xl/sharedStrings.xml><?xml version="1.0" encoding="utf-8"?>
<sst xmlns="http://schemas.openxmlformats.org/spreadsheetml/2006/main" count="23" uniqueCount="23">
  <si>
    <r>
      <t>R (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>)</t>
    </r>
  </si>
  <si>
    <r>
      <t>t</t>
    </r>
    <r>
      <rPr>
        <vertAlign val="subscript"/>
        <sz val="11"/>
        <color theme="1"/>
        <rFont val="Calibri"/>
        <family val="2"/>
        <scheme val="minor"/>
      </rPr>
      <t>1/2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</rPr>
      <t>µs</t>
    </r>
    <r>
      <rPr>
        <sz val="11"/>
        <color theme="1"/>
        <rFont val="Calibri"/>
        <family val="2"/>
        <scheme val="minor"/>
      </rPr>
      <t>)</t>
    </r>
  </si>
  <si>
    <t>Ajuste (s)</t>
  </si>
  <si>
    <t>Resíduos(s)</t>
  </si>
  <si>
    <r>
      <t>t</t>
    </r>
    <r>
      <rPr>
        <vertAlign val="subscript"/>
        <sz val="11"/>
        <color theme="1"/>
        <rFont val="Calibri"/>
        <family val="2"/>
        <scheme val="minor"/>
      </rPr>
      <t>1/2</t>
    </r>
    <r>
      <rPr>
        <sz val="11"/>
        <color theme="1"/>
        <rFont val="Calibri"/>
        <family val="2"/>
        <scheme val="minor"/>
      </rPr>
      <t>(s)</t>
    </r>
  </si>
  <si>
    <t>Análise estatísitca</t>
  </si>
  <si>
    <t>Declive (m)</t>
  </si>
  <si>
    <t>u(m)</t>
  </si>
  <si>
    <t>Ordenada na origem (b)</t>
  </si>
  <si>
    <t>u(b)</t>
  </si>
  <si>
    <t>Valor de C do declive:</t>
  </si>
  <si>
    <t>Valor de C do multímetro:</t>
  </si>
  <si>
    <t>Erro percentual:</t>
  </si>
  <si>
    <t>Valor experimental</t>
  </si>
  <si>
    <t>Valor de referência</t>
  </si>
  <si>
    <t>Erro percentual</t>
  </si>
  <si>
    <t>τ (µs)</t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</si>
  <si>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1/2 </t>
    </r>
    <r>
      <rPr>
        <sz val="11"/>
        <color theme="1"/>
        <rFont val="Calibri"/>
        <family val="2"/>
        <scheme val="minor"/>
      </rPr>
      <t>(µs)</t>
    </r>
  </si>
  <si>
    <t>Valor USB</t>
  </si>
  <si>
    <t>fit + sy</t>
  </si>
  <si>
    <t>fit - sy</t>
  </si>
  <si>
    <t>sy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</si>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</sst>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/>
    <xf numFmtId="2" fontId="0" fillId="0" borderId="1" xfId="0" applyNumberFormat="1" applyBorder="1"/>
    <xf numFmtId="165" fontId="0" fillId="0" borderId="1" xfId="0" applyNumberForma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11" fontId="0" fillId="0" borderId="1" xfId="0" applyNumberFormat="1" applyBorder="1"/>
    <xf numFmtId="0" fontId="0" fillId="2" borderId="1" xfId="0" applyFill="1" applyBorder="1"/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t</a:t>
            </a:r>
            <a:r>
              <a:rPr lang="en-US" sz="1600" baseline="-25000"/>
              <a:t>1/2</a:t>
            </a:r>
            <a:r>
              <a:rPr lang="en-US" sz="1600" baseline="0"/>
              <a:t>(R)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839407644510052"/>
          <c:y val="0.18300928166102143"/>
          <c:w val="0.73104312308434893"/>
          <c:h val="0.58880431612715078"/>
        </c:manualLayout>
      </c:layout>
      <c:scatterChart>
        <c:scatterStyle val="lineMarker"/>
        <c:varyColors val="0"/>
        <c:ser>
          <c:idx val="0"/>
          <c:order val="0"/>
          <c:tx>
            <c:v>t1/2(R)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8161298256366588"/>
                  <c:y val="1.252144459596181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Folha1!$N$13</c:f>
                <c:numCache>
                  <c:formatCode>General</c:formatCode>
                  <c:ptCount val="1"/>
                  <c:pt idx="0">
                    <c:v>0.1</c:v>
                  </c:pt>
                </c:numCache>
              </c:numRef>
            </c:plus>
            <c:minus>
              <c:numRef>
                <c:f>Folha1!$N$13</c:f>
                <c:numCache>
                  <c:formatCode>General</c:formatCode>
                  <c:ptCount val="1"/>
                  <c:pt idx="0">
                    <c:v>0.1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Folha1!$O$13</c:f>
                <c:numCache>
                  <c:formatCode>General</c:formatCode>
                  <c:ptCount val="1"/>
                  <c:pt idx="0">
                    <c:v>9.9999999999999995E-8</c:v>
                  </c:pt>
                </c:numCache>
              </c:numRef>
            </c:plus>
            <c:minus>
              <c:numRef>
                <c:f>Folha1!$O$13</c:f>
                <c:numCache>
                  <c:formatCode>General</c:formatCode>
                  <c:ptCount val="1"/>
                  <c:pt idx="0">
                    <c:v>9.9999999999999995E-8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Folha1!$A$2:$A$11</c:f>
              <c:numCache>
                <c:formatCode>General</c:formatCode>
                <c:ptCount val="10"/>
                <c:pt idx="0">
                  <c:v>217.2</c:v>
                </c:pt>
                <c:pt idx="1">
                  <c:v>317.2</c:v>
                </c:pt>
                <c:pt idx="2">
                  <c:v>417.2</c:v>
                </c:pt>
                <c:pt idx="3">
                  <c:v>517.20000000000005</c:v>
                </c:pt>
                <c:pt idx="4">
                  <c:v>617.20000000000005</c:v>
                </c:pt>
                <c:pt idx="5">
                  <c:v>717.2</c:v>
                </c:pt>
                <c:pt idx="6">
                  <c:v>817.2</c:v>
                </c:pt>
                <c:pt idx="7">
                  <c:v>917.2</c:v>
                </c:pt>
                <c:pt idx="8">
                  <c:v>1017.2</c:v>
                </c:pt>
                <c:pt idx="9">
                  <c:v>1117.2</c:v>
                </c:pt>
              </c:numCache>
            </c:numRef>
          </c:xVal>
          <c:yVal>
            <c:numRef>
              <c:f>Folha1!$C$2:$C$11</c:f>
              <c:numCache>
                <c:formatCode>0.00E+00</c:formatCode>
                <c:ptCount val="10"/>
                <c:pt idx="0">
                  <c:v>1.1999999999999999E-4</c:v>
                </c:pt>
                <c:pt idx="1">
                  <c:v>9.9999999999999991E-5</c:v>
                </c:pt>
                <c:pt idx="2">
                  <c:v>1.1999999999999999E-4</c:v>
                </c:pt>
                <c:pt idx="3">
                  <c:v>1.5999999999999999E-4</c:v>
                </c:pt>
                <c:pt idx="4">
                  <c:v>1.9999999999999998E-4</c:v>
                </c:pt>
                <c:pt idx="5">
                  <c:v>1.9999999999999998E-4</c:v>
                </c:pt>
                <c:pt idx="6">
                  <c:v>2.1999999999999998E-4</c:v>
                </c:pt>
                <c:pt idx="7">
                  <c:v>1.9999999999999998E-4</c:v>
                </c:pt>
                <c:pt idx="8">
                  <c:v>2.9999999999999997E-4</c:v>
                </c:pt>
                <c:pt idx="9">
                  <c:v>2.9999999999999997E-4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CA-470A-B9D9-A27B39E6FD11}"/>
            </c:ext>
          </c:extLst>
        </c:ser>
        <c:ser>
          <c:idx val="1"/>
          <c:order val="1"/>
          <c:tx>
            <c:v>+sy</c:v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bg1">
                    <a:lumMod val="7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Folha1!$A$2:$A$11</c:f>
              <c:numCache>
                <c:formatCode>General</c:formatCode>
                <c:ptCount val="10"/>
                <c:pt idx="0">
                  <c:v>217.2</c:v>
                </c:pt>
                <c:pt idx="1">
                  <c:v>317.2</c:v>
                </c:pt>
                <c:pt idx="2">
                  <c:v>417.2</c:v>
                </c:pt>
                <c:pt idx="3">
                  <c:v>517.20000000000005</c:v>
                </c:pt>
                <c:pt idx="4">
                  <c:v>617.20000000000005</c:v>
                </c:pt>
                <c:pt idx="5">
                  <c:v>717.2</c:v>
                </c:pt>
                <c:pt idx="6">
                  <c:v>817.2</c:v>
                </c:pt>
                <c:pt idx="7">
                  <c:v>917.2</c:v>
                </c:pt>
                <c:pt idx="8">
                  <c:v>1017.2</c:v>
                </c:pt>
                <c:pt idx="9">
                  <c:v>1117.2</c:v>
                </c:pt>
              </c:numCache>
            </c:numRef>
          </c:xVal>
          <c:yVal>
            <c:numRef>
              <c:f>Folha1!$N$2:$N$11</c:f>
              <c:numCache>
                <c:formatCode>0.00E+00</c:formatCode>
                <c:ptCount val="10"/>
                <c:pt idx="0">
                  <c:v>1.1853475704431481E-4</c:v>
                </c:pt>
                <c:pt idx="1">
                  <c:v>1.4035293886249664E-4</c:v>
                </c:pt>
                <c:pt idx="2">
                  <c:v>1.6217112068067844E-4</c:v>
                </c:pt>
                <c:pt idx="3">
                  <c:v>1.8398930249886029E-4</c:v>
                </c:pt>
                <c:pt idx="4">
                  <c:v>2.0580748431704208E-4</c:v>
                </c:pt>
                <c:pt idx="5">
                  <c:v>2.276256661352239E-4</c:v>
                </c:pt>
                <c:pt idx="6">
                  <c:v>2.4944384795340575E-4</c:v>
                </c:pt>
                <c:pt idx="7">
                  <c:v>2.7126202977158752E-4</c:v>
                </c:pt>
                <c:pt idx="8">
                  <c:v>2.9308021158976934E-4</c:v>
                </c:pt>
                <c:pt idx="9">
                  <c:v>3.1489839340795116E-4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A5A-4F52-BD39-B54C87E77BBD}"/>
            </c:ext>
          </c:extLst>
        </c:ser>
        <c:ser>
          <c:idx val="2"/>
          <c:order val="2"/>
          <c:tx>
            <c:v>-sy</c:v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bg1">
                    <a:lumMod val="7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Folha1!$A$2:$A$11</c:f>
              <c:numCache>
                <c:formatCode>General</c:formatCode>
                <c:ptCount val="10"/>
                <c:pt idx="0">
                  <c:v>217.2</c:v>
                </c:pt>
                <c:pt idx="1">
                  <c:v>317.2</c:v>
                </c:pt>
                <c:pt idx="2">
                  <c:v>417.2</c:v>
                </c:pt>
                <c:pt idx="3">
                  <c:v>517.20000000000005</c:v>
                </c:pt>
                <c:pt idx="4">
                  <c:v>617.20000000000005</c:v>
                </c:pt>
                <c:pt idx="5">
                  <c:v>717.2</c:v>
                </c:pt>
                <c:pt idx="6">
                  <c:v>817.2</c:v>
                </c:pt>
                <c:pt idx="7">
                  <c:v>917.2</c:v>
                </c:pt>
                <c:pt idx="8">
                  <c:v>1017.2</c:v>
                </c:pt>
                <c:pt idx="9">
                  <c:v>1117.2</c:v>
                </c:pt>
              </c:numCache>
            </c:numRef>
          </c:xVal>
          <c:yVal>
            <c:numRef>
              <c:f>Folha1!$O$2:$O$11</c:f>
              <c:numCache>
                <c:formatCode>0.00E+00</c:formatCode>
                <c:ptCount val="10"/>
                <c:pt idx="0">
                  <c:v>6.9101606592048836E-5</c:v>
                </c:pt>
                <c:pt idx="1">
                  <c:v>9.0919788410230657E-5</c:v>
                </c:pt>
                <c:pt idx="2">
                  <c:v>1.1273797022841246E-4</c:v>
                </c:pt>
                <c:pt idx="3">
                  <c:v>1.3455615204659431E-4</c:v>
                </c:pt>
                <c:pt idx="4">
                  <c:v>1.5637433386477611E-4</c:v>
                </c:pt>
                <c:pt idx="5">
                  <c:v>1.7819251568295793E-4</c:v>
                </c:pt>
                <c:pt idx="6">
                  <c:v>2.0001069750113975E-4</c:v>
                </c:pt>
                <c:pt idx="7">
                  <c:v>2.2182887931932154E-4</c:v>
                </c:pt>
                <c:pt idx="8">
                  <c:v>2.4364706113750336E-4</c:v>
                </c:pt>
                <c:pt idx="9">
                  <c:v>2.6546524295568519E-4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A5A-4F52-BD39-B54C87E77B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970480"/>
        <c:axId val="353967568"/>
      </c:scatterChart>
      <c:valAx>
        <c:axId val="353970480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R(</a:t>
                </a:r>
                <a:r>
                  <a:rPr lang="el-GR" sz="1400"/>
                  <a:t>Ω</a:t>
                </a:r>
                <a:r>
                  <a:rPr lang="pt-PT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967568"/>
        <c:crossesAt val="0"/>
        <c:crossBetween val="midCat"/>
      </c:valAx>
      <c:valAx>
        <c:axId val="35396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t</a:t>
                </a:r>
                <a:r>
                  <a:rPr lang="pt-PT" sz="1400" baseline="-25000"/>
                  <a:t>1/2</a:t>
                </a:r>
                <a:r>
                  <a:rPr lang="pt-PT" sz="1400"/>
                  <a:t>(S)</a:t>
                </a:r>
              </a:p>
            </c:rich>
          </c:tx>
          <c:layout>
            <c:manualLayout>
              <c:xMode val="edge"/>
              <c:yMode val="edge"/>
              <c:x val="3.2208554402802653E-2"/>
              <c:y val="0.410651586716512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970480"/>
        <c:crossesAt val="0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69860060520863909"/>
          <c:y val="0.57377320094561257"/>
          <c:w val="0.21904952072869155"/>
          <c:h val="0.1683530434097702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530096237970253"/>
          <c:y val="0.18300925925925926"/>
          <c:w val="0.77903237095363076"/>
          <c:h val="0.58880431612715078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Folha1!$A$2:$A$11</c:f>
              <c:numCache>
                <c:formatCode>General</c:formatCode>
                <c:ptCount val="10"/>
                <c:pt idx="0">
                  <c:v>217.2</c:v>
                </c:pt>
                <c:pt idx="1">
                  <c:v>317.2</c:v>
                </c:pt>
                <c:pt idx="2">
                  <c:v>417.2</c:v>
                </c:pt>
                <c:pt idx="3">
                  <c:v>517.20000000000005</c:v>
                </c:pt>
                <c:pt idx="4">
                  <c:v>617.20000000000005</c:v>
                </c:pt>
                <c:pt idx="5">
                  <c:v>717.2</c:v>
                </c:pt>
                <c:pt idx="6">
                  <c:v>817.2</c:v>
                </c:pt>
                <c:pt idx="7">
                  <c:v>917.2</c:v>
                </c:pt>
                <c:pt idx="8">
                  <c:v>1017.2</c:v>
                </c:pt>
                <c:pt idx="9">
                  <c:v>1117.2</c:v>
                </c:pt>
              </c:numCache>
            </c:numRef>
          </c:xVal>
          <c:yVal>
            <c:numRef>
              <c:f>Folha1!$E$2:$E$11</c:f>
              <c:numCache>
                <c:formatCode>0.00E+00</c:formatCode>
                <c:ptCount val="10"/>
                <c:pt idx="0">
                  <c:v>2.6181818181818166E-5</c:v>
                </c:pt>
                <c:pt idx="1">
                  <c:v>-1.5636363636363653E-5</c:v>
                </c:pt>
                <c:pt idx="2">
                  <c:v>-1.7454545454545462E-5</c:v>
                </c:pt>
                <c:pt idx="3">
                  <c:v>7.2727272727268581E-7</c:v>
                </c:pt>
                <c:pt idx="4">
                  <c:v>1.8909090909090888E-5</c:v>
                </c:pt>
                <c:pt idx="5">
                  <c:v>-2.909090909090933E-6</c:v>
                </c:pt>
                <c:pt idx="6">
                  <c:v>-4.7272727272727559E-6</c:v>
                </c:pt>
                <c:pt idx="7">
                  <c:v>-4.6545454545454548E-5</c:v>
                </c:pt>
                <c:pt idx="8">
                  <c:v>3.1636363636363622E-5</c:v>
                </c:pt>
                <c:pt idx="9">
                  <c:v>9.8181818181818006E-6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7D-4B2E-A8BA-754B688B7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903503"/>
        <c:axId val="459904751"/>
      </c:scatterChart>
      <c:valAx>
        <c:axId val="459903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0" i="0" baseline="0">
                    <a:effectLst/>
                  </a:rPr>
                  <a:t>R(</a:t>
                </a:r>
                <a:r>
                  <a:rPr lang="el-GR" sz="1400" b="0" i="0" baseline="0">
                    <a:effectLst/>
                  </a:rPr>
                  <a:t>Ω</a:t>
                </a:r>
                <a:r>
                  <a:rPr lang="pt-PT" sz="1400" b="0" i="0" baseline="0">
                    <a:effectLst/>
                  </a:rPr>
                  <a:t>)</a:t>
                </a:r>
                <a:endParaRPr lang="en-US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904751"/>
        <c:crossesAt val="-10000"/>
        <c:crossBetween val="midCat"/>
      </c:valAx>
      <c:valAx>
        <c:axId val="459904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0" i="0" baseline="0">
                    <a:effectLst/>
                  </a:rPr>
                  <a:t>t</a:t>
                </a:r>
                <a:r>
                  <a:rPr lang="pt-PT" sz="1400" b="0" i="0" baseline="-25000">
                    <a:effectLst/>
                  </a:rPr>
                  <a:t>1/2</a:t>
                </a:r>
                <a:r>
                  <a:rPr lang="pt-PT" sz="1400" b="0" i="0" baseline="0">
                    <a:effectLst/>
                  </a:rPr>
                  <a:t>(S)</a:t>
                </a:r>
                <a:endParaRPr lang="en-US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9035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343985126859143"/>
          <c:y val="0.67512685914260728"/>
          <c:w val="0.13489348206474192"/>
          <c:h val="7.8125546806649182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330005</xdr:colOff>
      <xdr:row>1</xdr:row>
      <xdr:rowOff>1173</xdr:rowOff>
    </xdr:from>
    <xdr:to>
      <xdr:col>12</xdr:col>
      <xdr:colOff>544286</xdr:colOff>
      <xdr:row>16</xdr:row>
      <xdr:rowOff>3517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81B50A9-0ED8-4BBE-A09E-DDC5519CE1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606335</xdr:colOff>
      <xdr:row>26</xdr:row>
      <xdr:rowOff>177734</xdr:rowOff>
    </xdr:from>
    <xdr:to>
      <xdr:col>8</xdr:col>
      <xdr:colOff>94706</xdr:colOff>
      <xdr:row>41</xdr:row>
      <xdr:rowOff>35924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C8B28E-B863-4B96-9829-E69391AEC2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topLeftCell="I1" zoomScale="160" zoomScaleNormal="160" workbookViewId="0">
      <selection activeCell="N13" sqref="N13"/>
    </sheetView>
  </sheetViews>
  <sheetFormatPr defaultRowHeight="14.4" x14ac:dyDescent="0.3"/>
  <cols>
    <col min="3" max="3" width="10" bestFit="1" customWidth="1"/>
    <col min="4" max="4" width="12" bestFit="1" customWidth="1"/>
    <col min="5" max="5" width="10.6640625" customWidth="1"/>
    <col min="7" max="7" width="11.5546875" customWidth="1"/>
    <col min="8" max="8" width="10.44140625" customWidth="1"/>
    <col min="9" max="9" width="10.21875" customWidth="1"/>
    <col min="10" max="10" width="12" bestFit="1" customWidth="1"/>
    <col min="11" max="11" width="11.33203125" customWidth="1"/>
    <col min="14" max="14" width="12.33203125" customWidth="1"/>
    <col min="15" max="15" width="13" customWidth="1"/>
  </cols>
  <sheetData>
    <row r="1" spans="1:15" ht="15.6" x14ac:dyDescent="0.35">
      <c r="A1" s="11" t="s">
        <v>0</v>
      </c>
      <c r="B1" s="11" t="s">
        <v>1</v>
      </c>
      <c r="C1" s="11" t="s">
        <v>4</v>
      </c>
      <c r="D1" s="11" t="s">
        <v>2</v>
      </c>
      <c r="E1" s="11" t="s">
        <v>3</v>
      </c>
      <c r="N1" t="s">
        <v>19</v>
      </c>
      <c r="O1" t="s">
        <v>20</v>
      </c>
    </row>
    <row r="2" spans="1:15" x14ac:dyDescent="0.3">
      <c r="A2" s="1">
        <f>100+117.2</f>
        <v>217.2</v>
      </c>
      <c r="B2" s="4">
        <v>120</v>
      </c>
      <c r="C2" s="10">
        <f t="shared" ref="C2:C6" si="0">B2*0.000001</f>
        <v>1.1999999999999999E-4</v>
      </c>
      <c r="D2" s="10">
        <f t="shared" ref="D2:D11" si="1">A2*$D$20+$E$20</f>
        <v>9.3818181818181823E-5</v>
      </c>
      <c r="E2" s="10">
        <f>C2-D2</f>
        <v>2.6181818181818166E-5</v>
      </c>
      <c r="N2" s="25">
        <f>D2+$E$22</f>
        <v>1.1853475704431481E-4</v>
      </c>
      <c r="O2" s="25">
        <f>D2-$E$22</f>
        <v>6.9101606592048836E-5</v>
      </c>
    </row>
    <row r="3" spans="1:15" x14ac:dyDescent="0.3">
      <c r="A3" s="1">
        <f>200+117.2</f>
        <v>317.2</v>
      </c>
      <c r="B3" s="5">
        <v>100</v>
      </c>
      <c r="C3" s="10">
        <f t="shared" si="0"/>
        <v>9.9999999999999991E-5</v>
      </c>
      <c r="D3" s="10">
        <f t="shared" si="1"/>
        <v>1.1563636363636364E-4</v>
      </c>
      <c r="E3" s="10">
        <f t="shared" ref="E3:E11" si="2">C3-D3</f>
        <v>-1.5636363636363653E-5</v>
      </c>
      <c r="N3" s="25">
        <f t="shared" ref="N3:N11" si="3">D3+$E$22</f>
        <v>1.4035293886249664E-4</v>
      </c>
      <c r="O3" s="25">
        <f t="shared" ref="O3:O11" si="4">D3-$E$22</f>
        <v>9.0919788410230657E-5</v>
      </c>
    </row>
    <row r="4" spans="1:15" x14ac:dyDescent="0.3">
      <c r="A4" s="1">
        <f>300+117.2</f>
        <v>417.2</v>
      </c>
      <c r="B4" s="5">
        <v>120</v>
      </c>
      <c r="C4" s="10">
        <f t="shared" si="0"/>
        <v>1.1999999999999999E-4</v>
      </c>
      <c r="D4" s="10">
        <f t="shared" si="1"/>
        <v>1.3745454545454545E-4</v>
      </c>
      <c r="E4" s="10">
        <f t="shared" si="2"/>
        <v>-1.7454545454545462E-5</v>
      </c>
      <c r="N4" s="25">
        <f t="shared" si="3"/>
        <v>1.6217112068067844E-4</v>
      </c>
      <c r="O4" s="25">
        <f t="shared" si="4"/>
        <v>1.1273797022841246E-4</v>
      </c>
    </row>
    <row r="5" spans="1:15" x14ac:dyDescent="0.3">
      <c r="A5" s="1">
        <f>400+117.2</f>
        <v>517.20000000000005</v>
      </c>
      <c r="B5" s="5">
        <v>160</v>
      </c>
      <c r="C5" s="10">
        <f t="shared" si="0"/>
        <v>1.5999999999999999E-4</v>
      </c>
      <c r="D5" s="10">
        <f t="shared" si="1"/>
        <v>1.592727272727273E-4</v>
      </c>
      <c r="E5" s="10">
        <f t="shared" si="2"/>
        <v>7.2727272727268581E-7</v>
      </c>
      <c r="N5" s="25">
        <f t="shared" si="3"/>
        <v>1.8398930249886029E-4</v>
      </c>
      <c r="O5" s="25">
        <f t="shared" si="4"/>
        <v>1.3455615204659431E-4</v>
      </c>
    </row>
    <row r="6" spans="1:15" x14ac:dyDescent="0.3">
      <c r="A6" s="1">
        <f>500+117.2</f>
        <v>617.20000000000005</v>
      </c>
      <c r="B6" s="6">
        <v>200</v>
      </c>
      <c r="C6" s="10">
        <f t="shared" si="0"/>
        <v>1.9999999999999998E-4</v>
      </c>
      <c r="D6" s="10">
        <f t="shared" si="1"/>
        <v>1.8109090909090909E-4</v>
      </c>
      <c r="E6" s="10">
        <f t="shared" si="2"/>
        <v>1.8909090909090888E-5</v>
      </c>
      <c r="N6" s="25">
        <f t="shared" si="3"/>
        <v>2.0580748431704208E-4</v>
      </c>
      <c r="O6" s="25">
        <f t="shared" si="4"/>
        <v>1.5637433386477611E-4</v>
      </c>
    </row>
    <row r="7" spans="1:15" x14ac:dyDescent="0.3">
      <c r="A7" s="1">
        <f>600+117.2</f>
        <v>717.2</v>
      </c>
      <c r="B7" s="5">
        <v>200</v>
      </c>
      <c r="C7" s="10">
        <f t="shared" ref="C7:C11" si="5">B7*0.000001</f>
        <v>1.9999999999999998E-4</v>
      </c>
      <c r="D7" s="10">
        <f t="shared" si="1"/>
        <v>2.0290909090909092E-4</v>
      </c>
      <c r="E7" s="10">
        <f t="shared" si="2"/>
        <v>-2.909090909090933E-6</v>
      </c>
      <c r="N7" s="25">
        <f t="shared" si="3"/>
        <v>2.276256661352239E-4</v>
      </c>
      <c r="O7" s="25">
        <f t="shared" si="4"/>
        <v>1.7819251568295793E-4</v>
      </c>
    </row>
    <row r="8" spans="1:15" x14ac:dyDescent="0.3">
      <c r="A8" s="1">
        <f>700+117.2</f>
        <v>817.2</v>
      </c>
      <c r="B8" s="6">
        <v>220</v>
      </c>
      <c r="C8" s="10">
        <f t="shared" si="5"/>
        <v>2.1999999999999998E-4</v>
      </c>
      <c r="D8" s="10">
        <f t="shared" si="1"/>
        <v>2.2472727272727274E-4</v>
      </c>
      <c r="E8" s="10">
        <f t="shared" si="2"/>
        <v>-4.7272727272727559E-6</v>
      </c>
      <c r="N8" s="25">
        <f t="shared" si="3"/>
        <v>2.4944384795340575E-4</v>
      </c>
      <c r="O8" s="25">
        <f t="shared" si="4"/>
        <v>2.0001069750113975E-4</v>
      </c>
    </row>
    <row r="9" spans="1:15" x14ac:dyDescent="0.3">
      <c r="A9" s="1">
        <f>800+117.2</f>
        <v>917.2</v>
      </c>
      <c r="B9" s="6">
        <v>200</v>
      </c>
      <c r="C9" s="10">
        <f t="shared" si="5"/>
        <v>1.9999999999999998E-4</v>
      </c>
      <c r="D9" s="10">
        <f t="shared" si="1"/>
        <v>2.4654545454545453E-4</v>
      </c>
      <c r="E9" s="10">
        <f t="shared" si="2"/>
        <v>-4.6545454545454548E-5</v>
      </c>
      <c r="N9" s="25">
        <f t="shared" si="3"/>
        <v>2.7126202977158752E-4</v>
      </c>
      <c r="O9" s="25">
        <f t="shared" si="4"/>
        <v>2.2182887931932154E-4</v>
      </c>
    </row>
    <row r="10" spans="1:15" x14ac:dyDescent="0.3">
      <c r="A10" s="1">
        <f>900+117.2</f>
        <v>1017.2</v>
      </c>
      <c r="B10" s="1">
        <v>300</v>
      </c>
      <c r="C10" s="10">
        <f t="shared" si="5"/>
        <v>2.9999999999999997E-4</v>
      </c>
      <c r="D10" s="10">
        <f t="shared" si="1"/>
        <v>2.6836363636363635E-4</v>
      </c>
      <c r="E10" s="10">
        <f t="shared" si="2"/>
        <v>3.1636363636363622E-5</v>
      </c>
      <c r="N10" s="25">
        <f t="shared" si="3"/>
        <v>2.9308021158976934E-4</v>
      </c>
      <c r="O10" s="25">
        <f t="shared" si="4"/>
        <v>2.4364706113750336E-4</v>
      </c>
    </row>
    <row r="11" spans="1:15" x14ac:dyDescent="0.3">
      <c r="A11" s="1">
        <f>1000+117.2</f>
        <v>1117.2</v>
      </c>
      <c r="B11" s="1">
        <v>300</v>
      </c>
      <c r="C11" s="10">
        <f t="shared" si="5"/>
        <v>2.9999999999999997E-4</v>
      </c>
      <c r="D11" s="10">
        <f t="shared" si="1"/>
        <v>2.9018181818181817E-4</v>
      </c>
      <c r="E11" s="10">
        <f t="shared" si="2"/>
        <v>9.8181818181818006E-6</v>
      </c>
      <c r="N11" s="25">
        <f t="shared" si="3"/>
        <v>3.1489839340795116E-4</v>
      </c>
      <c r="O11" s="25">
        <f t="shared" si="4"/>
        <v>2.6546524295568519E-4</v>
      </c>
    </row>
    <row r="13" spans="1:15" x14ac:dyDescent="0.3">
      <c r="N13">
        <v>0.1</v>
      </c>
      <c r="O13" s="25">
        <v>9.9999999999999995E-8</v>
      </c>
    </row>
    <row r="15" spans="1:15" x14ac:dyDescent="0.3">
      <c r="A15" s="17" t="s">
        <v>10</v>
      </c>
      <c r="B15" s="17"/>
      <c r="C15" s="17"/>
      <c r="D15" s="19">
        <f>D20/0.693</f>
        <v>3.1483667847304207E-7</v>
      </c>
      <c r="E15" s="19"/>
    </row>
    <row r="16" spans="1:15" x14ac:dyDescent="0.3">
      <c r="A16" s="17" t="s">
        <v>11</v>
      </c>
      <c r="B16" s="17"/>
      <c r="C16" s="17"/>
      <c r="D16" s="20">
        <v>3.4999999999999998E-7</v>
      </c>
      <c r="E16" s="20"/>
    </row>
    <row r="17" spans="1:9" x14ac:dyDescent="0.3">
      <c r="A17" s="17" t="s">
        <v>12</v>
      </c>
      <c r="B17" s="17"/>
      <c r="C17" s="17"/>
      <c r="D17" s="21">
        <f>ABS(D15-D16)/D16</f>
        <v>0.10046663293416548</v>
      </c>
      <c r="E17" s="21"/>
    </row>
    <row r="19" spans="1:9" x14ac:dyDescent="0.3">
      <c r="C19" s="2"/>
      <c r="D19" s="18" t="s">
        <v>5</v>
      </c>
      <c r="E19" s="18"/>
      <c r="F19" s="2"/>
      <c r="G19" s="2"/>
    </row>
    <row r="20" spans="1:9" x14ac:dyDescent="0.3">
      <c r="C20" s="12" t="s">
        <v>6</v>
      </c>
      <c r="D20" s="3">
        <f t="array" ref="D20:E22">LINEST(C2:C11,A2:A11,TRUE,TRUE)</f>
        <v>2.1818181818181815E-7</v>
      </c>
      <c r="E20" s="3">
        <v>4.6429090909090923E-5</v>
      </c>
      <c r="F20" s="22" t="s">
        <v>8</v>
      </c>
      <c r="G20" s="18"/>
    </row>
    <row r="21" spans="1:9" x14ac:dyDescent="0.3">
      <c r="C21" s="13" t="s">
        <v>7</v>
      </c>
      <c r="D21" s="3">
        <v>2.7212053721992299E-8</v>
      </c>
      <c r="E21" s="3">
        <v>1.9766814845188557E-5</v>
      </c>
      <c r="F21" s="18" t="s">
        <v>9</v>
      </c>
      <c r="G21" s="18"/>
    </row>
    <row r="22" spans="1:9" x14ac:dyDescent="0.3">
      <c r="C22" s="14" t="s">
        <v>22</v>
      </c>
      <c r="D22" s="3">
        <v>0.88932806324110669</v>
      </c>
      <c r="E22" s="3">
        <v>2.4716575226132987E-5</v>
      </c>
      <c r="F22" s="23" t="s">
        <v>21</v>
      </c>
      <c r="G22" s="24"/>
    </row>
    <row r="24" spans="1:9" x14ac:dyDescent="0.3">
      <c r="B24" s="7"/>
      <c r="C24" s="18" t="s">
        <v>13</v>
      </c>
      <c r="D24" s="18"/>
      <c r="E24" s="17" t="s">
        <v>14</v>
      </c>
      <c r="F24" s="17"/>
      <c r="G24" s="17" t="s">
        <v>15</v>
      </c>
      <c r="H24" s="17"/>
      <c r="I24" s="14" t="s">
        <v>18</v>
      </c>
    </row>
    <row r="25" spans="1:9" ht="15.6" x14ac:dyDescent="0.35">
      <c r="B25" s="15" t="s">
        <v>17</v>
      </c>
      <c r="C25" s="19">
        <v>233</v>
      </c>
      <c r="D25" s="19"/>
      <c r="E25" s="19">
        <v>226</v>
      </c>
      <c r="F25" s="19"/>
      <c r="G25" s="21">
        <f>ABS(C25-E25)/E25</f>
        <v>3.0973451327433628E-2</v>
      </c>
      <c r="H25" s="21"/>
      <c r="I25" s="8">
        <v>220</v>
      </c>
    </row>
    <row r="26" spans="1:9" x14ac:dyDescent="0.3">
      <c r="B26" s="16" t="s">
        <v>16</v>
      </c>
      <c r="C26" s="19">
        <v>381</v>
      </c>
      <c r="D26" s="19"/>
      <c r="E26" s="19">
        <v>326</v>
      </c>
      <c r="F26" s="19"/>
      <c r="G26" s="21">
        <f>ABS(C26-E26)/E26</f>
        <v>0.16871165644171779</v>
      </c>
      <c r="H26" s="21"/>
      <c r="I26" s="8">
        <v>392</v>
      </c>
    </row>
    <row r="40" spans="3:4" x14ac:dyDescent="0.3">
      <c r="C40" s="9"/>
      <c r="D40" s="9"/>
    </row>
    <row r="41" spans="3:4" x14ac:dyDescent="0.3">
      <c r="C41" s="9"/>
      <c r="D41" s="9"/>
    </row>
  </sheetData>
  <mergeCells count="19">
    <mergeCell ref="F20:G20"/>
    <mergeCell ref="F21:G21"/>
    <mergeCell ref="C26:D26"/>
    <mergeCell ref="E25:F25"/>
    <mergeCell ref="E26:F26"/>
    <mergeCell ref="G24:H24"/>
    <mergeCell ref="E24:F24"/>
    <mergeCell ref="G25:H25"/>
    <mergeCell ref="G26:H26"/>
    <mergeCell ref="F22:G22"/>
    <mergeCell ref="A16:C16"/>
    <mergeCell ref="A15:C15"/>
    <mergeCell ref="A17:C17"/>
    <mergeCell ref="C24:D24"/>
    <mergeCell ref="C25:D25"/>
    <mergeCell ref="D15:E15"/>
    <mergeCell ref="D16:E16"/>
    <mergeCell ref="D17:E17"/>
    <mergeCell ref="D19:E19"/>
  </mergeCells>
  <pageMargins left="0.23622047244094491" right="0.23622047244094491" top="0.15748031496062992" bottom="0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Quelhas Ferreira de Sousa</dc:creator>
  <cp:lastModifiedBy>nunop</cp:lastModifiedBy>
  <cp:lastPrinted>2022-03-28T15:16:56Z</cp:lastPrinted>
  <dcterms:created xsi:type="dcterms:W3CDTF">2015-06-05T18:19:34Z</dcterms:created>
  <dcterms:modified xsi:type="dcterms:W3CDTF">2022-04-01T11:04:02Z</dcterms:modified>
</cp:coreProperties>
</file>