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54FAD805-3B6C-4917-8A7E-ACB21DCDDB8C}" xr6:coauthVersionLast="47" xr6:coauthVersionMax="47" xr10:uidLastSave="{00000000-0000-0000-0000-000000000000}"/>
  <bookViews>
    <workbookView xWindow="-108" yWindow="-108" windowWidth="23256" windowHeight="12456" firstSheet="2" activeTab="6" xr2:uid="{FB603AAF-03AE-4A56-BE8E-5B256B97D4E4}"/>
  </bookViews>
  <sheets>
    <sheet name="M1-Branco-Plana" sheetId="2" r:id="rId1"/>
    <sheet name="M1-Branco-Curva" sheetId="1" r:id="rId2"/>
    <sheet name="M2-Branco-Plana" sheetId="9" r:id="rId3"/>
    <sheet name="M2-Branco-Curva" sheetId="16" r:id="rId4"/>
    <sheet name="Azul-Plana" sheetId="10" r:id="rId5"/>
    <sheet name="Azul-Curva" sheetId="19" r:id="rId6"/>
    <sheet name="Vermelho-Plana" sheetId="15" r:id="rId7"/>
    <sheet name="Vermelho-Curva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" i="20" l="1"/>
  <c r="J13" i="19"/>
  <c r="J13" i="16"/>
  <c r="J13" i="1"/>
  <c r="J16" i="20"/>
  <c r="J16" i="19"/>
  <c r="J16" i="16"/>
  <c r="J16" i="1"/>
  <c r="J12" i="9"/>
  <c r="I2" i="15" a="1"/>
  <c r="I2" i="15" s="1"/>
  <c r="G12" i="20"/>
  <c r="F12" i="20"/>
  <c r="E12" i="20"/>
  <c r="D12" i="20"/>
  <c r="G11" i="20"/>
  <c r="F11" i="20"/>
  <c r="E11" i="20"/>
  <c r="D11" i="20"/>
  <c r="G10" i="20"/>
  <c r="F10" i="20"/>
  <c r="E10" i="20"/>
  <c r="D10" i="20"/>
  <c r="G9" i="20"/>
  <c r="F9" i="20"/>
  <c r="E9" i="20"/>
  <c r="D9" i="20"/>
  <c r="G8" i="20"/>
  <c r="F8" i="20"/>
  <c r="E8" i="20"/>
  <c r="D8" i="20"/>
  <c r="G7" i="20"/>
  <c r="F7" i="20"/>
  <c r="E7" i="20"/>
  <c r="D7" i="20"/>
  <c r="G6" i="20"/>
  <c r="F6" i="20"/>
  <c r="E6" i="20"/>
  <c r="D6" i="20"/>
  <c r="G5" i="20"/>
  <c r="F5" i="20"/>
  <c r="E5" i="20"/>
  <c r="D5" i="20"/>
  <c r="G4" i="20"/>
  <c r="F4" i="20"/>
  <c r="E4" i="20"/>
  <c r="D4" i="20"/>
  <c r="G3" i="20"/>
  <c r="F3" i="20"/>
  <c r="E3" i="20"/>
  <c r="D3" i="20"/>
  <c r="G12" i="19"/>
  <c r="F12" i="19"/>
  <c r="E12" i="19"/>
  <c r="D12" i="19"/>
  <c r="G11" i="19"/>
  <c r="F11" i="19"/>
  <c r="E11" i="19"/>
  <c r="D11" i="19"/>
  <c r="G10" i="19"/>
  <c r="F10" i="19"/>
  <c r="E10" i="19"/>
  <c r="D10" i="19"/>
  <c r="G9" i="19"/>
  <c r="F9" i="19"/>
  <c r="E9" i="19"/>
  <c r="D9" i="19"/>
  <c r="G8" i="19"/>
  <c r="F8" i="19"/>
  <c r="E8" i="19"/>
  <c r="D8" i="19"/>
  <c r="G7" i="19"/>
  <c r="F7" i="19"/>
  <c r="E7" i="19"/>
  <c r="D7" i="19"/>
  <c r="G6" i="19"/>
  <c r="F6" i="19"/>
  <c r="E6" i="19"/>
  <c r="D6" i="19"/>
  <c r="G5" i="19"/>
  <c r="F5" i="19"/>
  <c r="E5" i="19"/>
  <c r="D5" i="19"/>
  <c r="G4" i="19"/>
  <c r="F4" i="19"/>
  <c r="E4" i="19"/>
  <c r="D4" i="19"/>
  <c r="G3" i="19"/>
  <c r="F3" i="19"/>
  <c r="E3" i="19"/>
  <c r="D3" i="19"/>
  <c r="G12" i="16"/>
  <c r="F12" i="16"/>
  <c r="D12" i="16"/>
  <c r="E12" i="16"/>
  <c r="C15" i="16" a="1"/>
  <c r="D16" i="16" s="1"/>
  <c r="G11" i="16"/>
  <c r="F11" i="16"/>
  <c r="E11" i="16"/>
  <c r="D11" i="16"/>
  <c r="G10" i="16"/>
  <c r="F10" i="16"/>
  <c r="E10" i="16"/>
  <c r="D10" i="16"/>
  <c r="G9" i="16"/>
  <c r="F9" i="16"/>
  <c r="E9" i="16"/>
  <c r="D9" i="16"/>
  <c r="G8" i="16"/>
  <c r="F8" i="16"/>
  <c r="E8" i="16"/>
  <c r="D8" i="16"/>
  <c r="G7" i="16"/>
  <c r="F7" i="16"/>
  <c r="E7" i="16"/>
  <c r="D7" i="16"/>
  <c r="G6" i="16"/>
  <c r="F6" i="16"/>
  <c r="E6" i="16"/>
  <c r="D6" i="16"/>
  <c r="G5" i="16"/>
  <c r="F5" i="16"/>
  <c r="E5" i="16"/>
  <c r="D5" i="16"/>
  <c r="G4" i="16"/>
  <c r="F4" i="16"/>
  <c r="E4" i="16"/>
  <c r="D4" i="16"/>
  <c r="G3" i="16"/>
  <c r="F3" i="16"/>
  <c r="E3" i="16"/>
  <c r="D3" i="16"/>
  <c r="G16" i="15"/>
  <c r="F16" i="15"/>
  <c r="E16" i="15"/>
  <c r="D16" i="15"/>
  <c r="G15" i="15"/>
  <c r="F15" i="15"/>
  <c r="E15" i="15"/>
  <c r="D15" i="15"/>
  <c r="G14" i="15"/>
  <c r="F14" i="15"/>
  <c r="E14" i="15"/>
  <c r="D14" i="15"/>
  <c r="G13" i="15"/>
  <c r="F13" i="15"/>
  <c r="E13" i="15"/>
  <c r="D13" i="15"/>
  <c r="G12" i="15"/>
  <c r="F12" i="15"/>
  <c r="E12" i="15"/>
  <c r="D12" i="15"/>
  <c r="G11" i="15"/>
  <c r="F11" i="15"/>
  <c r="E11" i="15"/>
  <c r="D11" i="15"/>
  <c r="G10" i="15"/>
  <c r="F10" i="15"/>
  <c r="E10" i="15"/>
  <c r="D10" i="15"/>
  <c r="G9" i="15"/>
  <c r="F9" i="15"/>
  <c r="E9" i="15"/>
  <c r="D9" i="15"/>
  <c r="G8" i="15"/>
  <c r="F8" i="15"/>
  <c r="E8" i="15"/>
  <c r="D8" i="15"/>
  <c r="G7" i="15"/>
  <c r="F7" i="15"/>
  <c r="E7" i="15"/>
  <c r="D7" i="15"/>
  <c r="G6" i="15"/>
  <c r="F6" i="15"/>
  <c r="E6" i="15"/>
  <c r="D6" i="15"/>
  <c r="G5" i="15"/>
  <c r="F5" i="15"/>
  <c r="E5" i="15"/>
  <c r="D5" i="15"/>
  <c r="G4" i="15"/>
  <c r="F4" i="15"/>
  <c r="E4" i="15"/>
  <c r="D4" i="15"/>
  <c r="G3" i="15"/>
  <c r="F3" i="15"/>
  <c r="E3" i="15"/>
  <c r="D3" i="15"/>
  <c r="G16" i="10"/>
  <c r="F16" i="10"/>
  <c r="E16" i="10"/>
  <c r="D16" i="10"/>
  <c r="G15" i="10"/>
  <c r="F15" i="10"/>
  <c r="E15" i="10"/>
  <c r="D15" i="10"/>
  <c r="G14" i="10"/>
  <c r="F14" i="10"/>
  <c r="E14" i="10"/>
  <c r="D14" i="10"/>
  <c r="G13" i="10"/>
  <c r="F13" i="10"/>
  <c r="E13" i="10"/>
  <c r="D13" i="10"/>
  <c r="G12" i="10"/>
  <c r="F12" i="10"/>
  <c r="E12" i="10"/>
  <c r="D12" i="10"/>
  <c r="G11" i="10"/>
  <c r="F11" i="10"/>
  <c r="E11" i="10"/>
  <c r="D11" i="10"/>
  <c r="G10" i="10"/>
  <c r="F10" i="10"/>
  <c r="E10" i="10"/>
  <c r="D10" i="10"/>
  <c r="G9" i="10"/>
  <c r="F9" i="10"/>
  <c r="E9" i="10"/>
  <c r="D9" i="10"/>
  <c r="G8" i="10"/>
  <c r="F8" i="10"/>
  <c r="E8" i="10"/>
  <c r="D8" i="10"/>
  <c r="G7" i="10"/>
  <c r="F7" i="10"/>
  <c r="E7" i="10"/>
  <c r="D7" i="10"/>
  <c r="G6" i="10"/>
  <c r="F6" i="10"/>
  <c r="E6" i="10"/>
  <c r="D6" i="10"/>
  <c r="G5" i="10"/>
  <c r="F5" i="10"/>
  <c r="E5" i="10"/>
  <c r="D5" i="10"/>
  <c r="G4" i="10"/>
  <c r="F4" i="10"/>
  <c r="E4" i="10"/>
  <c r="D4" i="10"/>
  <c r="G3" i="10"/>
  <c r="F3" i="10"/>
  <c r="E3" i="10"/>
  <c r="D3" i="10"/>
  <c r="G18" i="9"/>
  <c r="F18" i="9"/>
  <c r="E18" i="9"/>
  <c r="D18" i="9"/>
  <c r="G17" i="9"/>
  <c r="F17" i="9"/>
  <c r="E17" i="9"/>
  <c r="D17" i="9"/>
  <c r="G16" i="9"/>
  <c r="F16" i="9"/>
  <c r="E16" i="9"/>
  <c r="D16" i="9"/>
  <c r="G15" i="9"/>
  <c r="F15" i="9"/>
  <c r="E15" i="9"/>
  <c r="D15" i="9"/>
  <c r="G14" i="9"/>
  <c r="F14" i="9"/>
  <c r="E14" i="9"/>
  <c r="D14" i="9"/>
  <c r="G13" i="9"/>
  <c r="F13" i="9"/>
  <c r="E13" i="9"/>
  <c r="D13" i="9"/>
  <c r="G12" i="9"/>
  <c r="F12" i="9"/>
  <c r="E12" i="9"/>
  <c r="D12" i="9"/>
  <c r="G11" i="9"/>
  <c r="F11" i="9"/>
  <c r="E11" i="9"/>
  <c r="D11" i="9"/>
  <c r="G10" i="9"/>
  <c r="F10" i="9"/>
  <c r="E10" i="9"/>
  <c r="D10" i="9"/>
  <c r="G9" i="9"/>
  <c r="F9" i="9"/>
  <c r="E9" i="9"/>
  <c r="D9" i="9"/>
  <c r="G8" i="9"/>
  <c r="F8" i="9"/>
  <c r="E8" i="9"/>
  <c r="D8" i="9"/>
  <c r="G7" i="9"/>
  <c r="F7" i="9"/>
  <c r="E7" i="9"/>
  <c r="D7" i="9"/>
  <c r="G6" i="9"/>
  <c r="F6" i="9"/>
  <c r="E6" i="9"/>
  <c r="D6" i="9"/>
  <c r="G5" i="9"/>
  <c r="F5" i="9"/>
  <c r="E5" i="9"/>
  <c r="D5" i="9"/>
  <c r="G4" i="9"/>
  <c r="F4" i="9"/>
  <c r="E4" i="9"/>
  <c r="D4" i="9"/>
  <c r="G3" i="9"/>
  <c r="F3" i="9"/>
  <c r="E3" i="9"/>
  <c r="D3" i="9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  <c r="G3" i="1"/>
  <c r="F3" i="1"/>
  <c r="E3" i="1"/>
  <c r="D3" i="1"/>
  <c r="G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J4" i="15" l="1"/>
  <c r="I4" i="15"/>
  <c r="J3" i="15"/>
  <c r="I3" i="15"/>
  <c r="J2" i="15"/>
  <c r="C15" i="20" a="1"/>
  <c r="C17" i="20" s="1"/>
  <c r="C15" i="19" a="1"/>
  <c r="C17" i="19" s="1"/>
  <c r="I2" i="10" a="1"/>
  <c r="J4" i="10" s="1"/>
  <c r="I2" i="9" a="1"/>
  <c r="J4" i="9" s="1"/>
  <c r="C17" i="16"/>
  <c r="D17" i="16"/>
  <c r="D15" i="16"/>
  <c r="C15" i="16"/>
  <c r="C16" i="16"/>
  <c r="C14" i="1" a="1"/>
  <c r="C14" i="1" s="1"/>
  <c r="J15" i="1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F18" i="2"/>
  <c r="F17" i="2"/>
  <c r="F16" i="2"/>
  <c r="F15" i="2"/>
  <c r="F14" i="2"/>
  <c r="F13" i="2"/>
  <c r="D17" i="20" l="1"/>
  <c r="D16" i="20"/>
  <c r="C16" i="20"/>
  <c r="D15" i="20"/>
  <c r="C15" i="20"/>
  <c r="J15" i="20" s="1"/>
  <c r="C15" i="19"/>
  <c r="D17" i="19"/>
  <c r="D16" i="19"/>
  <c r="D15" i="19"/>
  <c r="E27" i="19" s="1"/>
  <c r="C16" i="19"/>
  <c r="E24" i="19"/>
  <c r="E25" i="19"/>
  <c r="E28" i="19"/>
  <c r="E32" i="19"/>
  <c r="E29" i="19"/>
  <c r="E26" i="19"/>
  <c r="E31" i="19"/>
  <c r="J15" i="19"/>
  <c r="I3" i="10"/>
  <c r="I2" i="10"/>
  <c r="J2" i="10"/>
  <c r="E33" i="10" s="1"/>
  <c r="J3" i="10"/>
  <c r="I4" i="10"/>
  <c r="J2" i="9"/>
  <c r="I3" i="9"/>
  <c r="I2" i="9"/>
  <c r="E35" i="9" s="1"/>
  <c r="J3" i="9"/>
  <c r="I4" i="9"/>
  <c r="E31" i="16"/>
  <c r="E24" i="16"/>
  <c r="E27" i="16"/>
  <c r="E32" i="16"/>
  <c r="E29" i="16"/>
  <c r="E26" i="16"/>
  <c r="E28" i="16"/>
  <c r="J15" i="16"/>
  <c r="E25" i="16"/>
  <c r="E30" i="16"/>
  <c r="E38" i="15"/>
  <c r="E26" i="15"/>
  <c r="E37" i="15"/>
  <c r="D15" i="1"/>
  <c r="D14" i="1"/>
  <c r="E28" i="1" s="1"/>
  <c r="C15" i="1"/>
  <c r="C16" i="1"/>
  <c r="D16" i="1"/>
  <c r="E27" i="10"/>
  <c r="J9" i="10"/>
  <c r="J11" i="10" s="1"/>
  <c r="E32" i="10"/>
  <c r="E35" i="10"/>
  <c r="E31" i="10"/>
  <c r="E28" i="10"/>
  <c r="E25" i="10"/>
  <c r="E22" i="10"/>
  <c r="J12" i="10"/>
  <c r="E34" i="10"/>
  <c r="E26" i="10"/>
  <c r="E23" i="10"/>
  <c r="E38" i="9"/>
  <c r="E34" i="9"/>
  <c r="E25" i="9"/>
  <c r="J9" i="9"/>
  <c r="J11" i="9" s="1"/>
  <c r="E31" i="9"/>
  <c r="E39" i="9"/>
  <c r="E36" i="9"/>
  <c r="E33" i="9"/>
  <c r="E30" i="9"/>
  <c r="E24" i="9"/>
  <c r="E24" i="1"/>
  <c r="E25" i="1"/>
  <c r="E27" i="1"/>
  <c r="E32" i="1"/>
  <c r="E29" i="1"/>
  <c r="E26" i="1"/>
  <c r="E31" i="1"/>
  <c r="F4" i="2"/>
  <c r="F5" i="2"/>
  <c r="F6" i="2"/>
  <c r="F7" i="2"/>
  <c r="F8" i="2"/>
  <c r="F9" i="2"/>
  <c r="F10" i="2"/>
  <c r="F11" i="2"/>
  <c r="F12" i="2"/>
  <c r="F3" i="2"/>
  <c r="D3" i="2"/>
  <c r="I2" i="2" s="1" a="1"/>
  <c r="E36" i="15" l="1"/>
  <c r="F36" i="15" s="1"/>
  <c r="E34" i="15"/>
  <c r="H34" i="15" s="1"/>
  <c r="E29" i="15"/>
  <c r="E32" i="15"/>
  <c r="F32" i="15" s="1"/>
  <c r="E33" i="15"/>
  <c r="H33" i="15" s="1"/>
  <c r="E25" i="15"/>
  <c r="H25" i="15" s="1"/>
  <c r="E39" i="15"/>
  <c r="H39" i="15" s="1"/>
  <c r="E31" i="15"/>
  <c r="F31" i="15" s="1"/>
  <c r="E28" i="15"/>
  <c r="H28" i="15" s="1"/>
  <c r="J9" i="15"/>
  <c r="J11" i="15" s="1"/>
  <c r="E24" i="15"/>
  <c r="F24" i="15" s="1"/>
  <c r="E35" i="15"/>
  <c r="G35" i="15" s="1"/>
  <c r="E27" i="15"/>
  <c r="G27" i="15" s="1"/>
  <c r="J12" i="15"/>
  <c r="E30" i="15"/>
  <c r="G30" i="15" s="1"/>
  <c r="E28" i="20"/>
  <c r="E29" i="20"/>
  <c r="E31" i="20"/>
  <c r="E32" i="20"/>
  <c r="E27" i="20"/>
  <c r="H27" i="20" s="1"/>
  <c r="E25" i="20"/>
  <c r="H25" i="20" s="1"/>
  <c r="E26" i="20"/>
  <c r="H26" i="20" s="1"/>
  <c r="E30" i="20"/>
  <c r="G30" i="20" s="1"/>
  <c r="J17" i="20"/>
  <c r="E24" i="20"/>
  <c r="H24" i="20" s="1"/>
  <c r="E30" i="19"/>
  <c r="H32" i="20"/>
  <c r="G32" i="20"/>
  <c r="F32" i="20"/>
  <c r="H31" i="20"/>
  <c r="G31" i="20"/>
  <c r="F31" i="20"/>
  <c r="G28" i="20"/>
  <c r="H28" i="20"/>
  <c r="F28" i="20"/>
  <c r="H29" i="20"/>
  <c r="G29" i="20"/>
  <c r="F29" i="20"/>
  <c r="H26" i="19"/>
  <c r="G26" i="19"/>
  <c r="F26" i="19"/>
  <c r="H32" i="19"/>
  <c r="G32" i="19"/>
  <c r="F32" i="19"/>
  <c r="G28" i="19"/>
  <c r="F28" i="19"/>
  <c r="H28" i="19"/>
  <c r="H25" i="19"/>
  <c r="F25" i="19"/>
  <c r="G25" i="19"/>
  <c r="H31" i="19"/>
  <c r="G31" i="19"/>
  <c r="F31" i="19"/>
  <c r="J17" i="19"/>
  <c r="H30" i="19"/>
  <c r="G30" i="19"/>
  <c r="F30" i="19"/>
  <c r="H27" i="19"/>
  <c r="G27" i="19"/>
  <c r="F27" i="19"/>
  <c r="H29" i="19"/>
  <c r="G29" i="19"/>
  <c r="F29" i="19"/>
  <c r="H24" i="19"/>
  <c r="G24" i="19"/>
  <c r="F24" i="19"/>
  <c r="J13" i="10"/>
  <c r="E29" i="10"/>
  <c r="E24" i="10"/>
  <c r="E30" i="10"/>
  <c r="G30" i="10" s="1"/>
  <c r="E29" i="9"/>
  <c r="E28" i="9"/>
  <c r="E37" i="9"/>
  <c r="E32" i="9"/>
  <c r="E26" i="9"/>
  <c r="G26" i="9" s="1"/>
  <c r="J13" i="9"/>
  <c r="E27" i="9"/>
  <c r="G27" i="9" s="1"/>
  <c r="H30" i="16"/>
  <c r="F30" i="16"/>
  <c r="G30" i="16"/>
  <c r="G27" i="16"/>
  <c r="F27" i="16"/>
  <c r="H27" i="16"/>
  <c r="G25" i="16"/>
  <c r="H25" i="16"/>
  <c r="F25" i="16"/>
  <c r="F24" i="16"/>
  <c r="H24" i="16"/>
  <c r="G24" i="16"/>
  <c r="H26" i="16"/>
  <c r="G26" i="16"/>
  <c r="F26" i="16"/>
  <c r="H32" i="16"/>
  <c r="G32" i="16"/>
  <c r="F32" i="16"/>
  <c r="G31" i="16"/>
  <c r="H31" i="16"/>
  <c r="F31" i="16"/>
  <c r="G28" i="16"/>
  <c r="F28" i="16"/>
  <c r="H28" i="16"/>
  <c r="H29" i="16"/>
  <c r="G29" i="16"/>
  <c r="F29" i="16"/>
  <c r="J17" i="16"/>
  <c r="H29" i="15"/>
  <c r="G29" i="15"/>
  <c r="F29" i="15"/>
  <c r="H32" i="15"/>
  <c r="H37" i="15"/>
  <c r="G37" i="15"/>
  <c r="F37" i="15"/>
  <c r="H26" i="15"/>
  <c r="G26" i="15"/>
  <c r="F26" i="15"/>
  <c r="G36" i="15"/>
  <c r="G38" i="15"/>
  <c r="F38" i="15"/>
  <c r="H38" i="15"/>
  <c r="H31" i="10"/>
  <c r="G31" i="10"/>
  <c r="F31" i="10"/>
  <c r="F24" i="10"/>
  <c r="H24" i="10"/>
  <c r="G24" i="10"/>
  <c r="H34" i="10"/>
  <c r="G34" i="10"/>
  <c r="F34" i="10"/>
  <c r="H35" i="10"/>
  <c r="G35" i="10"/>
  <c r="F35" i="10"/>
  <c r="H29" i="10"/>
  <c r="G29" i="10"/>
  <c r="F29" i="10"/>
  <c r="H30" i="10"/>
  <c r="H33" i="10"/>
  <c r="F33" i="10"/>
  <c r="G33" i="10"/>
  <c r="H32" i="10"/>
  <c r="G32" i="10"/>
  <c r="F32" i="10"/>
  <c r="H22" i="10"/>
  <c r="G22" i="10"/>
  <c r="F22" i="10"/>
  <c r="H27" i="10"/>
  <c r="G27" i="10"/>
  <c r="F27" i="10"/>
  <c r="H28" i="10"/>
  <c r="G28" i="10"/>
  <c r="F28" i="10"/>
  <c r="H23" i="10"/>
  <c r="G23" i="10"/>
  <c r="F23" i="10"/>
  <c r="H26" i="10"/>
  <c r="G26" i="10"/>
  <c r="F26" i="10"/>
  <c r="H25" i="10"/>
  <c r="G25" i="10"/>
  <c r="F25" i="10"/>
  <c r="H39" i="9"/>
  <c r="G39" i="9"/>
  <c r="F39" i="9"/>
  <c r="H35" i="9"/>
  <c r="G35" i="9"/>
  <c r="F35" i="9"/>
  <c r="F25" i="9"/>
  <c r="H25" i="9"/>
  <c r="G25" i="9"/>
  <c r="H31" i="9"/>
  <c r="G31" i="9"/>
  <c r="F31" i="9"/>
  <c r="G29" i="9"/>
  <c r="F29" i="9"/>
  <c r="H29" i="9"/>
  <c r="F28" i="9"/>
  <c r="H28" i="9"/>
  <c r="G28" i="9"/>
  <c r="F32" i="9"/>
  <c r="G32" i="9"/>
  <c r="H32" i="9"/>
  <c r="H27" i="9"/>
  <c r="H33" i="9"/>
  <c r="G33" i="9"/>
  <c r="F33" i="9"/>
  <c r="H34" i="9"/>
  <c r="G34" i="9"/>
  <c r="F34" i="9"/>
  <c r="H37" i="9"/>
  <c r="G37" i="9"/>
  <c r="F37" i="9"/>
  <c r="H24" i="9"/>
  <c r="G24" i="9"/>
  <c r="F24" i="9"/>
  <c r="H30" i="9"/>
  <c r="G30" i="9"/>
  <c r="F30" i="9"/>
  <c r="H36" i="9"/>
  <c r="G36" i="9"/>
  <c r="F36" i="9"/>
  <c r="H38" i="9"/>
  <c r="G38" i="9"/>
  <c r="F38" i="9"/>
  <c r="G24" i="1"/>
  <c r="F24" i="1"/>
  <c r="E30" i="1"/>
  <c r="J17" i="1"/>
  <c r="H24" i="1"/>
  <c r="H30" i="1"/>
  <c r="G30" i="1"/>
  <c r="F30" i="1"/>
  <c r="H25" i="1"/>
  <c r="G25" i="1"/>
  <c r="F25" i="1"/>
  <c r="H28" i="1"/>
  <c r="F28" i="1"/>
  <c r="G28" i="1"/>
  <c r="H31" i="1"/>
  <c r="G31" i="1"/>
  <c r="F31" i="1"/>
  <c r="H26" i="1"/>
  <c r="G26" i="1"/>
  <c r="F26" i="1"/>
  <c r="H29" i="1"/>
  <c r="G29" i="1"/>
  <c r="F29" i="1"/>
  <c r="H27" i="1"/>
  <c r="G27" i="1"/>
  <c r="F27" i="1"/>
  <c r="G32" i="1"/>
  <c r="H32" i="1"/>
  <c r="F32" i="1"/>
  <c r="I2" i="2"/>
  <c r="I4" i="2"/>
  <c r="J3" i="2"/>
  <c r="I3" i="2"/>
  <c r="J4" i="2"/>
  <c r="J2" i="2"/>
  <c r="F35" i="15" l="1"/>
  <c r="G24" i="15"/>
  <c r="H35" i="15"/>
  <c r="H36" i="15"/>
  <c r="F34" i="15"/>
  <c r="G34" i="15"/>
  <c r="G31" i="15"/>
  <c r="H31" i="15"/>
  <c r="F33" i="15"/>
  <c r="G33" i="15"/>
  <c r="F30" i="15"/>
  <c r="H30" i="15"/>
  <c r="H27" i="15"/>
  <c r="G32" i="15"/>
  <c r="G25" i="15"/>
  <c r="G39" i="15"/>
  <c r="F25" i="15"/>
  <c r="F39" i="15"/>
  <c r="G28" i="15"/>
  <c r="H24" i="15"/>
  <c r="F28" i="15"/>
  <c r="J13" i="15"/>
  <c r="F27" i="15"/>
  <c r="H30" i="20"/>
  <c r="F30" i="20"/>
  <c r="F27" i="20"/>
  <c r="G27" i="20"/>
  <c r="F24" i="20"/>
  <c r="F25" i="20"/>
  <c r="G25" i="20"/>
  <c r="G24" i="20"/>
  <c r="F26" i="20"/>
  <c r="G26" i="20"/>
  <c r="F30" i="10"/>
  <c r="H26" i="9"/>
  <c r="F26" i="9"/>
  <c r="F27" i="9"/>
  <c r="E35" i="2"/>
  <c r="E37" i="2"/>
  <c r="E39" i="2"/>
  <c r="E34" i="2"/>
  <c r="E36" i="2"/>
  <c r="E38" i="2"/>
  <c r="J12" i="2"/>
  <c r="E33" i="2"/>
  <c r="E29" i="2"/>
  <c r="E25" i="2"/>
  <c r="E30" i="2"/>
  <c r="E26" i="2"/>
  <c r="H38" i="2" l="1"/>
  <c r="G38" i="2"/>
  <c r="F38" i="2"/>
  <c r="G36" i="2"/>
  <c r="H36" i="2"/>
  <c r="F36" i="2"/>
  <c r="H34" i="2"/>
  <c r="G34" i="2"/>
  <c r="F34" i="2"/>
  <c r="G39" i="2"/>
  <c r="H39" i="2"/>
  <c r="F39" i="2"/>
  <c r="H37" i="2"/>
  <c r="G37" i="2"/>
  <c r="F37" i="2"/>
  <c r="H35" i="2"/>
  <c r="G35" i="2"/>
  <c r="F35" i="2"/>
  <c r="E28" i="2"/>
  <c r="F28" i="2" s="1"/>
  <c r="E31" i="2"/>
  <c r="H31" i="2" s="1"/>
  <c r="J9" i="2"/>
  <c r="J11" i="2" s="1"/>
  <c r="E24" i="2"/>
  <c r="H24" i="2" s="1"/>
  <c r="E32" i="2"/>
  <c r="H32" i="2" s="1"/>
  <c r="E27" i="2"/>
  <c r="G27" i="2" s="1"/>
  <c r="F33" i="2"/>
  <c r="G33" i="2"/>
  <c r="H33" i="2"/>
  <c r="F29" i="2"/>
  <c r="H29" i="2"/>
  <c r="G29" i="2"/>
  <c r="H26" i="2"/>
  <c r="G26" i="2"/>
  <c r="F26" i="2"/>
  <c r="H30" i="2"/>
  <c r="G30" i="2"/>
  <c r="F30" i="2"/>
  <c r="F25" i="2"/>
  <c r="H25" i="2"/>
  <c r="G25" i="2"/>
  <c r="G28" i="2" l="1"/>
  <c r="H28" i="2"/>
  <c r="F24" i="2"/>
  <c r="G24" i="2"/>
  <c r="G31" i="2"/>
  <c r="J13" i="2"/>
  <c r="F27" i="2"/>
  <c r="F32" i="2"/>
  <c r="H27" i="2"/>
  <c r="G32" i="2"/>
  <c r="F31" i="2"/>
</calcChain>
</file>

<file path=xl/sharedStrings.xml><?xml version="1.0" encoding="utf-8"?>
<sst xmlns="http://schemas.openxmlformats.org/spreadsheetml/2006/main" count="196" uniqueCount="33">
  <si>
    <t>Parâmetros de ajuste:</t>
  </si>
  <si>
    <t>m</t>
  </si>
  <si>
    <t>b</t>
  </si>
  <si>
    <r>
      <t>s</t>
    </r>
    <r>
      <rPr>
        <vertAlign val="subscript"/>
        <sz val="12"/>
        <color theme="1"/>
        <rFont val="Calibri"/>
        <family val="2"/>
        <scheme val="minor"/>
      </rPr>
      <t>m</t>
    </r>
  </si>
  <si>
    <r>
      <t>s</t>
    </r>
    <r>
      <rPr>
        <vertAlign val="subscript"/>
        <sz val="12"/>
        <color theme="1"/>
        <rFont val="Calibri"/>
        <family val="2"/>
        <scheme val="minor"/>
      </rPr>
      <t>b</t>
    </r>
  </si>
  <si>
    <r>
      <t>r</t>
    </r>
    <r>
      <rPr>
        <vertAlign val="superscript"/>
        <sz val="12"/>
        <color theme="1"/>
        <rFont val="Calibri"/>
        <family val="2"/>
        <scheme val="minor"/>
      </rPr>
      <t>2</t>
    </r>
  </si>
  <si>
    <r>
      <t>s</t>
    </r>
    <r>
      <rPr>
        <vertAlign val="subscript"/>
        <sz val="12"/>
        <color theme="1"/>
        <rFont val="Calibri"/>
        <family val="2"/>
        <scheme val="minor"/>
      </rPr>
      <t>y</t>
    </r>
  </si>
  <si>
    <r>
      <t>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(°)</t>
    </r>
  </si>
  <si>
    <r>
      <t>u(θ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</si>
  <si>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sen(θ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</si>
  <si>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sen(θ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</si>
  <si>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fit</t>
  </si>
  <si>
    <t>resíduos</t>
  </si>
  <si>
    <t>fit-sy</t>
  </si>
  <si>
    <t>fit+sy</t>
  </si>
  <si>
    <r>
      <t>n</t>
    </r>
    <r>
      <rPr>
        <vertAlign val="subscript"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= n</t>
    </r>
    <r>
      <rPr>
        <vertAlign val="subscript"/>
        <sz val="12"/>
        <rFont val="Calibri"/>
        <family val="2"/>
        <scheme val="minor"/>
      </rPr>
      <t>ar</t>
    </r>
  </si>
  <si>
    <r>
      <t>n</t>
    </r>
    <r>
      <rPr>
        <vertAlign val="subscript"/>
        <sz val="12"/>
        <rFont val="Calibri"/>
        <family val="2"/>
        <scheme val="minor"/>
      </rPr>
      <t>t</t>
    </r>
    <r>
      <rPr>
        <sz val="12"/>
        <rFont val="Calibri"/>
        <family val="2"/>
        <scheme val="minor"/>
      </rPr>
      <t xml:space="preserve">  = n</t>
    </r>
    <r>
      <rPr>
        <vertAlign val="subscript"/>
        <sz val="12"/>
        <rFont val="Calibri"/>
        <family val="2"/>
        <scheme val="minor"/>
      </rPr>
      <t>acrílico</t>
    </r>
  </si>
  <si>
    <t>Erro %</t>
  </si>
  <si>
    <r>
      <t>u(n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</si>
  <si>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t>u(nt) [%]</t>
  </si>
  <si>
    <t>u(sen(θi))</t>
  </si>
  <si>
    <t>u(sen(θt))</t>
  </si>
  <si>
    <r>
      <t>(θ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± </t>
    </r>
    <r>
      <rPr>
        <sz val="12.65"/>
        <color theme="1"/>
        <rFont val="Calibri"/>
        <family val="2"/>
      </rPr>
      <t>0,5</t>
    </r>
    <r>
      <rPr>
        <sz val="7.7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°</t>
    </r>
  </si>
  <si>
    <t>M1 - Superfície Plana</t>
  </si>
  <si>
    <t>M2 - Superfície Plana</t>
  </si>
  <si>
    <t>Azul - Superfície Plana</t>
  </si>
  <si>
    <t>Vermelho - Superfície Plana</t>
  </si>
  <si>
    <t>Azul - Superfície Curva</t>
  </si>
  <si>
    <t>Vermelho - Superfície Curva</t>
  </si>
  <si>
    <t>M2 - Superfície Curva</t>
  </si>
  <si>
    <t>M1 - Superfície Curva</t>
  </si>
  <si>
    <r>
      <t>n</t>
    </r>
    <r>
      <rPr>
        <vertAlign val="subscript"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 = n</t>
    </r>
    <r>
      <rPr>
        <vertAlign val="subscript"/>
        <sz val="12"/>
        <rFont val="Calibri"/>
        <family val="2"/>
        <scheme val="minor"/>
      </rPr>
      <t>acrílico</t>
    </r>
  </si>
  <si>
    <r>
      <t>n</t>
    </r>
    <r>
      <rPr>
        <vertAlign val="subscript"/>
        <sz val="12"/>
        <color theme="1"/>
        <rFont val="Calibri"/>
        <family val="2"/>
        <scheme val="minor"/>
      </rPr>
      <t>acrílico</t>
    </r>
    <r>
      <rPr>
        <sz val="12"/>
        <color theme="1"/>
        <rFont val="Calibri"/>
        <family val="2"/>
        <scheme val="minor"/>
      </rPr>
      <t xml:space="preserve"> (teórico)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</si>
</sst>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  <font>
      <sz val="12.6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3876780452301001E-2"/>
                  <c:y val="-9.709264669999743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0,6847x - 0,0041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'M1-Branco-Plana'!$F$3:$F$18</c:f>
              <c:numCache>
                <c:formatCode>0.00</c:formatCode>
                <c:ptCount val="16"/>
                <c:pt idx="0">
                  <c:v>5.2335956242943828E-2</c:v>
                </c:pt>
                <c:pt idx="1">
                  <c:v>0.11320321376790672</c:v>
                </c:pt>
                <c:pt idx="2">
                  <c:v>0.17364817766693033</c:v>
                </c:pt>
                <c:pt idx="3">
                  <c:v>0.23344536385590539</c:v>
                </c:pt>
                <c:pt idx="4">
                  <c:v>0.28401534470392265</c:v>
                </c:pt>
                <c:pt idx="5">
                  <c:v>0.34202014332566871</c:v>
                </c:pt>
                <c:pt idx="6">
                  <c:v>0.39073112848927372</c:v>
                </c:pt>
                <c:pt idx="7">
                  <c:v>0.4383711467890774</c:v>
                </c:pt>
                <c:pt idx="8">
                  <c:v>0.47715876025960841</c:v>
                </c:pt>
                <c:pt idx="9">
                  <c:v>0.5224985647159488</c:v>
                </c:pt>
                <c:pt idx="10">
                  <c:v>0.55193698531205815</c:v>
                </c:pt>
                <c:pt idx="11">
                  <c:v>0.58778525229247314</c:v>
                </c:pt>
                <c:pt idx="12">
                  <c:v>0.61566147532565818</c:v>
                </c:pt>
                <c:pt idx="13">
                  <c:v>0.64278760968653925</c:v>
                </c:pt>
                <c:pt idx="14">
                  <c:v>0.65605902899050716</c:v>
                </c:pt>
                <c:pt idx="15">
                  <c:v>0.66913060635885824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B4-42DA-BBB6-E485A3ECF9E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'M1-Branco-Plana'!$G$24:$G$39</c:f>
              <c:numCache>
                <c:formatCode>0.000</c:formatCode>
                <c:ptCount val="16"/>
                <c:pt idx="0">
                  <c:v>5.828668727466451E-2</c:v>
                </c:pt>
                <c:pt idx="1">
                  <c:v>0.11750559039560327</c:v>
                </c:pt>
                <c:pt idx="2">
                  <c:v>0.1758196539562154</c:v>
                </c:pt>
                <c:pt idx="3">
                  <c:v>0.23278507272181037</c:v>
                </c:pt>
                <c:pt idx="4">
                  <c:v>0.28796830545892177</c:v>
                </c:pt>
                <c:pt idx="5">
                  <c:v>0.34094937444587309</c:v>
                </c:pt>
                <c:pt idx="6">
                  <c:v>0.39132506175682968</c:v>
                </c:pt>
                <c:pt idx="7">
                  <c:v>0.43871197799368339</c:v>
                </c:pt>
                <c:pt idx="8">
                  <c:v>0.48274948011086949</c:v>
                </c:pt>
                <c:pt idx="9">
                  <c:v>0.52310241612670538</c:v>
                </c:pt>
                <c:pt idx="10">
                  <c:v>0.5594636758323418</c:v>
                </c:pt>
                <c:pt idx="11">
                  <c:v>0.59155652808588954</c:v>
                </c:pt>
                <c:pt idx="12">
                  <c:v>0.61913672690350541</c:v>
                </c:pt>
                <c:pt idx="13">
                  <c:v>0.64199437031880791</c:v>
                </c:pt>
                <c:pt idx="14">
                  <c:v>0.6599554978635841</c:v>
                </c:pt>
                <c:pt idx="15">
                  <c:v>0.67288341451199296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B4-42DA-BBB6-E485A3ECF9E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'M1-Branco-Plana'!$H$24:$H$39</c:f>
              <c:numCache>
                <c:formatCode>0.000</c:formatCode>
                <c:ptCount val="16"/>
                <c:pt idx="0">
                  <c:v>5.2861052777912414E-2</c:v>
                </c:pt>
                <c:pt idx="1">
                  <c:v>0.11207995589885117</c:v>
                </c:pt>
                <c:pt idx="2">
                  <c:v>0.17039401945946331</c:v>
                </c:pt>
                <c:pt idx="3">
                  <c:v>0.22735943822505827</c:v>
                </c:pt>
                <c:pt idx="4">
                  <c:v>0.28254267096216962</c:v>
                </c:pt>
                <c:pt idx="5">
                  <c:v>0.33552373994912094</c:v>
                </c:pt>
                <c:pt idx="6">
                  <c:v>0.38589942726007753</c:v>
                </c:pt>
                <c:pt idx="7">
                  <c:v>0.43328634349693124</c:v>
                </c:pt>
                <c:pt idx="8">
                  <c:v>0.47732384561411734</c:v>
                </c:pt>
                <c:pt idx="9">
                  <c:v>0.51767678162995334</c:v>
                </c:pt>
                <c:pt idx="10">
                  <c:v>0.55403804133558976</c:v>
                </c:pt>
                <c:pt idx="11">
                  <c:v>0.5861308935891375</c:v>
                </c:pt>
                <c:pt idx="12">
                  <c:v>0.61371109240675337</c:v>
                </c:pt>
                <c:pt idx="13">
                  <c:v>0.63656873582205586</c:v>
                </c:pt>
                <c:pt idx="14">
                  <c:v>0.65452986336683205</c:v>
                </c:pt>
                <c:pt idx="15">
                  <c:v>0.66745778001524092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B4-42DA-BBB6-E485A3ECF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'M1-Branco-Plana'!$F$24:$F$39</c:f>
              <c:numCache>
                <c:formatCode>General</c:formatCode>
                <c:ptCount val="16"/>
                <c:pt idx="0">
                  <c:v>-3.2379137833446342E-3</c:v>
                </c:pt>
                <c:pt idx="1">
                  <c:v>-1.589559379320496E-3</c:v>
                </c:pt>
                <c:pt idx="2">
                  <c:v>5.4134095909097457E-4</c:v>
                </c:pt>
                <c:pt idx="3">
                  <c:v>3.3731083824710684E-3</c:v>
                </c:pt>
                <c:pt idx="4">
                  <c:v>-1.2401435066230482E-3</c:v>
                </c:pt>
                <c:pt idx="5">
                  <c:v>3.7835861281717009E-3</c:v>
                </c:pt>
                <c:pt idx="6">
                  <c:v>2.1188839808201076E-3</c:v>
                </c:pt>
                <c:pt idx="7">
                  <c:v>2.3719860437700913E-3</c:v>
                </c:pt>
                <c:pt idx="8">
                  <c:v>-2.8779026028850074E-3</c:v>
                </c:pt>
                <c:pt idx="9">
                  <c:v>2.1089658376194365E-3</c:v>
                </c:pt>
                <c:pt idx="10">
                  <c:v>-4.8138732719076316E-3</c:v>
                </c:pt>
                <c:pt idx="11">
                  <c:v>-1.0584585450403861E-3</c:v>
                </c:pt>
                <c:pt idx="12">
                  <c:v>-7.624343294712066E-4</c:v>
                </c:pt>
                <c:pt idx="13">
                  <c:v>3.506056616107367E-3</c:v>
                </c:pt>
                <c:pt idx="14">
                  <c:v>-1.1836516247009099E-3</c:v>
                </c:pt>
                <c:pt idx="15">
                  <c:v>-1.039990904758703E-3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9-4850-8AD3-CC5039351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322888192375822"/>
                  <c:y val="2.421222215287687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1,6128x - 0,0239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'M1-Branco-Curva'!$F$3:$F$11</c:f>
              <c:numCache>
                <c:formatCode>0.00</c:formatCode>
                <c:ptCount val="9"/>
                <c:pt idx="0">
                  <c:v>0.10452846326765346</c:v>
                </c:pt>
                <c:pt idx="1">
                  <c:v>0.19936793441719716</c:v>
                </c:pt>
                <c:pt idx="2">
                  <c:v>0.3090169943749474</c:v>
                </c:pt>
                <c:pt idx="3">
                  <c:v>0.41469324265623903</c:v>
                </c:pt>
                <c:pt idx="4">
                  <c:v>0.52621392365186959</c:v>
                </c:pt>
                <c:pt idx="5">
                  <c:v>0.63607822027776395</c:v>
                </c:pt>
                <c:pt idx="6">
                  <c:v>0.68199836006249848</c:v>
                </c:pt>
                <c:pt idx="7">
                  <c:v>0.84339144581288572</c:v>
                </c:pt>
                <c:pt idx="8">
                  <c:v>0.95371695074822682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66-480B-89E2-32D17EEDCA7D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'M1-Branco-Curva'!$G$24:$G$32</c:f>
              <c:numCache>
                <c:formatCode>0.000</c:formatCode>
                <c:ptCount val="9"/>
                <c:pt idx="0">
                  <c:v>0.11243123478263108</c:v>
                </c:pt>
                <c:pt idx="1">
                  <c:v>0.22438785885541304</c:v>
                </c:pt>
                <c:pt idx="2">
                  <c:v>0.33525092974549231</c:v>
                </c:pt>
                <c:pt idx="3">
                  <c:v>0.44448033371540935</c:v>
                </c:pt>
                <c:pt idx="4">
                  <c:v>0.551543916088724</c:v>
                </c:pt>
                <c:pt idx="5">
                  <c:v>0.65592007385410711</c:v>
                </c:pt>
                <c:pt idx="6">
                  <c:v>0.75710029686278069</c:v>
                </c:pt>
                <c:pt idx="7">
                  <c:v>0.85459164523884634</c:v>
                </c:pt>
                <c:pt idx="8">
                  <c:v>0.94791915093281254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66-480B-89E2-32D17EEDCA7D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'M1-Branco-Curva'!$H$24:$H$32</c:f>
              <c:numCache>
                <c:formatCode>0.000</c:formatCode>
                <c:ptCount val="9"/>
                <c:pt idx="0">
                  <c:v>6.4737922603312362E-2</c:v>
                </c:pt>
                <c:pt idx="1">
                  <c:v>0.17669454667609433</c:v>
                </c:pt>
                <c:pt idx="2">
                  <c:v>0.2875576175661736</c:v>
                </c:pt>
                <c:pt idx="3">
                  <c:v>0.39678702153609063</c:v>
                </c:pt>
                <c:pt idx="4">
                  <c:v>0.50385060390940517</c:v>
                </c:pt>
                <c:pt idx="5">
                  <c:v>0.60822676167478829</c:v>
                </c:pt>
                <c:pt idx="6">
                  <c:v>0.70940698468346186</c:v>
                </c:pt>
                <c:pt idx="7">
                  <c:v>0.80689833305952752</c:v>
                </c:pt>
                <c:pt idx="8">
                  <c:v>0.90022583875349371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66-480B-89E2-32D17EEDC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'M1-Branco-Curva'!$F$24:$F$32</c:f>
              <c:numCache>
                <c:formatCode>General</c:formatCode>
                <c:ptCount val="9"/>
                <c:pt idx="0" formatCode="0.00">
                  <c:v>1.5943884574681738E-2</c:v>
                </c:pt>
                <c:pt idx="1">
                  <c:v>-1.1732683485565221E-3</c:v>
                </c:pt>
                <c:pt idx="2">
                  <c:v>-2.387279280885557E-3</c:v>
                </c:pt>
                <c:pt idx="3">
                  <c:v>-5.9404349695109659E-3</c:v>
                </c:pt>
                <c:pt idx="4">
                  <c:v>-1.4833363471949967E-3</c:v>
                </c:pt>
                <c:pt idx="5">
                  <c:v>4.0048025133162524E-3</c:v>
                </c:pt>
                <c:pt idx="6">
                  <c:v>-5.1255280710622797E-2</c:v>
                </c:pt>
                <c:pt idx="7">
                  <c:v>1.2646456663698791E-2</c:v>
                </c:pt>
                <c:pt idx="8">
                  <c:v>2.9644455905073697E-2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D-4938-99A5-E69A289B4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1245311505593123E-2"/>
                  <c:y val="-1.409853595449815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0,6889x - 0,0143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'M2-Branco-Plana'!$G$3:$G$18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8.6788407786754559E-3</c:v>
                  </c:pt>
                  <c:pt idx="2">
                    <c:v>8.606965555918767E-3</c:v>
                  </c:pt>
                  <c:pt idx="3">
                    <c:v>8.5197898991584194E-3</c:v>
                  </c:pt>
                  <c:pt idx="4">
                    <c:v>8.3885907837141331E-3</c:v>
                  </c:pt>
                  <c:pt idx="5">
                    <c:v>8.2260988427336566E-3</c:v>
                  </c:pt>
                  <c:pt idx="6">
                    <c:v>8.07686457783717E-3</c:v>
                  </c:pt>
                  <c:pt idx="7">
                    <c:v>7.8928601123914727E-3</c:v>
                  </c:pt>
                  <c:pt idx="8">
                    <c:v>7.7051713089733246E-3</c:v>
                  </c:pt>
                  <c:pt idx="9">
                    <c:v>7.5191328904495522E-3</c:v>
                  </c:pt>
                  <c:pt idx="10">
                    <c:v>7.2979734541949179E-3</c:v>
                  </c:pt>
                  <c:pt idx="11">
                    <c:v>7.1044981434490529E-3</c:v>
                  </c:pt>
                  <c:pt idx="12">
                    <c:v>6.9233139598885215E-3</c:v>
                  </c:pt>
                  <c:pt idx="13">
                    <c:v>6.7336947847226273E-3</c:v>
                  </c:pt>
                  <c:pt idx="14">
                    <c:v>6.6357938757636396E-3</c:v>
                  </c:pt>
                  <c:pt idx="15">
                    <c:v>6.4339585138359261E-3</c:v>
                  </c:pt>
                </c:numCache>
              </c:numRef>
            </c:plus>
            <c:minus>
              <c:numRef>
                <c:f>'M2-Branco-Plana'!$G$3:$G$18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8.6788407786754559E-3</c:v>
                  </c:pt>
                  <c:pt idx="2">
                    <c:v>8.606965555918767E-3</c:v>
                  </c:pt>
                  <c:pt idx="3">
                    <c:v>8.5197898991584194E-3</c:v>
                  </c:pt>
                  <c:pt idx="4">
                    <c:v>8.3885907837141331E-3</c:v>
                  </c:pt>
                  <c:pt idx="5">
                    <c:v>8.2260988427336566E-3</c:v>
                  </c:pt>
                  <c:pt idx="6">
                    <c:v>8.07686457783717E-3</c:v>
                  </c:pt>
                  <c:pt idx="7">
                    <c:v>7.8928601123914727E-3</c:v>
                  </c:pt>
                  <c:pt idx="8">
                    <c:v>7.7051713089733246E-3</c:v>
                  </c:pt>
                  <c:pt idx="9">
                    <c:v>7.5191328904495522E-3</c:v>
                  </c:pt>
                  <c:pt idx="10">
                    <c:v>7.2979734541949179E-3</c:v>
                  </c:pt>
                  <c:pt idx="11">
                    <c:v>7.1044981434490529E-3</c:v>
                  </c:pt>
                  <c:pt idx="12">
                    <c:v>6.9233139598885215E-3</c:v>
                  </c:pt>
                  <c:pt idx="13">
                    <c:v>6.7336947847226273E-3</c:v>
                  </c:pt>
                  <c:pt idx="14">
                    <c:v>6.6357938757636396E-3</c:v>
                  </c:pt>
                  <c:pt idx="15">
                    <c:v>6.4339585138359261E-3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'M2-Branco-Plana'!$E$3:$E$18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'M2-Branco-Plana'!$E$3:$E$18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'M2-Branco-Plana'!$F$3:$F$18</c:f>
              <c:numCache>
                <c:formatCode>0.00</c:formatCode>
                <c:ptCount val="16"/>
                <c:pt idx="0">
                  <c:v>5.2335956242943828E-2</c:v>
                </c:pt>
                <c:pt idx="1">
                  <c:v>0.10452846326765346</c:v>
                </c:pt>
                <c:pt idx="2">
                  <c:v>0.16504760586067763</c:v>
                </c:pt>
                <c:pt idx="3">
                  <c:v>0.21643961393810288</c:v>
                </c:pt>
                <c:pt idx="4">
                  <c:v>0.27563735581699916</c:v>
                </c:pt>
                <c:pt idx="5">
                  <c:v>0.3338068592337709</c:v>
                </c:pt>
                <c:pt idx="6">
                  <c:v>0.37864861735243299</c:v>
                </c:pt>
                <c:pt idx="7">
                  <c:v>0.42656873990145833</c:v>
                </c:pt>
                <c:pt idx="8">
                  <c:v>0.46947156278589081</c:v>
                </c:pt>
                <c:pt idx="9">
                  <c:v>0.50753836296070409</c:v>
                </c:pt>
                <c:pt idx="10">
                  <c:v>0.54829322951991377</c:v>
                </c:pt>
                <c:pt idx="11">
                  <c:v>0.58070295571093977</c:v>
                </c:pt>
                <c:pt idx="12">
                  <c:v>0.60876142900872066</c:v>
                </c:pt>
                <c:pt idx="13">
                  <c:v>0.63607822027776395</c:v>
                </c:pt>
                <c:pt idx="14">
                  <c:v>0.64944804833018366</c:v>
                </c:pt>
                <c:pt idx="15">
                  <c:v>0.67559020761566024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88-414B-8B74-D57BA5AB4FB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'M2-Branco-Plana'!$G$24:$G$39</c:f>
              <c:numCache>
                <c:formatCode>0.000</c:formatCode>
                <c:ptCount val="16"/>
                <c:pt idx="0">
                  <c:v>5.0240954482644304E-2</c:v>
                </c:pt>
                <c:pt idx="1">
                  <c:v>0.10982452649036747</c:v>
                </c:pt>
                <c:pt idx="2">
                  <c:v>0.16849768695284381</c:v>
                </c:pt>
                <c:pt idx="3">
                  <c:v>0.22581389769113092</c:v>
                </c:pt>
                <c:pt idx="4">
                  <c:v>0.28133694773303614</c:v>
                </c:pt>
                <c:pt idx="5">
                  <c:v>0.33464427314200634</c:v>
                </c:pt>
                <c:pt idx="6">
                  <c:v>0.38533017298383621</c:v>
                </c:pt>
                <c:pt idx="7">
                  <c:v>0.43300889695574624</c:v>
                </c:pt>
                <c:pt idx="8">
                  <c:v>0.47731758117910961</c:v>
                </c:pt>
                <c:pt idx="9">
                  <c:v>0.51791900981267147</c:v>
                </c:pt>
                <c:pt idx="10">
                  <c:v>0.55450418146871749</c:v>
                </c:pt>
                <c:pt idx="11">
                  <c:v>0.58679466090021448</c:v>
                </c:pt>
                <c:pt idx="12">
                  <c:v>0.6145446980611643</c:v>
                </c:pt>
                <c:pt idx="13">
                  <c:v>0.63754309841284151</c:v>
                </c:pt>
                <c:pt idx="14">
                  <c:v>0.65561483024175604</c:v>
                </c:pt>
                <c:pt idx="15">
                  <c:v>0.6686223567566798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88-414B-8B74-D57BA5AB4FB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'M2-Branco-Plana'!$H$24:$H$39</c:f>
              <c:numCache>
                <c:formatCode>0.000</c:formatCode>
                <c:ptCount val="16"/>
                <c:pt idx="0">
                  <c:v>4.1158386302525607E-2</c:v>
                </c:pt>
                <c:pt idx="1">
                  <c:v>0.10074195831024879</c:v>
                </c:pt>
                <c:pt idx="2">
                  <c:v>0.1594151187727251</c:v>
                </c:pt>
                <c:pt idx="3">
                  <c:v>0.21673132951101221</c:v>
                </c:pt>
                <c:pt idx="4">
                  <c:v>0.27225437955291748</c:v>
                </c:pt>
                <c:pt idx="5">
                  <c:v>0.32556170496188769</c:v>
                </c:pt>
                <c:pt idx="6">
                  <c:v>0.37624760480371755</c:v>
                </c:pt>
                <c:pt idx="7">
                  <c:v>0.42392632877562758</c:v>
                </c:pt>
                <c:pt idx="8">
                  <c:v>0.46823501299899095</c:v>
                </c:pt>
                <c:pt idx="9">
                  <c:v>0.50883644163255271</c:v>
                </c:pt>
                <c:pt idx="10">
                  <c:v>0.54542161328859873</c:v>
                </c:pt>
                <c:pt idx="11">
                  <c:v>0.57771209272009572</c:v>
                </c:pt>
                <c:pt idx="12">
                  <c:v>0.60546212988104553</c:v>
                </c:pt>
                <c:pt idx="13">
                  <c:v>0.62846053023272275</c:v>
                </c:pt>
                <c:pt idx="14">
                  <c:v>0.64653226206163728</c:v>
                </c:pt>
                <c:pt idx="15">
                  <c:v>0.65953978857656104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88-414B-8B74-D57BA5AB4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'M2-Branco-Plana'!$F$24:$F$39</c:f>
              <c:numCache>
                <c:formatCode>General</c:formatCode>
                <c:ptCount val="16"/>
                <c:pt idx="0">
                  <c:v>6.6362858503588723E-3</c:v>
                </c:pt>
                <c:pt idx="1">
                  <c:v>-7.54779132654676E-4</c:v>
                </c:pt>
                <c:pt idx="2">
                  <c:v>1.0912029978931703E-3</c:v>
                </c:pt>
                <c:pt idx="3">
                  <c:v>-4.8329996629686844E-3</c:v>
                </c:pt>
                <c:pt idx="4">
                  <c:v>-1.1583078259776447E-3</c:v>
                </c:pt>
                <c:pt idx="5">
                  <c:v>3.7038701818238873E-3</c:v>
                </c:pt>
                <c:pt idx="6">
                  <c:v>-2.1402715413438855E-3</c:v>
                </c:pt>
                <c:pt idx="7">
                  <c:v>-1.8988729642285818E-3</c:v>
                </c:pt>
                <c:pt idx="8">
                  <c:v>-3.3047343031594734E-3</c:v>
                </c:pt>
                <c:pt idx="9">
                  <c:v>-5.8393627619079957E-3</c:v>
                </c:pt>
                <c:pt idx="10">
                  <c:v>-1.6696678587443392E-3</c:v>
                </c:pt>
                <c:pt idx="11">
                  <c:v>-1.5504210992153267E-3</c:v>
                </c:pt>
                <c:pt idx="12">
                  <c:v>-1.2419849623842572E-3</c:v>
                </c:pt>
                <c:pt idx="13">
                  <c:v>3.0764059549818201E-3</c:v>
                </c:pt>
                <c:pt idx="14">
                  <c:v>-1.625497821513E-3</c:v>
                </c:pt>
                <c:pt idx="15">
                  <c:v>1.1509134949039823E-2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3-4A25-AF47-B9DC11812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196102186405767"/>
                  <c:y val="2.243933192926633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1,4812x + 0,0101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'M2-Branco-Curva'!$F$3:$F$11</c:f>
              <c:numCache>
                <c:formatCode>0.00</c:formatCode>
                <c:ptCount val="9"/>
                <c:pt idx="0">
                  <c:v>0.11320321376790672</c:v>
                </c:pt>
                <c:pt idx="1">
                  <c:v>0.21643961393810288</c:v>
                </c:pt>
                <c:pt idx="2">
                  <c:v>0.31730465640509214</c:v>
                </c:pt>
                <c:pt idx="3">
                  <c:v>0.41865973753742813</c:v>
                </c:pt>
                <c:pt idx="4">
                  <c:v>0.5224985647159488</c:v>
                </c:pt>
                <c:pt idx="5">
                  <c:v>0.60876142900872066</c:v>
                </c:pt>
                <c:pt idx="6">
                  <c:v>0.7009092642998509</c:v>
                </c:pt>
                <c:pt idx="7">
                  <c:v>0.79600200253462206</c:v>
                </c:pt>
                <c:pt idx="8">
                  <c:v>0.88294759285892688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D-47D0-8D8F-C7501EB6CB26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'M2-Branco-Curva'!$G$24:$G$32</c:f>
              <c:numCache>
                <c:formatCode>0.000</c:formatCode>
                <c:ptCount val="9"/>
                <c:pt idx="0">
                  <c:v>0.11671927737084969</c:v>
                </c:pt>
                <c:pt idx="1">
                  <c:v>0.21954066857064555</c:v>
                </c:pt>
                <c:pt idx="2">
                  <c:v>0.32135773635029824</c:v>
                </c:pt>
                <c:pt idx="3">
                  <c:v>0.42167443819020123</c:v>
                </c:pt>
                <c:pt idx="4">
                  <c:v>0.52000204120279003</c:v>
                </c:pt>
                <c:pt idx="5">
                  <c:v>0.61586150319004351</c:v>
                </c:pt>
                <c:pt idx="6">
                  <c:v>0.70878580648891931</c:v>
                </c:pt>
                <c:pt idx="7">
                  <c:v>0.79832223323446316</c:v>
                </c:pt>
                <c:pt idx="8">
                  <c:v>0.88403457095574123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3D-47D0-8D8F-C7501EB6CB26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'M2-Branco-Curva'!$H$24:$H$32</c:f>
              <c:numCache>
                <c:formatCode>0.000</c:formatCode>
                <c:ptCount val="9"/>
                <c:pt idx="0">
                  <c:v>0.11014767726254887</c:v>
                </c:pt>
                <c:pt idx="1">
                  <c:v>0.21296906846234473</c:v>
                </c:pt>
                <c:pt idx="2">
                  <c:v>0.31478613624199742</c:v>
                </c:pt>
                <c:pt idx="3">
                  <c:v>0.4151028380819004</c:v>
                </c:pt>
                <c:pt idx="4">
                  <c:v>0.51343044109448932</c:v>
                </c:pt>
                <c:pt idx="5">
                  <c:v>0.6092899030817428</c:v>
                </c:pt>
                <c:pt idx="6">
                  <c:v>0.7022142063806186</c:v>
                </c:pt>
                <c:pt idx="7">
                  <c:v>0.79175063312616245</c:v>
                </c:pt>
                <c:pt idx="8">
                  <c:v>0.87746297084744052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3D-47D0-8D8F-C7501EB6C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'M2-Branco-Curva'!$F$24:$F$32</c:f>
              <c:numCache>
                <c:formatCode>General</c:formatCode>
                <c:ptCount val="9"/>
                <c:pt idx="0" formatCode="0.00">
                  <c:v>-2.3026354879256139E-4</c:v>
                </c:pt>
                <c:pt idx="1">
                  <c:v>1.8474542160773488E-4</c:v>
                </c:pt>
                <c:pt idx="2">
                  <c:v>-7.6727989105568328E-4</c:v>
                </c:pt>
                <c:pt idx="3">
                  <c:v>2.7109940137731714E-4</c:v>
                </c:pt>
                <c:pt idx="4">
                  <c:v>5.7823235673091222E-3</c:v>
                </c:pt>
                <c:pt idx="5">
                  <c:v>-3.8142741271725011E-3</c:v>
                </c:pt>
                <c:pt idx="6">
                  <c:v>-4.5907421349180577E-3</c:v>
                </c:pt>
                <c:pt idx="7">
                  <c:v>9.6556935430924806E-4</c:v>
                </c:pt>
                <c:pt idx="8">
                  <c:v>2.1988219573360057E-3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9-41FC-9EE2-B4B3D042A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6271379077272599E-2"/>
                  <c:y val="-5.3200000967712612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0,6828x - 0,0078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'Azul-Plana'!$G$3:$G$16</c:f>
                <c:numCache>
                  <c:formatCode>General</c:formatCode>
                  <c:ptCount val="14"/>
                  <c:pt idx="0">
                    <c:v>8.7146866945632291E-3</c:v>
                  </c:pt>
                  <c:pt idx="1">
                    <c:v>8.6519885914758711E-3</c:v>
                  </c:pt>
                  <c:pt idx="2">
                    <c:v>8.606965555918767E-3</c:v>
                  </c:pt>
                  <c:pt idx="3">
                    <c:v>8.5359481016439066E-3</c:v>
                  </c:pt>
                  <c:pt idx="4">
                    <c:v>8.4092620904878141E-3</c:v>
                  </c:pt>
                  <c:pt idx="5">
                    <c:v>8.2260988427336566E-3</c:v>
                  </c:pt>
                  <c:pt idx="6">
                    <c:v>8.0623698670539753E-3</c:v>
                  </c:pt>
                  <c:pt idx="7">
                    <c:v>7.8097755995944268E-3</c:v>
                  </c:pt>
                  <c:pt idx="8">
                    <c:v>7.6691260694106223E-3</c:v>
                  </c:pt>
                  <c:pt idx="9">
                    <c:v>7.5191328904495522E-3</c:v>
                  </c:pt>
                  <c:pt idx="10">
                    <c:v>7.2770265903858364E-3</c:v>
                  </c:pt>
                  <c:pt idx="11">
                    <c:v>7.0149744662577895E-3</c:v>
                  </c:pt>
                  <c:pt idx="12">
                    <c:v>6.7818778980005458E-3</c:v>
                  </c:pt>
                  <c:pt idx="13">
                    <c:v>6.535871639707716E-3</c:v>
                  </c:pt>
                </c:numCache>
              </c:numRef>
            </c:plus>
            <c:minus>
              <c:numRef>
                <c:f>'Azul-Plana'!$G$3:$G$16</c:f>
                <c:numCache>
                  <c:formatCode>General</c:formatCode>
                  <c:ptCount val="14"/>
                  <c:pt idx="0">
                    <c:v>8.7146866945632291E-3</c:v>
                  </c:pt>
                  <c:pt idx="1">
                    <c:v>8.6519885914758711E-3</c:v>
                  </c:pt>
                  <c:pt idx="2">
                    <c:v>8.606965555918767E-3</c:v>
                  </c:pt>
                  <c:pt idx="3">
                    <c:v>8.5359481016439066E-3</c:v>
                  </c:pt>
                  <c:pt idx="4">
                    <c:v>8.4092620904878141E-3</c:v>
                  </c:pt>
                  <c:pt idx="5">
                    <c:v>8.2260988427336566E-3</c:v>
                  </c:pt>
                  <c:pt idx="6">
                    <c:v>8.0623698670539753E-3</c:v>
                  </c:pt>
                  <c:pt idx="7">
                    <c:v>7.8097755995944268E-3</c:v>
                  </c:pt>
                  <c:pt idx="8">
                    <c:v>7.6691260694106223E-3</c:v>
                  </c:pt>
                  <c:pt idx="9">
                    <c:v>7.5191328904495522E-3</c:v>
                  </c:pt>
                  <c:pt idx="10">
                    <c:v>7.2770265903858364E-3</c:v>
                  </c:pt>
                  <c:pt idx="11">
                    <c:v>7.0149744662577895E-3</c:v>
                  </c:pt>
                  <c:pt idx="12">
                    <c:v>6.7818778980005458E-3</c:v>
                  </c:pt>
                  <c:pt idx="13">
                    <c:v>6.535871639707716E-3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'Azul-Plana'!$E$3:$E$16</c:f>
                <c:numCache>
                  <c:formatCode>General</c:formatCode>
                  <c:ptCount val="14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2.9846888045879146E-3</c:v>
                  </c:pt>
                  <c:pt idx="13">
                    <c:v>1.5153662201880106E-3</c:v>
                  </c:pt>
                </c:numCache>
              </c:numRef>
            </c:plus>
            <c:minus>
              <c:numRef>
                <c:f>'Azul-Plana'!$E$3:$E$16</c:f>
                <c:numCache>
                  <c:formatCode>General</c:formatCode>
                  <c:ptCount val="14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2.9846888045879146E-3</c:v>
                  </c:pt>
                  <c:pt idx="13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'Azul-Plana'!$F$3:$F$16</c:f>
              <c:numCache>
                <c:formatCode>0.00</c:formatCode>
                <c:ptCount val="14"/>
                <c:pt idx="0">
                  <c:v>5.2335956242943828E-2</c:v>
                </c:pt>
                <c:pt idx="1">
                  <c:v>0.13052619222005157</c:v>
                </c:pt>
                <c:pt idx="2">
                  <c:v>0.16504760586067763</c:v>
                </c:pt>
                <c:pt idx="3">
                  <c:v>0.20791169081775931</c:v>
                </c:pt>
                <c:pt idx="4">
                  <c:v>0.26723837607825685</c:v>
                </c:pt>
                <c:pt idx="5">
                  <c:v>0.3338068592337709</c:v>
                </c:pt>
                <c:pt idx="6">
                  <c:v>0.38268343236508978</c:v>
                </c:pt>
                <c:pt idx="7">
                  <c:v>0.44619781310980877</c:v>
                </c:pt>
                <c:pt idx="8">
                  <c:v>0.47715876025960841</c:v>
                </c:pt>
                <c:pt idx="9">
                  <c:v>0.50753836296070409</c:v>
                </c:pt>
                <c:pt idx="10">
                  <c:v>0.55193698531205815</c:v>
                </c:pt>
                <c:pt idx="11">
                  <c:v>0.59482278675134126</c:v>
                </c:pt>
                <c:pt idx="12">
                  <c:v>0.62932039104983739</c:v>
                </c:pt>
                <c:pt idx="13">
                  <c:v>0.6626200482157375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83-47D4-B978-77E484BCAFB4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'Azul-Plana'!$G$22:$G$35</c:f>
              <c:numCache>
                <c:formatCode>0.000</c:formatCode>
                <c:ptCount val="14"/>
                <c:pt idx="0">
                  <c:v>6.227263867279275E-2</c:v>
                </c:pt>
                <c:pt idx="1">
                  <c:v>0.12132573867231305</c:v>
                </c:pt>
                <c:pt idx="2">
                  <c:v>0.17947653251242401</c:v>
                </c:pt>
                <c:pt idx="3">
                  <c:v>0.23628245753959304</c:v>
                </c:pt>
                <c:pt idx="4">
                  <c:v>0.29131118636400799</c:v>
                </c:pt>
                <c:pt idx="5">
                  <c:v>0.34414391713206016</c:v>
                </c:pt>
                <c:pt idx="6">
                  <c:v>0.39437856086132972</c:v>
                </c:pt>
                <c:pt idx="7">
                  <c:v>0.44163280158052953</c:v>
                </c:pt>
                <c:pt idx="8">
                  <c:v>0.48554700598489603</c:v>
                </c:pt>
                <c:pt idx="9">
                  <c:v>0.52578696046279028</c:v>
                </c:pt>
                <c:pt idx="10">
                  <c:v>0.56204641466308658</c:v>
                </c:pt>
                <c:pt idx="11">
                  <c:v>0.59404941224526375</c:v>
                </c:pt>
                <c:pt idx="12">
                  <c:v>0.64434603687300718</c:v>
                </c:pt>
                <c:pt idx="13">
                  <c:v>0.67514859685802642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83-47D4-B978-77E484BCAFB4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'Azul-Plana'!$H$22:$H$35</c:f>
              <c:numCache>
                <c:formatCode>0.000</c:formatCode>
                <c:ptCount val="14"/>
                <c:pt idx="0">
                  <c:v>4.1043638680725032E-2</c:v>
                </c:pt>
                <c:pt idx="1">
                  <c:v>0.10009673868024535</c:v>
                </c:pt>
                <c:pt idx="2">
                  <c:v>0.15824753252035628</c:v>
                </c:pt>
                <c:pt idx="3">
                  <c:v>0.21505345754752531</c:v>
                </c:pt>
                <c:pt idx="4">
                  <c:v>0.27008218637194026</c:v>
                </c:pt>
                <c:pt idx="5">
                  <c:v>0.32291491713999243</c:v>
                </c:pt>
                <c:pt idx="6">
                  <c:v>0.37314956086926199</c:v>
                </c:pt>
                <c:pt idx="7">
                  <c:v>0.4204038015884618</c:v>
                </c:pt>
                <c:pt idx="8">
                  <c:v>0.4643180059928283</c:v>
                </c:pt>
                <c:pt idx="9">
                  <c:v>0.50455796047072266</c:v>
                </c:pt>
                <c:pt idx="10">
                  <c:v>0.54081741467101896</c:v>
                </c:pt>
                <c:pt idx="11">
                  <c:v>0.57282041225319613</c:v>
                </c:pt>
                <c:pt idx="12">
                  <c:v>0.62311703688093956</c:v>
                </c:pt>
                <c:pt idx="13">
                  <c:v>0.6539195968659588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83-47D4-B978-77E484BCA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'Azul-Plana'!$F$22:$F$35</c:f>
              <c:numCache>
                <c:formatCode>General</c:formatCode>
                <c:ptCount val="14"/>
                <c:pt idx="0">
                  <c:v>6.7781756618493644E-4</c:v>
                </c:pt>
                <c:pt idx="1">
                  <c:v>1.9814953543772371E-2</c:v>
                </c:pt>
                <c:pt idx="2">
                  <c:v>-3.8144266557125217E-3</c:v>
                </c:pt>
                <c:pt idx="3">
                  <c:v>-1.7756266725799857E-2</c:v>
                </c:pt>
                <c:pt idx="4">
                  <c:v>-1.3458310289717279E-2</c:v>
                </c:pt>
                <c:pt idx="5">
                  <c:v>2.7744209774460682E-4</c:v>
                </c:pt>
                <c:pt idx="6">
                  <c:v>-1.0806285002060712E-3</c:v>
                </c:pt>
                <c:pt idx="7">
                  <c:v>1.5179511525313105E-2</c:v>
                </c:pt>
                <c:pt idx="8">
                  <c:v>2.2262542707462418E-3</c:v>
                </c:pt>
                <c:pt idx="9">
                  <c:v>-7.634097506052373E-3</c:v>
                </c:pt>
                <c:pt idx="10">
                  <c:v>5.0507064500537879E-4</c:v>
                </c:pt>
                <c:pt idx="11">
                  <c:v>1.1387874502111317E-2</c:v>
                </c:pt>
                <c:pt idx="12">
                  <c:v>-4.411145827135976E-3</c:v>
                </c:pt>
                <c:pt idx="13">
                  <c:v>-1.9140486462551065E-3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44-4ED3-AF88-1FCF809BA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196102186405767"/>
                  <c:y val="2.243933192926633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1,5127x - 0,0143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'Azul-Curva'!$F$3:$F$11</c:f>
              <c:numCache>
                <c:formatCode>0.00</c:formatCode>
                <c:ptCount val="9"/>
                <c:pt idx="0">
                  <c:v>8.7155742747658166E-2</c:v>
                </c:pt>
                <c:pt idx="1">
                  <c:v>0.19509032201612825</c:v>
                </c:pt>
                <c:pt idx="2">
                  <c:v>0.30070579950427312</c:v>
                </c:pt>
                <c:pt idx="3">
                  <c:v>0.3987490689252462</c:v>
                </c:pt>
                <c:pt idx="4">
                  <c:v>0.5224985647159488</c:v>
                </c:pt>
                <c:pt idx="5">
                  <c:v>0.59482278675134126</c:v>
                </c:pt>
                <c:pt idx="6">
                  <c:v>0.69465837045899725</c:v>
                </c:pt>
                <c:pt idx="7">
                  <c:v>0.78801075360672201</c:v>
                </c:pt>
                <c:pt idx="8">
                  <c:v>0.8703556959398997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E8-44E2-8434-4091C64A83A7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'Azul-Curva'!$G$24:$G$32</c:f>
              <c:numCache>
                <c:formatCode>0.000</c:formatCode>
                <c:ptCount val="9"/>
                <c:pt idx="0">
                  <c:v>9.9377239104093615E-2</c:v>
                </c:pt>
                <c:pt idx="1">
                  <c:v>0.20438514336602748</c:v>
                </c:pt>
                <c:pt idx="2">
                  <c:v>0.30836736711226509</c:v>
                </c:pt>
                <c:pt idx="3">
                  <c:v>0.41081731940097149</c:v>
                </c:pt>
                <c:pt idx="4">
                  <c:v>0.51123587436282913</c:v>
                </c:pt>
                <c:pt idx="5">
                  <c:v>0.60913380289210184</c:v>
                </c:pt>
                <c:pt idx="6">
                  <c:v>0.70403415612166032</c:v>
                </c:pt>
                <c:pt idx="7">
                  <c:v>0.79547458906992019</c:v>
                </c:pt>
                <c:pt idx="8">
                  <c:v>0.88300961313911785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E8-44E2-8434-4091C64A83A7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'Azul-Curva'!$H$24:$H$32</c:f>
              <c:numCache>
                <c:formatCode>0.000</c:formatCode>
                <c:ptCount val="9"/>
                <c:pt idx="0">
                  <c:v>8.2979905792366457E-2</c:v>
                </c:pt>
                <c:pt idx="1">
                  <c:v>0.18798781005430032</c:v>
                </c:pt>
                <c:pt idx="2">
                  <c:v>0.29197003380053799</c:v>
                </c:pt>
                <c:pt idx="3">
                  <c:v>0.39441998608924439</c:v>
                </c:pt>
                <c:pt idx="4">
                  <c:v>0.49483854105110203</c:v>
                </c:pt>
                <c:pt idx="5">
                  <c:v>0.59273646958037474</c:v>
                </c:pt>
                <c:pt idx="6">
                  <c:v>0.68763682280993321</c:v>
                </c:pt>
                <c:pt idx="7">
                  <c:v>0.77907725575819309</c:v>
                </c:pt>
                <c:pt idx="8">
                  <c:v>0.86661227982739075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E8-44E2-8434-4091C64A8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'Azul-Curva'!$F$24:$F$32</c:f>
              <c:numCache>
                <c:formatCode>General</c:formatCode>
                <c:ptCount val="9"/>
                <c:pt idx="0" formatCode="0.00">
                  <c:v>-4.0228297005718699E-3</c:v>
                </c:pt>
                <c:pt idx="1">
                  <c:v>-1.0961546940356504E-3</c:v>
                </c:pt>
                <c:pt idx="2">
                  <c:v>5.3709904787158091E-4</c:v>
                </c:pt>
                <c:pt idx="3">
                  <c:v>-3.8695838198617438E-3</c:v>
                </c:pt>
                <c:pt idx="4">
                  <c:v>1.9461357008983216E-2</c:v>
                </c:pt>
                <c:pt idx="5">
                  <c:v>-6.1123494848970283E-3</c:v>
                </c:pt>
                <c:pt idx="6">
                  <c:v>-1.1771190067995096E-3</c:v>
                </c:pt>
                <c:pt idx="7">
                  <c:v>7.34831192665375E-4</c:v>
                </c:pt>
                <c:pt idx="8">
                  <c:v>-4.4552505433546052E-3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7-4CDF-9A8F-AA2416B9C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'Vermelho-Plana'!$G$3:$G$18</c:f>
                <c:numCache>
                  <c:formatCode>General</c:formatCode>
                  <c:ptCount val="16"/>
                  <c:pt idx="0">
                    <c:v>8.7103693055957387E-3</c:v>
                  </c:pt>
                  <c:pt idx="1">
                    <c:v>8.6705501183531822E-3</c:v>
                  </c:pt>
                  <c:pt idx="2">
                    <c:v>8.606965555918767E-3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8.2260988427336566E-3</c:v>
                  </c:pt>
                  <c:pt idx="6">
                    <c:v>8.0477216603701673E-3</c:v>
                  </c:pt>
                  <c:pt idx="7">
                    <c:v>7.8928601123914727E-3</c:v>
                  </c:pt>
                  <c:pt idx="8">
                    <c:v>7.7229740565879987E-3</c:v>
                  </c:pt>
                  <c:pt idx="9">
                    <c:v>7.5191328904495522E-3</c:v>
                  </c:pt>
                  <c:pt idx="10">
                    <c:v>7.3187813751092326E-3</c:v>
                  </c:pt>
                  <c:pt idx="11">
                    <c:v>7.1484501236426601E-3</c:v>
                  </c:pt>
                  <c:pt idx="12">
                    <c:v>2.0630073287338617E-2</c:v>
                  </c:pt>
                  <c:pt idx="13">
                    <c:v>1.9907381627290919E-2</c:v>
                  </c:pt>
                </c:numCache>
              </c:numRef>
            </c:plus>
            <c:minus>
              <c:numRef>
                <c:f>'Vermelho-Plana'!$G$3:$G$18</c:f>
                <c:numCache>
                  <c:formatCode>General</c:formatCode>
                  <c:ptCount val="16"/>
                  <c:pt idx="0">
                    <c:v>8.7103693055957387E-3</c:v>
                  </c:pt>
                  <c:pt idx="1">
                    <c:v>8.6705501183531822E-3</c:v>
                  </c:pt>
                  <c:pt idx="2">
                    <c:v>8.606965555918767E-3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8.2260988427336566E-3</c:v>
                  </c:pt>
                  <c:pt idx="6">
                    <c:v>8.0477216603701673E-3</c:v>
                  </c:pt>
                  <c:pt idx="7">
                    <c:v>7.8928601123914727E-3</c:v>
                  </c:pt>
                  <c:pt idx="8">
                    <c:v>7.7229740565879987E-3</c:v>
                  </c:pt>
                  <c:pt idx="9">
                    <c:v>7.5191328904495522E-3</c:v>
                  </c:pt>
                  <c:pt idx="10">
                    <c:v>7.3187813751092326E-3</c:v>
                  </c:pt>
                  <c:pt idx="11">
                    <c:v>7.1484501236426601E-3</c:v>
                  </c:pt>
                  <c:pt idx="12">
                    <c:v>2.0630073287338617E-2</c:v>
                  </c:pt>
                  <c:pt idx="13">
                    <c:v>1.9907381627290919E-2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'Vermelho-Plana'!$E$3:$E$18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2.9846888045879146E-3</c:v>
                  </c:pt>
                  <c:pt idx="13">
                    <c:v>1.5153662201880106E-3</c:v>
                  </c:pt>
                </c:numCache>
              </c:numRef>
            </c:plus>
            <c:minus>
              <c:numRef>
                <c:f>'Vermelho-Plana'!$E$3:$E$18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2.9846888045879146E-3</c:v>
                  </c:pt>
                  <c:pt idx="13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'Vermelho-Plana'!$F$3:$F$18</c:f>
              <c:numCache>
                <c:formatCode>0.00</c:formatCode>
                <c:ptCount val="16"/>
                <c:pt idx="0">
                  <c:v>6.1048539534856873E-2</c:v>
                </c:pt>
                <c:pt idx="1">
                  <c:v>0.11320321376790672</c:v>
                </c:pt>
                <c:pt idx="2">
                  <c:v>0.16504760586067763</c:v>
                </c:pt>
                <c:pt idx="3">
                  <c:v>0.23344536385590539</c:v>
                </c:pt>
                <c:pt idx="4">
                  <c:v>0.28401534470392265</c:v>
                </c:pt>
                <c:pt idx="5">
                  <c:v>0.3338068592337709</c:v>
                </c:pt>
                <c:pt idx="6">
                  <c:v>0.38671096163682062</c:v>
                </c:pt>
                <c:pt idx="7">
                  <c:v>0.42656873990145833</c:v>
                </c:pt>
                <c:pt idx="8">
                  <c:v>0.46561452032511141</c:v>
                </c:pt>
                <c:pt idx="9">
                  <c:v>0.50753836296070409</c:v>
                </c:pt>
                <c:pt idx="10">
                  <c:v>0.54463903501502708</c:v>
                </c:pt>
                <c:pt idx="11">
                  <c:v>0.57357643635104605</c:v>
                </c:pt>
                <c:pt idx="12">
                  <c:v>0.61566147532565818</c:v>
                </c:pt>
                <c:pt idx="13">
                  <c:v>0.64944804833018366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7E-4CA3-8B27-5959788E05CF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'Vermelho-Plana'!$G$24:$G$39</c:f>
              <c:numCache>
                <c:formatCode>0.000</c:formatCode>
                <c:ptCount val="16"/>
                <c:pt idx="0">
                  <c:v>6.4547593035334389E-2</c:v>
                </c:pt>
                <c:pt idx="1">
                  <c:v>0.12145869200021733</c:v>
                </c:pt>
                <c:pt idx="2">
                  <c:v>0.17750021366712293</c:v>
                </c:pt>
                <c:pt idx="3">
                  <c:v>0.23224564821737004</c:v>
                </c:pt>
                <c:pt idx="4">
                  <c:v>0.28527834983783412</c:v>
                </c:pt>
                <c:pt idx="5">
                  <c:v>0.33619470764716258</c:v>
                </c:pt>
                <c:pt idx="6">
                  <c:v>0.38460721741828918</c:v>
                </c:pt>
                <c:pt idx="7">
                  <c:v>0.43014743071958295</c:v>
                </c:pt>
                <c:pt idx="8">
                  <c:v>0.47246875902988844</c:v>
                </c:pt>
                <c:pt idx="9">
                  <c:v>0.51124911148644736</c:v>
                </c:pt>
                <c:pt idx="10">
                  <c:v>0.54619334619084858</c:v>
                </c:pt>
                <c:pt idx="11">
                  <c:v>0.57703551641708539</c:v>
                </c:pt>
                <c:pt idx="12">
                  <c:v>0.62550775888720678</c:v>
                </c:pt>
                <c:pt idx="13">
                  <c:v>0.65519303433749498</c:v>
                </c:pt>
                <c:pt idx="14">
                  <c:v>7.2000445994579356E-3</c:v>
                </c:pt>
                <c:pt idx="15">
                  <c:v>7.2000445994579356E-3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7E-4CA3-8B27-5959788E05CF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5322965482026583E-2"/>
                  <c:y val="-1.837440770262477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0,658x - 0,0013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'Vermelho-Plana'!$H$24:$H$39</c:f>
              <c:numCache>
                <c:formatCode>0.000</c:formatCode>
                <c:ptCount val="16"/>
                <c:pt idx="0">
                  <c:v>5.6075754165500806E-2</c:v>
                </c:pt>
                <c:pt idx="1">
                  <c:v>0.11298685313038376</c:v>
                </c:pt>
                <c:pt idx="2">
                  <c:v>0.16902837479728933</c:v>
                </c:pt>
                <c:pt idx="3">
                  <c:v>0.22377380934753643</c:v>
                </c:pt>
                <c:pt idx="4">
                  <c:v>0.27680651096800052</c:v>
                </c:pt>
                <c:pt idx="5">
                  <c:v>0.32772286877732898</c:v>
                </c:pt>
                <c:pt idx="6">
                  <c:v>0.37613537854845558</c:v>
                </c:pt>
                <c:pt idx="7">
                  <c:v>0.42167559184974934</c:v>
                </c:pt>
                <c:pt idx="8">
                  <c:v>0.46399692016005484</c:v>
                </c:pt>
                <c:pt idx="9">
                  <c:v>0.50277727261661387</c:v>
                </c:pt>
                <c:pt idx="10">
                  <c:v>0.53772150732101509</c:v>
                </c:pt>
                <c:pt idx="11">
                  <c:v>0.5685636775472519</c:v>
                </c:pt>
                <c:pt idx="12">
                  <c:v>0.61703592001737328</c:v>
                </c:pt>
                <c:pt idx="13">
                  <c:v>0.64672119546766149</c:v>
                </c:pt>
                <c:pt idx="14">
                  <c:v>-1.2717942703756504E-3</c:v>
                </c:pt>
                <c:pt idx="15">
                  <c:v>-1.2717942703756504E-3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7E-4CA3-8B27-5959788E0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'Vermelho-Plana'!$F$24:$F$39</c:f>
              <c:numCache>
                <c:formatCode>General</c:formatCode>
                <c:ptCount val="16"/>
                <c:pt idx="0">
                  <c:v>7.3686593443927223E-4</c:v>
                </c:pt>
                <c:pt idx="1">
                  <c:v>-4.019558797393824E-3</c:v>
                </c:pt>
                <c:pt idx="2">
                  <c:v>-8.2166883715285022E-3</c:v>
                </c:pt>
                <c:pt idx="3">
                  <c:v>5.4356350734521552E-3</c:v>
                </c:pt>
                <c:pt idx="4">
                  <c:v>2.9729143010053249E-3</c:v>
                </c:pt>
                <c:pt idx="5">
                  <c:v>1.8480710215251217E-3</c:v>
                </c:pt>
                <c:pt idx="6">
                  <c:v>6.3396636534482353E-3</c:v>
                </c:pt>
                <c:pt idx="7">
                  <c:v>6.5722861679218259E-4</c:v>
                </c:pt>
                <c:pt idx="8">
                  <c:v>-2.6183192698602253E-3</c:v>
                </c:pt>
                <c:pt idx="9">
                  <c:v>5.2517090917347797E-4</c:v>
                </c:pt>
                <c:pt idx="10">
                  <c:v>2.6816082590952472E-3</c:v>
                </c:pt>
                <c:pt idx="11">
                  <c:v>7.7683936887740224E-4</c:v>
                </c:pt>
                <c:pt idx="12">
                  <c:v>-5.6103641266318505E-3</c:v>
                </c:pt>
                <c:pt idx="13">
                  <c:v>-1.5090665723945795E-3</c:v>
                </c:pt>
                <c:pt idx="14">
                  <c:v>-2.9641251645411426E-3</c:v>
                </c:pt>
                <c:pt idx="15">
                  <c:v>-2.9641251645411426E-3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05-44B5-8FBC-4DAD0E10C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196102186405767"/>
                  <c:y val="2.243933192926633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1,454x + 0,0197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'Vermelho-Curva'!$F$3:$F$11</c:f>
              <c:numCache>
                <c:formatCode>0.00</c:formatCode>
                <c:ptCount val="9"/>
                <c:pt idx="0">
                  <c:v>0.10452846326765346</c:v>
                </c:pt>
                <c:pt idx="1">
                  <c:v>0.24192189559966773</c:v>
                </c:pt>
                <c:pt idx="2">
                  <c:v>0.31730465640509214</c:v>
                </c:pt>
                <c:pt idx="3">
                  <c:v>0.42261826174069944</c:v>
                </c:pt>
                <c:pt idx="4">
                  <c:v>0.5224985647159488</c:v>
                </c:pt>
                <c:pt idx="5">
                  <c:v>0.60876142900872066</c:v>
                </c:pt>
                <c:pt idx="6">
                  <c:v>0.7009092642998509</c:v>
                </c:pt>
                <c:pt idx="7">
                  <c:v>0.79202334189262613</c:v>
                </c:pt>
                <c:pt idx="8">
                  <c:v>0.8703556959398997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84-4059-91A7-CCCEDC9BEA2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'Vermelho-Curva'!$G$24:$G$32</c:f>
              <c:numCache>
                <c:formatCode>0.000</c:formatCode>
                <c:ptCount val="9"/>
                <c:pt idx="0">
                  <c:v>0.13152309647619606</c:v>
                </c:pt>
                <c:pt idx="1">
                  <c:v>0.23245827387495194</c:v>
                </c:pt>
                <c:pt idx="2">
                  <c:v>0.33240755173086961</c:v>
                </c:pt>
                <c:pt idx="3">
                  <c:v>0.43088398720910126</c:v>
                </c:pt>
                <c:pt idx="4">
                  <c:v>0.52740781301481354</c:v>
                </c:pt>
                <c:pt idx="5">
                  <c:v>0.62150877477122224</c:v>
                </c:pt>
                <c:pt idx="6">
                  <c:v>0.71272842205164566</c:v>
                </c:pt>
                <c:pt idx="7">
                  <c:v>0.80062234190390047</c:v>
                </c:pt>
                <c:pt idx="8">
                  <c:v>0.88476232398553245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84-4059-91A7-CCCEDC9BEA2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'Vermelho-Curva'!$H$24:$H$32</c:f>
              <c:numCache>
                <c:formatCode>0.000</c:formatCode>
                <c:ptCount val="9"/>
                <c:pt idx="0">
                  <c:v>0.11077176044329075</c:v>
                </c:pt>
                <c:pt idx="1">
                  <c:v>0.21170693784204664</c:v>
                </c:pt>
                <c:pt idx="2">
                  <c:v>0.31165621569796426</c:v>
                </c:pt>
                <c:pt idx="3">
                  <c:v>0.41013265117619591</c:v>
                </c:pt>
                <c:pt idx="4">
                  <c:v>0.5066564769819083</c:v>
                </c:pt>
                <c:pt idx="5">
                  <c:v>0.600757438738317</c:v>
                </c:pt>
                <c:pt idx="6">
                  <c:v>0.69197708601874042</c:v>
                </c:pt>
                <c:pt idx="7">
                  <c:v>0.77987100587099523</c:v>
                </c:pt>
                <c:pt idx="8">
                  <c:v>0.86401098795262721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84-4059-91A7-CCCEDC9BE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'Vermelho-Curva'!$F$24:$F$32</c:f>
              <c:numCache>
                <c:formatCode>General</c:formatCode>
                <c:ptCount val="9"/>
                <c:pt idx="0" formatCode="0.00">
                  <c:v>-1.6618965192089941E-2</c:v>
                </c:pt>
                <c:pt idx="1">
                  <c:v>1.9839289741168442E-2</c:v>
                </c:pt>
                <c:pt idx="2">
                  <c:v>-4.7272273093247885E-3</c:v>
                </c:pt>
                <c:pt idx="3">
                  <c:v>2.1099425480508582E-3</c:v>
                </c:pt>
                <c:pt idx="4">
                  <c:v>5.4664197175878781E-3</c:v>
                </c:pt>
                <c:pt idx="5">
                  <c:v>-2.3716777460489613E-3</c:v>
                </c:pt>
                <c:pt idx="6">
                  <c:v>-1.4434897353421405E-3</c:v>
                </c:pt>
                <c:pt idx="7">
                  <c:v>1.7766680051782835E-3</c:v>
                </c:pt>
                <c:pt idx="8">
                  <c:v>-4.0309600291801306E-3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B-4174-B1A9-CB82C8B4A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54427</xdr:colOff>
      <xdr:row>19</xdr:row>
      <xdr:rowOff>141515</xdr:rowOff>
    </xdr:from>
    <xdr:to>
      <xdr:col>9</xdr:col>
      <xdr:colOff>370115</xdr:colOff>
      <xdr:row>35</xdr:row>
      <xdr:rowOff>108857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3ECDD4-D80D-4690-AE24-53EDBE7AC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87086</xdr:colOff>
      <xdr:row>35</xdr:row>
      <xdr:rowOff>173084</xdr:rowOff>
    </xdr:from>
    <xdr:to>
      <xdr:col>9</xdr:col>
      <xdr:colOff>402772</xdr:colOff>
      <xdr:row>51</xdr:row>
      <xdr:rowOff>174173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3CFFDBE2-D107-441D-807A-E2A39FF7D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097B0DD7-0206-40C4-B29C-183937A05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A9167F9E-BB2E-479D-821A-74A903C39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605758</xdr:colOff>
      <xdr:row>18</xdr:row>
      <xdr:rowOff>153041</xdr:rowOff>
    </xdr:from>
    <xdr:to>
      <xdr:col>9</xdr:col>
      <xdr:colOff>195305</xdr:colOff>
      <xdr:row>34</xdr:row>
      <xdr:rowOff>120382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7A7F90-805D-4748-A742-8BE240757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625609</xdr:colOff>
      <xdr:row>35</xdr:row>
      <xdr:rowOff>39893</xdr:rowOff>
    </xdr:from>
    <xdr:to>
      <xdr:col>9</xdr:col>
      <xdr:colOff>215154</xdr:colOff>
      <xdr:row>51</xdr:row>
      <xdr:rowOff>40983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B0255B34-BCF0-43D4-B2C3-DA5815992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B8F6E5-5798-4DF8-9033-D36EE1AD8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309756EF-539C-414A-B466-B1FABAA76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661851</xdr:colOff>
      <xdr:row>16</xdr:row>
      <xdr:rowOff>181793</xdr:rowOff>
    </xdr:from>
    <xdr:to>
      <xdr:col>9</xdr:col>
      <xdr:colOff>248196</xdr:colOff>
      <xdr:row>32</xdr:row>
      <xdr:rowOff>149134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39C290-F963-4C84-B6B1-4F1E82A11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674915</xdr:colOff>
      <xdr:row>33</xdr:row>
      <xdr:rowOff>75113</xdr:rowOff>
    </xdr:from>
    <xdr:to>
      <xdr:col>9</xdr:col>
      <xdr:colOff>261258</xdr:colOff>
      <xdr:row>49</xdr:row>
      <xdr:rowOff>76203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6D75A3FC-CDE2-4436-9892-6A4D57EC8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4D084E-6018-4DEB-A9AF-5C2703A5A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B6F27D4F-2233-45EF-AD4B-CDAA35390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698664</xdr:colOff>
      <xdr:row>18</xdr:row>
      <xdr:rowOff>26721</xdr:rowOff>
    </xdr:from>
    <xdr:to>
      <xdr:col>9</xdr:col>
      <xdr:colOff>293916</xdr:colOff>
      <xdr:row>33</xdr:row>
      <xdr:rowOff>174172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85DD12-4BD8-413C-85EC-C1C516A0E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695695</xdr:colOff>
      <xdr:row>34</xdr:row>
      <xdr:rowOff>157249</xdr:rowOff>
    </xdr:from>
    <xdr:to>
      <xdr:col>9</xdr:col>
      <xdr:colOff>290945</xdr:colOff>
      <xdr:row>50</xdr:row>
      <xdr:rowOff>158338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B2458BEE-A494-4815-BFD2-829593D68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13F1C7-3484-4F71-BF0F-CB36D1729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54A4560F-D396-4B74-A776-2FFD7450D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18EF-F52A-472E-B137-6860B6AEFBE1}">
  <sheetPr codeName="Sheet1">
    <tabColor theme="0"/>
  </sheetPr>
  <dimension ref="A1:K39"/>
  <sheetViews>
    <sheetView topLeftCell="A15" zoomScaleNormal="100" workbookViewId="0">
      <selection activeCell="N27" sqref="N27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33203125" customWidth="1"/>
    <col min="8" max="8" width="8.21875" customWidth="1"/>
    <col min="9" max="9" width="15.6640625" customWidth="1"/>
  </cols>
  <sheetData>
    <row r="1" spans="1:11" ht="15.6" x14ac:dyDescent="0.3">
      <c r="A1" s="23" t="s">
        <v>23</v>
      </c>
      <c r="B1" s="24"/>
      <c r="C1" s="24"/>
      <c r="D1" s="24"/>
      <c r="E1" s="24"/>
      <c r="F1" s="24"/>
      <c r="G1" s="24"/>
      <c r="H1" s="22" t="s">
        <v>0</v>
      </c>
      <c r="I1" s="22"/>
      <c r="J1" s="22"/>
      <c r="K1" s="22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  <c r="H2" s="7" t="s">
        <v>1</v>
      </c>
      <c r="I2" s="17">
        <f t="array" ref="I2:J4">LINEST(F3:F18,D3:D18,1,1)</f>
        <v>0.68467147648474458</v>
      </c>
      <c r="J2" s="17">
        <v>-4.0991810448752219E-3</v>
      </c>
      <c r="K2" s="7" t="s">
        <v>2</v>
      </c>
    </row>
    <row r="3" spans="1:11" ht="18" x14ac:dyDescent="0.3">
      <c r="A3" s="5">
        <v>5</v>
      </c>
      <c r="B3" s="5">
        <v>3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5.2335956242943828E-2</v>
      </c>
      <c r="G3" s="16">
        <f>SQRT((PI()/180*COS(B3/180*PI())*C3)^2)</f>
        <v>8.7146866945632291E-3</v>
      </c>
      <c r="H3" s="7" t="s">
        <v>3</v>
      </c>
      <c r="I3" s="17">
        <v>2.3676133651069271E-3</v>
      </c>
      <c r="J3" s="17">
        <v>1.6218147363907247E-3</v>
      </c>
      <c r="K3" s="7" t="s">
        <v>4</v>
      </c>
    </row>
    <row r="4" spans="1:11" ht="18" x14ac:dyDescent="0.3">
      <c r="A4" s="5">
        <v>10</v>
      </c>
      <c r="B4" s="5">
        <v>6.5</v>
      </c>
      <c r="C4" s="5">
        <v>0.5</v>
      </c>
      <c r="D4" s="5">
        <f t="shared" ref="D4:D18" si="0">SIN(A4*PI()/180)</f>
        <v>0.17364817766693033</v>
      </c>
      <c r="E4" s="16">
        <f t="shared" ref="E4:E18" si="1">SQRT((PI()/180*COS(A4/180*PI())*0.5)^2)</f>
        <v>8.5940688946150676E-3</v>
      </c>
      <c r="F4" s="5">
        <f t="shared" ref="F4:F18" si="2">SIN(B4*PI()/180)</f>
        <v>0.11320321376790672</v>
      </c>
      <c r="G4" s="16">
        <f t="shared" ref="G4:G18" si="3">SQRT((PI()/180*COS(B4/180*PI())*C4)^2)</f>
        <v>8.6705501183531822E-3</v>
      </c>
      <c r="H4" s="7" t="s">
        <v>5</v>
      </c>
      <c r="I4" s="17">
        <v>0.99983261658248479</v>
      </c>
      <c r="J4" s="17">
        <v>2.7128172483760504E-3</v>
      </c>
      <c r="K4" s="7" t="s">
        <v>6</v>
      </c>
    </row>
    <row r="5" spans="1:11" x14ac:dyDescent="0.3">
      <c r="A5" s="5">
        <v>15</v>
      </c>
      <c r="B5" s="5">
        <v>10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0.17364817766693033</v>
      </c>
      <c r="G5" s="16">
        <f t="shared" si="3"/>
        <v>8.5940688946150676E-3</v>
      </c>
    </row>
    <row r="6" spans="1:11" ht="15.6" x14ac:dyDescent="0.3">
      <c r="A6" s="5">
        <v>20</v>
      </c>
      <c r="B6" s="5">
        <v>13.5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0.23344536385590539</v>
      </c>
      <c r="G6" s="16">
        <f t="shared" si="3"/>
        <v>8.4855283291473127E-3</v>
      </c>
      <c r="K6" s="1"/>
    </row>
    <row r="7" spans="1:11" ht="15.6" x14ac:dyDescent="0.3">
      <c r="A7" s="5">
        <v>25</v>
      </c>
      <c r="B7" s="5">
        <v>16.5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0.28401534470392265</v>
      </c>
      <c r="G7" s="16">
        <f t="shared" si="3"/>
        <v>8.3672806532745243E-3</v>
      </c>
      <c r="K7" s="1"/>
    </row>
    <row r="8" spans="1:11" ht="18" x14ac:dyDescent="0.3">
      <c r="A8" s="5">
        <v>30</v>
      </c>
      <c r="B8" s="5">
        <v>20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0.34202014332566871</v>
      </c>
      <c r="G8" s="16">
        <f t="shared" si="3"/>
        <v>8.2003650947043028E-3</v>
      </c>
      <c r="I8" s="9" t="s">
        <v>15</v>
      </c>
      <c r="J8" s="15">
        <v>1</v>
      </c>
      <c r="K8" s="10"/>
    </row>
    <row r="9" spans="1:11" ht="18" x14ac:dyDescent="0.3">
      <c r="A9" s="5">
        <v>35</v>
      </c>
      <c r="B9" s="5">
        <v>23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0.39073112848927372</v>
      </c>
      <c r="G9" s="16">
        <f t="shared" si="3"/>
        <v>8.0329202366664892E-3</v>
      </c>
      <c r="I9" s="9" t="s">
        <v>16</v>
      </c>
      <c r="J9" s="6">
        <f>J8/I2</f>
        <v>1.4605544912345729</v>
      </c>
    </row>
    <row r="10" spans="1:11" ht="18" x14ac:dyDescent="0.3">
      <c r="A10" s="5">
        <v>40</v>
      </c>
      <c r="B10" s="5">
        <v>26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0.4383711467890774</v>
      </c>
      <c r="G10" s="16">
        <f t="shared" si="3"/>
        <v>7.8434577026214106E-3</v>
      </c>
      <c r="I10" s="7" t="s">
        <v>32</v>
      </c>
      <c r="J10" s="8">
        <v>1.49</v>
      </c>
    </row>
    <row r="11" spans="1:11" x14ac:dyDescent="0.3">
      <c r="A11" s="5">
        <v>45</v>
      </c>
      <c r="B11" s="21">
        <v>28.5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0.47715876025960841</v>
      </c>
      <c r="G11" s="16">
        <f t="shared" si="3"/>
        <v>7.6691260694106223E-3</v>
      </c>
      <c r="I11" s="11" t="s">
        <v>17</v>
      </c>
      <c r="J11" s="12">
        <f>ABS(J9-J10)/J10</f>
        <v>1.9762086419749709E-2</v>
      </c>
    </row>
    <row r="12" spans="1:11" ht="15.6" x14ac:dyDescent="0.3">
      <c r="A12" s="5">
        <v>50</v>
      </c>
      <c r="B12" s="5">
        <v>31.5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0.5224985647159488</v>
      </c>
      <c r="G12" s="16">
        <f t="shared" si="3"/>
        <v>7.4406891013622497E-3</v>
      </c>
      <c r="I12" s="4" t="s">
        <v>18</v>
      </c>
      <c r="J12" s="13">
        <f>SQRT((-(1/(I2^2))*I3)^2)</f>
        <v>5.0506388139143878E-3</v>
      </c>
    </row>
    <row r="13" spans="1:11" x14ac:dyDescent="0.3">
      <c r="A13" s="5">
        <v>55</v>
      </c>
      <c r="B13" s="5">
        <v>33.5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0.55193698531205815</v>
      </c>
      <c r="G13" s="16">
        <f t="shared" si="3"/>
        <v>7.2770265903858364E-3</v>
      </c>
      <c r="I13" s="4" t="s">
        <v>19</v>
      </c>
      <c r="J13" s="14">
        <f>J12/J9</f>
        <v>3.4580283339139231E-3</v>
      </c>
    </row>
    <row r="14" spans="1:11" x14ac:dyDescent="0.3">
      <c r="A14" s="5">
        <v>60</v>
      </c>
      <c r="B14" s="5">
        <v>36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0.58778525229247314</v>
      </c>
      <c r="G14" s="16">
        <f t="shared" si="3"/>
        <v>7.0600051282156389E-3</v>
      </c>
    </row>
    <row r="15" spans="1:11" x14ac:dyDescent="0.3">
      <c r="A15" s="5">
        <v>65</v>
      </c>
      <c r="B15" s="5">
        <v>38</v>
      </c>
      <c r="C15" s="5">
        <v>0.5</v>
      </c>
      <c r="D15" s="5">
        <f t="shared" si="0"/>
        <v>0.90630778703664994</v>
      </c>
      <c r="E15" s="16">
        <f t="shared" si="1"/>
        <v>3.6880400732151935E-3</v>
      </c>
      <c r="F15" s="5">
        <f t="shared" si="2"/>
        <v>0.61566147532565818</v>
      </c>
      <c r="G15" s="16">
        <f t="shared" si="3"/>
        <v>6.8766910957795396E-3</v>
      </c>
    </row>
    <row r="16" spans="1:11" x14ac:dyDescent="0.3">
      <c r="A16" s="5">
        <v>70</v>
      </c>
      <c r="B16" s="5">
        <v>40</v>
      </c>
      <c r="C16" s="5">
        <v>0.5</v>
      </c>
      <c r="D16" s="5">
        <f t="shared" si="0"/>
        <v>0.93969262078590832</v>
      </c>
      <c r="E16" s="16">
        <f t="shared" si="1"/>
        <v>2.9846888045879146E-3</v>
      </c>
      <c r="F16" s="5">
        <f t="shared" si="2"/>
        <v>0.64278760968653925</v>
      </c>
      <c r="G16" s="16">
        <f t="shared" si="3"/>
        <v>6.6849988745162929E-3</v>
      </c>
    </row>
    <row r="17" spans="1:8" x14ac:dyDescent="0.3">
      <c r="A17" s="5">
        <v>75</v>
      </c>
      <c r="B17" s="5">
        <v>41</v>
      </c>
      <c r="C17" s="5">
        <v>0.5</v>
      </c>
      <c r="D17" s="5">
        <f t="shared" si="0"/>
        <v>0.96592582628906831</v>
      </c>
      <c r="E17" s="16">
        <f t="shared" si="1"/>
        <v>2.2586222519533458E-3</v>
      </c>
      <c r="F17" s="5">
        <f t="shared" si="2"/>
        <v>0.65605902899050716</v>
      </c>
      <c r="G17" s="16">
        <f t="shared" si="3"/>
        <v>6.5860835356158255E-3</v>
      </c>
    </row>
    <row r="18" spans="1:8" x14ac:dyDescent="0.3">
      <c r="A18" s="5">
        <v>80</v>
      </c>
      <c r="B18" s="5">
        <v>42</v>
      </c>
      <c r="C18" s="5">
        <v>0.5</v>
      </c>
      <c r="D18" s="5">
        <f t="shared" si="0"/>
        <v>0.98480775301220802</v>
      </c>
      <c r="E18" s="16">
        <f t="shared" si="1"/>
        <v>1.5153662201880106E-3</v>
      </c>
      <c r="F18" s="5">
        <f t="shared" si="2"/>
        <v>0.66913060635885824</v>
      </c>
      <c r="G18" s="16">
        <f t="shared" si="3"/>
        <v>6.4851620118695852E-3</v>
      </c>
    </row>
    <row r="23" spans="1:8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1:8" x14ac:dyDescent="0.3">
      <c r="E24">
        <f t="shared" ref="E24:E39" si="4">$I$2*D3+$J$2</f>
        <v>5.5573870026288462E-2</v>
      </c>
      <c r="F24">
        <f t="shared" ref="F24:F39" si="5">F3-E24</f>
        <v>-3.2379137833446342E-3</v>
      </c>
      <c r="G24" s="2">
        <f t="shared" ref="G24:G39" si="6">E24+$J$4</f>
        <v>5.828668727466451E-2</v>
      </c>
      <c r="H24" s="2">
        <f t="shared" ref="H24:H39" si="7">E24-$J$4</f>
        <v>5.2861052777912414E-2</v>
      </c>
    </row>
    <row r="25" spans="1:8" x14ac:dyDescent="0.3">
      <c r="E25">
        <f t="shared" si="4"/>
        <v>0.11479277314722722</v>
      </c>
      <c r="F25">
        <f t="shared" si="5"/>
        <v>-1.589559379320496E-3</v>
      </c>
      <c r="G25" s="2">
        <f t="shared" si="6"/>
        <v>0.11750559039560327</v>
      </c>
      <c r="H25" s="2">
        <f t="shared" si="7"/>
        <v>0.11207995589885117</v>
      </c>
    </row>
    <row r="26" spans="1:8" x14ac:dyDescent="0.3">
      <c r="E26">
        <f t="shared" si="4"/>
        <v>0.17310683670783936</v>
      </c>
      <c r="F26">
        <f t="shared" si="5"/>
        <v>5.4134095909097457E-4</v>
      </c>
      <c r="G26" s="2">
        <f t="shared" si="6"/>
        <v>0.1758196539562154</v>
      </c>
      <c r="H26" s="2">
        <f t="shared" si="7"/>
        <v>0.17039401945946331</v>
      </c>
    </row>
    <row r="27" spans="1:8" x14ac:dyDescent="0.3">
      <c r="E27">
        <f t="shared" si="4"/>
        <v>0.23007225547343432</v>
      </c>
      <c r="F27">
        <f t="shared" si="5"/>
        <v>3.3731083824710684E-3</v>
      </c>
      <c r="G27" s="2">
        <f t="shared" si="6"/>
        <v>0.23278507272181037</v>
      </c>
      <c r="H27" s="2">
        <f t="shared" si="7"/>
        <v>0.22735943822505827</v>
      </c>
    </row>
    <row r="28" spans="1:8" x14ac:dyDescent="0.3">
      <c r="E28">
        <f t="shared" si="4"/>
        <v>0.28525548821054569</v>
      </c>
      <c r="F28">
        <f t="shared" si="5"/>
        <v>-1.2401435066230482E-3</v>
      </c>
      <c r="G28" s="2">
        <f t="shared" si="6"/>
        <v>0.28796830545892177</v>
      </c>
      <c r="H28" s="2">
        <f t="shared" si="7"/>
        <v>0.28254267096216962</v>
      </c>
    </row>
    <row r="29" spans="1:8" x14ac:dyDescent="0.3">
      <c r="E29">
        <f t="shared" si="4"/>
        <v>0.33823655719749701</v>
      </c>
      <c r="F29">
        <f t="shared" si="5"/>
        <v>3.7835861281717009E-3</v>
      </c>
      <c r="G29" s="2">
        <f t="shared" si="6"/>
        <v>0.34094937444587309</v>
      </c>
      <c r="H29" s="2">
        <f t="shared" si="7"/>
        <v>0.33552373994912094</v>
      </c>
    </row>
    <row r="30" spans="1:8" x14ac:dyDescent="0.3">
      <c r="E30">
        <f t="shared" si="4"/>
        <v>0.38861224450845361</v>
      </c>
      <c r="F30">
        <f t="shared" si="5"/>
        <v>2.1188839808201076E-3</v>
      </c>
      <c r="G30" s="2">
        <f t="shared" si="6"/>
        <v>0.39132506175682968</v>
      </c>
      <c r="H30" s="2">
        <f t="shared" si="7"/>
        <v>0.38589942726007753</v>
      </c>
    </row>
    <row r="31" spans="1:8" x14ac:dyDescent="0.3">
      <c r="E31">
        <f t="shared" si="4"/>
        <v>0.43599916074530731</v>
      </c>
      <c r="F31">
        <f t="shared" si="5"/>
        <v>2.3719860437700913E-3</v>
      </c>
      <c r="G31" s="2">
        <f t="shared" si="6"/>
        <v>0.43871197799368339</v>
      </c>
      <c r="H31" s="2">
        <f t="shared" si="7"/>
        <v>0.43328634349693124</v>
      </c>
    </row>
    <row r="32" spans="1:8" x14ac:dyDescent="0.3">
      <c r="E32">
        <f t="shared" si="4"/>
        <v>0.48003666286249341</v>
      </c>
      <c r="F32">
        <f t="shared" si="5"/>
        <v>-2.8779026028850074E-3</v>
      </c>
      <c r="G32" s="2">
        <f t="shared" si="6"/>
        <v>0.48274948011086949</v>
      </c>
      <c r="H32" s="2">
        <f t="shared" si="7"/>
        <v>0.47732384561411734</v>
      </c>
    </row>
    <row r="33" spans="5:8" x14ac:dyDescent="0.3">
      <c r="E33">
        <f t="shared" si="4"/>
        <v>0.52038959887832936</v>
      </c>
      <c r="F33">
        <f t="shared" si="5"/>
        <v>2.1089658376194365E-3</v>
      </c>
      <c r="G33" s="2">
        <f t="shared" si="6"/>
        <v>0.52310241612670538</v>
      </c>
      <c r="H33" s="2">
        <f t="shared" si="7"/>
        <v>0.51767678162995334</v>
      </c>
    </row>
    <row r="34" spans="5:8" x14ac:dyDescent="0.3">
      <c r="E34">
        <f t="shared" si="4"/>
        <v>0.55675085858396578</v>
      </c>
      <c r="F34">
        <f t="shared" si="5"/>
        <v>-4.8138732719076316E-3</v>
      </c>
      <c r="G34" s="2">
        <f t="shared" si="6"/>
        <v>0.5594636758323418</v>
      </c>
      <c r="H34" s="2">
        <f t="shared" si="7"/>
        <v>0.55403804133558976</v>
      </c>
    </row>
    <row r="35" spans="5:8" x14ac:dyDescent="0.3">
      <c r="E35">
        <f t="shared" si="4"/>
        <v>0.58884371083751352</v>
      </c>
      <c r="F35">
        <f t="shared" si="5"/>
        <v>-1.0584585450403861E-3</v>
      </c>
      <c r="G35" s="2">
        <f t="shared" si="6"/>
        <v>0.59155652808588954</v>
      </c>
      <c r="H35" s="2">
        <f t="shared" si="7"/>
        <v>0.5861308935891375</v>
      </c>
    </row>
    <row r="36" spans="5:8" x14ac:dyDescent="0.3">
      <c r="E36">
        <f t="shared" si="4"/>
        <v>0.61642390965512939</v>
      </c>
      <c r="F36">
        <f t="shared" si="5"/>
        <v>-7.624343294712066E-4</v>
      </c>
      <c r="G36" s="2">
        <f t="shared" si="6"/>
        <v>0.61913672690350541</v>
      </c>
      <c r="H36" s="2">
        <f t="shared" si="7"/>
        <v>0.61371109240675337</v>
      </c>
    </row>
    <row r="37" spans="5:8" x14ac:dyDescent="0.3">
      <c r="E37">
        <f t="shared" si="4"/>
        <v>0.63928155307043188</v>
      </c>
      <c r="F37">
        <f t="shared" si="5"/>
        <v>3.506056616107367E-3</v>
      </c>
      <c r="G37" s="2">
        <f t="shared" si="6"/>
        <v>0.64199437031880791</v>
      </c>
      <c r="H37" s="2">
        <f t="shared" si="7"/>
        <v>0.63656873582205586</v>
      </c>
    </row>
    <row r="38" spans="5:8" x14ac:dyDescent="0.3">
      <c r="E38">
        <f t="shared" si="4"/>
        <v>0.65724268061520807</v>
      </c>
      <c r="F38">
        <f t="shared" si="5"/>
        <v>-1.1836516247009099E-3</v>
      </c>
      <c r="G38" s="2">
        <f t="shared" si="6"/>
        <v>0.6599554978635841</v>
      </c>
      <c r="H38" s="2">
        <f t="shared" si="7"/>
        <v>0.65452986336683205</v>
      </c>
    </row>
    <row r="39" spans="5:8" x14ac:dyDescent="0.3">
      <c r="E39">
        <f t="shared" si="4"/>
        <v>0.67017059726361694</v>
      </c>
      <c r="F39">
        <f t="shared" si="5"/>
        <v>-1.039990904758703E-3</v>
      </c>
      <c r="G39" s="2">
        <f t="shared" si="6"/>
        <v>0.67288341451199296</v>
      </c>
      <c r="H39" s="2">
        <f t="shared" si="7"/>
        <v>0.66745778001524092</v>
      </c>
    </row>
  </sheetData>
  <mergeCells count="2">
    <mergeCell ref="H1:K1"/>
    <mergeCell ref="A1:G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72FC-94AB-4B2A-A458-025F0DDF11B0}">
  <sheetPr codeName="Sheet3">
    <tabColor theme="0"/>
  </sheetPr>
  <dimension ref="A1:K39"/>
  <sheetViews>
    <sheetView topLeftCell="A5" zoomScale="130" zoomScaleNormal="130" workbookViewId="0">
      <selection activeCell="J8" sqref="J8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44140625" customWidth="1"/>
    <col min="8" max="8" width="6.5546875" customWidth="1"/>
    <col min="9" max="9" width="15.109375" customWidth="1"/>
  </cols>
  <sheetData>
    <row r="1" spans="1:11" ht="15.6" x14ac:dyDescent="0.3">
      <c r="A1" s="23" t="s">
        <v>30</v>
      </c>
      <c r="B1" s="24"/>
      <c r="C1" s="24"/>
      <c r="D1" s="24"/>
      <c r="E1" s="24"/>
      <c r="F1" s="24"/>
      <c r="G1" s="24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</row>
    <row r="3" spans="1:11" x14ac:dyDescent="0.3">
      <c r="A3" s="5">
        <v>4</v>
      </c>
      <c r="B3" s="5">
        <v>6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0.10452846326765346</v>
      </c>
      <c r="G3" s="16">
        <f>SQRT((PI()/180*COS(B3/180*PI())*C3)^2)</f>
        <v>8.6788407786754559E-3</v>
      </c>
    </row>
    <row r="4" spans="1:11" x14ac:dyDescent="0.3">
      <c r="A4" s="5">
        <v>8</v>
      </c>
      <c r="B4" s="5">
        <v>11.5</v>
      </c>
      <c r="C4" s="5">
        <v>0.5</v>
      </c>
      <c r="D4" s="5">
        <f t="shared" ref="D4:D11" si="0">SIN(A4*PI()/180)</f>
        <v>0.13917310096006544</v>
      </c>
      <c r="E4" s="16">
        <f t="shared" ref="E4:E11" si="1">SQRT((PI()/180*COS(A4/180*PI())*0.5)^2)</f>
        <v>8.6417191384529721E-3</v>
      </c>
      <c r="F4" s="5">
        <f t="shared" ref="F4:F11" si="2">SIN(B4*PI()/180)</f>
        <v>0.19936793441719716</v>
      </c>
      <c r="G4" s="16">
        <f t="shared" ref="G4:G10" si="3">SQRT((PI()/180*COS(B4/180*PI())*C4)^2)</f>
        <v>8.551456258633185E-3</v>
      </c>
    </row>
    <row r="5" spans="1:11" x14ac:dyDescent="0.3">
      <c r="A5" s="5">
        <v>12</v>
      </c>
      <c r="B5" s="5">
        <v>18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0.3090169943749474</v>
      </c>
      <c r="G5" s="16">
        <f t="shared" si="3"/>
        <v>8.2995337909487661E-3</v>
      </c>
    </row>
    <row r="6" spans="1:11" ht="15.6" x14ac:dyDescent="0.3">
      <c r="A6" s="5">
        <v>16</v>
      </c>
      <c r="B6" s="5">
        <v>24.5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0.41469324265623903</v>
      </c>
      <c r="G6" s="16">
        <f t="shared" si="3"/>
        <v>7.9409101212138331E-3</v>
      </c>
      <c r="K6" s="1"/>
    </row>
    <row r="7" spans="1:11" ht="15.6" x14ac:dyDescent="0.3">
      <c r="A7" s="5">
        <v>20</v>
      </c>
      <c r="B7" s="5">
        <v>31.75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0.52621392365186959</v>
      </c>
      <c r="G7" s="16">
        <f t="shared" si="3"/>
        <v>7.4207230639160978E-3</v>
      </c>
      <c r="K7" s="1"/>
    </row>
    <row r="8" spans="1:11" x14ac:dyDescent="0.3">
      <c r="A8" s="5">
        <v>24</v>
      </c>
      <c r="B8" s="5">
        <v>39.5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0.63607822027776395</v>
      </c>
      <c r="G8" s="16">
        <f t="shared" si="3"/>
        <v>6.7336947847226273E-3</v>
      </c>
      <c r="K8" s="10"/>
    </row>
    <row r="9" spans="1:11" x14ac:dyDescent="0.3">
      <c r="A9" s="5">
        <v>28</v>
      </c>
      <c r="B9" s="5">
        <v>43</v>
      </c>
      <c r="C9" s="5">
        <v>1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0.68199836006249848</v>
      </c>
      <c r="G9" s="16">
        <f t="shared" si="3"/>
        <v>1.2764530089902708E-2</v>
      </c>
    </row>
    <row r="10" spans="1:11" x14ac:dyDescent="0.3">
      <c r="A10" s="5">
        <v>32</v>
      </c>
      <c r="B10" s="5">
        <v>57.5</v>
      </c>
      <c r="C10" s="5">
        <v>1.5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0.84339144581288572</v>
      </c>
      <c r="G10" s="16">
        <f t="shared" si="3"/>
        <v>1.4066470852992124E-2</v>
      </c>
    </row>
    <row r="11" spans="1:11" ht="15.6" x14ac:dyDescent="0.3">
      <c r="A11" s="5">
        <v>36</v>
      </c>
      <c r="B11" s="6">
        <v>72.5</v>
      </c>
      <c r="C11" s="5">
        <v>2.5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0.95371695074822682</v>
      </c>
      <c r="G11" s="16">
        <f>SQRT((PI()/180*COS(B11/180*PI())*C11)^2)</f>
        <v>1.3120765702978744E-2</v>
      </c>
    </row>
    <row r="13" spans="1:11" ht="18" x14ac:dyDescent="0.3">
      <c r="B13" s="22" t="s">
        <v>0</v>
      </c>
      <c r="C13" s="22"/>
      <c r="D13" s="22"/>
      <c r="E13" s="22"/>
      <c r="I13" s="9" t="s">
        <v>31</v>
      </c>
      <c r="J13" s="6">
        <f>C14</f>
        <v>1.6128214314491121</v>
      </c>
    </row>
    <row r="14" spans="1:11" ht="18" x14ac:dyDescent="0.3">
      <c r="B14" s="7" t="s">
        <v>1</v>
      </c>
      <c r="C14" s="17">
        <f t="array" ref="C14:D16">LINEST(F3:F11,D3:D11,1,1)</f>
        <v>1.6128214314491121</v>
      </c>
      <c r="D14" s="17">
        <v>-2.3920157143870857E-2</v>
      </c>
      <c r="E14" s="7" t="s">
        <v>2</v>
      </c>
      <c r="I14" s="7" t="s">
        <v>32</v>
      </c>
      <c r="J14" s="8">
        <v>1.49</v>
      </c>
    </row>
    <row r="15" spans="1:11" ht="18" x14ac:dyDescent="0.3">
      <c r="B15" s="7" t="s">
        <v>3</v>
      </c>
      <c r="C15" s="17">
        <v>4.736015799441768E-2</v>
      </c>
      <c r="D15" s="17">
        <v>1.7808653006447638E-2</v>
      </c>
      <c r="E15" s="7" t="s">
        <v>4</v>
      </c>
      <c r="I15" s="11" t="s">
        <v>17</v>
      </c>
      <c r="J15" s="12">
        <f>ABS(J13-J14)/J14</f>
        <v>8.243049090544434E-2</v>
      </c>
    </row>
    <row r="16" spans="1:11" ht="18" x14ac:dyDescent="0.3">
      <c r="B16" s="7" t="s">
        <v>5</v>
      </c>
      <c r="C16" s="17">
        <v>0.99400018006591839</v>
      </c>
      <c r="D16" s="17">
        <v>2.3846656089659361E-2</v>
      </c>
      <c r="E16" s="7" t="s">
        <v>6</v>
      </c>
      <c r="I16" s="4" t="s">
        <v>18</v>
      </c>
      <c r="J16" s="13">
        <f>C15</f>
        <v>4.736015799441768E-2</v>
      </c>
    </row>
    <row r="17" spans="5:10" x14ac:dyDescent="0.3">
      <c r="I17" s="4" t="s">
        <v>19</v>
      </c>
      <c r="J17" s="14">
        <f>J16/J13</f>
        <v>2.9364787118351231E-2</v>
      </c>
    </row>
    <row r="23" spans="5:10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5:10" x14ac:dyDescent="0.3">
      <c r="E24">
        <f t="shared" ref="E24:E32" si="4">$C$14*D3+$D$14</f>
        <v>8.8584578692971719E-2</v>
      </c>
      <c r="F24" s="18">
        <f t="shared" ref="F24:F32" si="5">F3-E24</f>
        <v>1.5943884574681738E-2</v>
      </c>
      <c r="G24" s="2">
        <f t="shared" ref="G24:G32" si="6">E24+$D$16</f>
        <v>0.11243123478263108</v>
      </c>
      <c r="H24" s="2">
        <f t="shared" ref="H24:H32" si="7">E24-$D$16</f>
        <v>6.4737922603312362E-2</v>
      </c>
    </row>
    <row r="25" spans="5:10" x14ac:dyDescent="0.3">
      <c r="E25">
        <f t="shared" si="4"/>
        <v>0.20054120276575368</v>
      </c>
      <c r="F25">
        <f t="shared" si="5"/>
        <v>-1.1732683485565221E-3</v>
      </c>
      <c r="G25" s="2">
        <f t="shared" si="6"/>
        <v>0.22438785885541304</v>
      </c>
      <c r="H25" s="2">
        <f t="shared" si="7"/>
        <v>0.17669454667609433</v>
      </c>
    </row>
    <row r="26" spans="5:10" x14ac:dyDescent="0.3">
      <c r="E26">
        <f t="shared" si="4"/>
        <v>0.31140427365583295</v>
      </c>
      <c r="F26">
        <f t="shared" si="5"/>
        <v>-2.387279280885557E-3</v>
      </c>
      <c r="G26" s="2">
        <f t="shared" si="6"/>
        <v>0.33525092974549231</v>
      </c>
      <c r="H26" s="2">
        <f t="shared" si="7"/>
        <v>0.2875576175661736</v>
      </c>
    </row>
    <row r="27" spans="5:10" x14ac:dyDescent="0.3">
      <c r="E27">
        <f t="shared" si="4"/>
        <v>0.42063367762574999</v>
      </c>
      <c r="F27">
        <f t="shared" si="5"/>
        <v>-5.9404349695109659E-3</v>
      </c>
      <c r="G27" s="2">
        <f t="shared" si="6"/>
        <v>0.44448033371540935</v>
      </c>
      <c r="H27" s="2">
        <f t="shared" si="7"/>
        <v>0.39678702153609063</v>
      </c>
    </row>
    <row r="28" spans="5:10" x14ac:dyDescent="0.3">
      <c r="E28">
        <f t="shared" si="4"/>
        <v>0.52769725999906458</v>
      </c>
      <c r="F28">
        <f t="shared" si="5"/>
        <v>-1.4833363471949967E-3</v>
      </c>
      <c r="G28" s="2">
        <f t="shared" si="6"/>
        <v>0.551543916088724</v>
      </c>
      <c r="H28" s="2">
        <f t="shared" si="7"/>
        <v>0.50385060390940517</v>
      </c>
    </row>
    <row r="29" spans="5:10" x14ac:dyDescent="0.3">
      <c r="E29">
        <f t="shared" si="4"/>
        <v>0.6320734177644477</v>
      </c>
      <c r="F29">
        <f t="shared" si="5"/>
        <v>4.0048025133162524E-3</v>
      </c>
      <c r="G29" s="2">
        <f t="shared" si="6"/>
        <v>0.65592007385410711</v>
      </c>
      <c r="H29" s="2">
        <f t="shared" si="7"/>
        <v>0.60822676167478829</v>
      </c>
    </row>
    <row r="30" spans="5:10" x14ac:dyDescent="0.3">
      <c r="E30">
        <f t="shared" si="4"/>
        <v>0.73325364077312127</v>
      </c>
      <c r="F30">
        <f t="shared" si="5"/>
        <v>-5.1255280710622797E-2</v>
      </c>
      <c r="G30" s="2">
        <f t="shared" si="6"/>
        <v>0.75710029686278069</v>
      </c>
      <c r="H30" s="2">
        <f t="shared" si="7"/>
        <v>0.70940698468346186</v>
      </c>
    </row>
    <row r="31" spans="5:10" x14ac:dyDescent="0.3">
      <c r="E31">
        <f t="shared" si="4"/>
        <v>0.83074498914918693</v>
      </c>
      <c r="F31">
        <f t="shared" si="5"/>
        <v>1.2646456663698791E-2</v>
      </c>
      <c r="G31" s="2">
        <f t="shared" si="6"/>
        <v>0.85459164523884634</v>
      </c>
      <c r="H31" s="2">
        <f t="shared" si="7"/>
        <v>0.80689833305952752</v>
      </c>
    </row>
    <row r="32" spans="5:10" x14ac:dyDescent="0.3">
      <c r="E32">
        <f t="shared" si="4"/>
        <v>0.92407249484315312</v>
      </c>
      <c r="F32">
        <f t="shared" si="5"/>
        <v>2.9644455905073697E-2</v>
      </c>
      <c r="G32" s="2">
        <f t="shared" si="6"/>
        <v>0.94791915093281254</v>
      </c>
      <c r="H32" s="2">
        <f t="shared" si="7"/>
        <v>0.90022583875349371</v>
      </c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  <row r="39" spans="7:8" x14ac:dyDescent="0.3">
      <c r="G39" s="2"/>
      <c r="H39" s="2"/>
    </row>
  </sheetData>
  <mergeCells count="2">
    <mergeCell ref="A1:G1"/>
    <mergeCell ref="B13:E13"/>
  </mergeCells>
  <phoneticPr fontId="5" type="noConversion"/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CC58-48A7-4DCD-AAB7-8719C52A7031}">
  <sheetPr codeName="Sheet2">
    <tabColor theme="0"/>
  </sheetPr>
  <dimension ref="A1:K39"/>
  <sheetViews>
    <sheetView topLeftCell="A12" zoomScaleNormal="100" workbookViewId="0">
      <selection activeCell="J17" sqref="J17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33203125" customWidth="1"/>
    <col min="8" max="8" width="8.109375" customWidth="1"/>
    <col min="9" max="9" width="15.88671875" customWidth="1"/>
  </cols>
  <sheetData>
    <row r="1" spans="1:11" ht="15.6" x14ac:dyDescent="0.3">
      <c r="A1" s="23" t="s">
        <v>24</v>
      </c>
      <c r="B1" s="24"/>
      <c r="C1" s="24"/>
      <c r="D1" s="24"/>
      <c r="E1" s="24"/>
      <c r="F1" s="24"/>
      <c r="G1" s="24"/>
      <c r="H1" s="22" t="s">
        <v>0</v>
      </c>
      <c r="I1" s="22"/>
      <c r="J1" s="22"/>
      <c r="K1" s="22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  <c r="H2" s="7" t="s">
        <v>1</v>
      </c>
      <c r="I2" s="17">
        <f t="array" ref="I2:J4">LINEST(F3:F18,D3:D18,1,1)</f>
        <v>0.68888767050361788</v>
      </c>
      <c r="J2" s="17">
        <v>-1.4340846199861867E-2</v>
      </c>
      <c r="K2" s="7" t="s">
        <v>2</v>
      </c>
    </row>
    <row r="3" spans="1:11" ht="18" x14ac:dyDescent="0.3">
      <c r="A3" s="5">
        <v>5</v>
      </c>
      <c r="B3" s="5">
        <v>3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5.2335956242943828E-2</v>
      </c>
      <c r="G3" s="16">
        <f>SQRT((PI()/180*COS(B3/180*PI())*C3)^2)</f>
        <v>8.7146866945632291E-3</v>
      </c>
      <c r="H3" s="7" t="s">
        <v>3</v>
      </c>
      <c r="I3" s="17">
        <v>3.9634092244172844E-3</v>
      </c>
      <c r="J3" s="17">
        <v>2.7149346178051265E-3</v>
      </c>
      <c r="K3" s="7" t="s">
        <v>4</v>
      </c>
    </row>
    <row r="4" spans="1:11" ht="18" x14ac:dyDescent="0.3">
      <c r="A4" s="5">
        <v>10</v>
      </c>
      <c r="B4" s="5">
        <v>6</v>
      </c>
      <c r="C4" s="5">
        <v>0.5</v>
      </c>
      <c r="D4" s="5">
        <f t="shared" ref="D4:D18" si="0">SIN(A4*PI()/180)</f>
        <v>0.17364817766693033</v>
      </c>
      <c r="E4" s="16">
        <f t="shared" ref="E4:E18" si="1">SQRT((PI()/180*COS(A4/180*PI())*0.5)^2)</f>
        <v>8.5940688946150676E-3</v>
      </c>
      <c r="F4" s="5">
        <f t="shared" ref="F4:F18" si="2">SIN(B4*PI()/180)</f>
        <v>0.10452846326765346</v>
      </c>
      <c r="G4" s="16">
        <f t="shared" ref="G4:G18" si="3">SQRT((PI()/180*COS(B4/180*PI())*C4)^2)</f>
        <v>8.6788407786754559E-3</v>
      </c>
      <c r="H4" s="7" t="s">
        <v>5</v>
      </c>
      <c r="I4" s="17">
        <v>0.99953680076662743</v>
      </c>
      <c r="J4" s="17">
        <v>4.541284090059345E-3</v>
      </c>
      <c r="K4" s="7" t="s">
        <v>6</v>
      </c>
    </row>
    <row r="5" spans="1:11" x14ac:dyDescent="0.3">
      <c r="A5" s="5">
        <v>15</v>
      </c>
      <c r="B5" s="5">
        <v>9.5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0.16504760586067763</v>
      </c>
      <c r="G5" s="16">
        <f t="shared" si="3"/>
        <v>8.606965555918767E-3</v>
      </c>
    </row>
    <row r="6" spans="1:11" ht="15.6" x14ac:dyDescent="0.3">
      <c r="A6" s="5">
        <v>20</v>
      </c>
      <c r="B6" s="5">
        <v>12.5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0.21643961393810288</v>
      </c>
      <c r="G6" s="16">
        <f t="shared" si="3"/>
        <v>8.5197898991584194E-3</v>
      </c>
      <c r="K6" s="1"/>
    </row>
    <row r="7" spans="1:11" ht="15.6" x14ac:dyDescent="0.3">
      <c r="A7" s="5">
        <v>25</v>
      </c>
      <c r="B7" s="5">
        <v>16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0.27563735581699916</v>
      </c>
      <c r="G7" s="16">
        <f t="shared" si="3"/>
        <v>8.3885907837141331E-3</v>
      </c>
      <c r="K7" s="1"/>
    </row>
    <row r="8" spans="1:11" ht="18" x14ac:dyDescent="0.3">
      <c r="A8" s="5">
        <v>30</v>
      </c>
      <c r="B8" s="5">
        <v>19.5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0.3338068592337709</v>
      </c>
      <c r="G8" s="16">
        <f t="shared" si="3"/>
        <v>8.2260988427336566E-3</v>
      </c>
      <c r="I8" s="9" t="s">
        <v>15</v>
      </c>
      <c r="J8" s="15">
        <v>1</v>
      </c>
      <c r="K8" s="10"/>
    </row>
    <row r="9" spans="1:11" ht="18" x14ac:dyDescent="0.3">
      <c r="A9" s="5">
        <v>35</v>
      </c>
      <c r="B9" s="5">
        <v>22.25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0.37864861735243299</v>
      </c>
      <c r="G9" s="16">
        <f t="shared" si="3"/>
        <v>8.07686457783717E-3</v>
      </c>
      <c r="I9" s="9" t="s">
        <v>16</v>
      </c>
      <c r="J9" s="6">
        <f>J8/I2</f>
        <v>1.4516154705874478</v>
      </c>
    </row>
    <row r="10" spans="1:11" ht="18" x14ac:dyDescent="0.3">
      <c r="A10" s="5">
        <v>40</v>
      </c>
      <c r="B10" s="5">
        <v>25.25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0.42656873990145833</v>
      </c>
      <c r="G10" s="16">
        <f t="shared" si="3"/>
        <v>7.8928601123914727E-3</v>
      </c>
      <c r="I10" s="7" t="s">
        <v>32</v>
      </c>
      <c r="J10" s="8">
        <v>1.49</v>
      </c>
    </row>
    <row r="11" spans="1:11" ht="15.6" x14ac:dyDescent="0.3">
      <c r="A11" s="5">
        <v>45</v>
      </c>
      <c r="B11" s="6">
        <v>28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0.46947156278589081</v>
      </c>
      <c r="G11" s="16">
        <f t="shared" si="3"/>
        <v>7.7051713089733246E-3</v>
      </c>
      <c r="I11" s="11" t="s">
        <v>17</v>
      </c>
      <c r="J11" s="12">
        <f>ABS(J9-J10)/J10</f>
        <v>2.5761429135941084E-2</v>
      </c>
    </row>
    <row r="12" spans="1:11" ht="15.6" x14ac:dyDescent="0.3">
      <c r="A12" s="5">
        <v>50</v>
      </c>
      <c r="B12" s="5">
        <v>30.5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0.50753836296070409</v>
      </c>
      <c r="G12" s="16">
        <f t="shared" si="3"/>
        <v>7.5191328904495522E-3</v>
      </c>
      <c r="I12" s="4" t="s">
        <v>18</v>
      </c>
      <c r="J12" s="13">
        <f>SQRT((-(1/(I2^2))*I3)^2)</f>
        <v>8.3516462738070056E-3</v>
      </c>
    </row>
    <row r="13" spans="1:11" x14ac:dyDescent="0.3">
      <c r="A13" s="5">
        <v>55</v>
      </c>
      <c r="B13" s="5">
        <v>33.25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0.54829322951991377</v>
      </c>
      <c r="G13" s="16">
        <f t="shared" si="3"/>
        <v>7.2979734541949179E-3</v>
      </c>
      <c r="I13" s="4" t="s">
        <v>19</v>
      </c>
      <c r="J13" s="14">
        <f>J12/J9</f>
        <v>5.753346146433129E-3</v>
      </c>
    </row>
    <row r="14" spans="1:11" x14ac:dyDescent="0.3">
      <c r="A14" s="5">
        <v>60</v>
      </c>
      <c r="B14" s="5">
        <v>35.5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0.58070295571093977</v>
      </c>
      <c r="G14" s="16">
        <f t="shared" si="3"/>
        <v>7.1044981434490529E-3</v>
      </c>
    </row>
    <row r="15" spans="1:11" x14ac:dyDescent="0.3">
      <c r="A15" s="5">
        <v>65</v>
      </c>
      <c r="B15" s="5">
        <v>37.5</v>
      </c>
      <c r="C15" s="5">
        <v>0.5</v>
      </c>
      <c r="D15" s="5">
        <f t="shared" si="0"/>
        <v>0.90630778703664994</v>
      </c>
      <c r="E15" s="16">
        <f t="shared" si="1"/>
        <v>3.6880400732151935E-3</v>
      </c>
      <c r="F15" s="5">
        <f t="shared" si="2"/>
        <v>0.60876142900872066</v>
      </c>
      <c r="G15" s="16">
        <f t="shared" si="3"/>
        <v>6.9233139598885215E-3</v>
      </c>
    </row>
    <row r="16" spans="1:11" x14ac:dyDescent="0.3">
      <c r="A16" s="5">
        <v>70</v>
      </c>
      <c r="B16" s="5">
        <v>39.5</v>
      </c>
      <c r="C16" s="5">
        <v>0.5</v>
      </c>
      <c r="D16" s="5">
        <f t="shared" si="0"/>
        <v>0.93969262078590832</v>
      </c>
      <c r="E16" s="16">
        <f t="shared" si="1"/>
        <v>2.9846888045879146E-3</v>
      </c>
      <c r="F16" s="5">
        <f t="shared" si="2"/>
        <v>0.63607822027776395</v>
      </c>
      <c r="G16" s="16">
        <f t="shared" si="3"/>
        <v>6.7336947847226273E-3</v>
      </c>
    </row>
    <row r="17" spans="1:8" x14ac:dyDescent="0.3">
      <c r="A17" s="5">
        <v>75</v>
      </c>
      <c r="B17" s="5">
        <v>40.5</v>
      </c>
      <c r="C17" s="5">
        <v>0.5</v>
      </c>
      <c r="D17" s="5">
        <f t="shared" si="0"/>
        <v>0.96592582628906831</v>
      </c>
      <c r="E17" s="16">
        <f t="shared" si="1"/>
        <v>2.2586222519533458E-3</v>
      </c>
      <c r="F17" s="5">
        <f t="shared" si="2"/>
        <v>0.64944804833018366</v>
      </c>
      <c r="G17" s="16">
        <f t="shared" si="3"/>
        <v>6.6357938757636396E-3</v>
      </c>
    </row>
    <row r="18" spans="1:8" x14ac:dyDescent="0.3">
      <c r="A18" s="5">
        <v>80</v>
      </c>
      <c r="B18" s="5">
        <v>42.5</v>
      </c>
      <c r="C18" s="5">
        <v>0.5</v>
      </c>
      <c r="D18" s="5">
        <f t="shared" si="0"/>
        <v>0.98480775301220802</v>
      </c>
      <c r="E18" s="16">
        <f t="shared" si="1"/>
        <v>1.5153662201880106E-3</v>
      </c>
      <c r="F18" s="5">
        <f t="shared" si="2"/>
        <v>0.67559020761566024</v>
      </c>
      <c r="G18" s="16">
        <f t="shared" si="3"/>
        <v>6.4339585138359261E-3</v>
      </c>
    </row>
    <row r="23" spans="1:8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1:8" x14ac:dyDescent="0.3">
      <c r="E24">
        <f t="shared" ref="E24:E39" si="4">$I$2*D3+$J$2</f>
        <v>4.5699670392584955E-2</v>
      </c>
      <c r="F24">
        <f t="shared" ref="F24:F39" si="5">F3-E24</f>
        <v>6.6362858503588723E-3</v>
      </c>
      <c r="G24" s="2">
        <f t="shared" ref="G24:G39" si="6">E24+$J$4</f>
        <v>5.0240954482644304E-2</v>
      </c>
      <c r="H24" s="2">
        <f t="shared" ref="H24:H39" si="7">E24-$J$4</f>
        <v>4.1158386302525607E-2</v>
      </c>
    </row>
    <row r="25" spans="1:8" x14ac:dyDescent="0.3">
      <c r="E25">
        <f t="shared" si="4"/>
        <v>0.10528324240030813</v>
      </c>
      <c r="F25">
        <f t="shared" si="5"/>
        <v>-7.54779132654676E-4</v>
      </c>
      <c r="G25" s="2">
        <f t="shared" si="6"/>
        <v>0.10982452649036747</v>
      </c>
      <c r="H25" s="2">
        <f t="shared" si="7"/>
        <v>0.10074195831024879</v>
      </c>
    </row>
    <row r="26" spans="1:8" x14ac:dyDescent="0.3">
      <c r="E26">
        <f t="shared" si="4"/>
        <v>0.16395640286278446</v>
      </c>
      <c r="F26">
        <f t="shared" si="5"/>
        <v>1.0912029978931703E-3</v>
      </c>
      <c r="G26" s="2">
        <f t="shared" si="6"/>
        <v>0.16849768695284381</v>
      </c>
      <c r="H26" s="2">
        <f t="shared" si="7"/>
        <v>0.1594151187727251</v>
      </c>
    </row>
    <row r="27" spans="1:8" x14ac:dyDescent="0.3">
      <c r="E27">
        <f t="shared" si="4"/>
        <v>0.22127261360107156</v>
      </c>
      <c r="F27">
        <f t="shared" si="5"/>
        <v>-4.8329996629686844E-3</v>
      </c>
      <c r="G27" s="2">
        <f t="shared" si="6"/>
        <v>0.22581389769113092</v>
      </c>
      <c r="H27" s="2">
        <f t="shared" si="7"/>
        <v>0.21673132951101221</v>
      </c>
    </row>
    <row r="28" spans="1:8" x14ac:dyDescent="0.3">
      <c r="E28">
        <f t="shared" si="4"/>
        <v>0.27679566364297681</v>
      </c>
      <c r="F28">
        <f t="shared" si="5"/>
        <v>-1.1583078259776447E-3</v>
      </c>
      <c r="G28" s="2">
        <f t="shared" si="6"/>
        <v>0.28133694773303614</v>
      </c>
      <c r="H28" s="2">
        <f t="shared" si="7"/>
        <v>0.27225437955291748</v>
      </c>
    </row>
    <row r="29" spans="1:8" x14ac:dyDescent="0.3">
      <c r="E29">
        <f t="shared" si="4"/>
        <v>0.33010298905194702</v>
      </c>
      <c r="F29">
        <f t="shared" si="5"/>
        <v>3.7038701818238873E-3</v>
      </c>
      <c r="G29" s="2">
        <f t="shared" si="6"/>
        <v>0.33464427314200634</v>
      </c>
      <c r="H29" s="2">
        <f t="shared" si="7"/>
        <v>0.32556170496188769</v>
      </c>
    </row>
    <row r="30" spans="1:8" x14ac:dyDescent="0.3">
      <c r="E30">
        <f t="shared" si="4"/>
        <v>0.38078888889377688</v>
      </c>
      <c r="F30">
        <f t="shared" si="5"/>
        <v>-2.1402715413438855E-3</v>
      </c>
      <c r="G30" s="2">
        <f t="shared" si="6"/>
        <v>0.38533017298383621</v>
      </c>
      <c r="H30" s="2">
        <f t="shared" si="7"/>
        <v>0.37624760480371755</v>
      </c>
    </row>
    <row r="31" spans="1:8" x14ac:dyDescent="0.3">
      <c r="E31">
        <f t="shared" si="4"/>
        <v>0.42846761286568691</v>
      </c>
      <c r="F31">
        <f t="shared" si="5"/>
        <v>-1.8988729642285818E-3</v>
      </c>
      <c r="G31" s="2">
        <f t="shared" si="6"/>
        <v>0.43300889695574624</v>
      </c>
      <c r="H31" s="2">
        <f t="shared" si="7"/>
        <v>0.42392632877562758</v>
      </c>
    </row>
    <row r="32" spans="1:8" x14ac:dyDescent="0.3">
      <c r="E32">
        <f t="shared" si="4"/>
        <v>0.47277629708905028</v>
      </c>
      <c r="F32">
        <f t="shared" si="5"/>
        <v>-3.3047343031594734E-3</v>
      </c>
      <c r="G32" s="2">
        <f t="shared" si="6"/>
        <v>0.47731758117910961</v>
      </c>
      <c r="H32" s="2">
        <f t="shared" si="7"/>
        <v>0.46823501299899095</v>
      </c>
    </row>
    <row r="33" spans="5:8" x14ac:dyDescent="0.3">
      <c r="E33">
        <f t="shared" si="4"/>
        <v>0.51337772572261209</v>
      </c>
      <c r="F33">
        <f t="shared" si="5"/>
        <v>-5.8393627619079957E-3</v>
      </c>
      <c r="G33" s="2">
        <f t="shared" si="6"/>
        <v>0.51791900981267147</v>
      </c>
      <c r="H33" s="2">
        <f t="shared" si="7"/>
        <v>0.50883644163255271</v>
      </c>
    </row>
    <row r="34" spans="5:8" x14ac:dyDescent="0.3">
      <c r="E34">
        <f t="shared" si="4"/>
        <v>0.54996289737865811</v>
      </c>
      <c r="F34">
        <f t="shared" si="5"/>
        <v>-1.6696678587443392E-3</v>
      </c>
      <c r="G34" s="2">
        <f t="shared" si="6"/>
        <v>0.55450418146871749</v>
      </c>
      <c r="H34" s="2">
        <f t="shared" si="7"/>
        <v>0.54542161328859873</v>
      </c>
    </row>
    <row r="35" spans="5:8" x14ac:dyDescent="0.3">
      <c r="E35">
        <f t="shared" si="4"/>
        <v>0.5822533768101551</v>
      </c>
      <c r="F35">
        <f t="shared" si="5"/>
        <v>-1.5504210992153267E-3</v>
      </c>
      <c r="G35" s="2">
        <f t="shared" si="6"/>
        <v>0.58679466090021448</v>
      </c>
      <c r="H35" s="2">
        <f t="shared" si="7"/>
        <v>0.57771209272009572</v>
      </c>
    </row>
    <row r="36" spans="5:8" x14ac:dyDescent="0.3">
      <c r="E36">
        <f t="shared" si="4"/>
        <v>0.61000341397110491</v>
      </c>
      <c r="F36">
        <f t="shared" si="5"/>
        <v>-1.2419849623842572E-3</v>
      </c>
      <c r="G36" s="2">
        <f t="shared" si="6"/>
        <v>0.6145446980611643</v>
      </c>
      <c r="H36" s="2">
        <f t="shared" si="7"/>
        <v>0.60546212988104553</v>
      </c>
    </row>
    <row r="37" spans="5:8" x14ac:dyDescent="0.3">
      <c r="E37">
        <f t="shared" si="4"/>
        <v>0.63300181432278213</v>
      </c>
      <c r="F37">
        <f t="shared" si="5"/>
        <v>3.0764059549818201E-3</v>
      </c>
      <c r="G37" s="2">
        <f t="shared" si="6"/>
        <v>0.63754309841284151</v>
      </c>
      <c r="H37" s="2">
        <f t="shared" si="7"/>
        <v>0.62846053023272275</v>
      </c>
    </row>
    <row r="38" spans="5:8" x14ac:dyDescent="0.3">
      <c r="E38">
        <f t="shared" si="4"/>
        <v>0.65107354615169666</v>
      </c>
      <c r="F38">
        <f t="shared" si="5"/>
        <v>-1.625497821513E-3</v>
      </c>
      <c r="G38" s="2">
        <f t="shared" si="6"/>
        <v>0.65561483024175604</v>
      </c>
      <c r="H38" s="2">
        <f t="shared" si="7"/>
        <v>0.64653226206163728</v>
      </c>
    </row>
    <row r="39" spans="5:8" x14ac:dyDescent="0.3">
      <c r="E39">
        <f t="shared" si="4"/>
        <v>0.66408107266662042</v>
      </c>
      <c r="F39">
        <f t="shared" si="5"/>
        <v>1.1509134949039823E-2</v>
      </c>
      <c r="G39" s="2">
        <f t="shared" si="6"/>
        <v>0.6686223567566798</v>
      </c>
      <c r="H39" s="2">
        <f t="shared" si="7"/>
        <v>0.65953978857656104</v>
      </c>
    </row>
  </sheetData>
  <mergeCells count="2">
    <mergeCell ref="A1:G1"/>
    <mergeCell ref="H1:K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021E-6B5B-4D57-93B3-60801C20A858}">
  <sheetPr codeName="Sheet6">
    <tabColor theme="0"/>
  </sheetPr>
  <dimension ref="A1:K39"/>
  <sheetViews>
    <sheetView topLeftCell="A9" zoomScale="85" zoomScaleNormal="85" workbookViewId="0">
      <selection activeCell="L23" sqref="L23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44140625" customWidth="1"/>
    <col min="8" max="8" width="6.21875" customWidth="1"/>
    <col min="9" max="9" width="15.109375" customWidth="1"/>
  </cols>
  <sheetData>
    <row r="1" spans="1:11" ht="15.6" x14ac:dyDescent="0.3">
      <c r="A1" s="23" t="s">
        <v>29</v>
      </c>
      <c r="B1" s="24"/>
      <c r="C1" s="24"/>
      <c r="D1" s="24"/>
      <c r="E1" s="24"/>
      <c r="F1" s="24"/>
      <c r="G1" s="24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</row>
    <row r="3" spans="1:11" x14ac:dyDescent="0.3">
      <c r="A3" s="5">
        <v>4</v>
      </c>
      <c r="B3" s="5">
        <v>6.5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0.11320321376790672</v>
      </c>
      <c r="G3" s="16">
        <f>SQRT((PI()/180*COS(B3/180*PI())*C3)^2)</f>
        <v>8.6705501183531822E-3</v>
      </c>
    </row>
    <row r="4" spans="1:11" x14ac:dyDescent="0.3">
      <c r="A4" s="5">
        <v>8</v>
      </c>
      <c r="B4" s="5">
        <v>12.5</v>
      </c>
      <c r="C4" s="5">
        <v>0.5</v>
      </c>
      <c r="D4" s="5">
        <f t="shared" ref="D4:D12" si="0">SIN(A4*PI()/180)</f>
        <v>0.13917310096006544</v>
      </c>
      <c r="E4" s="16">
        <f t="shared" ref="E4:E12" si="1">SQRT((PI()/180*COS(A4/180*PI())*0.5)^2)</f>
        <v>8.6417191384529721E-3</v>
      </c>
      <c r="F4" s="5">
        <f t="shared" ref="F4:F12" si="2">SIN(B4*PI()/180)</f>
        <v>0.21643961393810288</v>
      </c>
      <c r="G4" s="16">
        <f t="shared" ref="G4:G10" si="3">SQRT((PI()/180*COS(B4/180*PI())*C4)^2)</f>
        <v>8.5197898991584194E-3</v>
      </c>
    </row>
    <row r="5" spans="1:11" x14ac:dyDescent="0.3">
      <c r="A5" s="5">
        <v>12</v>
      </c>
      <c r="B5" s="5">
        <v>18.5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0.31730465640509214</v>
      </c>
      <c r="G5" s="16">
        <f t="shared" si="3"/>
        <v>8.2756850789478219E-3</v>
      </c>
    </row>
    <row r="6" spans="1:11" ht="15.6" x14ac:dyDescent="0.3">
      <c r="A6" s="5">
        <v>16</v>
      </c>
      <c r="B6" s="5">
        <v>24.75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0.41865973753742813</v>
      </c>
      <c r="G6" s="16">
        <f t="shared" si="3"/>
        <v>7.9250442313794269E-3</v>
      </c>
      <c r="K6" s="1"/>
    </row>
    <row r="7" spans="1:11" ht="15.6" x14ac:dyDescent="0.3">
      <c r="A7" s="5">
        <v>20</v>
      </c>
      <c r="B7" s="5">
        <v>31.5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0.5224985647159488</v>
      </c>
      <c r="G7" s="16">
        <f t="shared" si="3"/>
        <v>7.4406891013622497E-3</v>
      </c>
      <c r="K7" s="1"/>
    </row>
    <row r="8" spans="1:11" x14ac:dyDescent="0.3">
      <c r="A8" s="5">
        <v>24</v>
      </c>
      <c r="B8" s="5">
        <v>37.5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0.60876142900872066</v>
      </c>
      <c r="G8" s="16">
        <f t="shared" si="3"/>
        <v>6.9233139598885215E-3</v>
      </c>
      <c r="K8" s="10"/>
    </row>
    <row r="9" spans="1:11" x14ac:dyDescent="0.3">
      <c r="A9" s="5">
        <v>28</v>
      </c>
      <c r="B9" s="5">
        <v>44.5</v>
      </c>
      <c r="C9" s="5">
        <v>1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0.7009092642998509</v>
      </c>
      <c r="G9" s="16">
        <f t="shared" si="3"/>
        <v>1.2448568729068873E-2</v>
      </c>
    </row>
    <row r="10" spans="1:11" x14ac:dyDescent="0.3">
      <c r="A10" s="5">
        <v>32</v>
      </c>
      <c r="B10" s="5">
        <v>52.75</v>
      </c>
      <c r="C10" s="5">
        <v>1.5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0.79600200253462206</v>
      </c>
      <c r="G10" s="16">
        <f t="shared" si="3"/>
        <v>1.584655955081354E-2</v>
      </c>
    </row>
    <row r="11" spans="1:11" ht="15.6" x14ac:dyDescent="0.3">
      <c r="A11" s="5">
        <v>36</v>
      </c>
      <c r="B11" s="6">
        <v>62</v>
      </c>
      <c r="C11" s="5">
        <v>1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0.88294759285892688</v>
      </c>
      <c r="G11" s="16">
        <f>SQRT((PI()/180*COS(B11/180*PI())*C11)^2)</f>
        <v>8.1938245150970784E-3</v>
      </c>
    </row>
    <row r="12" spans="1:11" x14ac:dyDescent="0.3">
      <c r="A12" s="19">
        <v>40</v>
      </c>
      <c r="B12" s="19">
        <v>74</v>
      </c>
      <c r="C12" s="19">
        <v>2</v>
      </c>
      <c r="D12" s="19">
        <f t="shared" si="0"/>
        <v>0.64278760968653925</v>
      </c>
      <c r="E12" s="20">
        <f t="shared" si="1"/>
        <v>6.6849988745162929E-3</v>
      </c>
      <c r="F12" s="19">
        <f t="shared" si="2"/>
        <v>0.96126169593831889</v>
      </c>
      <c r="G12" s="20">
        <f>SQRT((PI()/180*COS(B12/180*PI())*C12)^2)</f>
        <v>9.6215588009955604E-3</v>
      </c>
    </row>
    <row r="13" spans="1:11" ht="18" x14ac:dyDescent="0.3">
      <c r="I13" s="9" t="s">
        <v>31</v>
      </c>
      <c r="J13" s="6">
        <f>C15</f>
        <v>1.481221363290105</v>
      </c>
    </row>
    <row r="14" spans="1:11" ht="18" x14ac:dyDescent="0.3">
      <c r="B14" s="22" t="s">
        <v>0</v>
      </c>
      <c r="C14" s="22"/>
      <c r="D14" s="22"/>
      <c r="E14" s="22"/>
      <c r="I14" s="7" t="s">
        <v>32</v>
      </c>
      <c r="J14" s="8">
        <v>1.49</v>
      </c>
    </row>
    <row r="15" spans="1:11" ht="15.6" x14ac:dyDescent="0.3">
      <c r="B15" s="7" t="s">
        <v>1</v>
      </c>
      <c r="C15" s="17">
        <f t="array" ref="C15:D17">LINEST(F3:F11,D3:D11,1,1)</f>
        <v>1.481221363290105</v>
      </c>
      <c r="D15" s="17">
        <v>1.0108698179115583E-2</v>
      </c>
      <c r="E15" s="7" t="s">
        <v>2</v>
      </c>
      <c r="I15" s="11" t="s">
        <v>17</v>
      </c>
      <c r="J15" s="12">
        <f>ABS(J13-J14)/J14</f>
        <v>5.8917024898624045E-3</v>
      </c>
    </row>
    <row r="16" spans="1:11" ht="18" x14ac:dyDescent="0.3">
      <c r="B16" s="7" t="s">
        <v>3</v>
      </c>
      <c r="C16" s="17">
        <v>6.5256952219019688E-3</v>
      </c>
      <c r="D16" s="17">
        <v>2.4538313796669247E-3</v>
      </c>
      <c r="E16" s="7" t="s">
        <v>4</v>
      </c>
      <c r="I16" s="4" t="s">
        <v>18</v>
      </c>
      <c r="J16" s="13">
        <f>C16</f>
        <v>6.5256952219019688E-3</v>
      </c>
    </row>
    <row r="17" spans="2:10" ht="18" x14ac:dyDescent="0.3">
      <c r="B17" s="7" t="s">
        <v>5</v>
      </c>
      <c r="C17" s="17">
        <v>0.9998641521789885</v>
      </c>
      <c r="D17" s="17">
        <v>3.2858000541504096E-3</v>
      </c>
      <c r="E17" s="7" t="s">
        <v>6</v>
      </c>
      <c r="I17" s="4" t="s">
        <v>19</v>
      </c>
      <c r="J17" s="14">
        <f>J16/J13</f>
        <v>4.4056178121864402E-3</v>
      </c>
    </row>
    <row r="23" spans="2:10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2:10" x14ac:dyDescent="0.3">
      <c r="E24">
        <f t="shared" ref="E24:E32" si="4">$C$15*D3+$D$15</f>
        <v>0.11343347731669928</v>
      </c>
      <c r="F24" s="18">
        <f t="shared" ref="F24:F32" si="5">F3-E24</f>
        <v>-2.3026354879256139E-4</v>
      </c>
      <c r="G24" s="2">
        <f t="shared" ref="G24:G32" si="6">E24+$D$17</f>
        <v>0.11671927737084969</v>
      </c>
      <c r="H24" s="2">
        <f t="shared" ref="H24:H32" si="7">E24-$D$17</f>
        <v>0.11014767726254887</v>
      </c>
    </row>
    <row r="25" spans="2:10" x14ac:dyDescent="0.3">
      <c r="E25">
        <f t="shared" si="4"/>
        <v>0.21625486851649514</v>
      </c>
      <c r="F25">
        <f t="shared" si="5"/>
        <v>1.8474542160773488E-4</v>
      </c>
      <c r="G25" s="2">
        <f t="shared" si="6"/>
        <v>0.21954066857064555</v>
      </c>
      <c r="H25" s="2">
        <f t="shared" si="7"/>
        <v>0.21296906846234473</v>
      </c>
    </row>
    <row r="26" spans="2:10" x14ac:dyDescent="0.3">
      <c r="E26">
        <f t="shared" si="4"/>
        <v>0.31807193629614783</v>
      </c>
      <c r="F26">
        <f t="shared" si="5"/>
        <v>-7.6727989105568328E-4</v>
      </c>
      <c r="G26" s="2">
        <f t="shared" si="6"/>
        <v>0.32135773635029824</v>
      </c>
      <c r="H26" s="2">
        <f t="shared" si="7"/>
        <v>0.31478613624199742</v>
      </c>
    </row>
    <row r="27" spans="2:10" x14ac:dyDescent="0.3">
      <c r="E27">
        <f t="shared" si="4"/>
        <v>0.41838863813605082</v>
      </c>
      <c r="F27">
        <f t="shared" si="5"/>
        <v>2.7109940137731714E-4</v>
      </c>
      <c r="G27" s="2">
        <f t="shared" si="6"/>
        <v>0.42167443819020123</v>
      </c>
      <c r="H27" s="2">
        <f t="shared" si="7"/>
        <v>0.4151028380819004</v>
      </c>
    </row>
    <row r="28" spans="2:10" x14ac:dyDescent="0.3">
      <c r="E28">
        <f t="shared" si="4"/>
        <v>0.51671624114863968</v>
      </c>
      <c r="F28">
        <f t="shared" si="5"/>
        <v>5.7823235673091222E-3</v>
      </c>
      <c r="G28" s="2">
        <f t="shared" si="6"/>
        <v>0.52000204120279003</v>
      </c>
      <c r="H28" s="2">
        <f t="shared" si="7"/>
        <v>0.51343044109448932</v>
      </c>
    </row>
    <row r="29" spans="2:10" x14ac:dyDescent="0.3">
      <c r="E29">
        <f t="shared" si="4"/>
        <v>0.61257570313589316</v>
      </c>
      <c r="F29">
        <f t="shared" si="5"/>
        <v>-3.8142741271725011E-3</v>
      </c>
      <c r="G29" s="2">
        <f t="shared" si="6"/>
        <v>0.61586150319004351</v>
      </c>
      <c r="H29" s="2">
        <f t="shared" si="7"/>
        <v>0.6092899030817428</v>
      </c>
    </row>
    <row r="30" spans="2:10" x14ac:dyDescent="0.3">
      <c r="E30">
        <f t="shared" si="4"/>
        <v>0.70550000643476896</v>
      </c>
      <c r="F30">
        <f t="shared" si="5"/>
        <v>-4.5907421349180577E-3</v>
      </c>
      <c r="G30" s="2">
        <f t="shared" si="6"/>
        <v>0.70878580648891931</v>
      </c>
      <c r="H30" s="2">
        <f t="shared" si="7"/>
        <v>0.7022142063806186</v>
      </c>
    </row>
    <row r="31" spans="2:10" x14ac:dyDescent="0.3">
      <c r="E31">
        <f t="shared" si="4"/>
        <v>0.79503643318031281</v>
      </c>
      <c r="F31">
        <f t="shared" si="5"/>
        <v>9.6556935430924806E-4</v>
      </c>
      <c r="G31" s="2">
        <f t="shared" si="6"/>
        <v>0.79832223323446316</v>
      </c>
      <c r="H31" s="2">
        <f t="shared" si="7"/>
        <v>0.79175063312616245</v>
      </c>
    </row>
    <row r="32" spans="2:10" x14ac:dyDescent="0.3">
      <c r="E32">
        <f t="shared" si="4"/>
        <v>0.88074877090159087</v>
      </c>
      <c r="F32">
        <f t="shared" si="5"/>
        <v>2.1988219573360057E-3</v>
      </c>
      <c r="G32" s="2">
        <f t="shared" si="6"/>
        <v>0.88403457095574123</v>
      </c>
      <c r="H32" s="2">
        <f t="shared" si="7"/>
        <v>0.87746297084744052</v>
      </c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  <row r="39" spans="7:8" x14ac:dyDescent="0.3">
      <c r="G39" s="2"/>
      <c r="H39" s="2"/>
    </row>
  </sheetData>
  <mergeCells count="2">
    <mergeCell ref="A1:G1"/>
    <mergeCell ref="B14:E14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8199-3385-4581-A5CD-51BF45427F75}">
  <sheetPr codeName="Sheet4">
    <tabColor rgb="FF0070C0"/>
  </sheetPr>
  <dimension ref="A1:K35"/>
  <sheetViews>
    <sheetView zoomScaleNormal="100" workbookViewId="0">
      <selection activeCell="M18" sqref="M18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33203125" customWidth="1"/>
    <col min="8" max="8" width="9.21875" customWidth="1"/>
    <col min="9" max="9" width="14.6640625" customWidth="1"/>
  </cols>
  <sheetData>
    <row r="1" spans="1:11" ht="15.6" x14ac:dyDescent="0.3">
      <c r="A1" s="23" t="s">
        <v>25</v>
      </c>
      <c r="B1" s="24"/>
      <c r="C1" s="24"/>
      <c r="D1" s="24"/>
      <c r="E1" s="24"/>
      <c r="F1" s="24"/>
      <c r="G1" s="24"/>
      <c r="H1" s="22" t="s">
        <v>0</v>
      </c>
      <c r="I1" s="22"/>
      <c r="J1" s="22"/>
      <c r="K1" s="22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  <c r="H2" s="7" t="s">
        <v>1</v>
      </c>
      <c r="I2" s="17">
        <f t="array" ref="I2:J4">LINEST(F3:F16,D3:D16,1,1)</f>
        <v>0.68275450973992824</v>
      </c>
      <c r="J2" s="17">
        <v>-7.8478377339377681E-3</v>
      </c>
      <c r="K2" s="7" t="s">
        <v>2</v>
      </c>
    </row>
    <row r="3" spans="1:11" ht="18" x14ac:dyDescent="0.3">
      <c r="A3" s="5">
        <v>5</v>
      </c>
      <c r="B3" s="5">
        <v>3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5.2335956242943828E-2</v>
      </c>
      <c r="G3" s="16">
        <f>SQRT((PI()/180*COS(B3/180*PI())*C3)^2)</f>
        <v>8.7146866945632291E-3</v>
      </c>
      <c r="H3" s="7" t="s">
        <v>3</v>
      </c>
      <c r="I3" s="17">
        <v>1.0186083124514769E-2</v>
      </c>
      <c r="J3" s="17">
        <v>6.5297648555441264E-3</v>
      </c>
      <c r="K3" s="7" t="s">
        <v>4</v>
      </c>
    </row>
    <row r="4" spans="1:11" ht="18" x14ac:dyDescent="0.3">
      <c r="A4" s="5">
        <v>10</v>
      </c>
      <c r="B4" s="5">
        <v>7.5</v>
      </c>
      <c r="C4" s="5">
        <v>0.5</v>
      </c>
      <c r="D4" s="5">
        <f t="shared" ref="D4:D16" si="0">SIN(A4*PI()/180)</f>
        <v>0.17364817766693033</v>
      </c>
      <c r="E4" s="16">
        <f t="shared" ref="E4:E16" si="1">SQRT((PI()/180*COS(A4/180*PI())*0.5)^2)</f>
        <v>8.5940688946150676E-3</v>
      </c>
      <c r="F4" s="5">
        <f t="shared" ref="F4:F16" si="2">SIN(B4*PI()/180)</f>
        <v>0.13052619222005157</v>
      </c>
      <c r="G4" s="16">
        <f t="shared" ref="G4:G16" si="3">SQRT((PI()/180*COS(B4/180*PI())*C4)^2)</f>
        <v>8.6519885914758711E-3</v>
      </c>
      <c r="H4" s="7" t="s">
        <v>5</v>
      </c>
      <c r="I4" s="17">
        <v>0.99733616029058181</v>
      </c>
      <c r="J4" s="17">
        <v>1.0614499996033857E-2</v>
      </c>
      <c r="K4" s="7" t="s">
        <v>6</v>
      </c>
    </row>
    <row r="5" spans="1:11" x14ac:dyDescent="0.3">
      <c r="A5" s="5">
        <v>15</v>
      </c>
      <c r="B5" s="5">
        <v>9.5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0.16504760586067763</v>
      </c>
      <c r="G5" s="16">
        <f t="shared" si="3"/>
        <v>8.606965555918767E-3</v>
      </c>
    </row>
    <row r="6" spans="1:11" ht="15.6" x14ac:dyDescent="0.3">
      <c r="A6" s="5">
        <v>20</v>
      </c>
      <c r="B6" s="5">
        <v>12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0.20791169081775931</v>
      </c>
      <c r="G6" s="16">
        <f t="shared" si="3"/>
        <v>8.5359481016439066E-3</v>
      </c>
      <c r="K6" s="1"/>
    </row>
    <row r="7" spans="1:11" ht="15.6" x14ac:dyDescent="0.3">
      <c r="A7" s="5">
        <v>25</v>
      </c>
      <c r="B7" s="5">
        <v>15.5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0.26723837607825685</v>
      </c>
      <c r="G7" s="16">
        <f t="shared" si="3"/>
        <v>8.4092620904878141E-3</v>
      </c>
      <c r="K7" s="1"/>
    </row>
    <row r="8" spans="1:11" ht="18" x14ac:dyDescent="0.3">
      <c r="A8" s="5">
        <v>30</v>
      </c>
      <c r="B8" s="5">
        <v>19.5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0.3338068592337709</v>
      </c>
      <c r="G8" s="16">
        <f t="shared" si="3"/>
        <v>8.2260988427336566E-3</v>
      </c>
      <c r="I8" s="9" t="s">
        <v>15</v>
      </c>
      <c r="J8" s="15">
        <v>1</v>
      </c>
      <c r="K8" s="10"/>
    </row>
    <row r="9" spans="1:11" ht="18" x14ac:dyDescent="0.3">
      <c r="A9" s="5">
        <v>35</v>
      </c>
      <c r="B9" s="5">
        <v>22.5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0.38268343236508978</v>
      </c>
      <c r="G9" s="16">
        <f t="shared" si="3"/>
        <v>8.0623698670539753E-3</v>
      </c>
      <c r="I9" s="9" t="s">
        <v>16</v>
      </c>
      <c r="J9" s="6">
        <f>J8/I2</f>
        <v>1.4646552834647926</v>
      </c>
    </row>
    <row r="10" spans="1:11" ht="18" x14ac:dyDescent="0.3">
      <c r="A10" s="5">
        <v>40</v>
      </c>
      <c r="B10" s="5">
        <v>26.5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0.44619781310980877</v>
      </c>
      <c r="G10" s="16">
        <f t="shared" si="3"/>
        <v>7.8097755995944268E-3</v>
      </c>
      <c r="I10" s="7" t="s">
        <v>32</v>
      </c>
      <c r="J10" s="8">
        <v>1.49</v>
      </c>
    </row>
    <row r="11" spans="1:11" x14ac:dyDescent="0.3">
      <c r="A11" s="5">
        <v>45</v>
      </c>
      <c r="B11" s="21">
        <v>28.5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0.47715876025960841</v>
      </c>
      <c r="G11" s="16">
        <f t="shared" si="3"/>
        <v>7.6691260694106223E-3</v>
      </c>
      <c r="I11" s="11" t="s">
        <v>17</v>
      </c>
      <c r="J11" s="12">
        <f>ABS(J9-J10)/J10</f>
        <v>1.7009876869266728E-2</v>
      </c>
    </row>
    <row r="12" spans="1:11" ht="15.6" x14ac:dyDescent="0.3">
      <c r="A12" s="5">
        <v>50</v>
      </c>
      <c r="B12" s="5">
        <v>30.5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0.50753836296070409</v>
      </c>
      <c r="G12" s="16">
        <f t="shared" si="3"/>
        <v>7.5191328904495522E-3</v>
      </c>
      <c r="I12" s="4" t="s">
        <v>18</v>
      </c>
      <c r="J12" s="13">
        <f>SQRT((-(1/(I2^2))*I3)^2)</f>
        <v>2.1851339322262454E-2</v>
      </c>
    </row>
    <row r="13" spans="1:11" x14ac:dyDescent="0.3">
      <c r="A13" s="5">
        <v>55</v>
      </c>
      <c r="B13" s="5">
        <v>33.5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0.55193698531205815</v>
      </c>
      <c r="G13" s="16">
        <f t="shared" si="3"/>
        <v>7.2770265903858364E-3</v>
      </c>
      <c r="I13" s="4" t="s">
        <v>19</v>
      </c>
      <c r="J13" s="14">
        <f>J12/J9</f>
        <v>1.4919100466132117E-2</v>
      </c>
    </row>
    <row r="14" spans="1:11" x14ac:dyDescent="0.3">
      <c r="A14" s="5">
        <v>60</v>
      </c>
      <c r="B14" s="5">
        <v>36.5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0.59482278675134126</v>
      </c>
      <c r="G14" s="16">
        <f t="shared" si="3"/>
        <v>7.0149744662577895E-3</v>
      </c>
    </row>
    <row r="15" spans="1:11" x14ac:dyDescent="0.3">
      <c r="A15" s="5">
        <v>70</v>
      </c>
      <c r="B15" s="5">
        <v>39</v>
      </c>
      <c r="C15" s="5">
        <v>0.5</v>
      </c>
      <c r="D15" s="5">
        <f t="shared" si="0"/>
        <v>0.93969262078590832</v>
      </c>
      <c r="E15" s="16">
        <f t="shared" si="1"/>
        <v>2.9846888045879146E-3</v>
      </c>
      <c r="F15" s="5">
        <f t="shared" si="2"/>
        <v>0.62932039104983739</v>
      </c>
      <c r="G15" s="16">
        <f t="shared" si="3"/>
        <v>6.7818778980005458E-3</v>
      </c>
    </row>
    <row r="16" spans="1:11" x14ac:dyDescent="0.3">
      <c r="A16" s="5">
        <v>80</v>
      </c>
      <c r="B16" s="5">
        <v>41.5</v>
      </c>
      <c r="C16" s="5">
        <v>0.5</v>
      </c>
      <c r="D16" s="5">
        <f t="shared" si="0"/>
        <v>0.98480775301220802</v>
      </c>
      <c r="E16" s="16">
        <f t="shared" si="1"/>
        <v>1.5153662201880106E-3</v>
      </c>
      <c r="F16" s="5">
        <f t="shared" si="2"/>
        <v>0.6626200482157375</v>
      </c>
      <c r="G16" s="16">
        <f t="shared" si="3"/>
        <v>6.535871639707716E-3</v>
      </c>
    </row>
    <row r="21" spans="5:8" x14ac:dyDescent="0.3">
      <c r="E21" s="3" t="s">
        <v>11</v>
      </c>
      <c r="F21" s="3" t="s">
        <v>12</v>
      </c>
      <c r="G21" s="3" t="s">
        <v>14</v>
      </c>
      <c r="H21" s="3" t="s">
        <v>13</v>
      </c>
    </row>
    <row r="22" spans="5:8" x14ac:dyDescent="0.3">
      <c r="E22">
        <f t="shared" ref="E22:E35" si="4">$I$2*D3+$J$2</f>
        <v>5.1658138676758891E-2</v>
      </c>
      <c r="F22">
        <f t="shared" ref="F22:F35" si="5">F3-E22</f>
        <v>6.7781756618493644E-4</v>
      </c>
      <c r="G22" s="2">
        <f t="shared" ref="G22:G35" si="6">E22+$J$4</f>
        <v>6.227263867279275E-2</v>
      </c>
      <c r="H22" s="2">
        <f t="shared" ref="H22:H35" si="7">E22-$J$4</f>
        <v>4.1043638680725032E-2</v>
      </c>
    </row>
    <row r="23" spans="5:8" x14ac:dyDescent="0.3">
      <c r="E23">
        <f t="shared" si="4"/>
        <v>0.1107112386762792</v>
      </c>
      <c r="F23">
        <f t="shared" si="5"/>
        <v>1.9814953543772371E-2</v>
      </c>
      <c r="G23" s="2">
        <f t="shared" si="6"/>
        <v>0.12132573867231305</v>
      </c>
      <c r="H23" s="2">
        <f t="shared" si="7"/>
        <v>0.10009673868024535</v>
      </c>
    </row>
    <row r="24" spans="5:8" x14ac:dyDescent="0.3">
      <c r="E24">
        <f t="shared" si="4"/>
        <v>0.16886203251639015</v>
      </c>
      <c r="F24">
        <f t="shared" si="5"/>
        <v>-3.8144266557125217E-3</v>
      </c>
      <c r="G24" s="2">
        <f t="shared" si="6"/>
        <v>0.17947653251242401</v>
      </c>
      <c r="H24" s="2">
        <f t="shared" si="7"/>
        <v>0.15824753252035628</v>
      </c>
    </row>
    <row r="25" spans="5:8" x14ac:dyDescent="0.3">
      <c r="E25">
        <f t="shared" si="4"/>
        <v>0.22566795754355917</v>
      </c>
      <c r="F25">
        <f t="shared" si="5"/>
        <v>-1.7756266725799857E-2</v>
      </c>
      <c r="G25" s="2">
        <f t="shared" si="6"/>
        <v>0.23628245753959304</v>
      </c>
      <c r="H25" s="2">
        <f t="shared" si="7"/>
        <v>0.21505345754752531</v>
      </c>
    </row>
    <row r="26" spans="5:8" x14ac:dyDescent="0.3">
      <c r="E26">
        <f t="shared" si="4"/>
        <v>0.28069668636797412</v>
      </c>
      <c r="F26">
        <f t="shared" si="5"/>
        <v>-1.3458310289717279E-2</v>
      </c>
      <c r="G26" s="2">
        <f t="shared" si="6"/>
        <v>0.29131118636400799</v>
      </c>
      <c r="H26" s="2">
        <f t="shared" si="7"/>
        <v>0.27008218637194026</v>
      </c>
    </row>
    <row r="27" spans="5:8" x14ac:dyDescent="0.3">
      <c r="E27">
        <f t="shared" si="4"/>
        <v>0.3335294171360263</v>
      </c>
      <c r="F27">
        <f t="shared" si="5"/>
        <v>2.7744209774460682E-4</v>
      </c>
      <c r="G27" s="2">
        <f t="shared" si="6"/>
        <v>0.34414391713206016</v>
      </c>
      <c r="H27" s="2">
        <f t="shared" si="7"/>
        <v>0.32291491713999243</v>
      </c>
    </row>
    <row r="28" spans="5:8" x14ac:dyDescent="0.3">
      <c r="E28">
        <f t="shared" si="4"/>
        <v>0.38376406086529585</v>
      </c>
      <c r="F28">
        <f t="shared" si="5"/>
        <v>-1.0806285002060712E-3</v>
      </c>
      <c r="G28" s="2">
        <f t="shared" si="6"/>
        <v>0.39437856086132972</v>
      </c>
      <c r="H28" s="2">
        <f t="shared" si="7"/>
        <v>0.37314956086926199</v>
      </c>
    </row>
    <row r="29" spans="5:8" x14ac:dyDescent="0.3">
      <c r="E29">
        <f t="shared" si="4"/>
        <v>0.43101830158449567</v>
      </c>
      <c r="F29">
        <f t="shared" si="5"/>
        <v>1.5179511525313105E-2</v>
      </c>
      <c r="G29" s="2">
        <f t="shared" si="6"/>
        <v>0.44163280158052953</v>
      </c>
      <c r="H29" s="2">
        <f t="shared" si="7"/>
        <v>0.4204038015884618</v>
      </c>
    </row>
    <row r="30" spans="5:8" x14ac:dyDescent="0.3">
      <c r="E30">
        <f t="shared" si="4"/>
        <v>0.47493250598886216</v>
      </c>
      <c r="F30">
        <f t="shared" si="5"/>
        <v>2.2262542707462418E-3</v>
      </c>
      <c r="G30" s="2">
        <f t="shared" si="6"/>
        <v>0.48554700598489603</v>
      </c>
      <c r="H30" s="2">
        <f t="shared" si="7"/>
        <v>0.4643180059928283</v>
      </c>
    </row>
    <row r="31" spans="5:8" x14ac:dyDescent="0.3">
      <c r="E31">
        <f t="shared" si="4"/>
        <v>0.51517246046675647</v>
      </c>
      <c r="F31">
        <f t="shared" si="5"/>
        <v>-7.634097506052373E-3</v>
      </c>
      <c r="G31" s="2">
        <f t="shared" si="6"/>
        <v>0.52578696046279028</v>
      </c>
      <c r="H31" s="2">
        <f t="shared" si="7"/>
        <v>0.50455796047072266</v>
      </c>
    </row>
    <row r="32" spans="5:8" x14ac:dyDescent="0.3">
      <c r="E32">
        <f t="shared" si="4"/>
        <v>0.55143191466705277</v>
      </c>
      <c r="F32">
        <f t="shared" si="5"/>
        <v>5.0507064500537879E-4</v>
      </c>
      <c r="G32" s="2">
        <f t="shared" si="6"/>
        <v>0.56204641466308658</v>
      </c>
      <c r="H32" s="2">
        <f t="shared" si="7"/>
        <v>0.54081741467101896</v>
      </c>
    </row>
    <row r="33" spans="5:8" x14ac:dyDescent="0.3">
      <c r="E33">
        <f t="shared" si="4"/>
        <v>0.58343491224922994</v>
      </c>
      <c r="F33">
        <f t="shared" si="5"/>
        <v>1.1387874502111317E-2</v>
      </c>
      <c r="G33" s="2">
        <f t="shared" si="6"/>
        <v>0.59404941224526375</v>
      </c>
      <c r="H33" s="2">
        <f t="shared" si="7"/>
        <v>0.57282041225319613</v>
      </c>
    </row>
    <row r="34" spans="5:8" x14ac:dyDescent="0.3">
      <c r="E34">
        <f t="shared" si="4"/>
        <v>0.63373153687697337</v>
      </c>
      <c r="F34">
        <f t="shared" si="5"/>
        <v>-4.411145827135976E-3</v>
      </c>
      <c r="G34" s="2">
        <f t="shared" si="6"/>
        <v>0.64434603687300718</v>
      </c>
      <c r="H34" s="2">
        <f t="shared" si="7"/>
        <v>0.62311703688093956</v>
      </c>
    </row>
    <row r="35" spans="5:8" x14ac:dyDescent="0.3">
      <c r="E35">
        <f t="shared" si="4"/>
        <v>0.66453409686199261</v>
      </c>
      <c r="F35">
        <f t="shared" si="5"/>
        <v>-1.9140486462551065E-3</v>
      </c>
      <c r="G35" s="2">
        <f t="shared" si="6"/>
        <v>0.67514859685802642</v>
      </c>
      <c r="H35" s="2">
        <f t="shared" si="7"/>
        <v>0.6539195968659588</v>
      </c>
    </row>
  </sheetData>
  <mergeCells count="2">
    <mergeCell ref="A1:G1"/>
    <mergeCell ref="H1:K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BB15-F22C-45AD-B368-73B325C0DA3B}">
  <sheetPr codeName="Sheet7">
    <tabColor rgb="FF0070C0"/>
  </sheetPr>
  <dimension ref="A1:K39"/>
  <sheetViews>
    <sheetView topLeftCell="A8" zoomScaleNormal="100" workbookViewId="0">
      <selection activeCell="L20" sqref="L20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44140625" customWidth="1"/>
    <col min="8" max="8" width="5.6640625" customWidth="1"/>
    <col min="9" max="9" width="16.33203125" customWidth="1"/>
  </cols>
  <sheetData>
    <row r="1" spans="1:11" ht="15.6" x14ac:dyDescent="0.3">
      <c r="A1" s="23" t="s">
        <v>27</v>
      </c>
      <c r="B1" s="24"/>
      <c r="C1" s="24"/>
      <c r="D1" s="24"/>
      <c r="E1" s="24"/>
      <c r="F1" s="24"/>
      <c r="G1" s="24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</row>
    <row r="3" spans="1:11" x14ac:dyDescent="0.3">
      <c r="A3" s="5">
        <v>4</v>
      </c>
      <c r="B3" s="5">
        <v>5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8.7155742747658166E-2</v>
      </c>
      <c r="G3" s="16">
        <f>SQRT((PI()/180*COS(B3/180*PI())*C3)^2)</f>
        <v>8.6934387363059168E-3</v>
      </c>
    </row>
    <row r="4" spans="1:11" x14ac:dyDescent="0.3">
      <c r="A4" s="5">
        <v>8</v>
      </c>
      <c r="B4" s="5">
        <v>11.25</v>
      </c>
      <c r="C4" s="5">
        <v>0.5</v>
      </c>
      <c r="D4" s="5">
        <f t="shared" ref="D4:D12" si="0">SIN(A4*PI()/180)</f>
        <v>0.13917310096006544</v>
      </c>
      <c r="E4" s="16">
        <f t="shared" ref="E4:E12" si="1">SQRT((PI()/180*COS(A4/180*PI())*0.5)^2)</f>
        <v>8.6417191384529721E-3</v>
      </c>
      <c r="F4" s="5">
        <f t="shared" ref="F4:F12" si="2">SIN(B4*PI()/180)</f>
        <v>0.19509032201612825</v>
      </c>
      <c r="G4" s="16">
        <f t="shared" ref="G4:G10" si="3">SQRT((PI()/180*COS(B4/180*PI())*C4)^2)</f>
        <v>8.5589661990660947E-3</v>
      </c>
    </row>
    <row r="5" spans="1:11" x14ac:dyDescent="0.3">
      <c r="A5" s="5">
        <v>12</v>
      </c>
      <c r="B5" s="5">
        <v>17.5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0.30070579950427312</v>
      </c>
      <c r="G5" s="16">
        <f t="shared" si="3"/>
        <v>8.3227504613185791E-3</v>
      </c>
    </row>
    <row r="6" spans="1:11" ht="15.6" x14ac:dyDescent="0.3">
      <c r="A6" s="5">
        <v>16</v>
      </c>
      <c r="B6" s="5">
        <v>23.5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0.3987490689252462</v>
      </c>
      <c r="G6" s="16">
        <f t="shared" si="3"/>
        <v>8.0028588683022633E-3</v>
      </c>
      <c r="K6" s="1"/>
    </row>
    <row r="7" spans="1:11" ht="15.6" x14ac:dyDescent="0.3">
      <c r="A7" s="5">
        <v>20</v>
      </c>
      <c r="B7" s="5">
        <v>31.5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0.5224985647159488</v>
      </c>
      <c r="G7" s="16">
        <f t="shared" si="3"/>
        <v>7.4406891013622497E-3</v>
      </c>
      <c r="K7" s="1"/>
    </row>
    <row r="8" spans="1:11" x14ac:dyDescent="0.3">
      <c r="A8" s="5">
        <v>24</v>
      </c>
      <c r="B8" s="5">
        <v>36.5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0.59482278675134126</v>
      </c>
      <c r="G8" s="16">
        <f t="shared" si="3"/>
        <v>7.0149744662577895E-3</v>
      </c>
      <c r="K8" s="10"/>
    </row>
    <row r="9" spans="1:11" x14ac:dyDescent="0.3">
      <c r="A9" s="5">
        <v>28</v>
      </c>
      <c r="B9" s="5">
        <v>44</v>
      </c>
      <c r="C9" s="5">
        <v>1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0.69465837045899725</v>
      </c>
      <c r="G9" s="16">
        <f t="shared" si="3"/>
        <v>1.2554847956548085E-2</v>
      </c>
    </row>
    <row r="10" spans="1:11" x14ac:dyDescent="0.3">
      <c r="A10" s="5">
        <v>32</v>
      </c>
      <c r="B10" s="5">
        <v>52</v>
      </c>
      <c r="C10" s="5">
        <v>1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0.78801075360672201</v>
      </c>
      <c r="G10" s="16">
        <f t="shared" si="3"/>
        <v>1.0745319822118566E-2</v>
      </c>
    </row>
    <row r="11" spans="1:11" ht="15.6" x14ac:dyDescent="0.3">
      <c r="A11" s="5">
        <v>36</v>
      </c>
      <c r="B11" s="6">
        <v>60.5</v>
      </c>
      <c r="C11" s="5">
        <v>1.5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0.8703556959398997</v>
      </c>
      <c r="G11" s="16">
        <f>SQRT((PI()/180*COS(B11/180*PI())*C11)^2)</f>
        <v>1.2891618657296537E-2</v>
      </c>
    </row>
    <row r="12" spans="1:11" x14ac:dyDescent="0.3">
      <c r="A12" s="19">
        <v>40</v>
      </c>
      <c r="B12" s="19">
        <v>72.5</v>
      </c>
      <c r="C12" s="19">
        <v>1.5</v>
      </c>
      <c r="D12" s="19">
        <f t="shared" si="0"/>
        <v>0.64278760968653925</v>
      </c>
      <c r="E12" s="20">
        <f t="shared" si="1"/>
        <v>6.6849988745162929E-3</v>
      </c>
      <c r="F12" s="19">
        <f t="shared" si="2"/>
        <v>0.95371695074822682</v>
      </c>
      <c r="G12" s="20">
        <f>SQRT((PI()/180*COS(B12/180*PI())*C12)^2)</f>
        <v>7.8724594217872458E-3</v>
      </c>
    </row>
    <row r="13" spans="1:11" ht="18" x14ac:dyDescent="0.3">
      <c r="I13" s="9" t="s">
        <v>31</v>
      </c>
      <c r="J13" s="6">
        <f>C15</f>
        <v>1.5127197686409763</v>
      </c>
    </row>
    <row r="14" spans="1:11" ht="18" x14ac:dyDescent="0.3">
      <c r="B14" s="22" t="s">
        <v>0</v>
      </c>
      <c r="C14" s="22"/>
      <c r="D14" s="22"/>
      <c r="E14" s="22"/>
      <c r="I14" s="7" t="s">
        <v>32</v>
      </c>
      <c r="J14" s="8">
        <v>1.49</v>
      </c>
    </row>
    <row r="15" spans="1:11" ht="15.6" x14ac:dyDescent="0.3">
      <c r="B15" s="7" t="s">
        <v>1</v>
      </c>
      <c r="C15" s="17">
        <f t="array" ref="C15:D17">LINEST(F3:F11,D3:D11,1,1)</f>
        <v>1.5127197686409763</v>
      </c>
      <c r="D15" s="17">
        <v>-1.4343424375193536E-2</v>
      </c>
      <c r="E15" s="7" t="s">
        <v>2</v>
      </c>
      <c r="I15" s="11" t="s">
        <v>17</v>
      </c>
      <c r="J15" s="12">
        <f>ABS(J13-J14)/J14</f>
        <v>1.5248166873138494E-2</v>
      </c>
    </row>
    <row r="16" spans="1:11" ht="18" x14ac:dyDescent="0.3">
      <c r="B16" s="7" t="s">
        <v>3</v>
      </c>
      <c r="C16" s="17">
        <v>1.6282792300327489E-2</v>
      </c>
      <c r="D16" s="17">
        <v>6.1227540264280527E-3</v>
      </c>
      <c r="E16" s="7" t="s">
        <v>4</v>
      </c>
      <c r="I16" s="4" t="s">
        <v>18</v>
      </c>
      <c r="J16" s="13">
        <f>C16</f>
        <v>1.6282792300327489E-2</v>
      </c>
    </row>
    <row r="17" spans="2:10" ht="18" x14ac:dyDescent="0.3">
      <c r="B17" s="7" t="s">
        <v>5</v>
      </c>
      <c r="C17" s="17">
        <v>0.99918962365238129</v>
      </c>
      <c r="D17" s="17">
        <v>8.1986666558635773E-3</v>
      </c>
      <c r="E17" s="7" t="s">
        <v>6</v>
      </c>
      <c r="I17" s="4" t="s">
        <v>19</v>
      </c>
      <c r="J17" s="14">
        <f>J16/J13</f>
        <v>1.0763918498239704E-2</v>
      </c>
    </row>
    <row r="23" spans="2:10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2:10" x14ac:dyDescent="0.3">
      <c r="E24">
        <f t="shared" ref="E24:E32" si="4">$C$15*D3+$D$15</f>
        <v>9.1178572448230036E-2</v>
      </c>
      <c r="F24" s="18">
        <f t="shared" ref="F24:F32" si="5">F3-E24</f>
        <v>-4.0228297005718699E-3</v>
      </c>
      <c r="G24" s="2">
        <f t="shared" ref="G24:G32" si="6">E24+$D$17</f>
        <v>9.9377239104093615E-2</v>
      </c>
      <c r="H24" s="2">
        <f t="shared" ref="H24:H32" si="7">E24-$D$17</f>
        <v>8.2979905792366457E-2</v>
      </c>
    </row>
    <row r="25" spans="2:10" x14ac:dyDescent="0.3">
      <c r="E25">
        <f t="shared" si="4"/>
        <v>0.1961864767101639</v>
      </c>
      <c r="F25">
        <f t="shared" si="5"/>
        <v>-1.0961546940356504E-3</v>
      </c>
      <c r="G25" s="2">
        <f t="shared" si="6"/>
        <v>0.20438514336602748</v>
      </c>
      <c r="H25" s="2">
        <f t="shared" si="7"/>
        <v>0.18798781005430032</v>
      </c>
    </row>
    <row r="26" spans="2:10" x14ac:dyDescent="0.3">
      <c r="E26">
        <f t="shared" si="4"/>
        <v>0.30016870045640154</v>
      </c>
      <c r="F26">
        <f t="shared" si="5"/>
        <v>5.3709904787158091E-4</v>
      </c>
      <c r="G26" s="2">
        <f t="shared" si="6"/>
        <v>0.30836736711226509</v>
      </c>
      <c r="H26" s="2">
        <f t="shared" si="7"/>
        <v>0.29197003380053799</v>
      </c>
    </row>
    <row r="27" spans="2:10" x14ac:dyDescent="0.3">
      <c r="E27">
        <f t="shared" si="4"/>
        <v>0.40261865274510794</v>
      </c>
      <c r="F27">
        <f t="shared" si="5"/>
        <v>-3.8695838198617438E-3</v>
      </c>
      <c r="G27" s="2">
        <f t="shared" si="6"/>
        <v>0.41081731940097149</v>
      </c>
      <c r="H27" s="2">
        <f t="shared" si="7"/>
        <v>0.39441998608924439</v>
      </c>
    </row>
    <row r="28" spans="2:10" x14ac:dyDescent="0.3">
      <c r="E28">
        <f t="shared" si="4"/>
        <v>0.50303720770696558</v>
      </c>
      <c r="F28">
        <f t="shared" si="5"/>
        <v>1.9461357008983216E-2</v>
      </c>
      <c r="G28" s="2">
        <f t="shared" si="6"/>
        <v>0.51123587436282913</v>
      </c>
      <c r="H28" s="2">
        <f t="shared" si="7"/>
        <v>0.49483854105110203</v>
      </c>
    </row>
    <row r="29" spans="2:10" x14ac:dyDescent="0.3">
      <c r="E29">
        <f t="shared" si="4"/>
        <v>0.60093513623623829</v>
      </c>
      <c r="F29">
        <f t="shared" si="5"/>
        <v>-6.1123494848970283E-3</v>
      </c>
      <c r="G29" s="2">
        <f t="shared" si="6"/>
        <v>0.60913380289210184</v>
      </c>
      <c r="H29" s="2">
        <f t="shared" si="7"/>
        <v>0.59273646958037474</v>
      </c>
    </row>
    <row r="30" spans="2:10" x14ac:dyDescent="0.3">
      <c r="E30">
        <f t="shared" si="4"/>
        <v>0.69583548946579676</v>
      </c>
      <c r="F30">
        <f t="shared" si="5"/>
        <v>-1.1771190067995096E-3</v>
      </c>
      <c r="G30" s="2">
        <f t="shared" si="6"/>
        <v>0.70403415612166032</v>
      </c>
      <c r="H30" s="2">
        <f t="shared" si="7"/>
        <v>0.68763682280993321</v>
      </c>
    </row>
    <row r="31" spans="2:10" x14ac:dyDescent="0.3">
      <c r="E31">
        <f t="shared" si="4"/>
        <v>0.78727592241405664</v>
      </c>
      <c r="F31">
        <f t="shared" si="5"/>
        <v>7.34831192665375E-4</v>
      </c>
      <c r="G31" s="2">
        <f t="shared" si="6"/>
        <v>0.79547458906992019</v>
      </c>
      <c r="H31" s="2">
        <f t="shared" si="7"/>
        <v>0.77907725575819309</v>
      </c>
    </row>
    <row r="32" spans="2:10" x14ac:dyDescent="0.3">
      <c r="E32">
        <f t="shared" si="4"/>
        <v>0.8748109464832543</v>
      </c>
      <c r="F32">
        <f t="shared" si="5"/>
        <v>-4.4552505433546052E-3</v>
      </c>
      <c r="G32" s="2">
        <f t="shared" si="6"/>
        <v>0.88300961313911785</v>
      </c>
      <c r="H32" s="2">
        <f t="shared" si="7"/>
        <v>0.86661227982739075</v>
      </c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  <row r="39" spans="7:8" x14ac:dyDescent="0.3">
      <c r="G39" s="2"/>
      <c r="H39" s="2"/>
    </row>
  </sheetData>
  <mergeCells count="2">
    <mergeCell ref="A1:G1"/>
    <mergeCell ref="B14:E14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B076-5FEE-40F8-BDF7-958143949F27}">
  <sheetPr codeName="Sheet5">
    <tabColor rgb="FFFF0000"/>
  </sheetPr>
  <dimension ref="A1:K39"/>
  <sheetViews>
    <sheetView tabSelected="1" topLeftCell="A7" zoomScaleNormal="100" workbookViewId="0">
      <selection activeCell="N19" sqref="N19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33203125" customWidth="1"/>
    <col min="8" max="8" width="6.5546875" customWidth="1"/>
    <col min="9" max="9" width="15.88671875" customWidth="1"/>
  </cols>
  <sheetData>
    <row r="1" spans="1:11" ht="15.6" x14ac:dyDescent="0.3">
      <c r="A1" s="23" t="s">
        <v>26</v>
      </c>
      <c r="B1" s="24"/>
      <c r="C1" s="24"/>
      <c r="D1" s="24"/>
      <c r="E1" s="24"/>
      <c r="F1" s="24"/>
      <c r="G1" s="24"/>
      <c r="H1" s="22" t="s">
        <v>0</v>
      </c>
      <c r="I1" s="22"/>
      <c r="J1" s="22"/>
      <c r="K1" s="22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  <c r="H2" s="7" t="s">
        <v>1</v>
      </c>
      <c r="I2" s="17">
        <f t="array" ref="I2:J4">LINEST(F3:F16,D3:D16,1,1)</f>
        <v>0.65798932609540939</v>
      </c>
      <c r="J2" s="17">
        <v>2.9641251645411426E-3</v>
      </c>
      <c r="K2" s="7" t="s">
        <v>2</v>
      </c>
    </row>
    <row r="3" spans="1:11" ht="18" x14ac:dyDescent="0.3">
      <c r="A3" s="5">
        <v>5</v>
      </c>
      <c r="B3" s="5">
        <v>3.5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6.1048539534856873E-2</v>
      </c>
      <c r="G3" s="16">
        <f>SQRT((PI()/180*COS(B3/180*PI())*C3)^2)</f>
        <v>8.7103693055957387E-3</v>
      </c>
      <c r="H3" s="7" t="s">
        <v>3</v>
      </c>
      <c r="I3" s="17">
        <v>4.0649514804213345E-3</v>
      </c>
      <c r="J3" s="17">
        <v>2.6058276760441935E-3</v>
      </c>
      <c r="K3" s="7" t="s">
        <v>4</v>
      </c>
    </row>
    <row r="4" spans="1:11" ht="18" x14ac:dyDescent="0.3">
      <c r="A4" s="5">
        <v>10</v>
      </c>
      <c r="B4" s="5">
        <v>6.5</v>
      </c>
      <c r="C4" s="5">
        <v>0.5</v>
      </c>
      <c r="D4" s="5">
        <f t="shared" ref="D4:D16" si="0">SIN(A4*PI()/180)</f>
        <v>0.17364817766693033</v>
      </c>
      <c r="E4" s="16">
        <f t="shared" ref="E4:E16" si="1">SQRT((PI()/180*COS(A4/180*PI())*0.5)^2)</f>
        <v>8.5940688946150676E-3</v>
      </c>
      <c r="F4" s="5">
        <f t="shared" ref="F4:F16" si="2">SIN(B4*PI()/180)</f>
        <v>0.11320321376790672</v>
      </c>
      <c r="G4" s="16">
        <f t="shared" ref="G4:G16" si="3">SQRT((PI()/180*COS(B4/180*PI())*C4)^2)</f>
        <v>8.6705501183531822E-3</v>
      </c>
      <c r="H4" s="7" t="s">
        <v>5</v>
      </c>
      <c r="I4" s="17">
        <v>0.99954222146483995</v>
      </c>
      <c r="J4" s="17">
        <v>4.235919434916793E-3</v>
      </c>
      <c r="K4" s="7" t="s">
        <v>6</v>
      </c>
    </row>
    <row r="5" spans="1:11" x14ac:dyDescent="0.3">
      <c r="A5" s="5">
        <v>15</v>
      </c>
      <c r="B5" s="5">
        <v>9.5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0.16504760586067763</v>
      </c>
      <c r="G5" s="16">
        <f t="shared" si="3"/>
        <v>8.606965555918767E-3</v>
      </c>
    </row>
    <row r="6" spans="1:11" ht="15.6" x14ac:dyDescent="0.3">
      <c r="A6" s="5">
        <v>20</v>
      </c>
      <c r="B6" s="5">
        <v>13.5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0.23344536385590539</v>
      </c>
      <c r="G6" s="16">
        <f t="shared" si="3"/>
        <v>8.4855283291473127E-3</v>
      </c>
      <c r="K6" s="1"/>
    </row>
    <row r="7" spans="1:11" ht="15.6" x14ac:dyDescent="0.3">
      <c r="A7" s="5">
        <v>25</v>
      </c>
      <c r="B7" s="5">
        <v>16.5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0.28401534470392265</v>
      </c>
      <c r="G7" s="16">
        <f t="shared" si="3"/>
        <v>8.3672806532745243E-3</v>
      </c>
      <c r="K7" s="1"/>
    </row>
    <row r="8" spans="1:11" ht="18" x14ac:dyDescent="0.3">
      <c r="A8" s="5">
        <v>30</v>
      </c>
      <c r="B8" s="5">
        <v>19.5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0.3338068592337709</v>
      </c>
      <c r="G8" s="16">
        <f t="shared" si="3"/>
        <v>8.2260988427336566E-3</v>
      </c>
      <c r="I8" s="9" t="s">
        <v>15</v>
      </c>
      <c r="J8" s="15">
        <v>1</v>
      </c>
      <c r="K8" s="10"/>
    </row>
    <row r="9" spans="1:11" ht="18" x14ac:dyDescent="0.3">
      <c r="A9" s="5">
        <v>35</v>
      </c>
      <c r="B9" s="5">
        <v>22.75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0.38671096163682062</v>
      </c>
      <c r="G9" s="16">
        <f t="shared" si="3"/>
        <v>8.0477216603701673E-3</v>
      </c>
      <c r="I9" s="9" t="s">
        <v>16</v>
      </c>
      <c r="J9" s="6">
        <f>J8/I2</f>
        <v>1.5197814924052409</v>
      </c>
    </row>
    <row r="10" spans="1:11" ht="18" x14ac:dyDescent="0.3">
      <c r="A10" s="5">
        <v>40</v>
      </c>
      <c r="B10" s="5">
        <v>25.25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0.42656873990145833</v>
      </c>
      <c r="G10" s="16">
        <f t="shared" si="3"/>
        <v>7.8928601123914727E-3</v>
      </c>
      <c r="I10" s="7" t="s">
        <v>32</v>
      </c>
      <c r="J10" s="8">
        <v>1.49</v>
      </c>
    </row>
    <row r="11" spans="1:11" x14ac:dyDescent="0.3">
      <c r="A11" s="5">
        <v>45</v>
      </c>
      <c r="B11" s="21">
        <v>27.75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0.46561452032511141</v>
      </c>
      <c r="G11" s="16">
        <f t="shared" si="3"/>
        <v>7.7229740565879987E-3</v>
      </c>
      <c r="I11" s="11" t="s">
        <v>17</v>
      </c>
      <c r="J11" s="12">
        <f>ABS(J9-J10)/J10</f>
        <v>1.9987578795463666E-2</v>
      </c>
    </row>
    <row r="12" spans="1:11" ht="15.6" x14ac:dyDescent="0.3">
      <c r="A12" s="5">
        <v>50</v>
      </c>
      <c r="B12" s="5">
        <v>30.5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0.50753836296070409</v>
      </c>
      <c r="G12" s="16">
        <f t="shared" si="3"/>
        <v>7.5191328904495522E-3</v>
      </c>
      <c r="I12" s="4" t="s">
        <v>18</v>
      </c>
      <c r="J12" s="13">
        <f>SQRT((-(1/(I2^2))*I3)^2)</f>
        <v>9.3889638972256412E-3</v>
      </c>
    </row>
    <row r="13" spans="1:11" x14ac:dyDescent="0.3">
      <c r="A13" s="5">
        <v>55</v>
      </c>
      <c r="B13" s="5">
        <v>33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0.54463903501502708</v>
      </c>
      <c r="G13" s="16">
        <f t="shared" si="3"/>
        <v>7.3187813751092326E-3</v>
      </c>
      <c r="I13" s="4" t="s">
        <v>19</v>
      </c>
      <c r="J13" s="14">
        <f>J12/J9</f>
        <v>6.1778380274696287E-3</v>
      </c>
    </row>
    <row r="14" spans="1:11" x14ac:dyDescent="0.3">
      <c r="A14" s="5">
        <v>60</v>
      </c>
      <c r="B14" s="5">
        <v>35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0.57357643635104605</v>
      </c>
      <c r="G14" s="16">
        <f t="shared" si="3"/>
        <v>7.1484501236426601E-3</v>
      </c>
    </row>
    <row r="15" spans="1:11" x14ac:dyDescent="0.3">
      <c r="A15" s="5">
        <v>70</v>
      </c>
      <c r="B15" s="5">
        <v>38</v>
      </c>
      <c r="C15" s="5">
        <v>1.5</v>
      </c>
      <c r="D15" s="5">
        <f t="shared" si="0"/>
        <v>0.93969262078590832</v>
      </c>
      <c r="E15" s="16">
        <f t="shared" si="1"/>
        <v>2.9846888045879146E-3</v>
      </c>
      <c r="F15" s="5">
        <f t="shared" si="2"/>
        <v>0.61566147532565818</v>
      </c>
      <c r="G15" s="16">
        <f t="shared" si="3"/>
        <v>2.0630073287338617E-2</v>
      </c>
    </row>
    <row r="16" spans="1:11" x14ac:dyDescent="0.3">
      <c r="A16" s="5">
        <v>80</v>
      </c>
      <c r="B16" s="5">
        <v>40.5</v>
      </c>
      <c r="C16" s="5">
        <v>1.5</v>
      </c>
      <c r="D16" s="5">
        <f t="shared" si="0"/>
        <v>0.98480775301220802</v>
      </c>
      <c r="E16" s="16">
        <f t="shared" si="1"/>
        <v>1.5153662201880106E-3</v>
      </c>
      <c r="F16" s="5">
        <f t="shared" si="2"/>
        <v>0.64944804833018366</v>
      </c>
      <c r="G16" s="16">
        <f t="shared" si="3"/>
        <v>1.9907381627290919E-2</v>
      </c>
    </row>
    <row r="23" spans="5:8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5:8" x14ac:dyDescent="0.3">
      <c r="E24">
        <f t="shared" ref="E24:E39" si="4">$I$2*D3+$J$2</f>
        <v>6.0311673600417601E-2</v>
      </c>
      <c r="F24">
        <f t="shared" ref="F24:F39" si="5">F3-E24</f>
        <v>7.3686593443927223E-4</v>
      </c>
      <c r="G24" s="2">
        <f t="shared" ref="G24:G39" si="6">E24+$J$4</f>
        <v>6.4547593035334389E-2</v>
      </c>
      <c r="H24" s="2">
        <f t="shared" ref="H24:H39" si="7">E24-$J$4</f>
        <v>5.6075754165500806E-2</v>
      </c>
    </row>
    <row r="25" spans="5:8" x14ac:dyDescent="0.3">
      <c r="E25">
        <f t="shared" si="4"/>
        <v>0.11722277256530055</v>
      </c>
      <c r="F25">
        <f t="shared" si="5"/>
        <v>-4.019558797393824E-3</v>
      </c>
      <c r="G25" s="2">
        <f t="shared" si="6"/>
        <v>0.12145869200021733</v>
      </c>
      <c r="H25" s="2">
        <f t="shared" si="7"/>
        <v>0.11298685313038376</v>
      </c>
    </row>
    <row r="26" spans="5:8" x14ac:dyDescent="0.3">
      <c r="E26">
        <f t="shared" si="4"/>
        <v>0.17326429423220613</v>
      </c>
      <c r="F26">
        <f t="shared" si="5"/>
        <v>-8.2166883715285022E-3</v>
      </c>
      <c r="G26" s="2">
        <f t="shared" si="6"/>
        <v>0.17750021366712293</v>
      </c>
      <c r="H26" s="2">
        <f t="shared" si="7"/>
        <v>0.16902837479728933</v>
      </c>
    </row>
    <row r="27" spans="5:8" x14ac:dyDescent="0.3">
      <c r="E27">
        <f t="shared" si="4"/>
        <v>0.22800972878245324</v>
      </c>
      <c r="F27">
        <f t="shared" si="5"/>
        <v>5.4356350734521552E-3</v>
      </c>
      <c r="G27" s="2">
        <f t="shared" si="6"/>
        <v>0.23224564821737004</v>
      </c>
      <c r="H27" s="2">
        <f t="shared" si="7"/>
        <v>0.22377380934753643</v>
      </c>
    </row>
    <row r="28" spans="5:8" x14ac:dyDescent="0.3">
      <c r="E28">
        <f t="shared" si="4"/>
        <v>0.28104243040291732</v>
      </c>
      <c r="F28">
        <f t="shared" si="5"/>
        <v>2.9729143010053249E-3</v>
      </c>
      <c r="G28" s="2">
        <f t="shared" si="6"/>
        <v>0.28527834983783412</v>
      </c>
      <c r="H28" s="2">
        <f t="shared" si="7"/>
        <v>0.27680651096800052</v>
      </c>
    </row>
    <row r="29" spans="5:8" x14ac:dyDescent="0.3">
      <c r="E29">
        <f t="shared" si="4"/>
        <v>0.33195878821224578</v>
      </c>
      <c r="F29">
        <f t="shared" si="5"/>
        <v>1.8480710215251217E-3</v>
      </c>
      <c r="G29" s="2">
        <f t="shared" si="6"/>
        <v>0.33619470764716258</v>
      </c>
      <c r="H29" s="2">
        <f t="shared" si="7"/>
        <v>0.32772286877732898</v>
      </c>
    </row>
    <row r="30" spans="5:8" x14ac:dyDescent="0.3">
      <c r="E30">
        <f t="shared" si="4"/>
        <v>0.38037129798337238</v>
      </c>
      <c r="F30">
        <f t="shared" si="5"/>
        <v>6.3396636534482353E-3</v>
      </c>
      <c r="G30" s="2">
        <f t="shared" si="6"/>
        <v>0.38460721741828918</v>
      </c>
      <c r="H30" s="2">
        <f t="shared" si="7"/>
        <v>0.37613537854845558</v>
      </c>
    </row>
    <row r="31" spans="5:8" x14ac:dyDescent="0.3">
      <c r="E31">
        <f t="shared" si="4"/>
        <v>0.42591151128466614</v>
      </c>
      <c r="F31">
        <f t="shared" si="5"/>
        <v>6.5722861679218259E-4</v>
      </c>
      <c r="G31" s="2">
        <f t="shared" si="6"/>
        <v>0.43014743071958295</v>
      </c>
      <c r="H31" s="2">
        <f t="shared" si="7"/>
        <v>0.42167559184974934</v>
      </c>
    </row>
    <row r="32" spans="5:8" x14ac:dyDescent="0.3">
      <c r="E32">
        <f t="shared" si="4"/>
        <v>0.46823283959497164</v>
      </c>
      <c r="F32">
        <f t="shared" si="5"/>
        <v>-2.6183192698602253E-3</v>
      </c>
      <c r="G32" s="2">
        <f t="shared" si="6"/>
        <v>0.47246875902988844</v>
      </c>
      <c r="H32" s="2">
        <f t="shared" si="7"/>
        <v>0.46399692016005484</v>
      </c>
    </row>
    <row r="33" spans="5:8" x14ac:dyDescent="0.3">
      <c r="E33">
        <f t="shared" si="4"/>
        <v>0.50701319205153061</v>
      </c>
      <c r="F33">
        <f t="shared" si="5"/>
        <v>5.2517090917347797E-4</v>
      </c>
      <c r="G33" s="2">
        <f t="shared" si="6"/>
        <v>0.51124911148644736</v>
      </c>
      <c r="H33" s="2">
        <f t="shared" si="7"/>
        <v>0.50277727261661387</v>
      </c>
    </row>
    <row r="34" spans="5:8" x14ac:dyDescent="0.3">
      <c r="E34">
        <f t="shared" si="4"/>
        <v>0.54195742675593184</v>
      </c>
      <c r="F34">
        <f t="shared" si="5"/>
        <v>2.6816082590952472E-3</v>
      </c>
      <c r="G34" s="2">
        <f t="shared" si="6"/>
        <v>0.54619334619084858</v>
      </c>
      <c r="H34" s="2">
        <f t="shared" si="7"/>
        <v>0.53772150732101509</v>
      </c>
    </row>
    <row r="35" spans="5:8" x14ac:dyDescent="0.3">
      <c r="E35">
        <f t="shared" si="4"/>
        <v>0.57279959698216865</v>
      </c>
      <c r="F35">
        <f t="shared" si="5"/>
        <v>7.7683936887740224E-4</v>
      </c>
      <c r="G35" s="2">
        <f t="shared" si="6"/>
        <v>0.57703551641708539</v>
      </c>
      <c r="H35" s="2">
        <f t="shared" si="7"/>
        <v>0.5685636775472519</v>
      </c>
    </row>
    <row r="36" spans="5:8" x14ac:dyDescent="0.3">
      <c r="E36">
        <f t="shared" si="4"/>
        <v>0.62127183945229003</v>
      </c>
      <c r="F36">
        <f t="shared" si="5"/>
        <v>-5.6103641266318505E-3</v>
      </c>
      <c r="G36" s="2">
        <f t="shared" si="6"/>
        <v>0.62550775888720678</v>
      </c>
      <c r="H36" s="2">
        <f t="shared" si="7"/>
        <v>0.61703592001737328</v>
      </c>
    </row>
    <row r="37" spans="5:8" x14ac:dyDescent="0.3">
      <c r="E37">
        <f t="shared" si="4"/>
        <v>0.65095711490257824</v>
      </c>
      <c r="F37">
        <f t="shared" si="5"/>
        <v>-1.5090665723945795E-3</v>
      </c>
      <c r="G37" s="2">
        <f t="shared" si="6"/>
        <v>0.65519303433749498</v>
      </c>
      <c r="H37" s="2">
        <f t="shared" si="7"/>
        <v>0.64672119546766149</v>
      </c>
    </row>
    <row r="38" spans="5:8" x14ac:dyDescent="0.3">
      <c r="E38">
        <f t="shared" si="4"/>
        <v>2.9641251645411426E-3</v>
      </c>
      <c r="F38">
        <f t="shared" si="5"/>
        <v>-2.9641251645411426E-3</v>
      </c>
      <c r="G38" s="2">
        <f t="shared" si="6"/>
        <v>7.2000445994579356E-3</v>
      </c>
      <c r="H38" s="2">
        <f t="shared" si="7"/>
        <v>-1.2717942703756504E-3</v>
      </c>
    </row>
    <row r="39" spans="5:8" x14ac:dyDescent="0.3">
      <c r="E39">
        <f t="shared" si="4"/>
        <v>2.9641251645411426E-3</v>
      </c>
      <c r="F39">
        <f t="shared" si="5"/>
        <v>-2.9641251645411426E-3</v>
      </c>
      <c r="G39" s="2">
        <f t="shared" si="6"/>
        <v>7.2000445994579356E-3</v>
      </c>
      <c r="H39" s="2">
        <f t="shared" si="7"/>
        <v>-1.2717942703756504E-3</v>
      </c>
    </row>
  </sheetData>
  <mergeCells count="2">
    <mergeCell ref="A1:G1"/>
    <mergeCell ref="H1:K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171-A596-4F1C-8740-54BB0C9D1E6A}">
  <sheetPr codeName="Sheet8">
    <tabColor rgb="FFFF0000"/>
  </sheetPr>
  <dimension ref="A1:K39"/>
  <sheetViews>
    <sheetView topLeftCell="A8" zoomScaleNormal="100" workbookViewId="0">
      <selection activeCell="M18" sqref="M18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44140625" customWidth="1"/>
    <col min="8" max="8" width="7.33203125" customWidth="1"/>
    <col min="9" max="9" width="15.21875" customWidth="1"/>
  </cols>
  <sheetData>
    <row r="1" spans="1:11" ht="15.6" x14ac:dyDescent="0.3">
      <c r="A1" s="23" t="s">
        <v>28</v>
      </c>
      <c r="B1" s="24"/>
      <c r="C1" s="24"/>
      <c r="D1" s="24"/>
      <c r="E1" s="24"/>
      <c r="F1" s="24"/>
      <c r="G1" s="24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</row>
    <row r="3" spans="1:11" x14ac:dyDescent="0.3">
      <c r="A3" s="5">
        <v>4</v>
      </c>
      <c r="B3" s="5">
        <v>6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0.10452846326765346</v>
      </c>
      <c r="G3" s="16">
        <f>SQRT((PI()/180*COS(B3/180*PI())*C3)^2)</f>
        <v>8.6788407786754559E-3</v>
      </c>
    </row>
    <row r="4" spans="1:11" x14ac:dyDescent="0.3">
      <c r="A4" s="5">
        <v>8</v>
      </c>
      <c r="B4" s="5">
        <v>14</v>
      </c>
      <c r="C4" s="5">
        <v>0.5</v>
      </c>
      <c r="D4" s="5">
        <f t="shared" ref="D4:D12" si="0">SIN(A4*PI()/180)</f>
        <v>0.13917310096006544</v>
      </c>
      <c r="E4" s="16">
        <f t="shared" ref="E4:E12" si="1">SQRT((PI()/180*COS(A4/180*PI())*0.5)^2)</f>
        <v>8.6417191384529721E-3</v>
      </c>
      <c r="F4" s="5">
        <f t="shared" ref="F4:F12" si="2">SIN(B4*PI()/180)</f>
        <v>0.24192189559966773</v>
      </c>
      <c r="G4" s="16">
        <f t="shared" ref="G4:G10" si="3">SQRT((PI()/180*COS(B4/180*PI())*C4)^2)</f>
        <v>8.467427570772899E-3</v>
      </c>
    </row>
    <row r="5" spans="1:11" x14ac:dyDescent="0.3">
      <c r="A5" s="5">
        <v>12</v>
      </c>
      <c r="B5" s="5">
        <v>18.5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0.31730465640509214</v>
      </c>
      <c r="G5" s="16">
        <f t="shared" si="3"/>
        <v>8.2756850789478219E-3</v>
      </c>
    </row>
    <row r="6" spans="1:11" ht="15.6" x14ac:dyDescent="0.3">
      <c r="A6" s="5">
        <v>16</v>
      </c>
      <c r="B6" s="5">
        <v>25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0.42261826174069944</v>
      </c>
      <c r="G6" s="16">
        <f t="shared" si="3"/>
        <v>7.9090274601265626E-3</v>
      </c>
      <c r="K6" s="1"/>
    </row>
    <row r="7" spans="1:11" ht="15.6" x14ac:dyDescent="0.3">
      <c r="A7" s="5">
        <v>20</v>
      </c>
      <c r="B7" s="5">
        <v>31.5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0.5224985647159488</v>
      </c>
      <c r="G7" s="16">
        <f t="shared" si="3"/>
        <v>7.4406891013622497E-3</v>
      </c>
      <c r="K7" s="1"/>
    </row>
    <row r="8" spans="1:11" x14ac:dyDescent="0.3">
      <c r="A8" s="5">
        <v>24</v>
      </c>
      <c r="B8" s="5">
        <v>37.5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0.60876142900872066</v>
      </c>
      <c r="G8" s="16">
        <f t="shared" si="3"/>
        <v>6.9233139598885215E-3</v>
      </c>
      <c r="K8" s="10"/>
    </row>
    <row r="9" spans="1:11" x14ac:dyDescent="0.3">
      <c r="A9" s="5">
        <v>28</v>
      </c>
      <c r="B9" s="5">
        <v>44.5</v>
      </c>
      <c r="C9" s="5">
        <v>0.5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0.7009092642998509</v>
      </c>
      <c r="G9" s="16">
        <f t="shared" si="3"/>
        <v>6.2242843645344366E-3</v>
      </c>
    </row>
    <row r="10" spans="1:11" x14ac:dyDescent="0.3">
      <c r="A10" s="5">
        <v>32</v>
      </c>
      <c r="B10" s="5">
        <v>52.375</v>
      </c>
      <c r="C10" s="5">
        <v>0.625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0.79202334189262613</v>
      </c>
      <c r="G10" s="16">
        <f t="shared" si="3"/>
        <v>6.6594216512278369E-3</v>
      </c>
    </row>
    <row r="11" spans="1:11" ht="15.6" x14ac:dyDescent="0.3">
      <c r="A11" s="5">
        <v>36</v>
      </c>
      <c r="B11" s="6">
        <v>60.5</v>
      </c>
      <c r="C11" s="5">
        <v>0.5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0.8703556959398997</v>
      </c>
      <c r="G11" s="16">
        <f>SQRT((PI()/180*COS(B11/180*PI())*C11)^2)</f>
        <v>4.2972062190988454E-3</v>
      </c>
    </row>
    <row r="12" spans="1:11" x14ac:dyDescent="0.3">
      <c r="A12" s="19">
        <v>40</v>
      </c>
      <c r="B12" s="19">
        <v>71</v>
      </c>
      <c r="C12" s="19">
        <v>1</v>
      </c>
      <c r="D12" s="19">
        <f t="shared" si="0"/>
        <v>0.64278760968653925</v>
      </c>
      <c r="E12" s="20">
        <f t="shared" si="1"/>
        <v>6.6849988745162929E-3</v>
      </c>
      <c r="F12" s="19">
        <f t="shared" si="2"/>
        <v>0.94551857559931674</v>
      </c>
      <c r="G12" s="20">
        <f>SQRT((PI()/180*COS(B12/180*PI())*C12)^2)</f>
        <v>5.6822362349188372E-3</v>
      </c>
    </row>
    <row r="13" spans="1:11" ht="18" x14ac:dyDescent="0.3">
      <c r="I13" s="9" t="s">
        <v>31</v>
      </c>
      <c r="J13" s="6">
        <f>C15</f>
        <v>1.4540490001735227</v>
      </c>
    </row>
    <row r="14" spans="1:11" ht="18" x14ac:dyDescent="0.3">
      <c r="B14" s="22" t="s">
        <v>0</v>
      </c>
      <c r="C14" s="22"/>
      <c r="D14" s="22"/>
      <c r="E14" s="22"/>
      <c r="I14" s="7" t="s">
        <v>32</v>
      </c>
      <c r="J14" s="8">
        <v>1.49</v>
      </c>
    </row>
    <row r="15" spans="1:11" ht="15.6" x14ac:dyDescent="0.3">
      <c r="B15" s="7" t="s">
        <v>1</v>
      </c>
      <c r="C15" s="17">
        <f t="array" ref="C15:D17">LINEST(F3:F11,D3:D11,1,1)</f>
        <v>1.4540490001735227</v>
      </c>
      <c r="D15" s="17">
        <v>1.9718097556467418E-2</v>
      </c>
      <c r="E15" s="7" t="s">
        <v>2</v>
      </c>
      <c r="I15" s="11" t="s">
        <v>17</v>
      </c>
      <c r="J15" s="12">
        <f>ABS(J13-J14)/J14</f>
        <v>2.4128187803004908E-2</v>
      </c>
    </row>
    <row r="16" spans="1:11" ht="18" x14ac:dyDescent="0.3">
      <c r="B16" s="7" t="s">
        <v>3</v>
      </c>
      <c r="C16" s="17">
        <v>2.0606380815375924E-2</v>
      </c>
      <c r="D16" s="17">
        <v>7.7485359255559097E-3</v>
      </c>
      <c r="E16" s="7" t="s">
        <v>4</v>
      </c>
      <c r="I16" s="4" t="s">
        <v>18</v>
      </c>
      <c r="J16" s="13">
        <f>C16</f>
        <v>2.0606380815375924E-2</v>
      </c>
    </row>
    <row r="17" spans="2:10" ht="18" x14ac:dyDescent="0.3">
      <c r="B17" s="7" t="s">
        <v>5</v>
      </c>
      <c r="C17" s="17">
        <v>0.99859610939234511</v>
      </c>
      <c r="D17" s="17">
        <v>1.0375668016452655E-2</v>
      </c>
      <c r="E17" s="7" t="s">
        <v>6</v>
      </c>
      <c r="I17" s="4" t="s">
        <v>19</v>
      </c>
      <c r="J17" s="14">
        <f>J16/J13</f>
        <v>1.4171723795358209E-2</v>
      </c>
    </row>
    <row r="23" spans="2:10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2:10" x14ac:dyDescent="0.3">
      <c r="E24">
        <f t="shared" ref="E24:E32" si="4">$C$15*D3+$D$15</f>
        <v>0.1211474284597434</v>
      </c>
      <c r="F24" s="18">
        <f t="shared" ref="F24:F32" si="5">F3-E24</f>
        <v>-1.6618965192089941E-2</v>
      </c>
      <c r="G24" s="2">
        <f t="shared" ref="G24:G32" si="6">E24+$D$17</f>
        <v>0.13152309647619606</v>
      </c>
      <c r="H24" s="2">
        <f t="shared" ref="H24:H32" si="7">E24-$D$17</f>
        <v>0.11077176044329075</v>
      </c>
    </row>
    <row r="25" spans="2:10" x14ac:dyDescent="0.3">
      <c r="E25">
        <f t="shared" si="4"/>
        <v>0.22208260585849929</v>
      </c>
      <c r="F25">
        <f t="shared" si="5"/>
        <v>1.9839289741168442E-2</v>
      </c>
      <c r="G25" s="2">
        <f t="shared" si="6"/>
        <v>0.23245827387495194</v>
      </c>
      <c r="H25" s="2">
        <f t="shared" si="7"/>
        <v>0.21170693784204664</v>
      </c>
    </row>
    <row r="26" spans="2:10" x14ac:dyDescent="0.3">
      <c r="E26">
        <f t="shared" si="4"/>
        <v>0.32203188371441693</v>
      </c>
      <c r="F26">
        <f t="shared" si="5"/>
        <v>-4.7272273093247885E-3</v>
      </c>
      <c r="G26" s="2">
        <f t="shared" si="6"/>
        <v>0.33240755173086961</v>
      </c>
      <c r="H26" s="2">
        <f t="shared" si="7"/>
        <v>0.31165621569796426</v>
      </c>
    </row>
    <row r="27" spans="2:10" x14ac:dyDescent="0.3">
      <c r="E27">
        <f t="shared" si="4"/>
        <v>0.42050831919264858</v>
      </c>
      <c r="F27">
        <f t="shared" si="5"/>
        <v>2.1099425480508582E-3</v>
      </c>
      <c r="G27" s="2">
        <f t="shared" si="6"/>
        <v>0.43088398720910126</v>
      </c>
      <c r="H27" s="2">
        <f t="shared" si="7"/>
        <v>0.41013265117619591</v>
      </c>
    </row>
    <row r="28" spans="2:10" x14ac:dyDescent="0.3">
      <c r="E28">
        <f t="shared" si="4"/>
        <v>0.51703214499836092</v>
      </c>
      <c r="F28">
        <f t="shared" si="5"/>
        <v>5.4664197175878781E-3</v>
      </c>
      <c r="G28" s="2">
        <f t="shared" si="6"/>
        <v>0.52740781301481354</v>
      </c>
      <c r="H28" s="2">
        <f t="shared" si="7"/>
        <v>0.5066564769819083</v>
      </c>
    </row>
    <row r="29" spans="2:10" x14ac:dyDescent="0.3">
      <c r="E29">
        <f t="shared" si="4"/>
        <v>0.61113310675476962</v>
      </c>
      <c r="F29">
        <f t="shared" si="5"/>
        <v>-2.3716777460489613E-3</v>
      </c>
      <c r="G29" s="2">
        <f t="shared" si="6"/>
        <v>0.62150877477122224</v>
      </c>
      <c r="H29" s="2">
        <f t="shared" si="7"/>
        <v>0.600757438738317</v>
      </c>
    </row>
    <row r="30" spans="2:10" x14ac:dyDescent="0.3">
      <c r="E30">
        <f t="shared" si="4"/>
        <v>0.70235275403519304</v>
      </c>
      <c r="F30">
        <f t="shared" si="5"/>
        <v>-1.4434897353421405E-3</v>
      </c>
      <c r="G30" s="2">
        <f t="shared" si="6"/>
        <v>0.71272842205164566</v>
      </c>
      <c r="H30" s="2">
        <f t="shared" si="7"/>
        <v>0.69197708601874042</v>
      </c>
    </row>
    <row r="31" spans="2:10" x14ac:dyDescent="0.3">
      <c r="E31">
        <f t="shared" si="4"/>
        <v>0.79024667388744785</v>
      </c>
      <c r="F31">
        <f t="shared" si="5"/>
        <v>1.7766680051782835E-3</v>
      </c>
      <c r="G31" s="2">
        <f t="shared" si="6"/>
        <v>0.80062234190390047</v>
      </c>
      <c r="H31" s="2">
        <f t="shared" si="7"/>
        <v>0.77987100587099523</v>
      </c>
    </row>
    <row r="32" spans="2:10" x14ac:dyDescent="0.3">
      <c r="E32">
        <f t="shared" si="4"/>
        <v>0.87438665596907983</v>
      </c>
      <c r="F32">
        <f t="shared" si="5"/>
        <v>-4.0309600291801306E-3</v>
      </c>
      <c r="G32" s="2">
        <f t="shared" si="6"/>
        <v>0.88476232398553245</v>
      </c>
      <c r="H32" s="2">
        <f t="shared" si="7"/>
        <v>0.86401098795262721</v>
      </c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  <row r="39" spans="7:8" x14ac:dyDescent="0.3">
      <c r="G39" s="2"/>
      <c r="H39" s="2"/>
    </row>
  </sheetData>
  <mergeCells count="2">
    <mergeCell ref="A1:G1"/>
    <mergeCell ref="B14:E14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035FE3-FFA6-4B27-8A73-A608733C49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A959BF-B3E4-420A-A6BB-208B3C612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E7295F-EC5E-43B5-90FB-59A1A459F71F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c5de1c3e-7813-4da7-ba52-5366b85aaf02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M1-Branco-Plana</vt:lpstr>
      <vt:lpstr>M1-Branco-Curva</vt:lpstr>
      <vt:lpstr>M2-Branco-Plana</vt:lpstr>
      <vt:lpstr>M2-Branco-Curva</vt:lpstr>
      <vt:lpstr>Azul-Plana</vt:lpstr>
      <vt:lpstr>Azul-Curva</vt:lpstr>
      <vt:lpstr>Vermelho-Plana</vt:lpstr>
      <vt:lpstr>Vermelho-Curva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2022-04-18T20:51:36Z</cp:lastPrinted>
  <dcterms:created xsi:type="dcterms:W3CDTF">2022-04-06T09:16:21Z</dcterms:created>
  <dcterms:modified xsi:type="dcterms:W3CDTF">2022-04-22T22:46:18Z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