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6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\016\T3B\"/>
    </mc:Choice>
  </mc:AlternateContent>
  <xr:revisionPtr revIDLastSave="0" documentId="13_ncr:1_{25440F15-121D-4C7A-BBF6-642DA1359859}" xr6:coauthVersionLast="47" xr6:coauthVersionMax="47" xr10:uidLastSave="{00000000-0000-0000-0000-000000000000}"/>
  <bookViews>
    <workbookView xWindow="-108" yWindow="-108" windowWidth="23256" windowHeight="13176" activeTab="3" xr2:uid="{BDFC7A73-9C8C-480E-ABE4-F0A2AC96A04A}"/>
  </bookViews>
  <sheets>
    <sheet name="w" sheetId="1" r:id="rId1"/>
    <sheet name="w (2)" sheetId="5" r:id="rId2"/>
    <sheet name="n" sheetId="3" r:id="rId3"/>
    <sheet name="i0" sheetId="2" r:id="rId4"/>
    <sheet name="i0 (2)" sheetId="6" r:id="rId5"/>
    <sheet name="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4" l="1"/>
  <c r="P6" i="4"/>
  <c r="P4" i="4"/>
  <c r="L5" i="4"/>
  <c r="L6" i="4"/>
  <c r="L4" i="4"/>
  <c r="D20" i="3"/>
  <c r="F12" i="3"/>
  <c r="F10" i="3"/>
  <c r="G4" i="3"/>
  <c r="K10" i="3" s="1"/>
  <c r="K11" i="3" s="1"/>
  <c r="D19" i="3"/>
  <c r="S4" i="3" a="1"/>
  <c r="S4" i="3" s="1"/>
  <c r="E4" i="3"/>
  <c r="F11" i="3"/>
  <c r="P5" i="2" a="1"/>
  <c r="P5" i="2" s="1"/>
  <c r="I20" i="2"/>
  <c r="I21" i="2"/>
  <c r="I22" i="2"/>
  <c r="I19" i="2"/>
  <c r="H20" i="2"/>
  <c r="H21" i="2"/>
  <c r="H22" i="2"/>
  <c r="H19" i="2"/>
  <c r="E28" i="2" a="1"/>
  <c r="E28" i="2" s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P5" i="6" a="1"/>
  <c r="P5" i="6" s="1"/>
  <c r="K5" i="6"/>
  <c r="K6" i="6"/>
  <c r="K7" i="6"/>
  <c r="K8" i="6"/>
  <c r="K9" i="6"/>
  <c r="K10" i="6"/>
  <c r="K11" i="6"/>
  <c r="K12" i="6"/>
  <c r="K13" i="6"/>
  <c r="K14" i="6"/>
  <c r="K15" i="6"/>
  <c r="X5" i="6" s="1" a="1"/>
  <c r="Y6" i="6" s="1"/>
  <c r="K16" i="6"/>
  <c r="K17" i="6"/>
  <c r="K18" i="6"/>
  <c r="K19" i="6"/>
  <c r="K23" i="6"/>
  <c r="G23" i="6"/>
  <c r="E23" i="6"/>
  <c r="C23" i="6"/>
  <c r="K22" i="6"/>
  <c r="G22" i="6"/>
  <c r="E22" i="6"/>
  <c r="C22" i="6"/>
  <c r="K21" i="6"/>
  <c r="G21" i="6"/>
  <c r="E21" i="6"/>
  <c r="C21" i="6"/>
  <c r="K20" i="6"/>
  <c r="G20" i="6"/>
  <c r="E20" i="6"/>
  <c r="C20" i="6"/>
  <c r="G19" i="6"/>
  <c r="E19" i="6"/>
  <c r="C19" i="6"/>
  <c r="G17" i="6"/>
  <c r="E17" i="6"/>
  <c r="C17" i="6"/>
  <c r="G16" i="6"/>
  <c r="E16" i="6"/>
  <c r="C16" i="6"/>
  <c r="G15" i="6"/>
  <c r="E15" i="6"/>
  <c r="C15" i="6"/>
  <c r="G14" i="6"/>
  <c r="E14" i="6"/>
  <c r="C14" i="6"/>
  <c r="G13" i="6"/>
  <c r="E13" i="6"/>
  <c r="C13" i="6"/>
  <c r="G12" i="6"/>
  <c r="E12" i="6"/>
  <c r="C12" i="6"/>
  <c r="G11" i="6"/>
  <c r="E11" i="6"/>
  <c r="C11" i="6"/>
  <c r="G10" i="6"/>
  <c r="E10" i="6"/>
  <c r="C10" i="6"/>
  <c r="G9" i="6"/>
  <c r="E9" i="6"/>
  <c r="C9" i="6"/>
  <c r="G8" i="6"/>
  <c r="E8" i="6"/>
  <c r="C8" i="6"/>
  <c r="G7" i="6"/>
  <c r="E7" i="6"/>
  <c r="C7" i="6"/>
  <c r="G6" i="6"/>
  <c r="E6" i="6"/>
  <c r="C6" i="6"/>
  <c r="G5" i="6"/>
  <c r="E5" i="6"/>
  <c r="C5" i="6"/>
  <c r="K4" i="6"/>
  <c r="G4" i="6"/>
  <c r="E4" i="6"/>
  <c r="C4" i="6"/>
  <c r="C19" i="2"/>
  <c r="G19" i="2"/>
  <c r="K19" i="2"/>
  <c r="C20" i="2"/>
  <c r="G20" i="2"/>
  <c r="K20" i="2"/>
  <c r="C21" i="2"/>
  <c r="G21" i="2"/>
  <c r="K21" i="2"/>
  <c r="C22" i="2"/>
  <c r="G22" i="2"/>
  <c r="K22" i="2"/>
  <c r="C23" i="2"/>
  <c r="E23" i="2"/>
  <c r="G23" i="2"/>
  <c r="K23" i="2"/>
  <c r="G28" i="1"/>
  <c r="I26" i="1"/>
  <c r="I27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H26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G27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26" i="1"/>
  <c r="E26" i="1"/>
  <c r="E27" i="1"/>
  <c r="H27" i="1" s="1"/>
  <c r="E28" i="1"/>
  <c r="H28" i="1" s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6" i="5"/>
  <c r="G25" i="5"/>
  <c r="E25" i="5"/>
  <c r="C25" i="5"/>
  <c r="G24" i="5"/>
  <c r="E24" i="5"/>
  <c r="C24" i="5"/>
  <c r="G23" i="5"/>
  <c r="E23" i="5"/>
  <c r="C23" i="5"/>
  <c r="G22" i="5"/>
  <c r="E22" i="5"/>
  <c r="C22" i="5"/>
  <c r="G21" i="5"/>
  <c r="E21" i="5"/>
  <c r="C21" i="5"/>
  <c r="G20" i="5"/>
  <c r="E20" i="5"/>
  <c r="C20" i="5"/>
  <c r="G19" i="5"/>
  <c r="E19" i="5"/>
  <c r="C19" i="5"/>
  <c r="G18" i="5"/>
  <c r="E18" i="5"/>
  <c r="C18" i="5"/>
  <c r="G17" i="5"/>
  <c r="E17" i="5"/>
  <c r="C17" i="5"/>
  <c r="G16" i="5"/>
  <c r="E16" i="5"/>
  <c r="C16" i="5"/>
  <c r="G15" i="5"/>
  <c r="E15" i="5"/>
  <c r="C15" i="5"/>
  <c r="G14" i="5"/>
  <c r="E14" i="5"/>
  <c r="C14" i="5"/>
  <c r="G13" i="5"/>
  <c r="E13" i="5"/>
  <c r="C13" i="5"/>
  <c r="G12" i="5"/>
  <c r="E12" i="5"/>
  <c r="C12" i="5"/>
  <c r="G11" i="5"/>
  <c r="E11" i="5"/>
  <c r="C11" i="5"/>
  <c r="G10" i="5"/>
  <c r="E10" i="5"/>
  <c r="C10" i="5"/>
  <c r="G9" i="5"/>
  <c r="E9" i="5"/>
  <c r="C9" i="5"/>
  <c r="G8" i="5"/>
  <c r="E8" i="5"/>
  <c r="C8" i="5"/>
  <c r="G7" i="5"/>
  <c r="E7" i="5"/>
  <c r="C7" i="5"/>
  <c r="P7" i="5" s="1" a="1"/>
  <c r="Q9" i="5" s="1"/>
  <c r="G6" i="5"/>
  <c r="E6" i="5"/>
  <c r="C6" i="5"/>
  <c r="E4" i="4"/>
  <c r="H8" i="4"/>
  <c r="C14" i="3"/>
  <c r="C12" i="3"/>
  <c r="D23" i="3" l="1"/>
  <c r="S6" i="3"/>
  <c r="T5" i="3"/>
  <c r="S5" i="3"/>
  <c r="T4" i="3"/>
  <c r="T6" i="3"/>
  <c r="H15" i="2"/>
  <c r="I15" i="2" s="1"/>
  <c r="H11" i="2"/>
  <c r="I11" i="2" s="1"/>
  <c r="H16" i="2"/>
  <c r="I16" i="2" s="1"/>
  <c r="H6" i="2"/>
  <c r="I6" i="2" s="1"/>
  <c r="H18" i="2"/>
  <c r="I18" i="2" s="1"/>
  <c r="Q7" i="2"/>
  <c r="P7" i="2"/>
  <c r="Q6" i="2"/>
  <c r="P6" i="2"/>
  <c r="Q5" i="2"/>
  <c r="H12" i="2" s="1"/>
  <c r="I12" i="2" s="1"/>
  <c r="Q7" i="6"/>
  <c r="P7" i="6"/>
  <c r="Q6" i="6"/>
  <c r="P6" i="6"/>
  <c r="Q5" i="6"/>
  <c r="X5" i="6"/>
  <c r="Y5" i="6"/>
  <c r="X6" i="6"/>
  <c r="X7" i="6"/>
  <c r="Y7" i="6"/>
  <c r="I29" i="1"/>
  <c r="I28" i="1"/>
  <c r="X7" i="5" a="1"/>
  <c r="Y8" i="5" s="1"/>
  <c r="H23" i="5"/>
  <c r="I23" i="5" s="1"/>
  <c r="Q7" i="5"/>
  <c r="H11" i="5" s="1"/>
  <c r="I11" i="5" s="1"/>
  <c r="P8" i="5"/>
  <c r="P9" i="5"/>
  <c r="P7" i="5"/>
  <c r="Q8" i="5"/>
  <c r="E5" i="4"/>
  <c r="E6" i="4"/>
  <c r="F13" i="3"/>
  <c r="D5" i="4"/>
  <c r="D6" i="4"/>
  <c r="D4" i="4"/>
  <c r="O6" i="4"/>
  <c r="K6" i="4"/>
  <c r="I6" i="4"/>
  <c r="G6" i="4"/>
  <c r="O5" i="4"/>
  <c r="K5" i="4"/>
  <c r="I5" i="4"/>
  <c r="G5" i="4"/>
  <c r="O4" i="4"/>
  <c r="K4" i="4"/>
  <c r="I4" i="4"/>
  <c r="G4" i="4"/>
  <c r="N5" i="3"/>
  <c r="N6" i="3"/>
  <c r="N7" i="3"/>
  <c r="N8" i="3"/>
  <c r="N4" i="3"/>
  <c r="AA4" i="3" s="1" a="1"/>
  <c r="AA4" i="3" s="1"/>
  <c r="C15" i="3"/>
  <c r="C9" i="4" l="1" a="1"/>
  <c r="D9" i="4" s="1"/>
  <c r="P9" i="4" a="1"/>
  <c r="P9" i="4" s="1"/>
  <c r="H7" i="2"/>
  <c r="I7" i="2" s="1"/>
  <c r="H14" i="2"/>
  <c r="I14" i="2" s="1"/>
  <c r="H9" i="2"/>
  <c r="I9" i="2" s="1"/>
  <c r="H13" i="2"/>
  <c r="I13" i="2" s="1"/>
  <c r="H5" i="2"/>
  <c r="I5" i="2" s="1"/>
  <c r="H8" i="2"/>
  <c r="I8" i="2" s="1"/>
  <c r="H10" i="2"/>
  <c r="I10" i="2" s="1"/>
  <c r="H17" i="2"/>
  <c r="I17" i="2" s="1"/>
  <c r="H4" i="2"/>
  <c r="H12" i="6"/>
  <c r="I12" i="6" s="1"/>
  <c r="H10" i="6"/>
  <c r="I10" i="6" s="1"/>
  <c r="H13" i="6"/>
  <c r="I13" i="6" s="1"/>
  <c r="H14" i="6"/>
  <c r="I14" i="6" s="1"/>
  <c r="H11" i="6"/>
  <c r="I11" i="6" s="1"/>
  <c r="H15" i="6"/>
  <c r="I15" i="6" s="1"/>
  <c r="H16" i="6"/>
  <c r="I16" i="6" s="1"/>
  <c r="H18" i="6"/>
  <c r="I18" i="6" s="1"/>
  <c r="H9" i="6"/>
  <c r="I9" i="6" s="1"/>
  <c r="H5" i="6"/>
  <c r="I5" i="6" s="1"/>
  <c r="H17" i="6"/>
  <c r="I17" i="6" s="1"/>
  <c r="H6" i="6"/>
  <c r="I6" i="6" s="1"/>
  <c r="H7" i="6"/>
  <c r="I7" i="6" s="1"/>
  <c r="H19" i="6"/>
  <c r="I19" i="6" s="1"/>
  <c r="H8" i="6"/>
  <c r="I8" i="6" s="1"/>
  <c r="L10" i="6"/>
  <c r="M10" i="6" s="1"/>
  <c r="L19" i="6"/>
  <c r="M19" i="6" s="1"/>
  <c r="L11" i="6"/>
  <c r="M11" i="6" s="1"/>
  <c r="L12" i="6"/>
  <c r="M12" i="6" s="1"/>
  <c r="L20" i="6"/>
  <c r="M20" i="6" s="1"/>
  <c r="L13" i="6"/>
  <c r="M13" i="6" s="1"/>
  <c r="L14" i="6"/>
  <c r="M14" i="6" s="1"/>
  <c r="L9" i="6"/>
  <c r="M9" i="6" s="1"/>
  <c r="L15" i="6"/>
  <c r="M15" i="6" s="1"/>
  <c r="L8" i="6"/>
  <c r="M8" i="6" s="1"/>
  <c r="L16" i="6"/>
  <c r="M16" i="6" s="1"/>
  <c r="L5" i="6"/>
  <c r="M5" i="6" s="1"/>
  <c r="L17" i="6"/>
  <c r="M17" i="6" s="1"/>
  <c r="L7" i="6"/>
  <c r="M7" i="6" s="1"/>
  <c r="L6" i="6"/>
  <c r="M6" i="6" s="1"/>
  <c r="L18" i="6"/>
  <c r="M18" i="6" s="1"/>
  <c r="L4" i="6"/>
  <c r="M4" i="6" s="1"/>
  <c r="H4" i="6"/>
  <c r="I4" i="6" s="1"/>
  <c r="H21" i="6"/>
  <c r="I21" i="6" s="1"/>
  <c r="H23" i="6"/>
  <c r="I23" i="6" s="1"/>
  <c r="L23" i="6"/>
  <c r="M23" i="6" s="1"/>
  <c r="H20" i="6"/>
  <c r="I20" i="6" s="1"/>
  <c r="L22" i="6"/>
  <c r="M22" i="6" s="1"/>
  <c r="H22" i="6"/>
  <c r="I22" i="6" s="1"/>
  <c r="L21" i="6"/>
  <c r="M21" i="6" s="1"/>
  <c r="X7" i="5"/>
  <c r="X9" i="5"/>
  <c r="Y9" i="5"/>
  <c r="X8" i="5"/>
  <c r="Y7" i="5"/>
  <c r="L9" i="5" s="1"/>
  <c r="M9" i="5" s="1"/>
  <c r="H19" i="5"/>
  <c r="I19" i="5" s="1"/>
  <c r="H15" i="5"/>
  <c r="I15" i="5" s="1"/>
  <c r="H21" i="5"/>
  <c r="I21" i="5" s="1"/>
  <c r="H13" i="5"/>
  <c r="I13" i="5" s="1"/>
  <c r="H9" i="5"/>
  <c r="I9" i="5" s="1"/>
  <c r="H10" i="5"/>
  <c r="I10" i="5" s="1"/>
  <c r="H20" i="5"/>
  <c r="I20" i="5" s="1"/>
  <c r="H18" i="5"/>
  <c r="I18" i="5" s="1"/>
  <c r="H22" i="5"/>
  <c r="I22" i="5" s="1"/>
  <c r="H24" i="5"/>
  <c r="I24" i="5" s="1"/>
  <c r="H12" i="5"/>
  <c r="I12" i="5" s="1"/>
  <c r="H17" i="5"/>
  <c r="I17" i="5" s="1"/>
  <c r="H7" i="5"/>
  <c r="I7" i="5" s="1"/>
  <c r="L25" i="5"/>
  <c r="M25" i="5" s="1"/>
  <c r="L21" i="5"/>
  <c r="M21" i="5" s="1"/>
  <c r="L14" i="5"/>
  <c r="M14" i="5" s="1"/>
  <c r="H16" i="5"/>
  <c r="I16" i="5" s="1"/>
  <c r="H8" i="5"/>
  <c r="I8" i="5" s="1"/>
  <c r="L20" i="5"/>
  <c r="M20" i="5" s="1"/>
  <c r="H14" i="5"/>
  <c r="I14" i="5" s="1"/>
  <c r="L6" i="5"/>
  <c r="M6" i="5" s="1"/>
  <c r="L16" i="5"/>
  <c r="M16" i="5" s="1"/>
  <c r="H6" i="5"/>
  <c r="I6" i="5" s="1"/>
  <c r="H25" i="5"/>
  <c r="I25" i="5" s="1"/>
  <c r="L24" i="5"/>
  <c r="M24" i="5" s="1"/>
  <c r="L10" i="5"/>
  <c r="M10" i="5" s="1"/>
  <c r="L15" i="5"/>
  <c r="M15" i="5" s="1"/>
  <c r="D11" i="4"/>
  <c r="D10" i="4"/>
  <c r="AB6" i="3"/>
  <c r="AA6" i="3"/>
  <c r="AB5" i="3"/>
  <c r="AA5" i="3"/>
  <c r="AB4" i="3"/>
  <c r="O7" i="3" s="1"/>
  <c r="P7" i="3" s="1"/>
  <c r="G6" i="3"/>
  <c r="I5" i="3"/>
  <c r="J5" i="3" s="1"/>
  <c r="G5" i="3"/>
  <c r="I6" i="3"/>
  <c r="J6" i="3" s="1"/>
  <c r="I7" i="3"/>
  <c r="J7" i="3" s="1"/>
  <c r="G7" i="3"/>
  <c r="I8" i="3"/>
  <c r="J8" i="3" s="1"/>
  <c r="G8" i="3"/>
  <c r="I4" i="3"/>
  <c r="J4" i="3" s="1"/>
  <c r="E5" i="3"/>
  <c r="E6" i="3"/>
  <c r="E7" i="3"/>
  <c r="E8" i="3"/>
  <c r="K17" i="2"/>
  <c r="G17" i="2"/>
  <c r="C17" i="2"/>
  <c r="K16" i="2"/>
  <c r="G16" i="2"/>
  <c r="C16" i="2"/>
  <c r="K15" i="2"/>
  <c r="G15" i="2"/>
  <c r="C15" i="2"/>
  <c r="K14" i="2"/>
  <c r="G14" i="2"/>
  <c r="C14" i="2"/>
  <c r="K13" i="2"/>
  <c r="G13" i="2"/>
  <c r="C13" i="2"/>
  <c r="K12" i="2"/>
  <c r="G12" i="2"/>
  <c r="C12" i="2"/>
  <c r="K11" i="2"/>
  <c r="G11" i="2"/>
  <c r="C11" i="2"/>
  <c r="K10" i="2"/>
  <c r="G10" i="2"/>
  <c r="C10" i="2"/>
  <c r="K9" i="2"/>
  <c r="G9" i="2"/>
  <c r="C9" i="2"/>
  <c r="K8" i="2"/>
  <c r="G8" i="2"/>
  <c r="C8" i="2"/>
  <c r="K7" i="2"/>
  <c r="X5" i="2" s="1" a="1"/>
  <c r="G7" i="2"/>
  <c r="C7" i="2"/>
  <c r="K6" i="2"/>
  <c r="G6" i="2"/>
  <c r="C6" i="2"/>
  <c r="K5" i="2"/>
  <c r="G5" i="2"/>
  <c r="C5" i="2"/>
  <c r="K4" i="2"/>
  <c r="G4" i="2"/>
  <c r="E4" i="2"/>
  <c r="C4" i="2"/>
  <c r="C10" i="4" l="1"/>
  <c r="C11" i="4"/>
  <c r="C9" i="4"/>
  <c r="M4" i="4" s="1"/>
  <c r="P10" i="4"/>
  <c r="P11" i="4"/>
  <c r="Q11" i="4"/>
  <c r="Q10" i="4"/>
  <c r="Q9" i="4"/>
  <c r="Q4" i="4" s="1"/>
  <c r="O8" i="3"/>
  <c r="P8" i="3" s="1"/>
  <c r="O4" i="3"/>
  <c r="P4" i="3" s="1"/>
  <c r="O6" i="3"/>
  <c r="P6" i="3" s="1"/>
  <c r="O5" i="3"/>
  <c r="P5" i="3" s="1"/>
  <c r="X5" i="2"/>
  <c r="Y7" i="2"/>
  <c r="X6" i="2"/>
  <c r="Y5" i="2"/>
  <c r="X7" i="2"/>
  <c r="Y6" i="2"/>
  <c r="L19" i="5"/>
  <c r="M19" i="5" s="1"/>
  <c r="L12" i="5"/>
  <c r="M12" i="5" s="1"/>
  <c r="L11" i="5"/>
  <c r="M11" i="5" s="1"/>
  <c r="L18" i="5"/>
  <c r="M18" i="5" s="1"/>
  <c r="L22" i="5"/>
  <c r="M22" i="5" s="1"/>
  <c r="L7" i="5"/>
  <c r="M7" i="5" s="1"/>
  <c r="L8" i="5"/>
  <c r="M8" i="5" s="1"/>
  <c r="L23" i="5"/>
  <c r="M23" i="5" s="1"/>
  <c r="L17" i="5"/>
  <c r="M17" i="5" s="1"/>
  <c r="L13" i="5"/>
  <c r="M13" i="5" s="1"/>
  <c r="M5" i="4"/>
  <c r="M6" i="4"/>
  <c r="K12" i="3"/>
  <c r="K6" i="3"/>
  <c r="L6" i="3" s="1"/>
  <c r="Q6" i="4" l="1"/>
  <c r="Q5" i="4"/>
  <c r="L4" i="2"/>
  <c r="M4" i="2" s="1"/>
  <c r="L7" i="2"/>
  <c r="L6" i="2"/>
  <c r="L8" i="2"/>
  <c r="L17" i="2"/>
  <c r="L16" i="2"/>
  <c r="L5" i="2"/>
  <c r="M5" i="2" s="1"/>
  <c r="L9" i="2"/>
  <c r="M9" i="2" s="1"/>
  <c r="L15" i="2"/>
  <c r="M15" i="2" s="1"/>
  <c r="L11" i="2"/>
  <c r="M11" i="2" s="1"/>
  <c r="L14" i="2"/>
  <c r="M14" i="2" s="1"/>
  <c r="L12" i="2"/>
  <c r="M12" i="2" s="1"/>
  <c r="L13" i="2"/>
  <c r="L10" i="2"/>
  <c r="L21" i="2"/>
  <c r="M21" i="2" s="1"/>
  <c r="L22" i="2"/>
  <c r="M22" i="2" s="1"/>
  <c r="L19" i="2"/>
  <c r="M19" i="2" s="1"/>
  <c r="L20" i="2"/>
  <c r="M20" i="2" s="1"/>
  <c r="L23" i="2"/>
  <c r="M23" i="2" s="1"/>
  <c r="H23" i="2"/>
  <c r="I23" i="2" s="1"/>
  <c r="M6" i="2"/>
  <c r="M8" i="2"/>
  <c r="I4" i="2"/>
  <c r="D21" i="3"/>
  <c r="D22" i="3" s="1"/>
  <c r="K7" i="3"/>
  <c r="L7" i="3" s="1"/>
  <c r="K4" i="3"/>
  <c r="L4" i="3" s="1"/>
  <c r="K5" i="3"/>
  <c r="L5" i="3" s="1"/>
  <c r="K8" i="3"/>
  <c r="L8" i="3" s="1"/>
  <c r="M16" i="2"/>
  <c r="M13" i="2"/>
  <c r="M7" i="2"/>
  <c r="M10" i="2"/>
  <c r="M17" i="2"/>
  <c r="G25" i="1" l="1"/>
  <c r="E25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G6" i="1"/>
  <c r="E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X7" i="1" s="1" a="1"/>
  <c r="C25" i="1"/>
  <c r="C6" i="1"/>
  <c r="X7" i="1" l="1"/>
  <c r="X9" i="1"/>
  <c r="X8" i="1"/>
  <c r="Y7" i="1"/>
  <c r="L6" i="1" s="1"/>
  <c r="M6" i="1" s="1"/>
  <c r="Y9" i="1"/>
  <c r="Y8" i="1"/>
  <c r="P7" i="1" a="1"/>
  <c r="P7" i="1" s="1"/>
  <c r="L13" i="1" l="1"/>
  <c r="M13" i="1" s="1"/>
  <c r="L17" i="1"/>
  <c r="M17" i="1" s="1"/>
  <c r="P8" i="1"/>
  <c r="Q8" i="1"/>
  <c r="Q7" i="1"/>
  <c r="H23" i="1" s="1"/>
  <c r="I23" i="1" s="1"/>
  <c r="Q9" i="1"/>
  <c r="P9" i="1"/>
  <c r="L8" i="1" l="1"/>
  <c r="M8" i="1" s="1"/>
  <c r="L9" i="1"/>
  <c r="M9" i="1" s="1"/>
  <c r="H14" i="1"/>
  <c r="I14" i="1" s="1"/>
  <c r="L19" i="1"/>
  <c r="M19" i="1" s="1"/>
  <c r="L7" i="1"/>
  <c r="M7" i="1" s="1"/>
  <c r="L20" i="1"/>
  <c r="M20" i="1" s="1"/>
  <c r="L25" i="1"/>
  <c r="M25" i="1" s="1"/>
  <c r="L18" i="1"/>
  <c r="M18" i="1" s="1"/>
  <c r="L10" i="1"/>
  <c r="M10" i="1" s="1"/>
  <c r="L12" i="1"/>
  <c r="M12" i="1" s="1"/>
  <c r="H24" i="1"/>
  <c r="I24" i="1" s="1"/>
  <c r="L21" i="1"/>
  <c r="M21" i="1" s="1"/>
  <c r="H19" i="1"/>
  <c r="I19" i="1" s="1"/>
  <c r="L23" i="1"/>
  <c r="M23" i="1" s="1"/>
  <c r="H9" i="1"/>
  <c r="I9" i="1" s="1"/>
  <c r="L11" i="1"/>
  <c r="M11" i="1" s="1"/>
  <c r="L16" i="1"/>
  <c r="M16" i="1" s="1"/>
  <c r="L14" i="1"/>
  <c r="M14" i="1" s="1"/>
  <c r="L15" i="1"/>
  <c r="M15" i="1" s="1"/>
  <c r="L24" i="1"/>
  <c r="M24" i="1" s="1"/>
  <c r="L22" i="1"/>
  <c r="M22" i="1" s="1"/>
  <c r="H10" i="1"/>
  <c r="I10" i="1" s="1"/>
  <c r="H15" i="1"/>
  <c r="I15" i="1" s="1"/>
  <c r="H20" i="1"/>
  <c r="I20" i="1" s="1"/>
  <c r="H6" i="1"/>
  <c r="I6" i="1" s="1"/>
  <c r="H22" i="1"/>
  <c r="I22" i="1" s="1"/>
  <c r="H16" i="1"/>
  <c r="I16" i="1" s="1"/>
  <c r="H25" i="1"/>
  <c r="I25" i="1" s="1"/>
  <c r="H21" i="1"/>
  <c r="I21" i="1" s="1"/>
  <c r="H18" i="1"/>
  <c r="I18" i="1" s="1"/>
  <c r="H11" i="1"/>
  <c r="I11" i="1" s="1"/>
  <c r="H13" i="1"/>
  <c r="I13" i="1" s="1"/>
  <c r="H8" i="1"/>
  <c r="I8" i="1" s="1"/>
  <c r="H7" i="1"/>
  <c r="I7" i="1" s="1"/>
  <c r="H17" i="1"/>
  <c r="I17" i="1" s="1"/>
  <c r="H12" i="1"/>
  <c r="I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<sst xmlns="http://schemas.openxmlformats.org/spreadsheetml/2006/main" count="202" uniqueCount="54">
  <si>
    <t>i rms (mA)</t>
  </si>
  <si>
    <t>V rms (mA)</t>
  </si>
  <si>
    <t>Ajuste</t>
  </si>
  <si>
    <t>Resíduos</t>
  </si>
  <si>
    <t>s(m)</t>
  </si>
  <si>
    <t>m</t>
  </si>
  <si>
    <t>r^2</t>
  </si>
  <si>
    <t>b</t>
  </si>
  <si>
    <t>s(b)</t>
  </si>
  <si>
    <t>s(y)</t>
  </si>
  <si>
    <t>V (mV) (pico a pico)</t>
  </si>
  <si>
    <t>v E0 (mV)</t>
  </si>
  <si>
    <t>i0 (mA)</t>
  </si>
  <si>
    <t>f (Hz)</t>
  </si>
  <si>
    <r>
      <t>w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</si>
  <si>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V E 0 (mV)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</si>
  <si>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f/w - Osciloscópio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</si>
  <si>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ao variar f/w - Voltimetro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</si>
  <si>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ao variar i - Voltimetro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</si>
  <si>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i - Osciloscópio</t>
    </r>
  </si>
  <si>
    <t>Bobinas</t>
  </si>
  <si>
    <t>n</t>
  </si>
  <si>
    <t>Osciloscopio</t>
  </si>
  <si>
    <t>Voltimetro</t>
  </si>
  <si>
    <t>Osciloscópio</t>
  </si>
  <si>
    <t>Ajuste VE0 ao variar i - Voltimetro</t>
  </si>
  <si>
    <t>μ0</t>
  </si>
  <si>
    <t>μ0 = V * L / N * n * S * cosθ * ω * i0 = m(V(n)) * L / N * S * 1 * ω * i0</t>
  </si>
  <si>
    <t>V rms (mV)</t>
  </si>
  <si>
    <t>i 0 (mA)</t>
  </si>
  <si>
    <t>i0 médio (mA)</t>
  </si>
  <si>
    <t>i0 médio (A)</t>
  </si>
  <si>
    <t>u(i0 médio) (A)</t>
  </si>
  <si>
    <t>μ0 ref</t>
  </si>
  <si>
    <t>u(μ0)</t>
  </si>
  <si>
    <t>u(μ0) (%)</t>
  </si>
  <si>
    <t>u(L)</t>
  </si>
  <si>
    <t>S</t>
  </si>
  <si>
    <t>u(S)</t>
  </si>
  <si>
    <t>D</t>
  </si>
  <si>
    <t>u(D)</t>
  </si>
  <si>
    <t>N</t>
  </si>
  <si>
    <t>u(f)</t>
  </si>
  <si>
    <t>u(ω)</t>
  </si>
  <si>
    <t>V (mV) (RMS)</t>
  </si>
  <si>
    <t>V (mV) (Pico a Pico)</t>
  </si>
  <si>
    <t>866.6</t>
  </si>
  <si>
    <t>Ajustar paralelismo dos eixos</t>
  </si>
  <si>
    <t>erro</t>
  </si>
  <si>
    <t>V E 0 (v)</t>
  </si>
  <si>
    <t>L (m)</t>
  </si>
  <si>
    <t>V (V) (pico a pico)</t>
  </si>
  <si>
    <t>V E 0 (V)</t>
  </si>
  <si>
    <t>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</si>
</sst>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6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10" fontId="0" fillId="0" borderId="1" xfId="0" applyNumberFormat="1" applyBorder="1" applyAlignment="1">
      <alignment horizont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VE0 ao variar</a:t>
            </a:r>
            <a:r>
              <a:rPr lang="en-US" sz="1600" baseline="0"/>
              <a:t> </a:t>
            </a:r>
            <a:r>
              <a:rPr lang="el-GR" sz="1600" baseline="0"/>
              <a:t>ω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4612336110524613"/>
        </c:manualLayout>
      </c:layout>
      <c:scatterChart>
        <c:scatterStyle val="lineMarker"/>
        <c:varyColors val="0"/>
        <c:ser>
          <c:idx val="0"/>
          <c:order val="0"/>
          <c:tx>
            <c:v>V(w) - Voltimetro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w!$C$6:$C$25</c:f>
              <c:numCache>
                <c:formatCode>General</c:formatCode>
                <c:ptCount val="20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</c:numCache>
            </c:numRef>
          </c:xVal>
          <c:yVal>
            <c:numRef>
              <c:f>w!$G$6:$G$25</c:f>
              <c:numCache>
                <c:formatCode>General</c:formatCode>
                <c:ptCount val="20"/>
                <c:pt idx="0">
                  <c:v>391.03004999616081</c:v>
                </c:pt>
                <c:pt idx="1">
                  <c:v>433.03219279864174</c:v>
                </c:pt>
                <c:pt idx="2">
                  <c:v>474.18580746369884</c:v>
                </c:pt>
                <c:pt idx="3">
                  <c:v>501.33870786126221</c:v>
                </c:pt>
                <c:pt idx="4">
                  <c:v>539.23963133286122</c:v>
                </c:pt>
                <c:pt idx="5">
                  <c:v>588.02999923473294</c:v>
                </c:pt>
                <c:pt idx="6">
                  <c:v>626.63802948751845</c:v>
                </c:pt>
                <c:pt idx="7">
                  <c:v>664.8217956715921</c:v>
                </c:pt>
                <c:pt idx="8">
                  <c:v>689.9947970818331</c:v>
                </c:pt>
                <c:pt idx="9">
                  <c:v>735.53247379024685</c:v>
                </c:pt>
                <c:pt idx="10">
                  <c:v>769.75644199967564</c:v>
                </c:pt>
                <c:pt idx="11">
                  <c:v>804.97035970276579</c:v>
                </c:pt>
                <c:pt idx="12">
                  <c:v>847.53818793019582</c:v>
                </c:pt>
                <c:pt idx="13">
                  <c:v>881.19647071467557</c:v>
                </c:pt>
                <c:pt idx="14">
                  <c:v>923.62287758586842</c:v>
                </c:pt>
                <c:pt idx="15">
                  <c:v>968.31202615685834</c:v>
                </c:pt>
                <c:pt idx="16">
                  <c:v>990.37375772987843</c:v>
                </c:pt>
                <c:pt idx="17">
                  <c:v>1033.6486927384951</c:v>
                </c:pt>
                <c:pt idx="18">
                  <c:v>1072.82240841623</c:v>
                </c:pt>
                <c:pt idx="19">
                  <c:v>1099.5510447450815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26-4AB0-8D50-35CB46636AFE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w!$C$6:$C$25</c:f>
              <c:numCache>
                <c:formatCode>General</c:formatCode>
                <c:ptCount val="20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</c:numCache>
            </c:numRef>
          </c:xVal>
          <c:yVal>
            <c:numRef>
              <c:f>w!$H$6:$H$25</c:f>
              <c:numCache>
                <c:formatCode>General</c:formatCode>
                <c:ptCount val="20"/>
                <c:pt idx="0">
                  <c:v>90.085873514876823</c:v>
                </c:pt>
                <c:pt idx="1">
                  <c:v>90.25438068736338</c:v>
                </c:pt>
                <c:pt idx="2">
                  <c:v>90.928409377309549</c:v>
                </c:pt>
                <c:pt idx="3">
                  <c:v>89.748859169903739</c:v>
                </c:pt>
                <c:pt idx="4">
                  <c:v>89.748859169903739</c:v>
                </c:pt>
                <c:pt idx="5">
                  <c:v>90.591395032336465</c:v>
                </c:pt>
                <c:pt idx="6">
                  <c:v>90.928409377309549</c:v>
                </c:pt>
                <c:pt idx="7">
                  <c:v>90.591395032336465</c:v>
                </c:pt>
                <c:pt idx="8">
                  <c:v>89.748859169903739</c:v>
                </c:pt>
                <c:pt idx="9">
                  <c:v>90.085873514876823</c:v>
                </c:pt>
                <c:pt idx="10">
                  <c:v>89.917366342390281</c:v>
                </c:pt>
                <c:pt idx="11">
                  <c:v>89.917366342390281</c:v>
                </c:pt>
                <c:pt idx="12">
                  <c:v>90.25438068736338</c:v>
                </c:pt>
                <c:pt idx="13">
                  <c:v>90.085873514876823</c:v>
                </c:pt>
                <c:pt idx="14">
                  <c:v>90.085873514876823</c:v>
                </c:pt>
                <c:pt idx="15">
                  <c:v>90.759902204822993</c:v>
                </c:pt>
                <c:pt idx="16">
                  <c:v>89.748859169903739</c:v>
                </c:pt>
                <c:pt idx="17">
                  <c:v>90.25438068736338</c:v>
                </c:pt>
                <c:pt idx="18">
                  <c:v>90.25438068736338</c:v>
                </c:pt>
                <c:pt idx="19">
                  <c:v>89.748859169903739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26-4AB0-8D50-35CB46636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94683788885699"/>
          <c:y val="0.69643437040469502"/>
          <c:w val="0.27771445349872365"/>
          <c:h val="0.160177042740485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VE0 ao variar </a:t>
            </a:r>
            <a:r>
              <a:rPr lang="el-GR" sz="1600" b="0" i="0" baseline="0">
                <a:effectLst/>
              </a:rPr>
              <a:t>ω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736631458184243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w!$C$6:$C$25</c:f>
              <c:numCache>
                <c:formatCode>General</c:formatCode>
                <c:ptCount val="20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</c:numCache>
            </c:numRef>
          </c:xVal>
          <c:yVal>
            <c:numRef>
              <c:f>w!$J$6:$J$25</c:f>
              <c:numCache>
                <c:formatCode>General</c:formatCode>
                <c:ptCount val="20"/>
                <c:pt idx="0">
                  <c:v>280</c:v>
                </c:pt>
                <c:pt idx="1">
                  <c:v>310</c:v>
                </c:pt>
                <c:pt idx="2">
                  <c:v>340</c:v>
                </c:pt>
                <c:pt idx="3">
                  <c:v>359</c:v>
                </c:pt>
                <c:pt idx="4">
                  <c:v>387</c:v>
                </c:pt>
                <c:pt idx="5">
                  <c:v>420</c:v>
                </c:pt>
                <c:pt idx="6">
                  <c:v>449</c:v>
                </c:pt>
                <c:pt idx="7">
                  <c:v>474</c:v>
                </c:pt>
                <c:pt idx="8">
                  <c:v>493</c:v>
                </c:pt>
                <c:pt idx="9">
                  <c:v>525</c:v>
                </c:pt>
                <c:pt idx="10">
                  <c:v>550</c:v>
                </c:pt>
                <c:pt idx="11">
                  <c:v>575</c:v>
                </c:pt>
                <c:pt idx="12">
                  <c:v>606</c:v>
                </c:pt>
                <c:pt idx="13">
                  <c:v>630</c:v>
                </c:pt>
                <c:pt idx="14">
                  <c:v>659</c:v>
                </c:pt>
                <c:pt idx="15">
                  <c:v>691</c:v>
                </c:pt>
                <c:pt idx="16">
                  <c:v>707</c:v>
                </c:pt>
                <c:pt idx="17">
                  <c:v>738</c:v>
                </c:pt>
                <c:pt idx="18">
                  <c:v>766</c:v>
                </c:pt>
                <c:pt idx="19">
                  <c:v>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1F-45FF-BA1C-57FAC332C20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w!$C$6:$C$25</c:f>
              <c:numCache>
                <c:formatCode>General</c:formatCode>
                <c:ptCount val="20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</c:numCache>
            </c:numRef>
          </c:xVal>
          <c:yVal>
            <c:numRef>
              <c:f>w!$H$6:$H$25</c:f>
              <c:numCache>
                <c:formatCode>General</c:formatCode>
                <c:ptCount val="20"/>
                <c:pt idx="0">
                  <c:v>90.085873514876823</c:v>
                </c:pt>
                <c:pt idx="1">
                  <c:v>90.25438068736338</c:v>
                </c:pt>
                <c:pt idx="2">
                  <c:v>90.928409377309549</c:v>
                </c:pt>
                <c:pt idx="3">
                  <c:v>89.748859169903739</c:v>
                </c:pt>
                <c:pt idx="4">
                  <c:v>89.748859169903739</c:v>
                </c:pt>
                <c:pt idx="5">
                  <c:v>90.591395032336465</c:v>
                </c:pt>
                <c:pt idx="6">
                  <c:v>90.928409377309549</c:v>
                </c:pt>
                <c:pt idx="7">
                  <c:v>90.591395032336465</c:v>
                </c:pt>
                <c:pt idx="8">
                  <c:v>89.748859169903739</c:v>
                </c:pt>
                <c:pt idx="9">
                  <c:v>90.085873514876823</c:v>
                </c:pt>
                <c:pt idx="10">
                  <c:v>89.917366342390281</c:v>
                </c:pt>
                <c:pt idx="11">
                  <c:v>89.917366342390281</c:v>
                </c:pt>
                <c:pt idx="12">
                  <c:v>90.25438068736338</c:v>
                </c:pt>
                <c:pt idx="13">
                  <c:v>90.085873514876823</c:v>
                </c:pt>
                <c:pt idx="14">
                  <c:v>90.085873514876823</c:v>
                </c:pt>
                <c:pt idx="15">
                  <c:v>90.759902204822993</c:v>
                </c:pt>
                <c:pt idx="16">
                  <c:v>89.748859169903739</c:v>
                </c:pt>
                <c:pt idx="17">
                  <c:v>90.25438068736338</c:v>
                </c:pt>
                <c:pt idx="18">
                  <c:v>90.25438068736338</c:v>
                </c:pt>
                <c:pt idx="19">
                  <c:v>89.748859169903739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1F-45FF-BA1C-57FAC332C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61832693092092"/>
          <c:y val="0.69168841894419386"/>
          <c:w val="0.29616632629216261"/>
          <c:h val="0.160177042740485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600"/>
              <a:t>ω</a:t>
            </a:r>
            <a:r>
              <a:rPr lang="pt-PT" sz="1600"/>
              <a:t>)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461233611052461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w!$E$6:$E$25</c:f>
              <c:numCache>
                <c:formatCode>General</c:formatCode>
                <c:ptCount val="20"/>
                <c:pt idx="0">
                  <c:v>569.92806563635736</c:v>
                </c:pt>
                <c:pt idx="1">
                  <c:v>571.34227919873047</c:v>
                </c:pt>
                <c:pt idx="2">
                  <c:v>576.99913344822278</c:v>
                </c:pt>
                <c:pt idx="3">
                  <c:v>567.09963851161115</c:v>
                </c:pt>
                <c:pt idx="4">
                  <c:v>567.09963851161115</c:v>
                </c:pt>
                <c:pt idx="5">
                  <c:v>574.17070632347668</c:v>
                </c:pt>
                <c:pt idx="6">
                  <c:v>576.99913344822278</c:v>
                </c:pt>
                <c:pt idx="7">
                  <c:v>574.17070632347668</c:v>
                </c:pt>
                <c:pt idx="8">
                  <c:v>567.09963851161115</c:v>
                </c:pt>
                <c:pt idx="9">
                  <c:v>569.92806563635736</c:v>
                </c:pt>
                <c:pt idx="10">
                  <c:v>568.51385207398425</c:v>
                </c:pt>
                <c:pt idx="11">
                  <c:v>568.51385207398425</c:v>
                </c:pt>
                <c:pt idx="12">
                  <c:v>571.34227919873047</c:v>
                </c:pt>
                <c:pt idx="13">
                  <c:v>569.92806563635736</c:v>
                </c:pt>
                <c:pt idx="14">
                  <c:v>569.92806563635736</c:v>
                </c:pt>
                <c:pt idx="15">
                  <c:v>575.58491988584967</c:v>
                </c:pt>
                <c:pt idx="16">
                  <c:v>567.09963851161115</c:v>
                </c:pt>
                <c:pt idx="17">
                  <c:v>571.34227919873047</c:v>
                </c:pt>
                <c:pt idx="18">
                  <c:v>571.34227919873047</c:v>
                </c:pt>
                <c:pt idx="19">
                  <c:v>567.09963851161115</c:v>
                </c:pt>
              </c:numCache>
            </c:numRef>
          </c:xVal>
          <c:yVal>
            <c:numRef>
              <c:f>w!$I$6:$I$25</c:f>
              <c:numCache>
                <c:formatCode>General</c:formatCode>
                <c:ptCount val="20"/>
                <c:pt idx="0">
                  <c:v>300.94417648128399</c:v>
                </c:pt>
                <c:pt idx="1">
                  <c:v>342.77781211127837</c:v>
                </c:pt>
                <c:pt idx="2">
                  <c:v>383.25739808638929</c:v>
                </c:pt>
                <c:pt idx="3">
                  <c:v>411.5898486913585</c:v>
                </c:pt>
                <c:pt idx="4">
                  <c:v>449.49077216295746</c:v>
                </c:pt>
                <c:pt idx="5">
                  <c:v>497.4386042023965</c:v>
                </c:pt>
                <c:pt idx="6">
                  <c:v>535.7096201102089</c:v>
                </c:pt>
                <c:pt idx="7">
                  <c:v>574.23040063925566</c:v>
                </c:pt>
                <c:pt idx="8">
                  <c:v>600.24593791192933</c:v>
                </c:pt>
                <c:pt idx="9">
                  <c:v>645.44660027536997</c:v>
                </c:pt>
                <c:pt idx="10">
                  <c:v>679.83907565728532</c:v>
                </c:pt>
                <c:pt idx="11">
                  <c:v>715.05299336037547</c:v>
                </c:pt>
                <c:pt idx="12">
                  <c:v>757.28380724283238</c:v>
                </c:pt>
                <c:pt idx="13">
                  <c:v>791.1105971997988</c:v>
                </c:pt>
                <c:pt idx="14">
                  <c:v>833.53700407099154</c:v>
                </c:pt>
                <c:pt idx="15">
                  <c:v>877.55212395203534</c:v>
                </c:pt>
                <c:pt idx="16">
                  <c:v>900.62489855997467</c:v>
                </c:pt>
                <c:pt idx="17">
                  <c:v>943.39431205113169</c:v>
                </c:pt>
                <c:pt idx="18">
                  <c:v>982.56802772886658</c:v>
                </c:pt>
                <c:pt idx="19">
                  <c:v>1009.8021855751778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F-4F0C-93BF-59C9B9E81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09248555183998"/>
          <c:y val="0.78393813073040941"/>
          <c:w val="0.14440737606613865"/>
          <c:h val="8.0088521370242666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600"/>
              <a:t>ω</a:t>
            </a:r>
            <a:r>
              <a:rPr lang="pt-PT" sz="1600"/>
              <a:t>)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461233611052461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w!$C$6:$C$29</c:f>
              <c:numCache>
                <c:formatCode>General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w!$M$6:$M$25</c:f>
              <c:numCache>
                <c:formatCode>General</c:formatCode>
                <c:ptCount val="20"/>
                <c:pt idx="0">
                  <c:v>-3.6043126879244483</c:v>
                </c:pt>
                <c:pt idx="1">
                  <c:v>-1.8730992036220755</c:v>
                </c:pt>
                <c:pt idx="2">
                  <c:v>2.5249809331046436</c:v>
                </c:pt>
                <c:pt idx="3">
                  <c:v>-3.0101922691989671</c:v>
                </c:pt>
                <c:pt idx="4">
                  <c:v>-2.212232123926924</c:v>
                </c:pt>
                <c:pt idx="5">
                  <c:v>2.5189813603755056</c:v>
                </c:pt>
                <c:pt idx="6">
                  <c:v>6.9838081580718949</c:v>
                </c:pt>
                <c:pt idx="7">
                  <c:v>4.7817683033439948</c:v>
                </c:pt>
                <c:pt idx="8">
                  <c:v>-3.4202715513839053</c:v>
                </c:pt>
                <c:pt idx="9">
                  <c:v>-0.22243139756642449</c:v>
                </c:pt>
                <c:pt idx="10">
                  <c:v>-2.4244712522942109</c:v>
                </c:pt>
                <c:pt idx="11">
                  <c:v>-0.3595244631433161</c:v>
                </c:pt>
                <c:pt idx="12">
                  <c:v>2.3716890211589998</c:v>
                </c:pt>
                <c:pt idx="13">
                  <c:v>-0.29697750308389459</c:v>
                </c:pt>
                <c:pt idx="14">
                  <c:v>-0.63251067975124897</c:v>
                </c:pt>
                <c:pt idx="15">
                  <c:v>5.7655694569754132</c:v>
                </c:pt>
                <c:pt idx="16">
                  <c:v>-5.4364703977524869</c:v>
                </c:pt>
                <c:pt idx="17">
                  <c:v>0.49498306945895365</c:v>
                </c:pt>
                <c:pt idx="18">
                  <c:v>1.8263165452160592</c:v>
                </c:pt>
                <c:pt idx="19">
                  <c:v>-3.7756033180572786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B8-44F1-8993-5B19B5F6E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801356003321168"/>
          <c:y val="0.78868408219091057"/>
          <c:w val="0.14440737606613865"/>
          <c:h val="8.0088521370242666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w!$C$6:$C$29</c:f>
              <c:numCache>
                <c:formatCode>General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w!$D$6:$D$29</c:f>
              <c:numCache>
                <c:formatCode>General</c:formatCode>
                <c:ptCount val="24"/>
                <c:pt idx="0">
                  <c:v>403</c:v>
                </c:pt>
                <c:pt idx="1">
                  <c:v>404</c:v>
                </c:pt>
                <c:pt idx="2">
                  <c:v>408</c:v>
                </c:pt>
                <c:pt idx="3">
                  <c:v>401</c:v>
                </c:pt>
                <c:pt idx="4">
                  <c:v>401</c:v>
                </c:pt>
                <c:pt idx="5">
                  <c:v>406</c:v>
                </c:pt>
                <c:pt idx="6">
                  <c:v>408</c:v>
                </c:pt>
                <c:pt idx="7">
                  <c:v>406</c:v>
                </c:pt>
                <c:pt idx="8">
                  <c:v>401</c:v>
                </c:pt>
                <c:pt idx="9">
                  <c:v>403</c:v>
                </c:pt>
                <c:pt idx="10">
                  <c:v>402</c:v>
                </c:pt>
                <c:pt idx="11">
                  <c:v>402</c:v>
                </c:pt>
                <c:pt idx="12">
                  <c:v>404</c:v>
                </c:pt>
                <c:pt idx="13">
                  <c:v>403</c:v>
                </c:pt>
                <c:pt idx="14">
                  <c:v>403</c:v>
                </c:pt>
                <c:pt idx="15">
                  <c:v>407</c:v>
                </c:pt>
                <c:pt idx="16">
                  <c:v>401</c:v>
                </c:pt>
                <c:pt idx="17">
                  <c:v>404</c:v>
                </c:pt>
                <c:pt idx="18">
                  <c:v>404</c:v>
                </c:pt>
                <c:pt idx="19">
                  <c:v>401</c:v>
                </c:pt>
                <c:pt idx="20">
                  <c:v>405</c:v>
                </c:pt>
                <c:pt idx="21">
                  <c:v>405</c:v>
                </c:pt>
                <c:pt idx="22">
                  <c:v>405</c:v>
                </c:pt>
                <c:pt idx="23">
                  <c:v>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FA-45C9-86DD-73D691634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552063"/>
        <c:axId val="1127568287"/>
      </c:scatterChart>
      <c:valAx>
        <c:axId val="11275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68287"/>
        <c:crosses val="autoZero"/>
        <c:crossBetween val="midCat"/>
      </c:valAx>
      <c:valAx>
        <c:axId val="112756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VE0 ao variar</a:t>
            </a:r>
            <a:r>
              <a:rPr lang="en-US" sz="1600" baseline="0"/>
              <a:t> </a:t>
            </a:r>
            <a:r>
              <a:rPr lang="el-GR" sz="1600" baseline="0"/>
              <a:t>ω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4612336110524613"/>
        </c:manualLayout>
      </c:layout>
      <c:scatterChart>
        <c:scatterStyle val="lineMarker"/>
        <c:varyColors val="0"/>
        <c:ser>
          <c:idx val="0"/>
          <c:order val="0"/>
          <c:tx>
            <c:v>V(w) - Voltimetro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 (2)'!$C$6:$C$25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'w (2)'!$G$6:$G$25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B5-42AE-B4F0-7AD23A0A6ECE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 (2)'!$C$6:$C$25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'w (2)'!$H$6:$H$25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B5-42AE-B4F0-7AD23A0A6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94683788885699"/>
          <c:y val="0.69643437040469502"/>
          <c:w val="0.27771445349872365"/>
          <c:h val="0.160177042740485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VE0 ao variar </a:t>
            </a:r>
            <a:r>
              <a:rPr lang="el-GR" sz="1600" b="0" i="0" baseline="0">
                <a:effectLst/>
              </a:rPr>
              <a:t>ω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736631458184243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 (2)'!$C$6:$C$25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'w (2)'!$J$6:$J$25</c:f>
              <c:numCache>
                <c:formatCode>General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6-4DA8-8548-2024796ABFD8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 (2)'!$C$6:$C$25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'w (2)'!$H$6:$H$25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6-4DA8-8548-2024796AB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61832693092092"/>
          <c:y val="0.69168841894419386"/>
          <c:w val="0.29616632629216261"/>
          <c:h val="0.160177042740485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600"/>
              <a:t>ω</a:t>
            </a:r>
            <a:r>
              <a:rPr lang="pt-PT" sz="1600"/>
              <a:t>)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461233611052461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 (2)'!$E$6:$E$25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'w (2)'!$I$6:$I$25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AE-4EA4-87C7-9C37FCA3F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09248555183998"/>
          <c:y val="0.78393813073040941"/>
          <c:w val="0.14440737606613865"/>
          <c:h val="8.0088521370242666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600"/>
              <a:t>ω</a:t>
            </a:r>
            <a:r>
              <a:rPr lang="pt-PT" sz="1600"/>
              <a:t>)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461233611052461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 (2)'!$E$6:$E$25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'w (2)'!$M$6:$M$25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C2-415F-8D9A-D2D7C9789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801356003321168"/>
          <c:y val="0.78868408219091057"/>
          <c:w val="0.14440737606613865"/>
          <c:h val="8.0088521370242666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i(w)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 (2)'!$C$6:$C$25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'w (2)'!$E$6:$E$25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55-496D-934E-31A0B3C6C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552063"/>
        <c:axId val="1127568287"/>
      </c:scatterChart>
      <c:valAx>
        <c:axId val="11275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68287"/>
        <c:crosses val="autoZero"/>
        <c:crossBetween val="midCat"/>
      </c:valAx>
      <c:valAx>
        <c:axId val="112756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VE0 ao variar</a:t>
            </a:r>
            <a:r>
              <a:rPr lang="en-US" sz="1600" baseline="0"/>
              <a:t> </a:t>
            </a:r>
            <a:r>
              <a:rPr lang="pt-PT" sz="1600" baseline="0"/>
              <a:t>n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2239360380274042"/>
        </c:manualLayout>
      </c:layout>
      <c:scatterChart>
        <c:scatterStyle val="lineMarker"/>
        <c:varyColors val="0"/>
        <c:ser>
          <c:idx val="0"/>
          <c:order val="0"/>
          <c:tx>
            <c:v>V(n)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n!$C$4:$C$8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n!$I$4:$I$8</c:f>
              <c:numCache>
                <c:formatCode>General</c:formatCode>
                <c:ptCount val="5"/>
                <c:pt idx="0">
                  <c:v>1438.5380356459125</c:v>
                </c:pt>
                <c:pt idx="1">
                  <c:v>966.19070581329868</c:v>
                </c:pt>
                <c:pt idx="2">
                  <c:v>478.14560543834352</c:v>
                </c:pt>
                <c:pt idx="3">
                  <c:v>1891.0863756053029</c:v>
                </c:pt>
                <c:pt idx="4">
                  <c:v>2360.1810142444588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DA-4197-9D78-0C3CA9919EF1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n!$C$4:$C$8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n!$K$4:$K$8</c:f>
              <c:numCache>
                <c:formatCode>General</c:formatCode>
                <c:ptCount val="5"/>
                <c:pt idx="0">
                  <c:v>1.4268283473494634</c:v>
                </c:pt>
                <c:pt idx="1">
                  <c:v>0.95793169860904004</c:v>
                </c:pt>
                <c:pt idx="2">
                  <c:v>0.48903504986861679</c:v>
                </c:pt>
                <c:pt idx="3">
                  <c:v>1.8957249960898865</c:v>
                </c:pt>
                <c:pt idx="4">
                  <c:v>2.3646216448303097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DA-4197-9D78-0C3CA9919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n (s.u.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94683788885699"/>
          <c:y val="0.69643437040469502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Ve(n) </a:t>
            </a:r>
            <a:r>
              <a:rPr lang="en-US" sz="1600"/>
              <a:t>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0340979796073566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n!$C$4:$C$8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n!$L$4:$L$8</c:f>
              <c:numCache>
                <c:formatCode>General</c:formatCode>
                <c:ptCount val="5"/>
                <c:pt idx="0">
                  <c:v>-1437.1112072985629</c:v>
                </c:pt>
                <c:pt idx="1">
                  <c:v>965.23277411468962</c:v>
                </c:pt>
                <c:pt idx="2">
                  <c:v>477.6565703884749</c:v>
                </c:pt>
                <c:pt idx="3">
                  <c:v>1889.190650609213</c:v>
                </c:pt>
                <c:pt idx="4">
                  <c:v>2357.8163925996287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59-4C65-B8A0-C3EDC7C74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69471146529"/>
          <c:y val="0.69168841894419386"/>
          <c:w val="0.18309603899610052"/>
          <c:h val="0.1269553226593023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VE0 ao variar </a:t>
            </a:r>
            <a:r>
              <a:rPr lang="pt-PT" sz="1600" b="0" i="0" baseline="0">
                <a:effectLst/>
              </a:rPr>
              <a:t>n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71799709995755956"/>
        </c:manualLayout>
      </c:layout>
      <c:scatterChart>
        <c:scatterStyle val="lineMarker"/>
        <c:varyColors val="0"/>
        <c:ser>
          <c:idx val="0"/>
          <c:order val="0"/>
          <c:tx>
            <c:v>V(n)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n!$C$4:$C$8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n!$N$4:$N$8</c:f>
              <c:numCache>
                <c:formatCode>General</c:formatCode>
                <c:ptCount val="5"/>
                <c:pt idx="0">
                  <c:v>1.47</c:v>
                </c:pt>
                <c:pt idx="1">
                  <c:v>1.0049999999999999</c:v>
                </c:pt>
                <c:pt idx="2">
                  <c:v>0.55000000000000004</c:v>
                </c:pt>
                <c:pt idx="3">
                  <c:v>1.93</c:v>
                </c:pt>
                <c:pt idx="4">
                  <c:v>2.39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A8-495B-98F8-3AC62B90AC22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n!$C$4:$C$8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n!$O$4:$O$8</c:f>
              <c:numCache>
                <c:formatCode>General</c:formatCode>
                <c:ptCount val="5"/>
                <c:pt idx="0">
                  <c:v>1.4689999999999999</c:v>
                </c:pt>
                <c:pt idx="1">
                  <c:v>1.0085</c:v>
                </c:pt>
                <c:pt idx="2">
                  <c:v>0.54800000000000004</c:v>
                </c:pt>
                <c:pt idx="3">
                  <c:v>1.9294999999999998</c:v>
                </c:pt>
                <c:pt idx="4">
                  <c:v>2.3899999999999997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A8-495B-98F8-3AC62B90A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67094394333968"/>
          <c:y val="0.69168841894419386"/>
          <c:w val="0.29109606522078135"/>
          <c:h val="0.157227345206658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pt-PT" sz="1600"/>
              <a:t>i0)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69953784929536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n!$C$4:$C$8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n!$P$4:$P$8</c:f>
              <c:numCache>
                <c:formatCode>General</c:formatCode>
                <c:ptCount val="5"/>
                <c:pt idx="0">
                  <c:v>1.0000000000001119E-3</c:v>
                </c:pt>
                <c:pt idx="1">
                  <c:v>-3.5000000000000586E-3</c:v>
                </c:pt>
                <c:pt idx="2">
                  <c:v>2.0000000000000018E-3</c:v>
                </c:pt>
                <c:pt idx="3">
                  <c:v>5.0000000000016698E-4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5A-48F5-9B31-3627ADD21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801356003321168"/>
          <c:y val="0.78868408219091057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VE0 ao variar</a:t>
            </a:r>
            <a:r>
              <a:rPr lang="en-US" sz="1600" baseline="0"/>
              <a:t> </a:t>
            </a:r>
            <a:r>
              <a:rPr lang="pt-PT" sz="1600" baseline="0"/>
              <a:t>i0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i0!$D$4:$D$17</c:f>
              <c:numCache>
                <c:formatCode>General</c:formatCode>
                <c:ptCount val="14"/>
                <c:pt idx="0">
                  <c:v>308</c:v>
                </c:pt>
                <c:pt idx="1">
                  <c:v>320</c:v>
                </c:pt>
                <c:pt idx="2">
                  <c:v>344</c:v>
                </c:pt>
                <c:pt idx="3">
                  <c:v>357</c:v>
                </c:pt>
                <c:pt idx="4">
                  <c:v>372</c:v>
                </c:pt>
                <c:pt idx="5">
                  <c:v>393</c:v>
                </c:pt>
                <c:pt idx="6">
                  <c:v>412</c:v>
                </c:pt>
                <c:pt idx="7">
                  <c:v>428</c:v>
                </c:pt>
                <c:pt idx="8">
                  <c:v>439</c:v>
                </c:pt>
                <c:pt idx="9">
                  <c:v>448</c:v>
                </c:pt>
                <c:pt idx="10">
                  <c:v>467</c:v>
                </c:pt>
                <c:pt idx="11">
                  <c:v>478</c:v>
                </c:pt>
                <c:pt idx="12">
                  <c:v>486</c:v>
                </c:pt>
                <c:pt idx="13">
                  <c:v>496</c:v>
                </c:pt>
              </c:numCache>
            </c:numRef>
          </c:xVal>
          <c:yVal>
            <c:numRef>
              <c:f>i0!$G$4:$G$17</c:f>
              <c:numCache>
                <c:formatCode>General</c:formatCode>
                <c:ptCount val="14"/>
                <c:pt idx="0">
                  <c:v>894.34865684474539</c:v>
                </c:pt>
                <c:pt idx="1">
                  <c:v>925.74419792942808</c:v>
                </c:pt>
                <c:pt idx="2">
                  <c:v>977.36299295604613</c:v>
                </c:pt>
                <c:pt idx="3">
                  <c:v>1011.8698038779496</c:v>
                </c:pt>
                <c:pt idx="4">
                  <c:v>1051.3263622681588</c:v>
                </c:pt>
                <c:pt idx="5">
                  <c:v>1110.299067819117</c:v>
                </c:pt>
                <c:pt idx="6">
                  <c:v>1169.8374587950243</c:v>
                </c:pt>
                <c:pt idx="7">
                  <c:v>1219.6177761905572</c:v>
                </c:pt>
                <c:pt idx="8">
                  <c:v>1254.1245871124606</c:v>
                </c:pt>
                <c:pt idx="9">
                  <c:v>1282.1260156474482</c:v>
                </c:pt>
                <c:pt idx="10">
                  <c:v>1343.785726966915</c:v>
                </c:pt>
                <c:pt idx="11">
                  <c:v>1377.4440097513946</c:v>
                </c:pt>
                <c:pt idx="12">
                  <c:v>1400.6371121743134</c:v>
                </c:pt>
                <c:pt idx="13">
                  <c:v>1434.0125522463184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A-4596-9A9F-0C47744628D9}"/>
            </c:ext>
          </c:extLst>
        </c:ser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i0!$D$4:$D$17</c:f>
              <c:numCache>
                <c:formatCode>General</c:formatCode>
                <c:ptCount val="14"/>
                <c:pt idx="0">
                  <c:v>308</c:v>
                </c:pt>
                <c:pt idx="1">
                  <c:v>320</c:v>
                </c:pt>
                <c:pt idx="2">
                  <c:v>344</c:v>
                </c:pt>
                <c:pt idx="3">
                  <c:v>357</c:v>
                </c:pt>
                <c:pt idx="4">
                  <c:v>372</c:v>
                </c:pt>
                <c:pt idx="5">
                  <c:v>393</c:v>
                </c:pt>
                <c:pt idx="6">
                  <c:v>412</c:v>
                </c:pt>
                <c:pt idx="7">
                  <c:v>428</c:v>
                </c:pt>
                <c:pt idx="8">
                  <c:v>439</c:v>
                </c:pt>
                <c:pt idx="9">
                  <c:v>448</c:v>
                </c:pt>
                <c:pt idx="10">
                  <c:v>467</c:v>
                </c:pt>
                <c:pt idx="11">
                  <c:v>478</c:v>
                </c:pt>
                <c:pt idx="12">
                  <c:v>486</c:v>
                </c:pt>
                <c:pt idx="13">
                  <c:v>496</c:v>
                </c:pt>
              </c:numCache>
            </c:numRef>
          </c:xVal>
          <c:yVal>
            <c:numRef>
              <c:f>i0!$H$4:$H$17</c:f>
              <c:numCache>
                <c:formatCode>General</c:formatCode>
                <c:ptCount val="14"/>
                <c:pt idx="0">
                  <c:v>843.09386999050071</c:v>
                </c:pt>
                <c:pt idx="1">
                  <c:v>880.77894741910347</c:v>
                </c:pt>
                <c:pt idx="2">
                  <c:v>956.14910227630912</c:v>
                </c:pt>
                <c:pt idx="3">
                  <c:v>996.97460282396196</c:v>
                </c:pt>
                <c:pt idx="4">
                  <c:v>1044.0809496097154</c:v>
                </c:pt>
                <c:pt idx="5">
                  <c:v>1110.0298351097704</c:v>
                </c:pt>
                <c:pt idx="6">
                  <c:v>1169.6978743717248</c:v>
                </c:pt>
                <c:pt idx="7">
                  <c:v>1219.9446442765284</c:v>
                </c:pt>
                <c:pt idx="8">
                  <c:v>1254.4892985860811</c:v>
                </c:pt>
                <c:pt idx="9">
                  <c:v>1282.753106657533</c:v>
                </c:pt>
                <c:pt idx="10">
                  <c:v>1342.4211459194876</c:v>
                </c:pt>
                <c:pt idx="11">
                  <c:v>1376.96580022904</c:v>
                </c:pt>
                <c:pt idx="12">
                  <c:v>1402.089185181442</c:v>
                </c:pt>
                <c:pt idx="13">
                  <c:v>1433.4934163719442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3A-4596-9A9F-0C4774462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94683788885699"/>
          <c:y val="0.69643437040469502"/>
          <c:w val="0.27142966189361867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VE0 ao variar </a:t>
            </a:r>
            <a:r>
              <a:rPr lang="pt-PT" sz="1600" b="0" i="0" baseline="0">
                <a:effectLst/>
              </a:rPr>
              <a:t>i0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7366314581842438"/>
        </c:manualLayout>
      </c:layout>
      <c:scatterChart>
        <c:scatterStyle val="lineMarker"/>
        <c:varyColors val="0"/>
        <c:ser>
          <c:idx val="0"/>
          <c:order val="0"/>
          <c:tx>
            <c:v>V(i)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i0!$E$4:$E$17</c:f>
              <c:numCache>
                <c:formatCode>General</c:formatCode>
                <c:ptCount val="14"/>
                <c:pt idx="0">
                  <c:v>435.57777721091333</c:v>
                </c:pt>
                <c:pt idx="1">
                  <c:v>452.54833995939043</c:v>
                </c:pt>
                <c:pt idx="2">
                  <c:v>486.4894654563447</c:v>
                </c:pt>
                <c:pt idx="3">
                  <c:v>504.87424176719497</c:v>
                </c:pt>
                <c:pt idx="4">
                  <c:v>526.0874452027914</c:v>
                </c:pt>
                <c:pt idx="5">
                  <c:v>555.78593001262641</c:v>
                </c:pt>
                <c:pt idx="6">
                  <c:v>582.6559876977152</c:v>
                </c:pt>
                <c:pt idx="7">
                  <c:v>605.28340469568468</c:v>
                </c:pt>
                <c:pt idx="8">
                  <c:v>620.83975388178874</c:v>
                </c:pt>
                <c:pt idx="9">
                  <c:v>633.56767594314658</c:v>
                </c:pt>
                <c:pt idx="10">
                  <c:v>660.43773362823538</c:v>
                </c:pt>
                <c:pt idx="11">
                  <c:v>675.99408281433944</c:v>
                </c:pt>
                <c:pt idx="12">
                  <c:v>687.30779131332429</c:v>
                </c:pt>
                <c:pt idx="13">
                  <c:v>701.44992693705524</c:v>
                </c:pt>
              </c:numCache>
            </c:numRef>
          </c:xVal>
          <c:yVal>
            <c:numRef>
              <c:f>i0!$K$4:$K$17</c:f>
              <c:numCache>
                <c:formatCode>0.0000</c:formatCode>
                <c:ptCount val="14"/>
                <c:pt idx="0">
                  <c:v>0.92</c:v>
                </c:pt>
                <c:pt idx="1">
                  <c:v>0.95</c:v>
                </c:pt>
                <c:pt idx="2">
                  <c:v>1.01</c:v>
                </c:pt>
                <c:pt idx="3">
                  <c:v>1.04</c:v>
                </c:pt>
                <c:pt idx="4">
                  <c:v>1.0900000000000001</c:v>
                </c:pt>
                <c:pt idx="5">
                  <c:v>1.145</c:v>
                </c:pt>
                <c:pt idx="6">
                  <c:v>1.2</c:v>
                </c:pt>
                <c:pt idx="7">
                  <c:v>1.25</c:v>
                </c:pt>
                <c:pt idx="8">
                  <c:v>1.29</c:v>
                </c:pt>
                <c:pt idx="9">
                  <c:v>1.31</c:v>
                </c:pt>
                <c:pt idx="10">
                  <c:v>1.37</c:v>
                </c:pt>
                <c:pt idx="11">
                  <c:v>1.41</c:v>
                </c:pt>
                <c:pt idx="12">
                  <c:v>1.43</c:v>
                </c:pt>
                <c:pt idx="13">
                  <c:v>1.46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5A-4A5A-820D-EC86248A5ED5}"/>
            </c:ext>
          </c:extLst>
        </c:ser>
        <c:ser>
          <c:idx val="1"/>
          <c:order val="1"/>
          <c:tx>
            <c:v>Aj Lin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i0!$E$4:$E$17</c:f>
              <c:numCache>
                <c:formatCode>General</c:formatCode>
                <c:ptCount val="14"/>
                <c:pt idx="0">
                  <c:v>435.57777721091333</c:v>
                </c:pt>
                <c:pt idx="1">
                  <c:v>452.54833995939043</c:v>
                </c:pt>
                <c:pt idx="2">
                  <c:v>486.4894654563447</c:v>
                </c:pt>
                <c:pt idx="3">
                  <c:v>504.87424176719497</c:v>
                </c:pt>
                <c:pt idx="4">
                  <c:v>526.0874452027914</c:v>
                </c:pt>
                <c:pt idx="5">
                  <c:v>555.78593001262641</c:v>
                </c:pt>
                <c:pt idx="6">
                  <c:v>582.6559876977152</c:v>
                </c:pt>
                <c:pt idx="7">
                  <c:v>605.28340469568468</c:v>
                </c:pt>
                <c:pt idx="8">
                  <c:v>620.83975388178874</c:v>
                </c:pt>
                <c:pt idx="9">
                  <c:v>633.56767594314658</c:v>
                </c:pt>
                <c:pt idx="10">
                  <c:v>660.43773362823538</c:v>
                </c:pt>
                <c:pt idx="11">
                  <c:v>675.99408281433944</c:v>
                </c:pt>
                <c:pt idx="12">
                  <c:v>687.30779131332429</c:v>
                </c:pt>
                <c:pt idx="13">
                  <c:v>701.44992693705524</c:v>
                </c:pt>
              </c:numCache>
            </c:numRef>
          </c:xVal>
          <c:yVal>
            <c:numRef>
              <c:f>i0!$L$4:$L$17</c:f>
              <c:numCache>
                <c:formatCode>General</c:formatCode>
                <c:ptCount val="14"/>
                <c:pt idx="0">
                  <c:v>0.90671186497588063</c:v>
                </c:pt>
                <c:pt idx="1">
                  <c:v>0.94165086684499766</c:v>
                </c:pt>
                <c:pt idx="2">
                  <c:v>1.0115288705832317</c:v>
                </c:pt>
                <c:pt idx="3">
                  <c:v>1.049379455941442</c:v>
                </c:pt>
                <c:pt idx="4">
                  <c:v>1.0930532082778381</c:v>
                </c:pt>
                <c:pt idx="5">
                  <c:v>1.1541964615487932</c:v>
                </c:pt>
                <c:pt idx="6">
                  <c:v>1.2095165478415617</c:v>
                </c:pt>
                <c:pt idx="7">
                  <c:v>1.256101883667051</c:v>
                </c:pt>
                <c:pt idx="8">
                  <c:v>1.288129302047075</c:v>
                </c:pt>
                <c:pt idx="9">
                  <c:v>1.3143335534489127</c:v>
                </c:pt>
                <c:pt idx="10">
                  <c:v>1.3696536397416814</c:v>
                </c:pt>
                <c:pt idx="11">
                  <c:v>1.4016810581217054</c:v>
                </c:pt>
                <c:pt idx="12">
                  <c:v>1.4249737260344502</c:v>
                </c:pt>
                <c:pt idx="13">
                  <c:v>1.4540895609253812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5A-4A5A-820D-EC86248A5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740785888124577"/>
          <c:y val="0.29777444772259726"/>
          <c:w val="0.28690784319326701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pt-PT" sz="1600"/>
              <a:t>i0)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i0!$D$9:$D$17</c:f>
              <c:numCache>
                <c:formatCode>General</c:formatCode>
                <c:ptCount val="9"/>
                <c:pt idx="0">
                  <c:v>393</c:v>
                </c:pt>
                <c:pt idx="1">
                  <c:v>412</c:v>
                </c:pt>
                <c:pt idx="2">
                  <c:v>428</c:v>
                </c:pt>
                <c:pt idx="3">
                  <c:v>439</c:v>
                </c:pt>
                <c:pt idx="4">
                  <c:v>448</c:v>
                </c:pt>
                <c:pt idx="5">
                  <c:v>467</c:v>
                </c:pt>
                <c:pt idx="6">
                  <c:v>478</c:v>
                </c:pt>
                <c:pt idx="7">
                  <c:v>486</c:v>
                </c:pt>
                <c:pt idx="8">
                  <c:v>496</c:v>
                </c:pt>
              </c:numCache>
            </c:numRef>
          </c:xVal>
          <c:yVal>
            <c:numRef>
              <c:f>i0!$I$9:$I$17</c:f>
              <c:numCache>
                <c:formatCode>General</c:formatCode>
                <c:ptCount val="9"/>
                <c:pt idx="0">
                  <c:v>0.26923270934662469</c:v>
                </c:pt>
                <c:pt idx="1">
                  <c:v>0.13958442329953868</c:v>
                </c:pt>
                <c:pt idx="2">
                  <c:v>-0.32686808597122763</c:v>
                </c:pt>
                <c:pt idx="3">
                  <c:v>-0.36471147362044576</c:v>
                </c:pt>
                <c:pt idx="4">
                  <c:v>-0.62709101008476864</c:v>
                </c:pt>
                <c:pt idx="5">
                  <c:v>1.364581047427464</c:v>
                </c:pt>
                <c:pt idx="6">
                  <c:v>0.47820952235451841</c:v>
                </c:pt>
                <c:pt idx="7">
                  <c:v>-1.452073007128547</c:v>
                </c:pt>
                <c:pt idx="8">
                  <c:v>0.51913587437411479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89-4DED-BBB2-56B8607BD4DA}"/>
            </c:ext>
          </c:extLst>
        </c:ser>
        <c:ser>
          <c:idx val="1"/>
          <c:order val="1"/>
          <c:tx>
            <c:v>Resíduos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'i0 (2)'!$D$4:$D$16</c:f>
              <c:numCache>
                <c:formatCode>General</c:formatCode>
                <c:ptCount val="13"/>
                <c:pt idx="0">
                  <c:v>498</c:v>
                </c:pt>
                <c:pt idx="1">
                  <c:v>480</c:v>
                </c:pt>
                <c:pt idx="2">
                  <c:v>467</c:v>
                </c:pt>
                <c:pt idx="3">
                  <c:v>439</c:v>
                </c:pt>
                <c:pt idx="4">
                  <c:v>421</c:v>
                </c:pt>
                <c:pt idx="5">
                  <c:v>410</c:v>
                </c:pt>
                <c:pt idx="6">
                  <c:v>395</c:v>
                </c:pt>
                <c:pt idx="7">
                  <c:v>378</c:v>
                </c:pt>
                <c:pt idx="8">
                  <c:v>363</c:v>
                </c:pt>
                <c:pt idx="9">
                  <c:v>346</c:v>
                </c:pt>
                <c:pt idx="10">
                  <c:v>329</c:v>
                </c:pt>
                <c:pt idx="11">
                  <c:v>314</c:v>
                </c:pt>
                <c:pt idx="12">
                  <c:v>304</c:v>
                </c:pt>
              </c:numCache>
            </c:numRef>
          </c:xVal>
          <c:yVal>
            <c:numRef>
              <c:f>'i0 (2)'!$I$4:$I$15</c:f>
              <c:numCache>
                <c:formatCode>General</c:formatCode>
                <c:ptCount val="12"/>
                <c:pt idx="0">
                  <c:v>4.7002873262042613</c:v>
                </c:pt>
                <c:pt idx="1">
                  <c:v>2.0248466561581608</c:v>
                </c:pt>
                <c:pt idx="2">
                  <c:v>4.6102106075945812</c:v>
                </c:pt>
                <c:pt idx="3">
                  <c:v>1.3126556311954118</c:v>
                </c:pt>
                <c:pt idx="4">
                  <c:v>-3.0598413136983709</c:v>
                </c:pt>
                <c:pt idx="5">
                  <c:v>-3.3199029819746784</c:v>
                </c:pt>
                <c:pt idx="6">
                  <c:v>-4.9601812226909487</c:v>
                </c:pt>
                <c:pt idx="7">
                  <c:v>-7.1491463933897421</c:v>
                </c:pt>
                <c:pt idx="8">
                  <c:v>-7.0923683592582165</c:v>
                </c:pt>
                <c:pt idx="9">
                  <c:v>-3.0587938555153187</c:v>
                </c:pt>
                <c:pt idx="10">
                  <c:v>-1.0051183390949063</c:v>
                </c:pt>
                <c:pt idx="11">
                  <c:v>6.5469915756140153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C0-4F45-B7A6-47323726BA30}"/>
            </c:ext>
          </c:extLst>
        </c:ser>
        <c:ser>
          <c:idx val="2"/>
          <c:order val="2"/>
          <c:tx>
            <c:v>Resíduos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i0!$D$19:$D$22</c:f>
              <c:numCache>
                <c:formatCode>General</c:formatCode>
                <c:ptCount val="4"/>
                <c:pt idx="0">
                  <c:v>478</c:v>
                </c:pt>
                <c:pt idx="1">
                  <c:v>445</c:v>
                </c:pt>
                <c:pt idx="2">
                  <c:v>356</c:v>
                </c:pt>
                <c:pt idx="3">
                  <c:v>310</c:v>
                </c:pt>
              </c:numCache>
            </c:numRef>
          </c:xVal>
          <c:yVal>
            <c:numRef>
              <c:f>i0!$I$19:$I$22</c:f>
              <c:numCache>
                <c:formatCode>General</c:formatCode>
                <c:ptCount val="4"/>
                <c:pt idx="0">
                  <c:v>3.0433807941608393</c:v>
                </c:pt>
                <c:pt idx="1">
                  <c:v>-0.77877596036159957</c:v>
                </c:pt>
                <c:pt idx="2">
                  <c:v>-8.8294177993519725</c:v>
                </c:pt>
                <c:pt idx="3">
                  <c:v>6.5648129655527327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C0-4F45-B7A6-47323726B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3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09248555183998"/>
          <c:y val="0.78393813073040941"/>
          <c:w val="0.16401898854215594"/>
          <c:h val="0.2160618692695905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pt-PT" sz="1600"/>
              <a:t>i0)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i0!$E$4:$E$23</c:f>
              <c:strCache>
                <c:ptCount val="20"/>
                <c:pt idx="0">
                  <c:v>435,5777772</c:v>
                </c:pt>
                <c:pt idx="1">
                  <c:v>452,54834</c:v>
                </c:pt>
                <c:pt idx="2">
                  <c:v>486,4894655</c:v>
                </c:pt>
                <c:pt idx="3">
                  <c:v>504,8742418</c:v>
                </c:pt>
                <c:pt idx="4">
                  <c:v>526,0874452</c:v>
                </c:pt>
                <c:pt idx="5">
                  <c:v>555,78593</c:v>
                </c:pt>
                <c:pt idx="6">
                  <c:v>582,6559877</c:v>
                </c:pt>
                <c:pt idx="7">
                  <c:v>605,2834047</c:v>
                </c:pt>
                <c:pt idx="8">
                  <c:v>620,8397539</c:v>
                </c:pt>
                <c:pt idx="9">
                  <c:v>633,5676759</c:v>
                </c:pt>
                <c:pt idx="10">
                  <c:v>660,4377336</c:v>
                </c:pt>
                <c:pt idx="11">
                  <c:v>675,9940828</c:v>
                </c:pt>
                <c:pt idx="12">
                  <c:v>687,3077913</c:v>
                </c:pt>
                <c:pt idx="13">
                  <c:v>701,4499269</c:v>
                </c:pt>
                <c:pt idx="14">
                  <c:v>Ajustar paralelismo dos eixos</c:v>
                </c:pt>
                <c:pt idx="15">
                  <c:v>675,9940828</c:v>
                </c:pt>
                <c:pt idx="16">
                  <c:v>629,3250353</c:v>
                </c:pt>
                <c:pt idx="17">
                  <c:v>503,4600282</c:v>
                </c:pt>
                <c:pt idx="18">
                  <c:v>438,4062043</c:v>
                </c:pt>
                <c:pt idx="19">
                  <c:v>0</c:v>
                </c:pt>
              </c:strCache>
            </c:strRef>
          </c:xVal>
          <c:yVal>
            <c:numRef>
              <c:f>i0!$M$4:$M$23</c:f>
              <c:numCache>
                <c:formatCode>General</c:formatCode>
                <c:ptCount val="20"/>
                <c:pt idx="0" formatCode="0.0000">
                  <c:v>1.3288135024119407E-2</c:v>
                </c:pt>
                <c:pt idx="1">
                  <c:v>8.3491331550022974E-3</c:v>
                </c:pt>
                <c:pt idx="2">
                  <c:v>-1.5288705832317007E-3</c:v>
                </c:pt>
                <c:pt idx="3">
                  <c:v>-9.3794559414419609E-3</c:v>
                </c:pt>
                <c:pt idx="4">
                  <c:v>-3.0532082778380598E-3</c:v>
                </c:pt>
                <c:pt idx="5">
                  <c:v>-9.1964615487931667E-3</c:v>
                </c:pt>
                <c:pt idx="6">
                  <c:v>-9.516547841561751E-3</c:v>
                </c:pt>
                <c:pt idx="7">
                  <c:v>-6.1018836670510002E-3</c:v>
                </c:pt>
                <c:pt idx="8">
                  <c:v>1.8706979529250489E-3</c:v>
                </c:pt>
                <c:pt idx="9">
                  <c:v>-4.3335534489126193E-3</c:v>
                </c:pt>
                <c:pt idx="10">
                  <c:v>3.4636025831868977E-4</c:v>
                </c:pt>
                <c:pt idx="11">
                  <c:v>8.3189418782945168E-3</c:v>
                </c:pt>
                <c:pt idx="12">
                  <c:v>5.0262739655497768E-3</c:v>
                </c:pt>
                <c:pt idx="13">
                  <c:v>5.9104390746187452E-3</c:v>
                </c:pt>
                <c:pt idx="14">
                  <c:v>0</c:v>
                </c:pt>
                <c:pt idx="15">
                  <c:v>-15.622387788278505</c:v>
                </c:pt>
                <c:pt idx="16">
                  <c:v>1.1250558496647902</c:v>
                </c:pt>
                <c:pt idx="17">
                  <c:v>0.89005584966479023</c:v>
                </c:pt>
                <c:pt idx="18">
                  <c:v>0.78005584966479025</c:v>
                </c:pt>
                <c:pt idx="19">
                  <c:v>-9.9441503352097893E-3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EA-4939-AA2A-85B09EE9A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801356003321168"/>
          <c:y val="0.78868408219091057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VE0 ao variar</a:t>
            </a:r>
            <a:r>
              <a:rPr lang="en-US" sz="1600" baseline="0"/>
              <a:t> </a:t>
            </a:r>
            <a:r>
              <a:rPr lang="pt-PT" sz="1600" baseline="0"/>
              <a:t>i0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'i0 (2)'!$D$4:$D$17</c:f>
              <c:numCache>
                <c:formatCode>General</c:formatCode>
                <c:ptCount val="14"/>
                <c:pt idx="0">
                  <c:v>498</c:v>
                </c:pt>
                <c:pt idx="1">
                  <c:v>480</c:v>
                </c:pt>
                <c:pt idx="2">
                  <c:v>467</c:v>
                </c:pt>
                <c:pt idx="3">
                  <c:v>439</c:v>
                </c:pt>
                <c:pt idx="4">
                  <c:v>421</c:v>
                </c:pt>
                <c:pt idx="5">
                  <c:v>410</c:v>
                </c:pt>
                <c:pt idx="6">
                  <c:v>395</c:v>
                </c:pt>
                <c:pt idx="7">
                  <c:v>378</c:v>
                </c:pt>
                <c:pt idx="8">
                  <c:v>363</c:v>
                </c:pt>
                <c:pt idx="9">
                  <c:v>346</c:v>
                </c:pt>
                <c:pt idx="10">
                  <c:v>329</c:v>
                </c:pt>
                <c:pt idx="11">
                  <c:v>314</c:v>
                </c:pt>
                <c:pt idx="12">
                  <c:v>304</c:v>
                </c:pt>
              </c:numCache>
            </c:numRef>
          </c:xVal>
          <c:yVal>
            <c:numRef>
              <c:f>'i0 (2)'!$G$4:$G$17</c:f>
              <c:numCache>
                <c:formatCode>General</c:formatCode>
                <c:ptCount val="14"/>
                <c:pt idx="0">
                  <c:v>1252.5689521938505</c:v>
                </c:pt>
                <c:pt idx="1">
                  <c:v>1202.6472134420801</c:v>
                </c:pt>
                <c:pt idx="2">
                  <c:v>1171.1102510011601</c:v>
                </c:pt>
                <c:pt idx="3">
                  <c:v>1094.318454564301</c:v>
                </c:pt>
                <c:pt idx="4">
                  <c:v>1042.6996595376829</c:v>
                </c:pt>
                <c:pt idx="5">
                  <c:v>1013.5668601527974</c:v>
                </c:pt>
                <c:pt idx="6">
                  <c:v>972.55466684397754</c:v>
                </c:pt>
                <c:pt idx="7">
                  <c:v>925.74419792942808</c:v>
                </c:pt>
                <c:pt idx="8">
                  <c:v>886.42906089545602</c:v>
                </c:pt>
                <c:pt idx="9">
                  <c:v>845.84113165534825</c:v>
                </c:pt>
                <c:pt idx="10">
                  <c:v>803.27330342791799</c:v>
                </c:pt>
                <c:pt idx="11">
                  <c:v>771.45349827452344</c:v>
                </c:pt>
                <c:pt idx="12">
                  <c:v>749.10892398902854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57-4E65-9A2F-74C05A193893}"/>
            </c:ext>
          </c:extLst>
        </c:ser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'i0 (2)'!$D$4:$D$17</c:f>
              <c:numCache>
                <c:formatCode>General</c:formatCode>
                <c:ptCount val="14"/>
                <c:pt idx="0">
                  <c:v>498</c:v>
                </c:pt>
                <c:pt idx="1">
                  <c:v>480</c:v>
                </c:pt>
                <c:pt idx="2">
                  <c:v>467</c:v>
                </c:pt>
                <c:pt idx="3">
                  <c:v>439</c:v>
                </c:pt>
                <c:pt idx="4">
                  <c:v>421</c:v>
                </c:pt>
                <c:pt idx="5">
                  <c:v>410</c:v>
                </c:pt>
                <c:pt idx="6">
                  <c:v>395</c:v>
                </c:pt>
                <c:pt idx="7">
                  <c:v>378</c:v>
                </c:pt>
                <c:pt idx="8">
                  <c:v>363</c:v>
                </c:pt>
                <c:pt idx="9">
                  <c:v>346</c:v>
                </c:pt>
                <c:pt idx="10">
                  <c:v>329</c:v>
                </c:pt>
                <c:pt idx="11">
                  <c:v>314</c:v>
                </c:pt>
                <c:pt idx="12">
                  <c:v>304</c:v>
                </c:pt>
              </c:numCache>
            </c:numRef>
          </c:xVal>
          <c:yVal>
            <c:numRef>
              <c:f>'i0 (2)'!$H$4:$H$17</c:f>
              <c:numCache>
                <c:formatCode>General</c:formatCode>
                <c:ptCount val="14"/>
                <c:pt idx="0">
                  <c:v>1247.8686648676462</c:v>
                </c:pt>
                <c:pt idx="1">
                  <c:v>1200.6223667859219</c:v>
                </c:pt>
                <c:pt idx="2">
                  <c:v>1166.5000403935655</c:v>
                </c:pt>
                <c:pt idx="3">
                  <c:v>1093.0057989331056</c:v>
                </c:pt>
                <c:pt idx="4">
                  <c:v>1045.7595008513813</c:v>
                </c:pt>
                <c:pt idx="5">
                  <c:v>1016.8867631347721</c:v>
                </c:pt>
                <c:pt idx="6">
                  <c:v>977.51484806666849</c:v>
                </c:pt>
                <c:pt idx="7">
                  <c:v>932.89334432281782</c:v>
                </c:pt>
                <c:pt idx="8">
                  <c:v>893.52142925471423</c:v>
                </c:pt>
                <c:pt idx="9">
                  <c:v>848.89992551086357</c:v>
                </c:pt>
                <c:pt idx="10">
                  <c:v>804.2784217670129</c:v>
                </c:pt>
                <c:pt idx="11">
                  <c:v>764.90650669890942</c:v>
                </c:pt>
                <c:pt idx="12">
                  <c:v>738.6585633201737</c:v>
                </c:pt>
                <c:pt idx="13">
                  <c:v>-59.278915393391344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57-4E65-9A2F-74C05A193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94683788885699"/>
          <c:y val="0.69643437040469502"/>
          <c:w val="0.27142966189361867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VE0 ao variar </a:t>
            </a:r>
            <a:r>
              <a:rPr lang="pt-PT" sz="1600" b="0" i="0" baseline="0">
                <a:effectLst/>
              </a:rPr>
              <a:t>i0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7366314581842438"/>
        </c:manualLayout>
      </c:layout>
      <c:scatterChart>
        <c:scatterStyle val="lineMarker"/>
        <c:varyColors val="0"/>
        <c:ser>
          <c:idx val="0"/>
          <c:order val="0"/>
          <c:tx>
            <c:v>V(i)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'i0 (2)'!$E$4:$E$17</c:f>
              <c:numCache>
                <c:formatCode>General</c:formatCode>
                <c:ptCount val="14"/>
                <c:pt idx="0">
                  <c:v>704.27835406180134</c:v>
                </c:pt>
                <c:pt idx="1">
                  <c:v>678.82250993908565</c:v>
                </c:pt>
                <c:pt idx="2">
                  <c:v>660.43773362823538</c:v>
                </c:pt>
                <c:pt idx="3">
                  <c:v>620.83975388178874</c:v>
                </c:pt>
                <c:pt idx="4">
                  <c:v>595.38390975907305</c:v>
                </c:pt>
                <c:pt idx="5">
                  <c:v>579.82756057296899</c:v>
                </c:pt>
                <c:pt idx="6">
                  <c:v>558.61435713737262</c:v>
                </c:pt>
                <c:pt idx="7">
                  <c:v>534.57272657702993</c:v>
                </c:pt>
                <c:pt idx="8">
                  <c:v>513.35952314143356</c:v>
                </c:pt>
                <c:pt idx="9">
                  <c:v>489.31789258109092</c:v>
                </c:pt>
                <c:pt idx="10">
                  <c:v>465.27626202074828</c:v>
                </c:pt>
                <c:pt idx="11">
                  <c:v>444.06305858515185</c:v>
                </c:pt>
                <c:pt idx="12">
                  <c:v>429.9209229614209</c:v>
                </c:pt>
                <c:pt idx="13">
                  <c:v>0</c:v>
                </c:pt>
              </c:numCache>
            </c:numRef>
          </c:xVal>
          <c:yVal>
            <c:numRef>
              <c:f>'i0 (2)'!$K$4:$K$17</c:f>
              <c:numCache>
                <c:formatCode>0.0000</c:formatCode>
                <c:ptCount val="14"/>
                <c:pt idx="0">
                  <c:v>1.29</c:v>
                </c:pt>
                <c:pt idx="1">
                  <c:v>1.23</c:v>
                </c:pt>
                <c:pt idx="2">
                  <c:v>1.2050000000000001</c:v>
                </c:pt>
                <c:pt idx="3">
                  <c:v>1.1299999999999999</c:v>
                </c:pt>
                <c:pt idx="4">
                  <c:v>1.08</c:v>
                </c:pt>
                <c:pt idx="5">
                  <c:v>1.05</c:v>
                </c:pt>
                <c:pt idx="6">
                  <c:v>1.0049999999999999</c:v>
                </c:pt>
                <c:pt idx="7">
                  <c:v>0.95</c:v>
                </c:pt>
                <c:pt idx="8">
                  <c:v>0.92</c:v>
                </c:pt>
                <c:pt idx="9">
                  <c:v>0.87</c:v>
                </c:pt>
                <c:pt idx="10">
                  <c:v>0.83</c:v>
                </c:pt>
                <c:pt idx="11">
                  <c:v>0.79</c:v>
                </c:pt>
                <c:pt idx="12">
                  <c:v>0.78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8E-47EB-B633-01E515149747}"/>
            </c:ext>
          </c:extLst>
        </c:ser>
        <c:ser>
          <c:idx val="1"/>
          <c:order val="1"/>
          <c:tx>
            <c:v>Aj Lin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'i0 (2)'!$E$4:$E$17</c:f>
              <c:numCache>
                <c:formatCode>General</c:formatCode>
                <c:ptCount val="14"/>
                <c:pt idx="0">
                  <c:v>704.27835406180134</c:v>
                </c:pt>
                <c:pt idx="1">
                  <c:v>678.82250993908565</c:v>
                </c:pt>
                <c:pt idx="2">
                  <c:v>660.43773362823538</c:v>
                </c:pt>
                <c:pt idx="3">
                  <c:v>620.83975388178874</c:v>
                </c:pt>
                <c:pt idx="4">
                  <c:v>595.38390975907305</c:v>
                </c:pt>
                <c:pt idx="5">
                  <c:v>579.82756057296899</c:v>
                </c:pt>
                <c:pt idx="6">
                  <c:v>558.61435713737262</c:v>
                </c:pt>
                <c:pt idx="7">
                  <c:v>534.57272657702993</c:v>
                </c:pt>
                <c:pt idx="8">
                  <c:v>513.35952314143356</c:v>
                </c:pt>
                <c:pt idx="9">
                  <c:v>489.31789258109092</c:v>
                </c:pt>
                <c:pt idx="10">
                  <c:v>465.27626202074828</c:v>
                </c:pt>
                <c:pt idx="11">
                  <c:v>444.06305858515185</c:v>
                </c:pt>
                <c:pt idx="12">
                  <c:v>429.9209229614209</c:v>
                </c:pt>
                <c:pt idx="13">
                  <c:v>0</c:v>
                </c:pt>
              </c:numCache>
            </c:numRef>
          </c:xVal>
          <c:yVal>
            <c:numRef>
              <c:f>'i0 (2)'!$L$4:$L$17</c:f>
              <c:numCache>
                <c:formatCode>General</c:formatCode>
                <c:ptCount val="14"/>
                <c:pt idx="0">
                  <c:v>1.2753147354835668</c:v>
                </c:pt>
                <c:pt idx="1">
                  <c:v>1.2287943233709526</c:v>
                </c:pt>
                <c:pt idx="2">
                  <c:v>1.1951962479562868</c:v>
                </c:pt>
                <c:pt idx="3">
                  <c:v>1.1228311624477756</c:v>
                </c:pt>
                <c:pt idx="4">
                  <c:v>1.0763107503351614</c:v>
                </c:pt>
                <c:pt idx="5">
                  <c:v>1.0478816095996748</c:v>
                </c:pt>
                <c:pt idx="6">
                  <c:v>1.0091145995058297</c:v>
                </c:pt>
                <c:pt idx="7">
                  <c:v>0.96517865473280495</c:v>
                </c:pt>
                <c:pt idx="8">
                  <c:v>0.92641164463895975</c:v>
                </c:pt>
                <c:pt idx="9">
                  <c:v>0.8824756998659351</c:v>
                </c:pt>
                <c:pt idx="10">
                  <c:v>0.83853975509291045</c:v>
                </c:pt>
                <c:pt idx="11">
                  <c:v>0.79977274499906525</c:v>
                </c:pt>
                <c:pt idx="12">
                  <c:v>0.77392807160316845</c:v>
                </c:pt>
                <c:pt idx="13">
                  <c:v>-1.1749999632095109E-2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8E-47EB-B633-01E515149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740785888124577"/>
          <c:y val="0.29777444772259726"/>
          <c:w val="0.28690784319326701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pt-PT" sz="1600"/>
              <a:t>i0)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'i0 (2)'!$E$4:$E$16</c:f>
              <c:numCache>
                <c:formatCode>General</c:formatCode>
                <c:ptCount val="13"/>
                <c:pt idx="0">
                  <c:v>704.27835406180134</c:v>
                </c:pt>
                <c:pt idx="1">
                  <c:v>678.82250993908565</c:v>
                </c:pt>
                <c:pt idx="2">
                  <c:v>660.43773362823538</c:v>
                </c:pt>
                <c:pt idx="3">
                  <c:v>620.83975388178874</c:v>
                </c:pt>
                <c:pt idx="4">
                  <c:v>595.38390975907305</c:v>
                </c:pt>
                <c:pt idx="5">
                  <c:v>579.82756057296899</c:v>
                </c:pt>
                <c:pt idx="6">
                  <c:v>558.61435713737262</c:v>
                </c:pt>
                <c:pt idx="7">
                  <c:v>534.57272657702993</c:v>
                </c:pt>
                <c:pt idx="8">
                  <c:v>513.35952314143356</c:v>
                </c:pt>
                <c:pt idx="9">
                  <c:v>489.31789258109092</c:v>
                </c:pt>
                <c:pt idx="10">
                  <c:v>465.27626202074828</c:v>
                </c:pt>
                <c:pt idx="11">
                  <c:v>444.06305858515185</c:v>
                </c:pt>
                <c:pt idx="12">
                  <c:v>429.9209229614209</c:v>
                </c:pt>
              </c:numCache>
            </c:numRef>
          </c:xVal>
          <c:yVal>
            <c:numRef>
              <c:f>'i0 (2)'!$I$4:$I$16</c:f>
              <c:numCache>
                <c:formatCode>General</c:formatCode>
                <c:ptCount val="13"/>
                <c:pt idx="0">
                  <c:v>4.7002873262042613</c:v>
                </c:pt>
                <c:pt idx="1">
                  <c:v>2.0248466561581608</c:v>
                </c:pt>
                <c:pt idx="2">
                  <c:v>4.6102106075945812</c:v>
                </c:pt>
                <c:pt idx="3">
                  <c:v>1.3126556311954118</c:v>
                </c:pt>
                <c:pt idx="4">
                  <c:v>-3.0598413136983709</c:v>
                </c:pt>
                <c:pt idx="5">
                  <c:v>-3.3199029819746784</c:v>
                </c:pt>
                <c:pt idx="6">
                  <c:v>-4.9601812226909487</c:v>
                </c:pt>
                <c:pt idx="7">
                  <c:v>-7.1491463933897421</c:v>
                </c:pt>
                <c:pt idx="8">
                  <c:v>-7.0923683592582165</c:v>
                </c:pt>
                <c:pt idx="9">
                  <c:v>-3.0587938555153187</c:v>
                </c:pt>
                <c:pt idx="10">
                  <c:v>-1.0051183390949063</c:v>
                </c:pt>
                <c:pt idx="11">
                  <c:v>6.5469915756140153</c:v>
                </c:pt>
                <c:pt idx="12">
                  <c:v>10.450360668854842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E4-4EE5-B6BF-988140406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09248555183998"/>
          <c:y val="0.78393813073040941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pt-PT" sz="1600"/>
              <a:t>i0)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'i0 (2)'!$E$4:$E$23</c:f>
              <c:numCache>
                <c:formatCode>General</c:formatCode>
                <c:ptCount val="20"/>
                <c:pt idx="0">
                  <c:v>704.27835406180134</c:v>
                </c:pt>
                <c:pt idx="1">
                  <c:v>678.82250993908565</c:v>
                </c:pt>
                <c:pt idx="2">
                  <c:v>660.43773362823538</c:v>
                </c:pt>
                <c:pt idx="3">
                  <c:v>620.83975388178874</c:v>
                </c:pt>
                <c:pt idx="4">
                  <c:v>595.38390975907305</c:v>
                </c:pt>
                <c:pt idx="5">
                  <c:v>579.82756057296899</c:v>
                </c:pt>
                <c:pt idx="6">
                  <c:v>558.61435713737262</c:v>
                </c:pt>
                <c:pt idx="7">
                  <c:v>534.57272657702993</c:v>
                </c:pt>
                <c:pt idx="8">
                  <c:v>513.35952314143356</c:v>
                </c:pt>
                <c:pt idx="9">
                  <c:v>489.31789258109092</c:v>
                </c:pt>
                <c:pt idx="10">
                  <c:v>465.27626202074828</c:v>
                </c:pt>
                <c:pt idx="11">
                  <c:v>444.06305858515185</c:v>
                </c:pt>
                <c:pt idx="12">
                  <c:v>429.9209229614209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'i0 (2)'!$M$4:$M$23</c:f>
              <c:numCache>
                <c:formatCode>0.0000</c:formatCode>
                <c:ptCount val="20"/>
                <c:pt idx="0">
                  <c:v>1.4685264516433261E-2</c:v>
                </c:pt>
                <c:pt idx="1">
                  <c:v>1.2056766290473586E-3</c:v>
                </c:pt>
                <c:pt idx="2">
                  <c:v>9.8037520437133097E-3</c:v>
                </c:pt>
                <c:pt idx="3">
                  <c:v>7.1688375522243053E-3</c:v>
                </c:pt>
                <c:pt idx="4">
                  <c:v>3.6892496648386341E-3</c:v>
                </c:pt>
                <c:pt idx="5">
                  <c:v>2.118390400325243E-3</c:v>
                </c:pt>
                <c:pt idx="6">
                  <c:v>-4.114599505829819E-3</c:v>
                </c:pt>
                <c:pt idx="7">
                  <c:v>-1.5178654732804997E-2</c:v>
                </c:pt>
                <c:pt idx="8">
                  <c:v>-6.4116446389597126E-3</c:v>
                </c:pt>
                <c:pt idx="9">
                  <c:v>-1.2475699865935108E-2</c:v>
                </c:pt>
                <c:pt idx="10">
                  <c:v>-8.5397550929104948E-3</c:v>
                </c:pt>
                <c:pt idx="11">
                  <c:v>-9.7727449990652193E-3</c:v>
                </c:pt>
                <c:pt idx="12">
                  <c:v>6.0719283968315718E-3</c:v>
                </c:pt>
                <c:pt idx="13">
                  <c:v>1.1749999632095109E-2</c:v>
                </c:pt>
                <c:pt idx="14">
                  <c:v>1.1749999632095109E-2</c:v>
                </c:pt>
                <c:pt idx="15">
                  <c:v>1.1749999632095109E-2</c:v>
                </c:pt>
                <c:pt idx="16">
                  <c:v>1.1749999632095109E-2</c:v>
                </c:pt>
                <c:pt idx="17">
                  <c:v>1.1749999632095109E-2</c:v>
                </c:pt>
                <c:pt idx="18">
                  <c:v>1.1749999632095109E-2</c:v>
                </c:pt>
                <c:pt idx="19">
                  <c:v>1.1749999632095109E-2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E2-4310-BA1F-C04001077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801356003321168"/>
          <c:y val="0.78868408219091057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VE0 ao variar</a:t>
            </a:r>
            <a:r>
              <a:rPr lang="en-US" sz="1600" baseline="0"/>
              <a:t> </a:t>
            </a:r>
            <a:r>
              <a:rPr lang="pt-PT" sz="1600" baseline="0"/>
              <a:t>n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0340979796073566"/>
        </c:manualLayout>
      </c:layout>
      <c:scatterChart>
        <c:scatterStyle val="lineMarker"/>
        <c:varyColors val="0"/>
        <c:ser>
          <c:idx val="0"/>
          <c:order val="0"/>
          <c:tx>
            <c:v>V(S)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S!$D$4:$D$6</c:f>
              <c:numCache>
                <c:formatCode>General</c:formatCode>
                <c:ptCount val="3"/>
                <c:pt idx="0">
                  <c:v>5.2810172506844427E-3</c:v>
                </c:pt>
                <c:pt idx="1">
                  <c:v>3.4211943997592849E-3</c:v>
                </c:pt>
                <c:pt idx="2">
                  <c:v>2.1237166338266998E-3</c:v>
                </c:pt>
              </c:numCache>
            </c:numRef>
          </c:xVal>
          <c:yVal>
            <c:numRef>
              <c:f>S!$K$4:$K$6</c:f>
              <c:numCache>
                <c:formatCode>General</c:formatCode>
                <c:ptCount val="3"/>
                <c:pt idx="0">
                  <c:v>1428.9213834217753</c:v>
                </c:pt>
                <c:pt idx="1">
                  <c:v>938.47211999078593</c:v>
                </c:pt>
                <c:pt idx="2">
                  <c:v>336.29998513232204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9-40D2-8A30-C557FE3615A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S!$D$4:$D$6</c:f>
              <c:numCache>
                <c:formatCode>General</c:formatCode>
                <c:ptCount val="3"/>
                <c:pt idx="0">
                  <c:v>5.2810172506844427E-3</c:v>
                </c:pt>
                <c:pt idx="1">
                  <c:v>3.4211943997592849E-3</c:v>
                </c:pt>
                <c:pt idx="2">
                  <c:v>2.1237166338266998E-3</c:v>
                </c:pt>
              </c:numCache>
            </c:numRef>
          </c:xVal>
          <c:yVal>
            <c:numRef>
              <c:f>S!$L$4:$L$6</c:f>
              <c:numCache>
                <c:formatCode>General</c:formatCode>
                <c:ptCount val="3"/>
                <c:pt idx="0">
                  <c:v>1470.4438063934683</c:v>
                </c:pt>
                <c:pt idx="1">
                  <c:v>837.43087280785198</c:v>
                </c:pt>
                <c:pt idx="2">
                  <c:v>395.81880934356229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69-40D2-8A30-C557FE361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75706579458317"/>
          <c:y val="0.21814649684682128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Ve(n) </a:t>
            </a:r>
            <a:r>
              <a:rPr lang="en-US" sz="1600"/>
              <a:t>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69391789503973333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S!$D$4:$D$6</c:f>
              <c:numCache>
                <c:formatCode>General</c:formatCode>
                <c:ptCount val="3"/>
                <c:pt idx="0">
                  <c:v>5.2810172506844427E-3</c:v>
                </c:pt>
                <c:pt idx="1">
                  <c:v>3.4211943997592849E-3</c:v>
                </c:pt>
                <c:pt idx="2">
                  <c:v>2.1237166338266998E-3</c:v>
                </c:pt>
              </c:numCache>
            </c:numRef>
          </c:xVal>
          <c:yVal>
            <c:numRef>
              <c:f>S!$M$4:$M$6</c:f>
              <c:numCache>
                <c:formatCode>General</c:formatCode>
                <c:ptCount val="3"/>
                <c:pt idx="0">
                  <c:v>41.522422971693004</c:v>
                </c:pt>
                <c:pt idx="1">
                  <c:v>101.04124718293394</c:v>
                </c:pt>
                <c:pt idx="2">
                  <c:v>-59.518824211240258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1-4945-AE8B-B9ADF4C3E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81557212185293"/>
          <c:y val="0.69643437040469502"/>
          <c:w val="0.16822758152714745"/>
          <c:h val="0.107971516817297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VE0 ao variar </a:t>
            </a:r>
            <a:r>
              <a:rPr lang="pt-PT" sz="1600" b="0" i="0" baseline="0">
                <a:effectLst/>
              </a:rPr>
              <a:t>n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6949376725163392"/>
        </c:manualLayout>
      </c:layout>
      <c:scatterChart>
        <c:scatterStyle val="lineMarker"/>
        <c:varyColors val="0"/>
        <c:ser>
          <c:idx val="0"/>
          <c:order val="0"/>
          <c:tx>
            <c:v>V(S)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S!$D$4:$D$6</c:f>
              <c:numCache>
                <c:formatCode>General</c:formatCode>
                <c:ptCount val="3"/>
                <c:pt idx="0">
                  <c:v>5.2810172506844427E-3</c:v>
                </c:pt>
                <c:pt idx="1">
                  <c:v>3.4211943997592849E-3</c:v>
                </c:pt>
                <c:pt idx="2">
                  <c:v>2.1237166338266998E-3</c:v>
                </c:pt>
              </c:numCache>
            </c:numRef>
          </c:xVal>
          <c:yVal>
            <c:numRef>
              <c:f>S!$O$4:$O$6</c:f>
              <c:numCache>
                <c:formatCode>General</c:formatCode>
                <c:ptCount val="3"/>
                <c:pt idx="0">
                  <c:v>1.45</c:v>
                </c:pt>
                <c:pt idx="1">
                  <c:v>0.96499999999999997</c:v>
                </c:pt>
                <c:pt idx="2">
                  <c:v>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AE-455A-97C2-96F538AEA79D}"/>
            </c:ext>
          </c:extLst>
        </c:ser>
        <c:ser>
          <c:idx val="1"/>
          <c:order val="1"/>
          <c:tx>
            <c:v>Aj Lin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S!$D$4:$D$6</c:f>
              <c:numCache>
                <c:formatCode>General</c:formatCode>
                <c:ptCount val="3"/>
                <c:pt idx="0">
                  <c:v>5.2810172506844427E-3</c:v>
                </c:pt>
                <c:pt idx="1">
                  <c:v>3.4211943997592849E-3</c:v>
                </c:pt>
                <c:pt idx="2">
                  <c:v>2.1237166338266998E-3</c:v>
                </c:pt>
              </c:numCache>
            </c:numRef>
          </c:xVal>
          <c:yVal>
            <c:numRef>
              <c:f>S!$P$4:$P$7</c:f>
              <c:numCache>
                <c:formatCode>General</c:formatCode>
                <c:ptCount val="4"/>
                <c:pt idx="0">
                  <c:v>13.401320118434978</c:v>
                </c:pt>
                <c:pt idx="1">
                  <c:v>10.733398037467364</c:v>
                </c:pt>
                <c:pt idx="2">
                  <c:v>8.3989662166207015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AE-455A-97C2-96F538AEA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694923841820836"/>
          <c:y val="0.28576967196615288"/>
          <c:w val="0.29109606522078135"/>
          <c:h val="0.157227345206658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pt-PT" sz="1600"/>
              <a:t>i0)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35135154962993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S!$D$4:$D$6</c:f>
              <c:numCache>
                <c:formatCode>General</c:formatCode>
                <c:ptCount val="3"/>
                <c:pt idx="0">
                  <c:v>5.2810172506844427E-3</c:v>
                </c:pt>
                <c:pt idx="1">
                  <c:v>3.4211943997592849E-3</c:v>
                </c:pt>
                <c:pt idx="2">
                  <c:v>2.1237166338266998E-3</c:v>
                </c:pt>
              </c:numCache>
            </c:numRef>
          </c:xVal>
          <c:yVal>
            <c:numRef>
              <c:f>S!$Q$4:$Q$6</c:f>
              <c:numCache>
                <c:formatCode>General</c:formatCode>
                <c:ptCount val="3"/>
                <c:pt idx="0">
                  <c:v>-11.951320118434978</c:v>
                </c:pt>
                <c:pt idx="1">
                  <c:v>-9.7683980374673638</c:v>
                </c:pt>
                <c:pt idx="2">
                  <c:v>-8.0189662166207007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C9-45DD-AABD-7582DCE2A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0750830181349"/>
          <c:y val="0.76073292648616175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606014</xdr:colOff>
      <xdr:row>10</xdr:row>
      <xdr:rowOff>4482</xdr:rowOff>
    </xdr:from>
    <xdr:to>
      <xdr:col>21</xdr:col>
      <xdr:colOff>0</xdr:colOff>
      <xdr:row>24</xdr:row>
      <xdr:rowOff>170329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D945E-7288-36B0-C2BE-5E75409D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606014</xdr:colOff>
      <xdr:row>10</xdr:row>
      <xdr:rowOff>4482</xdr:rowOff>
    </xdr:from>
    <xdr:to>
      <xdr:col>29</xdr:col>
      <xdr:colOff>0</xdr:colOff>
      <xdr:row>24</xdr:row>
      <xdr:rowOff>170329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7049B5-B191-4D2B-868D-F53B49E79B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26</xdr:row>
      <xdr:rowOff>0</xdr:rowOff>
    </xdr:from>
    <xdr:to>
      <xdr:col>21</xdr:col>
      <xdr:colOff>3586</xdr:colOff>
      <xdr:row>40</xdr:row>
      <xdr:rowOff>165847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4C4CAA-4474-4BC0-A6A0-3E8E44DBD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564777</xdr:colOff>
      <xdr:row>26</xdr:row>
      <xdr:rowOff>80683</xdr:rowOff>
    </xdr:from>
    <xdr:to>
      <xdr:col>28</xdr:col>
      <xdr:colOff>568363</xdr:colOff>
      <xdr:row>41</xdr:row>
      <xdr:rowOff>67236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9B06B3-1A23-4A97-AAB9-39F5D40DF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4483</xdr:colOff>
      <xdr:row>42</xdr:row>
      <xdr:rowOff>26895</xdr:rowOff>
    </xdr:from>
    <xdr:to>
      <xdr:col>21</xdr:col>
      <xdr:colOff>309283</xdr:colOff>
      <xdr:row>57</xdr:row>
      <xdr:rowOff>80683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64BC0D-6CBA-C3F7-28FD-FD0BD1CB2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606014</xdr:colOff>
      <xdr:row>10</xdr:row>
      <xdr:rowOff>4482</xdr:rowOff>
    </xdr:from>
    <xdr:to>
      <xdr:col>21</xdr:col>
      <xdr:colOff>0</xdr:colOff>
      <xdr:row>24</xdr:row>
      <xdr:rowOff>170329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C18527-F0D9-4A87-AD0A-CEB57DD624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606014</xdr:colOff>
      <xdr:row>10</xdr:row>
      <xdr:rowOff>4482</xdr:rowOff>
    </xdr:from>
    <xdr:to>
      <xdr:col>29</xdr:col>
      <xdr:colOff>0</xdr:colOff>
      <xdr:row>24</xdr:row>
      <xdr:rowOff>170329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FAA56F-AE5A-4BB7-9ACB-C39C646EF6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26</xdr:row>
      <xdr:rowOff>0</xdr:rowOff>
    </xdr:from>
    <xdr:to>
      <xdr:col>21</xdr:col>
      <xdr:colOff>3586</xdr:colOff>
      <xdr:row>40</xdr:row>
      <xdr:rowOff>165847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12B7BE-7F9F-4CFF-A0FA-EDD2A1FC7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26</xdr:row>
      <xdr:rowOff>0</xdr:rowOff>
    </xdr:from>
    <xdr:to>
      <xdr:col>29</xdr:col>
      <xdr:colOff>3586</xdr:colOff>
      <xdr:row>40</xdr:row>
      <xdr:rowOff>165847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04DBFD-9FB2-4F3D-8946-2D6D60C3B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129988</xdr:colOff>
      <xdr:row>26</xdr:row>
      <xdr:rowOff>44824</xdr:rowOff>
    </xdr:from>
    <xdr:to>
      <xdr:col>11</xdr:col>
      <xdr:colOff>345141</xdr:colOff>
      <xdr:row>41</xdr:row>
      <xdr:rowOff>98613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6458FA-7235-4BA1-BE2F-0684700631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7</xdr:row>
      <xdr:rowOff>0</xdr:rowOff>
    </xdr:from>
    <xdr:to>
      <xdr:col>24</xdr:col>
      <xdr:colOff>3586</xdr:colOff>
      <xdr:row>21</xdr:row>
      <xdr:rowOff>115645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ED9E40-E6B4-4EBA-9A23-2C45C2D8C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3586</xdr:colOff>
      <xdr:row>36</xdr:row>
      <xdr:rowOff>115645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6785C2-BC5F-4B79-ABAA-2A385962B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606014</xdr:colOff>
      <xdr:row>7</xdr:row>
      <xdr:rowOff>4482</xdr:rowOff>
    </xdr:from>
    <xdr:to>
      <xdr:col>32</xdr:col>
      <xdr:colOff>0</xdr:colOff>
      <xdr:row>21</xdr:row>
      <xdr:rowOff>170329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7A092C-4227-4758-AB55-1F2BD2EF4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23</xdr:row>
      <xdr:rowOff>0</xdr:rowOff>
    </xdr:from>
    <xdr:to>
      <xdr:col>32</xdr:col>
      <xdr:colOff>3586</xdr:colOff>
      <xdr:row>37</xdr:row>
      <xdr:rowOff>165847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E0FF84-9F37-4A0E-8299-E06A41326D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606014</xdr:colOff>
      <xdr:row>8</xdr:row>
      <xdr:rowOff>4482</xdr:rowOff>
    </xdr:from>
    <xdr:to>
      <xdr:col>21</xdr:col>
      <xdr:colOff>0</xdr:colOff>
      <xdr:row>22</xdr:row>
      <xdr:rowOff>170329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3975F-8FA5-49AA-A75A-7DC4227EA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606014</xdr:colOff>
      <xdr:row>8</xdr:row>
      <xdr:rowOff>4482</xdr:rowOff>
    </xdr:from>
    <xdr:to>
      <xdr:col>29</xdr:col>
      <xdr:colOff>0</xdr:colOff>
      <xdr:row>22</xdr:row>
      <xdr:rowOff>170329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DB5CC7-9165-42EC-8EE5-6F17FBF60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24</xdr:row>
      <xdr:rowOff>0</xdr:rowOff>
    </xdr:from>
    <xdr:to>
      <xdr:col>21</xdr:col>
      <xdr:colOff>3586</xdr:colOff>
      <xdr:row>38</xdr:row>
      <xdr:rowOff>165847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B53889-C33E-4EC0-82F9-5324F6C09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26894</xdr:colOff>
      <xdr:row>23</xdr:row>
      <xdr:rowOff>161364</xdr:rowOff>
    </xdr:from>
    <xdr:to>
      <xdr:col>29</xdr:col>
      <xdr:colOff>30480</xdr:colOff>
      <xdr:row>38</xdr:row>
      <xdr:rowOff>147917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01E0F9-44FA-4859-B850-5466E527ED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606014</xdr:colOff>
      <xdr:row>8</xdr:row>
      <xdr:rowOff>4482</xdr:rowOff>
    </xdr:from>
    <xdr:to>
      <xdr:col>21</xdr:col>
      <xdr:colOff>0</xdr:colOff>
      <xdr:row>22</xdr:row>
      <xdr:rowOff>170329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869FB3-F66B-412F-B19D-9F2D0AE1C6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606014</xdr:colOff>
      <xdr:row>8</xdr:row>
      <xdr:rowOff>4482</xdr:rowOff>
    </xdr:from>
    <xdr:to>
      <xdr:col>29</xdr:col>
      <xdr:colOff>0</xdr:colOff>
      <xdr:row>22</xdr:row>
      <xdr:rowOff>170329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784218-62B5-4C31-98CE-CE82C6C58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24</xdr:row>
      <xdr:rowOff>0</xdr:rowOff>
    </xdr:from>
    <xdr:to>
      <xdr:col>21</xdr:col>
      <xdr:colOff>3586</xdr:colOff>
      <xdr:row>38</xdr:row>
      <xdr:rowOff>165847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D38053-A488-432F-B01E-104F3BA298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26894</xdr:colOff>
      <xdr:row>23</xdr:row>
      <xdr:rowOff>161364</xdr:rowOff>
    </xdr:from>
    <xdr:to>
      <xdr:col>29</xdr:col>
      <xdr:colOff>30480</xdr:colOff>
      <xdr:row>38</xdr:row>
      <xdr:rowOff>147917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91240B-3B3D-45DB-A40F-34499AAECC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12</xdr:row>
      <xdr:rowOff>0</xdr:rowOff>
    </xdr:from>
    <xdr:to>
      <xdr:col>7</xdr:col>
      <xdr:colOff>430306</xdr:colOff>
      <xdr:row>26</xdr:row>
      <xdr:rowOff>115645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1956B-43F8-4550-A338-5E5AE6757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27</xdr:row>
      <xdr:rowOff>7620</xdr:rowOff>
    </xdr:from>
    <xdr:to>
      <xdr:col>7</xdr:col>
      <xdr:colOff>437926</xdr:colOff>
      <xdr:row>41</xdr:row>
      <xdr:rowOff>123265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9B7F77-6BEB-45A0-A6DF-71BD1A3F1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1124174</xdr:colOff>
      <xdr:row>12</xdr:row>
      <xdr:rowOff>4482</xdr:rowOff>
    </xdr:from>
    <xdr:to>
      <xdr:col>19</xdr:col>
      <xdr:colOff>0</xdr:colOff>
      <xdr:row>27</xdr:row>
      <xdr:rowOff>2689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A1419B-4908-4C74-AC00-229448E81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27</xdr:row>
      <xdr:rowOff>175260</xdr:rowOff>
    </xdr:from>
    <xdr:to>
      <xdr:col>19</xdr:col>
      <xdr:colOff>3586</xdr:colOff>
      <xdr:row>42</xdr:row>
      <xdr:rowOff>158227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786814-63FC-4DF9-8C48-EEB110C3A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C25F-00BB-4ECF-9C7F-B0F2A570EA5E}">
  <dimension ref="B2:Z47"/>
  <sheetViews>
    <sheetView topLeftCell="E12" zoomScale="85" zoomScaleNormal="85" workbookViewId="0">
      <selection activeCell="AA51" sqref="AA51"/>
    </sheetView>
  </sheetViews>
  <sheetFormatPr defaultRowHeight="14.4" x14ac:dyDescent="0.3"/>
  <cols>
    <col min="1" max="3" width="8.88671875" style="2"/>
    <col min="4" max="4" width="9.88671875" style="2" customWidth="1"/>
    <col min="5" max="5" width="9.21875" style="2" customWidth="1"/>
    <col min="6" max="6" width="10.5546875" style="2" customWidth="1"/>
    <col min="7" max="9" width="8.88671875" style="2"/>
    <col min="10" max="10" width="15.88671875" style="2" customWidth="1"/>
    <col min="11" max="11" width="10.33203125" style="2" customWidth="1"/>
    <col min="12" max="16384" width="8.88671875" style="2"/>
  </cols>
  <sheetData>
    <row r="2" spans="2:26" x14ac:dyDescent="0.3">
      <c r="B2" s="3" t="s">
        <v>40</v>
      </c>
      <c r="C2" s="1"/>
      <c r="E2" s="3" t="s">
        <v>36</v>
      </c>
      <c r="F2" s="1"/>
      <c r="H2" s="3" t="s">
        <v>42</v>
      </c>
      <c r="I2" s="1"/>
    </row>
    <row r="4" spans="2:26" x14ac:dyDescent="0.3">
      <c r="F4" s="14" t="s">
        <v>23</v>
      </c>
      <c r="G4" s="14"/>
      <c r="H4" s="14"/>
      <c r="I4" s="14"/>
      <c r="J4" s="15" t="s">
        <v>24</v>
      </c>
      <c r="K4" s="15"/>
      <c r="L4" s="15"/>
      <c r="M4" s="15"/>
    </row>
    <row r="5" spans="2:26" ht="16.2" x14ac:dyDescent="0.3">
      <c r="B5" s="3" t="s">
        <v>13</v>
      </c>
      <c r="C5" s="3" t="s">
        <v>14</v>
      </c>
      <c r="D5" s="3" t="s">
        <v>0</v>
      </c>
      <c r="E5" s="3" t="s">
        <v>12</v>
      </c>
      <c r="F5" s="3" t="s">
        <v>1</v>
      </c>
      <c r="G5" s="3" t="s">
        <v>11</v>
      </c>
      <c r="H5" s="3" t="s">
        <v>2</v>
      </c>
      <c r="I5" s="3" t="s">
        <v>3</v>
      </c>
      <c r="J5" s="5" t="s">
        <v>44</v>
      </c>
      <c r="K5" s="3" t="s">
        <v>15</v>
      </c>
      <c r="L5" s="3" t="s">
        <v>2</v>
      </c>
      <c r="M5" s="3" t="s">
        <v>3</v>
      </c>
    </row>
    <row r="6" spans="2:26" ht="15.6" x14ac:dyDescent="0.3">
      <c r="B6" s="1">
        <v>499</v>
      </c>
      <c r="C6" s="1">
        <f>2*PI()*B6</f>
        <v>3135.3094682826136</v>
      </c>
      <c r="D6" s="1">
        <v>403</v>
      </c>
      <c r="E6" s="1">
        <f t="shared" ref="E6:E47" si="0">D6*SQRT(2)</f>
        <v>569.92806563635736</v>
      </c>
      <c r="F6" s="1">
        <v>276.5</v>
      </c>
      <c r="G6" s="1">
        <f t="shared" ref="G6:G47" si="1">F6*SQRT(2)</f>
        <v>391.03004999616081</v>
      </c>
      <c r="H6" s="1">
        <f t="shared" ref="H6:H47" si="2">E6*P$7+Q$7</f>
        <v>90.085873514876823</v>
      </c>
      <c r="I6" s="1">
        <f>G6-H6</f>
        <v>300.94417648128399</v>
      </c>
      <c r="J6" s="1">
        <v>280</v>
      </c>
      <c r="K6" s="1"/>
      <c r="L6" s="1">
        <f>C6*X$7+Y$7</f>
        <v>283.60431268792445</v>
      </c>
      <c r="M6" s="1">
        <f>J6-L6</f>
        <v>-3.6043126879244483</v>
      </c>
      <c r="O6" s="13" t="s">
        <v>17</v>
      </c>
      <c r="P6" s="13"/>
      <c r="Q6" s="13"/>
      <c r="R6" s="13"/>
      <c r="W6" s="13" t="s">
        <v>16</v>
      </c>
      <c r="X6" s="13"/>
      <c r="Y6" s="13"/>
      <c r="Z6" s="13"/>
    </row>
    <row r="7" spans="2:26" x14ac:dyDescent="0.3">
      <c r="B7" s="1">
        <v>552</v>
      </c>
      <c r="C7" s="1">
        <f t="shared" ref="C7:C47" si="3">2*PI()*B7</f>
        <v>3468.3182895631317</v>
      </c>
      <c r="D7" s="1">
        <v>404</v>
      </c>
      <c r="E7" s="1">
        <f t="shared" si="0"/>
        <v>571.34227919873047</v>
      </c>
      <c r="F7" s="1">
        <v>306.2</v>
      </c>
      <c r="G7" s="1">
        <f t="shared" si="1"/>
        <v>433.03219279864174</v>
      </c>
      <c r="H7" s="1">
        <f t="shared" si="2"/>
        <v>90.25438068736338</v>
      </c>
      <c r="I7" s="1">
        <f t="shared" ref="I7:I47" si="4">G7-H7</f>
        <v>342.77781211127837</v>
      </c>
      <c r="J7" s="1">
        <v>310</v>
      </c>
      <c r="K7" s="1"/>
      <c r="L7" s="1">
        <f t="shared" ref="L7:L25" si="5">C7*X$7+Y$7</f>
        <v>311.87309920362208</v>
      </c>
      <c r="M7" s="1">
        <f t="shared" ref="M7:M25" si="6">J7-L7</f>
        <v>-1.8730992036220755</v>
      </c>
      <c r="O7" s="4" t="s">
        <v>5</v>
      </c>
      <c r="P7" s="1">
        <f t="array" ref="P7:Q9">LINEST(G6:G25,C6:C25,1,1)</f>
        <v>0.11915256434380689</v>
      </c>
      <c r="Q7" s="1">
        <v>22.177483002799363</v>
      </c>
      <c r="R7" s="4" t="s">
        <v>7</v>
      </c>
      <c r="W7" s="4" t="s">
        <v>5</v>
      </c>
      <c r="X7" s="1">
        <f t="array" ref="X7:Y9">LINEST(J6:J25,C6:C25,1,1)</f>
        <v>8.4889002060052704E-2</v>
      </c>
      <c r="Y7" s="1">
        <v>17.451020775978918</v>
      </c>
      <c r="Z7" s="4" t="s">
        <v>7</v>
      </c>
    </row>
    <row r="8" spans="2:26" x14ac:dyDescent="0.3">
      <c r="B8" s="1">
        <v>600</v>
      </c>
      <c r="C8" s="1">
        <f t="shared" si="3"/>
        <v>3769.9111843077517</v>
      </c>
      <c r="D8" s="1">
        <v>408</v>
      </c>
      <c r="E8" s="1">
        <f t="shared" si="0"/>
        <v>576.99913344822278</v>
      </c>
      <c r="F8" s="1">
        <v>335.3</v>
      </c>
      <c r="G8" s="1">
        <f t="shared" si="1"/>
        <v>474.18580746369884</v>
      </c>
      <c r="H8" s="1">
        <f t="shared" si="2"/>
        <v>90.928409377309549</v>
      </c>
      <c r="I8" s="1">
        <f t="shared" si="4"/>
        <v>383.25739808638929</v>
      </c>
      <c r="J8" s="1">
        <v>340</v>
      </c>
      <c r="K8" s="1"/>
      <c r="L8" s="1">
        <f t="shared" si="5"/>
        <v>337.47501906689536</v>
      </c>
      <c r="M8" s="1">
        <f t="shared" si="6"/>
        <v>2.5249809331046436</v>
      </c>
      <c r="O8" s="4" t="s">
        <v>4</v>
      </c>
      <c r="P8" s="1">
        <v>6.2627725703343106E-4</v>
      </c>
      <c r="Q8" s="1">
        <v>3.9999320175956292</v>
      </c>
      <c r="R8" s="4" t="s">
        <v>8</v>
      </c>
      <c r="W8" s="4" t="s">
        <v>4</v>
      </c>
      <c r="X8" s="1">
        <v>4.2984528521251424E-4</v>
      </c>
      <c r="Y8" s="1">
        <v>2.7453526367512349</v>
      </c>
      <c r="Z8" s="4" t="s">
        <v>8</v>
      </c>
    </row>
    <row r="9" spans="2:26" x14ac:dyDescent="0.3">
      <c r="B9" s="1">
        <v>646</v>
      </c>
      <c r="C9" s="1">
        <f t="shared" si="3"/>
        <v>4058.9377084380126</v>
      </c>
      <c r="D9" s="1">
        <v>401</v>
      </c>
      <c r="E9" s="1">
        <f t="shared" si="0"/>
        <v>567.09963851161115</v>
      </c>
      <c r="F9" s="1">
        <v>354.5</v>
      </c>
      <c r="G9" s="1">
        <f t="shared" si="1"/>
        <v>501.33870786126221</v>
      </c>
      <c r="H9" s="1">
        <f t="shared" si="2"/>
        <v>89.748859169903739</v>
      </c>
      <c r="I9" s="1">
        <f t="shared" si="4"/>
        <v>411.5898486913585</v>
      </c>
      <c r="J9" s="1">
        <v>359</v>
      </c>
      <c r="K9" s="1"/>
      <c r="L9" s="1">
        <f t="shared" si="5"/>
        <v>362.01019226919897</v>
      </c>
      <c r="M9" s="1">
        <f t="shared" si="6"/>
        <v>-3.0101922691989671</v>
      </c>
      <c r="O9" s="4" t="s">
        <v>6</v>
      </c>
      <c r="P9" s="1">
        <v>0.99950296944428962</v>
      </c>
      <c r="Q9" s="1">
        <v>5.0857231316466684</v>
      </c>
      <c r="R9" s="4" t="s">
        <v>9</v>
      </c>
      <c r="W9" s="4" t="s">
        <v>6</v>
      </c>
      <c r="X9" s="1">
        <v>0.99953868923112288</v>
      </c>
      <c r="Y9" s="1">
        <v>3.4905851769064791</v>
      </c>
      <c r="Z9" s="4" t="s">
        <v>9</v>
      </c>
    </row>
    <row r="10" spans="2:26" x14ac:dyDescent="0.3">
      <c r="B10" s="1">
        <v>697</v>
      </c>
      <c r="C10" s="1">
        <f t="shared" si="3"/>
        <v>4379.380159104172</v>
      </c>
      <c r="D10" s="1">
        <v>401</v>
      </c>
      <c r="E10" s="1">
        <f t="shared" si="0"/>
        <v>567.09963851161115</v>
      </c>
      <c r="F10" s="1">
        <v>381.3</v>
      </c>
      <c r="G10" s="1">
        <f t="shared" si="1"/>
        <v>539.23963133286122</v>
      </c>
      <c r="H10" s="1">
        <f t="shared" si="2"/>
        <v>89.748859169903739</v>
      </c>
      <c r="I10" s="1">
        <f t="shared" si="4"/>
        <v>449.49077216295746</v>
      </c>
      <c r="J10" s="1">
        <v>387</v>
      </c>
      <c r="K10" s="1"/>
      <c r="L10" s="1">
        <f t="shared" si="5"/>
        <v>389.21223212392692</v>
      </c>
      <c r="M10" s="1">
        <f t="shared" si="6"/>
        <v>-2.212232123926924</v>
      </c>
    </row>
    <row r="11" spans="2:26" x14ac:dyDescent="0.3">
      <c r="B11" s="1">
        <v>750</v>
      </c>
      <c r="C11" s="1">
        <f t="shared" si="3"/>
        <v>4712.3889803846896</v>
      </c>
      <c r="D11" s="1">
        <v>406</v>
      </c>
      <c r="E11" s="1">
        <f t="shared" si="0"/>
        <v>574.17070632347668</v>
      </c>
      <c r="F11" s="1">
        <v>415.8</v>
      </c>
      <c r="G11" s="1">
        <f t="shared" si="1"/>
        <v>588.02999923473294</v>
      </c>
      <c r="H11" s="1">
        <f t="shared" si="2"/>
        <v>90.591395032336465</v>
      </c>
      <c r="I11" s="1">
        <f t="shared" si="4"/>
        <v>497.4386042023965</v>
      </c>
      <c r="J11" s="1">
        <v>420</v>
      </c>
      <c r="K11" s="1"/>
      <c r="L11" s="1">
        <f t="shared" si="5"/>
        <v>417.48101863962449</v>
      </c>
      <c r="M11" s="1">
        <f t="shared" si="6"/>
        <v>2.5189813603755056</v>
      </c>
    </row>
    <row r="12" spans="2:26" x14ac:dyDescent="0.3">
      <c r="B12" s="1">
        <v>796</v>
      </c>
      <c r="C12" s="1">
        <f t="shared" si="3"/>
        <v>5001.415504514951</v>
      </c>
      <c r="D12" s="1">
        <v>408</v>
      </c>
      <c r="E12" s="1">
        <f t="shared" si="0"/>
        <v>576.99913344822278</v>
      </c>
      <c r="F12" s="1">
        <v>443.1</v>
      </c>
      <c r="G12" s="1">
        <f t="shared" si="1"/>
        <v>626.63802948751845</v>
      </c>
      <c r="H12" s="1">
        <f t="shared" si="2"/>
        <v>90.928409377309549</v>
      </c>
      <c r="I12" s="1">
        <f t="shared" si="4"/>
        <v>535.7096201102089</v>
      </c>
      <c r="J12" s="1">
        <v>449</v>
      </c>
      <c r="K12" s="1"/>
      <c r="L12" s="1">
        <f t="shared" si="5"/>
        <v>442.01619184192811</v>
      </c>
      <c r="M12" s="1">
        <f t="shared" si="6"/>
        <v>6.9838081580718949</v>
      </c>
    </row>
    <row r="13" spans="2:26" x14ac:dyDescent="0.3">
      <c r="B13" s="1">
        <v>847</v>
      </c>
      <c r="C13" s="1">
        <f t="shared" si="3"/>
        <v>5321.8579551811099</v>
      </c>
      <c r="D13" s="1">
        <v>406</v>
      </c>
      <c r="E13" s="1">
        <f t="shared" si="0"/>
        <v>574.17070632347668</v>
      </c>
      <c r="F13" s="1">
        <v>470.1</v>
      </c>
      <c r="G13" s="1">
        <f t="shared" si="1"/>
        <v>664.8217956715921</v>
      </c>
      <c r="H13" s="1">
        <f t="shared" si="2"/>
        <v>90.591395032336465</v>
      </c>
      <c r="I13" s="1">
        <f t="shared" si="4"/>
        <v>574.23040063925566</v>
      </c>
      <c r="J13" s="1">
        <v>474</v>
      </c>
      <c r="K13" s="1"/>
      <c r="L13" s="1">
        <f t="shared" si="5"/>
        <v>469.21823169665601</v>
      </c>
      <c r="M13" s="1">
        <f t="shared" si="6"/>
        <v>4.7817683033439948</v>
      </c>
    </row>
    <row r="14" spans="2:26" x14ac:dyDescent="0.3">
      <c r="B14" s="1">
        <v>898</v>
      </c>
      <c r="C14" s="1">
        <f t="shared" si="3"/>
        <v>5642.3004058472688</v>
      </c>
      <c r="D14" s="1">
        <v>401</v>
      </c>
      <c r="E14" s="1">
        <f t="shared" si="0"/>
        <v>567.09963851161115</v>
      </c>
      <c r="F14" s="1">
        <v>487.9</v>
      </c>
      <c r="G14" s="1">
        <f t="shared" si="1"/>
        <v>689.9947970818331</v>
      </c>
      <c r="H14" s="1">
        <f t="shared" si="2"/>
        <v>89.748859169903739</v>
      </c>
      <c r="I14" s="1">
        <f t="shared" si="4"/>
        <v>600.24593791192933</v>
      </c>
      <c r="J14" s="1">
        <v>493</v>
      </c>
      <c r="K14" s="1"/>
      <c r="L14" s="1">
        <f t="shared" si="5"/>
        <v>496.42027155138391</v>
      </c>
      <c r="M14" s="1">
        <f t="shared" si="6"/>
        <v>-3.4202715513839053</v>
      </c>
    </row>
    <row r="15" spans="2:26" x14ac:dyDescent="0.3">
      <c r="B15" s="1">
        <v>952</v>
      </c>
      <c r="C15" s="1">
        <f t="shared" si="3"/>
        <v>5981.5924124349658</v>
      </c>
      <c r="D15" s="1">
        <v>403</v>
      </c>
      <c r="E15" s="1">
        <f t="shared" si="0"/>
        <v>569.92806563635736</v>
      </c>
      <c r="F15" s="1">
        <v>520.1</v>
      </c>
      <c r="G15" s="1">
        <f t="shared" si="1"/>
        <v>735.53247379024685</v>
      </c>
      <c r="H15" s="1">
        <f t="shared" si="2"/>
        <v>90.085873514876823</v>
      </c>
      <c r="I15" s="1">
        <f t="shared" si="4"/>
        <v>645.44660027536997</v>
      </c>
      <c r="J15" s="1">
        <v>525</v>
      </c>
      <c r="K15" s="1"/>
      <c r="L15" s="1">
        <f t="shared" si="5"/>
        <v>525.22243139756642</v>
      </c>
      <c r="M15" s="1">
        <f t="shared" si="6"/>
        <v>-0.22243139756642449</v>
      </c>
    </row>
    <row r="16" spans="2:26" x14ac:dyDescent="0.3">
      <c r="B16" s="1">
        <v>1003</v>
      </c>
      <c r="C16" s="1">
        <f t="shared" si="3"/>
        <v>6302.0348631011248</v>
      </c>
      <c r="D16" s="1">
        <v>402</v>
      </c>
      <c r="E16" s="1">
        <f t="shared" si="0"/>
        <v>568.51385207398425</v>
      </c>
      <c r="F16" s="1">
        <v>544.29999999999995</v>
      </c>
      <c r="G16" s="1">
        <f t="shared" si="1"/>
        <v>769.75644199967564</v>
      </c>
      <c r="H16" s="1">
        <f t="shared" si="2"/>
        <v>89.917366342390281</v>
      </c>
      <c r="I16" s="1">
        <f t="shared" si="4"/>
        <v>679.83907565728532</v>
      </c>
      <c r="J16" s="1">
        <v>550</v>
      </c>
      <c r="K16" s="1"/>
      <c r="L16" s="1">
        <f t="shared" si="5"/>
        <v>552.42447125229421</v>
      </c>
      <c r="M16" s="1">
        <f t="shared" si="6"/>
        <v>-2.4244712522942109</v>
      </c>
    </row>
    <row r="17" spans="2:13" x14ac:dyDescent="0.3">
      <c r="B17" s="1">
        <v>1046</v>
      </c>
      <c r="C17" s="1">
        <f t="shared" si="3"/>
        <v>6572.2118313098472</v>
      </c>
      <c r="D17" s="1">
        <v>402</v>
      </c>
      <c r="E17" s="1">
        <f t="shared" si="0"/>
        <v>568.51385207398425</v>
      </c>
      <c r="F17" s="1">
        <v>569.20000000000005</v>
      </c>
      <c r="G17" s="1">
        <f t="shared" si="1"/>
        <v>804.97035970276579</v>
      </c>
      <c r="H17" s="1">
        <f t="shared" si="2"/>
        <v>89.917366342390281</v>
      </c>
      <c r="I17" s="1">
        <f t="shared" si="4"/>
        <v>715.05299336037547</v>
      </c>
      <c r="J17" s="1">
        <v>575</v>
      </c>
      <c r="K17" s="1"/>
      <c r="L17" s="1">
        <f t="shared" si="5"/>
        <v>575.35952446314332</v>
      </c>
      <c r="M17" s="1">
        <f t="shared" si="6"/>
        <v>-0.3595244631433161</v>
      </c>
    </row>
    <row r="18" spans="2:13" x14ac:dyDescent="0.3">
      <c r="B18" s="1">
        <v>1099</v>
      </c>
      <c r="C18" s="1">
        <f t="shared" si="3"/>
        <v>6905.2206525903657</v>
      </c>
      <c r="D18" s="1">
        <v>404</v>
      </c>
      <c r="E18" s="1">
        <f t="shared" si="0"/>
        <v>571.34227919873047</v>
      </c>
      <c r="F18" s="1">
        <v>599.29999999999995</v>
      </c>
      <c r="G18" s="1">
        <f t="shared" si="1"/>
        <v>847.53818793019582</v>
      </c>
      <c r="H18" s="1">
        <f t="shared" si="2"/>
        <v>90.25438068736338</v>
      </c>
      <c r="I18" s="1">
        <f t="shared" si="4"/>
        <v>757.28380724283238</v>
      </c>
      <c r="J18" s="1">
        <v>606</v>
      </c>
      <c r="K18" s="1"/>
      <c r="L18" s="1">
        <f t="shared" si="5"/>
        <v>603.628310978841</v>
      </c>
      <c r="M18" s="1">
        <f t="shared" si="6"/>
        <v>2.3716890211589998</v>
      </c>
    </row>
    <row r="19" spans="2:13" x14ac:dyDescent="0.3">
      <c r="B19" s="1">
        <v>1149</v>
      </c>
      <c r="C19" s="1">
        <f t="shared" si="3"/>
        <v>7219.3799179493444</v>
      </c>
      <c r="D19" s="1">
        <v>403</v>
      </c>
      <c r="E19" s="1">
        <f t="shared" si="0"/>
        <v>569.92806563635736</v>
      </c>
      <c r="F19" s="1">
        <v>623.1</v>
      </c>
      <c r="G19" s="1">
        <f t="shared" si="1"/>
        <v>881.19647071467557</v>
      </c>
      <c r="H19" s="1">
        <f t="shared" si="2"/>
        <v>90.085873514876823</v>
      </c>
      <c r="I19" s="1">
        <f t="shared" si="4"/>
        <v>791.1105971997988</v>
      </c>
      <c r="J19" s="1">
        <v>630</v>
      </c>
      <c r="K19" s="1"/>
      <c r="L19" s="1">
        <f t="shared" si="5"/>
        <v>630.29697750308389</v>
      </c>
      <c r="M19" s="1">
        <f t="shared" si="6"/>
        <v>-0.29697750308389459</v>
      </c>
    </row>
    <row r="20" spans="2:13" x14ac:dyDescent="0.3">
      <c r="B20" s="1">
        <v>1204</v>
      </c>
      <c r="C20" s="1">
        <f t="shared" si="3"/>
        <v>7564.9551098442216</v>
      </c>
      <c r="D20" s="1">
        <v>403</v>
      </c>
      <c r="E20" s="1">
        <f t="shared" si="0"/>
        <v>569.92806563635736</v>
      </c>
      <c r="F20" s="1">
        <v>653.1</v>
      </c>
      <c r="G20" s="1">
        <f t="shared" si="1"/>
        <v>923.62287758586842</v>
      </c>
      <c r="H20" s="1">
        <f t="shared" si="2"/>
        <v>90.085873514876823</v>
      </c>
      <c r="I20" s="1">
        <f t="shared" si="4"/>
        <v>833.53700407099154</v>
      </c>
      <c r="J20" s="1">
        <v>659</v>
      </c>
      <c r="K20" s="1"/>
      <c r="L20" s="1">
        <f t="shared" si="5"/>
        <v>659.63251067975125</v>
      </c>
      <c r="M20" s="1">
        <f t="shared" si="6"/>
        <v>-0.63251067975124897</v>
      </c>
    </row>
    <row r="21" spans="2:13" x14ac:dyDescent="0.3">
      <c r="B21" s="1">
        <v>1252</v>
      </c>
      <c r="C21" s="1">
        <f t="shared" si="3"/>
        <v>7866.5480045888416</v>
      </c>
      <c r="D21" s="1">
        <v>407</v>
      </c>
      <c r="E21" s="1">
        <f t="shared" si="0"/>
        <v>575.58491988584967</v>
      </c>
      <c r="F21" s="1">
        <v>684.7</v>
      </c>
      <c r="G21" s="1">
        <f t="shared" si="1"/>
        <v>968.31202615685834</v>
      </c>
      <c r="H21" s="1">
        <f t="shared" si="2"/>
        <v>90.759902204822993</v>
      </c>
      <c r="I21" s="1">
        <f t="shared" si="4"/>
        <v>877.55212395203534</v>
      </c>
      <c r="J21" s="1">
        <v>691</v>
      </c>
      <c r="K21" s="1"/>
      <c r="L21" s="1">
        <f t="shared" si="5"/>
        <v>685.23443054302459</v>
      </c>
      <c r="M21" s="1">
        <f t="shared" si="6"/>
        <v>5.7655694569754132</v>
      </c>
    </row>
    <row r="22" spans="2:13" x14ac:dyDescent="0.3">
      <c r="B22" s="1">
        <v>1303</v>
      </c>
      <c r="C22" s="1">
        <f t="shared" si="3"/>
        <v>8186.9904552550006</v>
      </c>
      <c r="D22" s="1">
        <v>401</v>
      </c>
      <c r="E22" s="1">
        <f t="shared" si="0"/>
        <v>567.09963851161115</v>
      </c>
      <c r="F22" s="1">
        <v>700.3</v>
      </c>
      <c r="G22" s="1">
        <f t="shared" si="1"/>
        <v>990.37375772987843</v>
      </c>
      <c r="H22" s="1">
        <f t="shared" si="2"/>
        <v>89.748859169903739</v>
      </c>
      <c r="I22" s="1">
        <f t="shared" si="4"/>
        <v>900.62489855997467</v>
      </c>
      <c r="J22" s="1">
        <v>707</v>
      </c>
      <c r="K22" s="1"/>
      <c r="L22" s="1">
        <f t="shared" si="5"/>
        <v>712.43647039775249</v>
      </c>
      <c r="M22" s="1">
        <f t="shared" si="6"/>
        <v>-5.4364703977524869</v>
      </c>
    </row>
    <row r="23" spans="2:13" x14ac:dyDescent="0.3">
      <c r="B23" s="1">
        <v>1350</v>
      </c>
      <c r="C23" s="1">
        <f t="shared" si="3"/>
        <v>8482.3001646924422</v>
      </c>
      <c r="D23" s="1">
        <v>404</v>
      </c>
      <c r="E23" s="1">
        <f t="shared" si="0"/>
        <v>571.34227919873047</v>
      </c>
      <c r="F23" s="1">
        <v>730.9</v>
      </c>
      <c r="G23" s="1">
        <f t="shared" si="1"/>
        <v>1033.6486927384951</v>
      </c>
      <c r="H23" s="1">
        <f t="shared" si="2"/>
        <v>90.25438068736338</v>
      </c>
      <c r="I23" s="1">
        <f t="shared" si="4"/>
        <v>943.39431205113169</v>
      </c>
      <c r="J23" s="1">
        <v>738</v>
      </c>
      <c r="K23" s="1"/>
      <c r="L23" s="1">
        <f t="shared" si="5"/>
        <v>737.50501693054105</v>
      </c>
      <c r="M23" s="1">
        <f t="shared" si="6"/>
        <v>0.49498306945895365</v>
      </c>
    </row>
    <row r="24" spans="2:13" x14ac:dyDescent="0.3">
      <c r="B24" s="1">
        <v>1400</v>
      </c>
      <c r="C24" s="1">
        <f t="shared" si="3"/>
        <v>8796.45943005142</v>
      </c>
      <c r="D24" s="1">
        <v>404</v>
      </c>
      <c r="E24" s="1">
        <f t="shared" si="0"/>
        <v>571.34227919873047</v>
      </c>
      <c r="F24" s="1">
        <v>758.6</v>
      </c>
      <c r="G24" s="1">
        <f t="shared" si="1"/>
        <v>1072.82240841623</v>
      </c>
      <c r="H24" s="1">
        <f t="shared" si="2"/>
        <v>90.25438068736338</v>
      </c>
      <c r="I24" s="1">
        <f t="shared" si="4"/>
        <v>982.56802772886658</v>
      </c>
      <c r="J24" s="1">
        <v>766</v>
      </c>
      <c r="K24" s="1"/>
      <c r="L24" s="1">
        <f t="shared" si="5"/>
        <v>764.17368345478394</v>
      </c>
      <c r="M24" s="1">
        <f t="shared" si="6"/>
        <v>1.8263165452160592</v>
      </c>
    </row>
    <row r="25" spans="2:13" x14ac:dyDescent="0.3">
      <c r="B25" s="1">
        <v>1448</v>
      </c>
      <c r="C25" s="1">
        <f t="shared" si="3"/>
        <v>9098.0523247960409</v>
      </c>
      <c r="D25" s="1">
        <v>401</v>
      </c>
      <c r="E25" s="1">
        <f t="shared" si="0"/>
        <v>567.09963851161115</v>
      </c>
      <c r="F25" s="1">
        <v>777.5</v>
      </c>
      <c r="G25" s="1">
        <f t="shared" si="1"/>
        <v>1099.5510447450815</v>
      </c>
      <c r="H25" s="1">
        <f t="shared" si="2"/>
        <v>89.748859169903739</v>
      </c>
      <c r="I25" s="1">
        <f t="shared" si="4"/>
        <v>1009.8021855751778</v>
      </c>
      <c r="J25" s="1">
        <v>786</v>
      </c>
      <c r="K25" s="1"/>
      <c r="L25" s="1">
        <f t="shared" si="5"/>
        <v>789.77560331805728</v>
      </c>
      <c r="M25" s="1">
        <f t="shared" si="6"/>
        <v>-3.7756033180572786</v>
      </c>
    </row>
    <row r="26" spans="2:13" x14ac:dyDescent="0.3">
      <c r="B26" s="1">
        <v>1500</v>
      </c>
      <c r="C26" s="1">
        <f t="shared" si="3"/>
        <v>9424.7779607693792</v>
      </c>
      <c r="D26" s="1">
        <v>405</v>
      </c>
      <c r="E26" s="1">
        <f t="shared" si="0"/>
        <v>572.75649276110357</v>
      </c>
      <c r="F26" s="1">
        <v>814.2</v>
      </c>
      <c r="G26" s="1">
        <f t="shared" si="1"/>
        <v>1151.4526824841741</v>
      </c>
      <c r="H26" s="1">
        <f t="shared" si="2"/>
        <v>90.422887859849922</v>
      </c>
      <c r="I26" s="1">
        <f t="shared" si="4"/>
        <v>1061.0297946243243</v>
      </c>
      <c r="J26" s="1">
        <v>822</v>
      </c>
      <c r="K26" s="1"/>
      <c r="L26" s="1"/>
      <c r="M26" s="1"/>
    </row>
    <row r="27" spans="2:13" x14ac:dyDescent="0.3">
      <c r="B27" s="1">
        <v>1552</v>
      </c>
      <c r="C27" s="1">
        <f t="shared" si="3"/>
        <v>9751.5035967427175</v>
      </c>
      <c r="D27" s="1">
        <v>405</v>
      </c>
      <c r="E27" s="1">
        <f t="shared" si="0"/>
        <v>572.75649276110357</v>
      </c>
      <c r="F27" s="1">
        <v>840.3</v>
      </c>
      <c r="G27" s="1">
        <f t="shared" si="1"/>
        <v>1188.3636564621117</v>
      </c>
      <c r="H27" s="1">
        <f t="shared" si="2"/>
        <v>90.422887859849922</v>
      </c>
      <c r="I27" s="1">
        <f t="shared" si="4"/>
        <v>1097.9407686022619</v>
      </c>
      <c r="J27" s="1">
        <v>849</v>
      </c>
      <c r="K27" s="1"/>
      <c r="L27" s="1"/>
      <c r="M27" s="1"/>
    </row>
    <row r="28" spans="2:13" x14ac:dyDescent="0.3">
      <c r="B28" s="1">
        <v>1600</v>
      </c>
      <c r="C28" s="1">
        <f t="shared" si="3"/>
        <v>10053.096491487338</v>
      </c>
      <c r="D28" s="1">
        <v>405</v>
      </c>
      <c r="E28" s="1">
        <f t="shared" si="0"/>
        <v>572.75649276110357</v>
      </c>
      <c r="F28" s="1" t="s">
        <v>46</v>
      </c>
      <c r="G28" s="1" t="e">
        <f t="shared" si="1"/>
        <v>#VALUE!</v>
      </c>
      <c r="H28" s="1">
        <f t="shared" si="2"/>
        <v>90.422887859849922</v>
      </c>
      <c r="I28" s="1" t="e">
        <f t="shared" si="4"/>
        <v>#VALUE!</v>
      </c>
      <c r="J28" s="1">
        <v>875</v>
      </c>
      <c r="K28" s="1"/>
      <c r="L28" s="1"/>
      <c r="M28" s="1"/>
    </row>
    <row r="29" spans="2:13" x14ac:dyDescent="0.3">
      <c r="B29" s="1">
        <v>1650</v>
      </c>
      <c r="C29" s="1">
        <f t="shared" si="3"/>
        <v>10367.255756846318</v>
      </c>
      <c r="D29" s="1">
        <v>405</v>
      </c>
      <c r="E29" s="1">
        <f t="shared" si="0"/>
        <v>572.75649276110357</v>
      </c>
      <c r="F29" s="1">
        <v>895.6</v>
      </c>
      <c r="G29" s="1">
        <f t="shared" si="1"/>
        <v>1266.569666461344</v>
      </c>
      <c r="H29" s="1">
        <f t="shared" si="2"/>
        <v>90.422887859849922</v>
      </c>
      <c r="I29" s="1">
        <f t="shared" si="4"/>
        <v>1176.1467786014941</v>
      </c>
      <c r="J29" s="1">
        <v>904</v>
      </c>
      <c r="K29" s="1"/>
      <c r="L29" s="1"/>
      <c r="M29" s="1"/>
    </row>
    <row r="30" spans="2:13" x14ac:dyDescent="0.3">
      <c r="B30" s="1"/>
      <c r="C30" s="1">
        <f t="shared" si="3"/>
        <v>0</v>
      </c>
      <c r="D30" s="1"/>
      <c r="E30" s="1">
        <f t="shared" si="0"/>
        <v>0</v>
      </c>
      <c r="F30" s="1"/>
      <c r="G30" s="1">
        <f t="shared" si="1"/>
        <v>0</v>
      </c>
      <c r="H30" s="1">
        <f t="shared" si="2"/>
        <v>22.177483002799363</v>
      </c>
      <c r="I30" s="1">
        <f t="shared" si="4"/>
        <v>-22.177483002799363</v>
      </c>
      <c r="J30" s="1"/>
      <c r="K30" s="1"/>
      <c r="L30" s="1"/>
      <c r="M30" s="1"/>
    </row>
    <row r="31" spans="2:13" x14ac:dyDescent="0.3">
      <c r="B31" s="1"/>
      <c r="C31" s="1">
        <f t="shared" si="3"/>
        <v>0</v>
      </c>
      <c r="D31" s="1"/>
      <c r="E31" s="1">
        <f t="shared" si="0"/>
        <v>0</v>
      </c>
      <c r="F31" s="1"/>
      <c r="G31" s="1">
        <f t="shared" si="1"/>
        <v>0</v>
      </c>
      <c r="H31" s="1">
        <f t="shared" si="2"/>
        <v>22.177483002799363</v>
      </c>
      <c r="I31" s="1">
        <f t="shared" si="4"/>
        <v>-22.177483002799363</v>
      </c>
      <c r="J31" s="1"/>
      <c r="K31" s="1"/>
      <c r="L31" s="1"/>
      <c r="M31" s="1"/>
    </row>
    <row r="32" spans="2:13" x14ac:dyDescent="0.3">
      <c r="B32" s="1"/>
      <c r="C32" s="1">
        <f t="shared" si="3"/>
        <v>0</v>
      </c>
      <c r="D32" s="1"/>
      <c r="E32" s="1">
        <f t="shared" si="0"/>
        <v>0</v>
      </c>
      <c r="F32" s="1"/>
      <c r="G32" s="1">
        <f t="shared" si="1"/>
        <v>0</v>
      </c>
      <c r="H32" s="1">
        <f t="shared" si="2"/>
        <v>22.177483002799363</v>
      </c>
      <c r="I32" s="1">
        <f t="shared" si="4"/>
        <v>-22.177483002799363</v>
      </c>
      <c r="J32" s="1"/>
      <c r="K32" s="1"/>
      <c r="L32" s="1"/>
      <c r="M32" s="1"/>
    </row>
    <row r="33" spans="2:13" x14ac:dyDescent="0.3">
      <c r="B33" s="1"/>
      <c r="C33" s="1">
        <f t="shared" si="3"/>
        <v>0</v>
      </c>
      <c r="D33" s="1"/>
      <c r="E33" s="1">
        <f t="shared" si="0"/>
        <v>0</v>
      </c>
      <c r="F33" s="1"/>
      <c r="G33" s="1">
        <f t="shared" si="1"/>
        <v>0</v>
      </c>
      <c r="H33" s="1">
        <f t="shared" si="2"/>
        <v>22.177483002799363</v>
      </c>
      <c r="I33" s="1">
        <f t="shared" si="4"/>
        <v>-22.177483002799363</v>
      </c>
      <c r="J33" s="1"/>
      <c r="K33" s="1"/>
      <c r="L33" s="1"/>
      <c r="M33" s="1"/>
    </row>
    <row r="34" spans="2:13" x14ac:dyDescent="0.3">
      <c r="B34" s="1"/>
      <c r="C34" s="1">
        <f t="shared" si="3"/>
        <v>0</v>
      </c>
      <c r="D34" s="1"/>
      <c r="E34" s="1">
        <f t="shared" si="0"/>
        <v>0</v>
      </c>
      <c r="F34" s="1"/>
      <c r="G34" s="1">
        <f t="shared" si="1"/>
        <v>0</v>
      </c>
      <c r="H34" s="1">
        <f t="shared" si="2"/>
        <v>22.177483002799363</v>
      </c>
      <c r="I34" s="1">
        <f t="shared" si="4"/>
        <v>-22.177483002799363</v>
      </c>
      <c r="J34" s="1"/>
      <c r="K34" s="1"/>
      <c r="L34" s="1"/>
      <c r="M34" s="1"/>
    </row>
    <row r="35" spans="2:13" x14ac:dyDescent="0.3">
      <c r="B35" s="1"/>
      <c r="C35" s="1">
        <f t="shared" si="3"/>
        <v>0</v>
      </c>
      <c r="D35" s="1"/>
      <c r="E35" s="1">
        <f t="shared" si="0"/>
        <v>0</v>
      </c>
      <c r="F35" s="1"/>
      <c r="G35" s="1">
        <f t="shared" si="1"/>
        <v>0</v>
      </c>
      <c r="H35" s="1">
        <f t="shared" si="2"/>
        <v>22.177483002799363</v>
      </c>
      <c r="I35" s="1">
        <f t="shared" si="4"/>
        <v>-22.177483002799363</v>
      </c>
      <c r="J35" s="1"/>
      <c r="K35" s="1"/>
      <c r="L35" s="1"/>
      <c r="M35" s="1"/>
    </row>
    <row r="36" spans="2:13" x14ac:dyDescent="0.3">
      <c r="B36" s="1"/>
      <c r="C36" s="1">
        <f t="shared" si="3"/>
        <v>0</v>
      </c>
      <c r="D36" s="1"/>
      <c r="E36" s="1">
        <f t="shared" si="0"/>
        <v>0</v>
      </c>
      <c r="F36" s="1"/>
      <c r="G36" s="1">
        <f t="shared" si="1"/>
        <v>0</v>
      </c>
      <c r="H36" s="1">
        <f t="shared" si="2"/>
        <v>22.177483002799363</v>
      </c>
      <c r="I36" s="1">
        <f t="shared" si="4"/>
        <v>-22.177483002799363</v>
      </c>
      <c r="J36" s="1"/>
      <c r="K36" s="1"/>
      <c r="L36" s="1"/>
      <c r="M36" s="1"/>
    </row>
    <row r="37" spans="2:13" x14ac:dyDescent="0.3">
      <c r="B37" s="1"/>
      <c r="C37" s="1">
        <f t="shared" si="3"/>
        <v>0</v>
      </c>
      <c r="D37" s="1"/>
      <c r="E37" s="1">
        <f t="shared" si="0"/>
        <v>0</v>
      </c>
      <c r="F37" s="1"/>
      <c r="G37" s="1">
        <f t="shared" si="1"/>
        <v>0</v>
      </c>
      <c r="H37" s="1">
        <f t="shared" si="2"/>
        <v>22.177483002799363</v>
      </c>
      <c r="I37" s="1">
        <f t="shared" si="4"/>
        <v>-22.177483002799363</v>
      </c>
      <c r="J37" s="1"/>
      <c r="K37" s="1"/>
      <c r="L37" s="1"/>
      <c r="M37" s="1"/>
    </row>
    <row r="38" spans="2:13" x14ac:dyDescent="0.3">
      <c r="B38" s="1"/>
      <c r="C38" s="1">
        <f t="shared" si="3"/>
        <v>0</v>
      </c>
      <c r="D38" s="1"/>
      <c r="E38" s="1">
        <f t="shared" si="0"/>
        <v>0</v>
      </c>
      <c r="F38" s="1"/>
      <c r="G38" s="1">
        <f t="shared" si="1"/>
        <v>0</v>
      </c>
      <c r="H38" s="1">
        <f t="shared" si="2"/>
        <v>22.177483002799363</v>
      </c>
      <c r="I38" s="1">
        <f t="shared" si="4"/>
        <v>-22.177483002799363</v>
      </c>
      <c r="J38" s="1"/>
      <c r="K38" s="1"/>
      <c r="L38" s="1"/>
      <c r="M38" s="1"/>
    </row>
    <row r="39" spans="2:13" x14ac:dyDescent="0.3">
      <c r="B39" s="1"/>
      <c r="C39" s="1">
        <f t="shared" si="3"/>
        <v>0</v>
      </c>
      <c r="D39" s="1"/>
      <c r="E39" s="1">
        <f t="shared" si="0"/>
        <v>0</v>
      </c>
      <c r="F39" s="1"/>
      <c r="G39" s="1">
        <f t="shared" si="1"/>
        <v>0</v>
      </c>
      <c r="H39" s="1">
        <f t="shared" si="2"/>
        <v>22.177483002799363</v>
      </c>
      <c r="I39" s="1">
        <f t="shared" si="4"/>
        <v>-22.177483002799363</v>
      </c>
      <c r="J39" s="1"/>
      <c r="K39" s="1"/>
      <c r="L39" s="1"/>
      <c r="M39" s="1"/>
    </row>
    <row r="40" spans="2:13" x14ac:dyDescent="0.3">
      <c r="B40" s="1"/>
      <c r="C40" s="1">
        <f t="shared" si="3"/>
        <v>0</v>
      </c>
      <c r="D40" s="1"/>
      <c r="E40" s="1">
        <f t="shared" si="0"/>
        <v>0</v>
      </c>
      <c r="F40" s="1"/>
      <c r="G40" s="1">
        <f t="shared" si="1"/>
        <v>0</v>
      </c>
      <c r="H40" s="1">
        <f t="shared" si="2"/>
        <v>22.177483002799363</v>
      </c>
      <c r="I40" s="1">
        <f t="shared" si="4"/>
        <v>-22.177483002799363</v>
      </c>
      <c r="J40" s="1"/>
      <c r="K40" s="1"/>
      <c r="L40" s="1"/>
      <c r="M40" s="1"/>
    </row>
    <row r="41" spans="2:13" x14ac:dyDescent="0.3">
      <c r="B41" s="1"/>
      <c r="C41" s="1">
        <f t="shared" si="3"/>
        <v>0</v>
      </c>
      <c r="D41" s="1"/>
      <c r="E41" s="1">
        <f t="shared" si="0"/>
        <v>0</v>
      </c>
      <c r="F41" s="1"/>
      <c r="G41" s="1">
        <f t="shared" si="1"/>
        <v>0</v>
      </c>
      <c r="H41" s="1">
        <f t="shared" si="2"/>
        <v>22.177483002799363</v>
      </c>
      <c r="I41" s="1">
        <f t="shared" si="4"/>
        <v>-22.177483002799363</v>
      </c>
      <c r="J41" s="1"/>
      <c r="K41" s="1"/>
      <c r="L41" s="1"/>
      <c r="M41" s="1"/>
    </row>
    <row r="42" spans="2:13" x14ac:dyDescent="0.3">
      <c r="B42" s="1"/>
      <c r="C42" s="1">
        <f t="shared" si="3"/>
        <v>0</v>
      </c>
      <c r="D42" s="1"/>
      <c r="E42" s="1">
        <f t="shared" si="0"/>
        <v>0</v>
      </c>
      <c r="F42" s="1"/>
      <c r="G42" s="1">
        <f t="shared" si="1"/>
        <v>0</v>
      </c>
      <c r="H42" s="1">
        <f t="shared" si="2"/>
        <v>22.177483002799363</v>
      </c>
      <c r="I42" s="1">
        <f t="shared" si="4"/>
        <v>-22.177483002799363</v>
      </c>
      <c r="J42" s="1"/>
      <c r="K42" s="1"/>
      <c r="L42" s="1"/>
      <c r="M42" s="1"/>
    </row>
    <row r="43" spans="2:13" x14ac:dyDescent="0.3">
      <c r="B43" s="1"/>
      <c r="C43" s="1">
        <f t="shared" si="3"/>
        <v>0</v>
      </c>
      <c r="D43" s="1"/>
      <c r="E43" s="1">
        <f t="shared" si="0"/>
        <v>0</v>
      </c>
      <c r="F43" s="1"/>
      <c r="G43" s="1">
        <f t="shared" si="1"/>
        <v>0</v>
      </c>
      <c r="H43" s="1">
        <f t="shared" si="2"/>
        <v>22.177483002799363</v>
      </c>
      <c r="I43" s="1">
        <f t="shared" si="4"/>
        <v>-22.177483002799363</v>
      </c>
      <c r="J43" s="1"/>
      <c r="K43" s="1"/>
      <c r="L43" s="1"/>
      <c r="M43" s="1"/>
    </row>
    <row r="44" spans="2:13" x14ac:dyDescent="0.3">
      <c r="B44" s="1"/>
      <c r="C44" s="1">
        <f t="shared" si="3"/>
        <v>0</v>
      </c>
      <c r="D44" s="1"/>
      <c r="E44" s="1">
        <f t="shared" si="0"/>
        <v>0</v>
      </c>
      <c r="F44" s="1"/>
      <c r="G44" s="1">
        <f t="shared" si="1"/>
        <v>0</v>
      </c>
      <c r="H44" s="1">
        <f t="shared" si="2"/>
        <v>22.177483002799363</v>
      </c>
      <c r="I44" s="1">
        <f t="shared" si="4"/>
        <v>-22.177483002799363</v>
      </c>
      <c r="J44" s="1"/>
      <c r="K44" s="1"/>
      <c r="L44" s="1"/>
      <c r="M44" s="1"/>
    </row>
    <row r="45" spans="2:13" x14ac:dyDescent="0.3">
      <c r="B45" s="1"/>
      <c r="C45" s="1">
        <f t="shared" si="3"/>
        <v>0</v>
      </c>
      <c r="D45" s="1"/>
      <c r="E45" s="1">
        <f t="shared" si="0"/>
        <v>0</v>
      </c>
      <c r="F45" s="1"/>
      <c r="G45" s="1">
        <f t="shared" si="1"/>
        <v>0</v>
      </c>
      <c r="H45" s="1">
        <f t="shared" si="2"/>
        <v>22.177483002799363</v>
      </c>
      <c r="I45" s="1">
        <f t="shared" si="4"/>
        <v>-22.177483002799363</v>
      </c>
      <c r="J45" s="1"/>
      <c r="K45" s="1"/>
      <c r="L45" s="1"/>
      <c r="M45" s="1"/>
    </row>
    <row r="46" spans="2:13" x14ac:dyDescent="0.3">
      <c r="B46" s="1"/>
      <c r="C46" s="1">
        <f t="shared" si="3"/>
        <v>0</v>
      </c>
      <c r="D46" s="1"/>
      <c r="E46" s="1">
        <f t="shared" si="0"/>
        <v>0</v>
      </c>
      <c r="F46" s="1"/>
      <c r="G46" s="1">
        <f t="shared" si="1"/>
        <v>0</v>
      </c>
      <c r="H46" s="1">
        <f t="shared" si="2"/>
        <v>22.177483002799363</v>
      </c>
      <c r="I46" s="1">
        <f t="shared" si="4"/>
        <v>-22.177483002799363</v>
      </c>
      <c r="J46" s="1"/>
      <c r="K46" s="1"/>
      <c r="L46" s="1"/>
      <c r="M46" s="1"/>
    </row>
    <row r="47" spans="2:13" x14ac:dyDescent="0.3">
      <c r="B47" s="1"/>
      <c r="C47" s="1">
        <f t="shared" si="3"/>
        <v>0</v>
      </c>
      <c r="D47" s="1"/>
      <c r="E47" s="1">
        <f t="shared" si="0"/>
        <v>0</v>
      </c>
      <c r="F47" s="1"/>
      <c r="G47" s="1">
        <f t="shared" si="1"/>
        <v>0</v>
      </c>
      <c r="H47" s="1">
        <f t="shared" si="2"/>
        <v>22.177483002799363</v>
      </c>
      <c r="I47" s="1">
        <f t="shared" si="4"/>
        <v>-22.177483002799363</v>
      </c>
      <c r="J47" s="1"/>
      <c r="K47" s="1"/>
      <c r="L47" s="1"/>
      <c r="M47" s="1"/>
    </row>
  </sheetData>
  <mergeCells count="4">
    <mergeCell ref="O6:R6"/>
    <mergeCell ref="W6:Z6"/>
    <mergeCell ref="F4:I4"/>
    <mergeCell ref="J4:M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2226-6F16-4437-9B7E-250DC1CBEFB5}">
  <dimension ref="B2:Z25"/>
  <sheetViews>
    <sheetView zoomScale="85" zoomScaleNormal="85" workbookViewId="0">
      <selection activeCell="M3" sqref="M3"/>
    </sheetView>
  </sheetViews>
  <sheetFormatPr defaultRowHeight="14.4" x14ac:dyDescent="0.3"/>
  <cols>
    <col min="1" max="3" width="8.88671875" style="2"/>
    <col min="4" max="4" width="9.88671875" style="2" customWidth="1"/>
    <col min="5" max="5" width="9.21875" style="2" customWidth="1"/>
    <col min="6" max="6" width="10.5546875" style="2" customWidth="1"/>
    <col min="7" max="9" width="8.88671875" style="2"/>
    <col min="10" max="10" width="15.88671875" style="2" customWidth="1"/>
    <col min="11" max="11" width="10.33203125" style="2" customWidth="1"/>
    <col min="12" max="16384" width="8.88671875" style="2"/>
  </cols>
  <sheetData>
    <row r="2" spans="2:26" x14ac:dyDescent="0.3">
      <c r="B2" s="3" t="s">
        <v>40</v>
      </c>
      <c r="C2" s="1"/>
      <c r="E2" s="3" t="s">
        <v>36</v>
      </c>
      <c r="F2" s="1"/>
      <c r="H2" s="3" t="s">
        <v>42</v>
      </c>
      <c r="I2" s="1"/>
    </row>
    <row r="4" spans="2:26" x14ac:dyDescent="0.3">
      <c r="F4" s="14" t="s">
        <v>23</v>
      </c>
      <c r="G4" s="14"/>
      <c r="H4" s="14"/>
      <c r="I4" s="14"/>
      <c r="J4" s="15" t="s">
        <v>24</v>
      </c>
      <c r="K4" s="15"/>
      <c r="L4" s="15"/>
      <c r="M4" s="15"/>
    </row>
    <row r="5" spans="2:26" ht="16.2" x14ac:dyDescent="0.3">
      <c r="B5" s="3" t="s">
        <v>13</v>
      </c>
      <c r="C5" s="3" t="s">
        <v>14</v>
      </c>
      <c r="D5" s="3" t="s">
        <v>0</v>
      </c>
      <c r="E5" s="3" t="s">
        <v>12</v>
      </c>
      <c r="F5" s="3" t="s">
        <v>1</v>
      </c>
      <c r="G5" s="3" t="s">
        <v>11</v>
      </c>
      <c r="H5" s="3" t="s">
        <v>2</v>
      </c>
      <c r="I5" s="3" t="s">
        <v>3</v>
      </c>
      <c r="J5" s="5" t="s">
        <v>45</v>
      </c>
      <c r="K5" s="3" t="s">
        <v>15</v>
      </c>
      <c r="L5" s="3" t="s">
        <v>2</v>
      </c>
      <c r="M5" s="3" t="s">
        <v>3</v>
      </c>
    </row>
    <row r="6" spans="2:26" ht="15.6" x14ac:dyDescent="0.3">
      <c r="B6" s="1"/>
      <c r="C6" s="1">
        <f>2*PI()*B6</f>
        <v>0</v>
      </c>
      <c r="D6" s="1"/>
      <c r="E6" s="1">
        <f t="shared" ref="E6:E25" si="0">D6*SQRT(2)</f>
        <v>0</v>
      </c>
      <c r="F6" s="1"/>
      <c r="G6" s="1">
        <f t="shared" ref="G6:G25" si="1">F6*SQRT(2)</f>
        <v>0</v>
      </c>
      <c r="H6" s="1">
        <f t="shared" ref="H6:H25" si="2">E6*P$7+Q$7</f>
        <v>0</v>
      </c>
      <c r="I6" s="1">
        <f>G6-H6</f>
        <v>0</v>
      </c>
      <c r="J6" s="1"/>
      <c r="K6" s="1">
        <f>J6/2</f>
        <v>0</v>
      </c>
      <c r="L6" s="1" t="e">
        <f>C6*X$7+Y$7</f>
        <v>#VALUE!</v>
      </c>
      <c r="M6" s="1" t="e">
        <f>J6-L6</f>
        <v>#VALUE!</v>
      </c>
      <c r="O6" s="13" t="s">
        <v>17</v>
      </c>
      <c r="P6" s="13"/>
      <c r="Q6" s="13"/>
      <c r="R6" s="13"/>
      <c r="W6" s="13" t="s">
        <v>16</v>
      </c>
      <c r="X6" s="13"/>
      <c r="Y6" s="13"/>
      <c r="Z6" s="13"/>
    </row>
    <row r="7" spans="2:26" x14ac:dyDescent="0.3">
      <c r="B7" s="1"/>
      <c r="C7" s="1">
        <f t="shared" ref="C7:C25" si="3">2*PI()*B7</f>
        <v>0</v>
      </c>
      <c r="D7" s="1"/>
      <c r="E7" s="1">
        <f t="shared" si="0"/>
        <v>0</v>
      </c>
      <c r="F7" s="1"/>
      <c r="G7" s="1">
        <f t="shared" si="1"/>
        <v>0</v>
      </c>
      <c r="H7" s="1">
        <f t="shared" si="2"/>
        <v>0</v>
      </c>
      <c r="I7" s="1">
        <f t="shared" ref="I7:I25" si="4">G7-H7</f>
        <v>0</v>
      </c>
      <c r="J7" s="1"/>
      <c r="K7" s="1">
        <f t="shared" ref="K7:K25" si="5">J7/2</f>
        <v>0</v>
      </c>
      <c r="L7" s="1" t="e">
        <f t="shared" ref="L7:L25" si="6">C7*X$7+Y$7</f>
        <v>#VALUE!</v>
      </c>
      <c r="M7" s="1" t="e">
        <f t="shared" ref="M7:M25" si="7">J7-L7</f>
        <v>#VALUE!</v>
      </c>
      <c r="O7" s="4" t="s">
        <v>5</v>
      </c>
      <c r="P7" s="1">
        <f t="array" ref="P7:Q9">LINEST(G6:G25,C6:C25,1,1)</f>
        <v>0</v>
      </c>
      <c r="Q7" s="1">
        <v>0</v>
      </c>
      <c r="R7" s="4" t="s">
        <v>7</v>
      </c>
      <c r="W7" s="4" t="s">
        <v>5</v>
      </c>
      <c r="X7" s="1" t="e">
        <f t="array" ref="X7:Y9">LINEST(J6:J25,C6:C25,1,1)</f>
        <v>#VALUE!</v>
      </c>
      <c r="Y7" s="1" t="e">
        <v>#VALUE!</v>
      </c>
      <c r="Z7" s="4" t="s">
        <v>7</v>
      </c>
    </row>
    <row r="8" spans="2:26" x14ac:dyDescent="0.3">
      <c r="B8" s="1"/>
      <c r="C8" s="1">
        <f t="shared" si="3"/>
        <v>0</v>
      </c>
      <c r="D8" s="1"/>
      <c r="E8" s="1">
        <f t="shared" si="0"/>
        <v>0</v>
      </c>
      <c r="F8" s="1"/>
      <c r="G8" s="1">
        <f t="shared" si="1"/>
        <v>0</v>
      </c>
      <c r="H8" s="1">
        <f t="shared" si="2"/>
        <v>0</v>
      </c>
      <c r="I8" s="1">
        <f t="shared" si="4"/>
        <v>0</v>
      </c>
      <c r="J8" s="1"/>
      <c r="K8" s="1">
        <f t="shared" si="5"/>
        <v>0</v>
      </c>
      <c r="L8" s="1" t="e">
        <f t="shared" si="6"/>
        <v>#VALUE!</v>
      </c>
      <c r="M8" s="1" t="e">
        <f t="shared" si="7"/>
        <v>#VALUE!</v>
      </c>
      <c r="O8" s="4" t="s">
        <v>4</v>
      </c>
      <c r="P8" s="1">
        <v>0</v>
      </c>
      <c r="Q8" s="1">
        <v>0</v>
      </c>
      <c r="R8" s="4" t="s">
        <v>8</v>
      </c>
      <c r="W8" s="4" t="s">
        <v>4</v>
      </c>
      <c r="X8" s="1" t="e">
        <v>#VALUE!</v>
      </c>
      <c r="Y8" s="1" t="e">
        <v>#VALUE!</v>
      </c>
      <c r="Z8" s="4" t="s">
        <v>8</v>
      </c>
    </row>
    <row r="9" spans="2:26" x14ac:dyDescent="0.3">
      <c r="B9" s="1"/>
      <c r="C9" s="1">
        <f t="shared" si="3"/>
        <v>0</v>
      </c>
      <c r="D9" s="1"/>
      <c r="E9" s="1">
        <f t="shared" si="0"/>
        <v>0</v>
      </c>
      <c r="F9" s="1"/>
      <c r="G9" s="1">
        <f t="shared" si="1"/>
        <v>0</v>
      </c>
      <c r="H9" s="1">
        <f t="shared" si="2"/>
        <v>0</v>
      </c>
      <c r="I9" s="1">
        <f t="shared" si="4"/>
        <v>0</v>
      </c>
      <c r="J9" s="1"/>
      <c r="K9" s="1">
        <f t="shared" si="5"/>
        <v>0</v>
      </c>
      <c r="L9" s="1" t="e">
        <f t="shared" si="6"/>
        <v>#VALUE!</v>
      </c>
      <c r="M9" s="1" t="e">
        <f t="shared" si="7"/>
        <v>#VALUE!</v>
      </c>
      <c r="O9" s="4" t="s">
        <v>6</v>
      </c>
      <c r="P9" s="1">
        <v>1</v>
      </c>
      <c r="Q9" s="1">
        <v>0</v>
      </c>
      <c r="R9" s="4" t="s">
        <v>9</v>
      </c>
      <c r="W9" s="4" t="s">
        <v>6</v>
      </c>
      <c r="X9" s="1" t="e">
        <v>#VALUE!</v>
      </c>
      <c r="Y9" s="1" t="e">
        <v>#VALUE!</v>
      </c>
      <c r="Z9" s="4" t="s">
        <v>9</v>
      </c>
    </row>
    <row r="10" spans="2:26" x14ac:dyDescent="0.3">
      <c r="B10" s="1"/>
      <c r="C10" s="1">
        <f t="shared" si="3"/>
        <v>0</v>
      </c>
      <c r="D10" s="1"/>
      <c r="E10" s="1">
        <f t="shared" si="0"/>
        <v>0</v>
      </c>
      <c r="F10" s="1"/>
      <c r="G10" s="1">
        <f t="shared" si="1"/>
        <v>0</v>
      </c>
      <c r="H10" s="1">
        <f t="shared" si="2"/>
        <v>0</v>
      </c>
      <c r="I10" s="1">
        <f t="shared" si="4"/>
        <v>0</v>
      </c>
      <c r="J10" s="1"/>
      <c r="K10" s="1">
        <f t="shared" si="5"/>
        <v>0</v>
      </c>
      <c r="L10" s="1" t="e">
        <f t="shared" si="6"/>
        <v>#VALUE!</v>
      </c>
      <c r="M10" s="1" t="e">
        <f t="shared" si="7"/>
        <v>#VALUE!</v>
      </c>
    </row>
    <row r="11" spans="2:26" x14ac:dyDescent="0.3">
      <c r="B11" s="1"/>
      <c r="C11" s="1">
        <f t="shared" si="3"/>
        <v>0</v>
      </c>
      <c r="D11" s="1"/>
      <c r="E11" s="1">
        <f t="shared" si="0"/>
        <v>0</v>
      </c>
      <c r="F11" s="1"/>
      <c r="G11" s="1">
        <f t="shared" si="1"/>
        <v>0</v>
      </c>
      <c r="H11" s="1">
        <f t="shared" si="2"/>
        <v>0</v>
      </c>
      <c r="I11" s="1">
        <f t="shared" si="4"/>
        <v>0</v>
      </c>
      <c r="J11" s="1"/>
      <c r="K11" s="1">
        <f t="shared" si="5"/>
        <v>0</v>
      </c>
      <c r="L11" s="1" t="e">
        <f t="shared" si="6"/>
        <v>#VALUE!</v>
      </c>
      <c r="M11" s="1" t="e">
        <f t="shared" si="7"/>
        <v>#VALUE!</v>
      </c>
    </row>
    <row r="12" spans="2:26" x14ac:dyDescent="0.3">
      <c r="B12" s="1"/>
      <c r="C12" s="1">
        <f t="shared" si="3"/>
        <v>0</v>
      </c>
      <c r="D12" s="1"/>
      <c r="E12" s="1">
        <f t="shared" si="0"/>
        <v>0</v>
      </c>
      <c r="F12" s="1"/>
      <c r="G12" s="1">
        <f t="shared" si="1"/>
        <v>0</v>
      </c>
      <c r="H12" s="1">
        <f t="shared" si="2"/>
        <v>0</v>
      </c>
      <c r="I12" s="1">
        <f t="shared" si="4"/>
        <v>0</v>
      </c>
      <c r="J12" s="1"/>
      <c r="K12" s="1">
        <f t="shared" si="5"/>
        <v>0</v>
      </c>
      <c r="L12" s="1" t="e">
        <f t="shared" si="6"/>
        <v>#VALUE!</v>
      </c>
      <c r="M12" s="1" t="e">
        <f t="shared" si="7"/>
        <v>#VALUE!</v>
      </c>
    </row>
    <row r="13" spans="2:26" x14ac:dyDescent="0.3">
      <c r="B13" s="1"/>
      <c r="C13" s="1">
        <f t="shared" si="3"/>
        <v>0</v>
      </c>
      <c r="D13" s="1"/>
      <c r="E13" s="1">
        <f t="shared" si="0"/>
        <v>0</v>
      </c>
      <c r="F13" s="1"/>
      <c r="G13" s="1">
        <f t="shared" si="1"/>
        <v>0</v>
      </c>
      <c r="H13" s="1">
        <f t="shared" si="2"/>
        <v>0</v>
      </c>
      <c r="I13" s="1">
        <f t="shared" si="4"/>
        <v>0</v>
      </c>
      <c r="J13" s="1"/>
      <c r="K13" s="1">
        <f t="shared" si="5"/>
        <v>0</v>
      </c>
      <c r="L13" s="1" t="e">
        <f t="shared" si="6"/>
        <v>#VALUE!</v>
      </c>
      <c r="M13" s="1" t="e">
        <f t="shared" si="7"/>
        <v>#VALUE!</v>
      </c>
    </row>
    <row r="14" spans="2:26" x14ac:dyDescent="0.3">
      <c r="B14" s="1"/>
      <c r="C14" s="1">
        <f t="shared" si="3"/>
        <v>0</v>
      </c>
      <c r="D14" s="1"/>
      <c r="E14" s="1">
        <f t="shared" si="0"/>
        <v>0</v>
      </c>
      <c r="F14" s="1"/>
      <c r="G14" s="1">
        <f t="shared" si="1"/>
        <v>0</v>
      </c>
      <c r="H14" s="1">
        <f t="shared" si="2"/>
        <v>0</v>
      </c>
      <c r="I14" s="1">
        <f t="shared" si="4"/>
        <v>0</v>
      </c>
      <c r="J14" s="1"/>
      <c r="K14" s="1">
        <f t="shared" si="5"/>
        <v>0</v>
      </c>
      <c r="L14" s="1" t="e">
        <f t="shared" si="6"/>
        <v>#VALUE!</v>
      </c>
      <c r="M14" s="1" t="e">
        <f t="shared" si="7"/>
        <v>#VALUE!</v>
      </c>
    </row>
    <row r="15" spans="2:26" x14ac:dyDescent="0.3">
      <c r="B15" s="1"/>
      <c r="C15" s="1">
        <f t="shared" si="3"/>
        <v>0</v>
      </c>
      <c r="D15" s="1"/>
      <c r="E15" s="1">
        <f t="shared" si="0"/>
        <v>0</v>
      </c>
      <c r="F15" s="1"/>
      <c r="G15" s="1">
        <f t="shared" si="1"/>
        <v>0</v>
      </c>
      <c r="H15" s="1">
        <f t="shared" si="2"/>
        <v>0</v>
      </c>
      <c r="I15" s="1">
        <f t="shared" si="4"/>
        <v>0</v>
      </c>
      <c r="J15" s="1"/>
      <c r="K15" s="1">
        <f t="shared" si="5"/>
        <v>0</v>
      </c>
      <c r="L15" s="1" t="e">
        <f t="shared" si="6"/>
        <v>#VALUE!</v>
      </c>
      <c r="M15" s="1" t="e">
        <f t="shared" si="7"/>
        <v>#VALUE!</v>
      </c>
    </row>
    <row r="16" spans="2:26" x14ac:dyDescent="0.3">
      <c r="B16" s="1"/>
      <c r="C16" s="1">
        <f t="shared" si="3"/>
        <v>0</v>
      </c>
      <c r="D16" s="1"/>
      <c r="E16" s="1">
        <f t="shared" si="0"/>
        <v>0</v>
      </c>
      <c r="F16" s="1"/>
      <c r="G16" s="1">
        <f t="shared" si="1"/>
        <v>0</v>
      </c>
      <c r="H16" s="1">
        <f t="shared" si="2"/>
        <v>0</v>
      </c>
      <c r="I16" s="1">
        <f t="shared" si="4"/>
        <v>0</v>
      </c>
      <c r="J16" s="1"/>
      <c r="K16" s="1">
        <f t="shared" si="5"/>
        <v>0</v>
      </c>
      <c r="L16" s="1" t="e">
        <f t="shared" si="6"/>
        <v>#VALUE!</v>
      </c>
      <c r="M16" s="1" t="e">
        <f t="shared" si="7"/>
        <v>#VALUE!</v>
      </c>
    </row>
    <row r="17" spans="2:13" x14ac:dyDescent="0.3">
      <c r="B17" s="1"/>
      <c r="C17" s="1">
        <f t="shared" si="3"/>
        <v>0</v>
      </c>
      <c r="D17" s="1"/>
      <c r="E17" s="1">
        <f t="shared" si="0"/>
        <v>0</v>
      </c>
      <c r="F17" s="1"/>
      <c r="G17" s="1">
        <f t="shared" si="1"/>
        <v>0</v>
      </c>
      <c r="H17" s="1">
        <f t="shared" si="2"/>
        <v>0</v>
      </c>
      <c r="I17" s="1">
        <f t="shared" si="4"/>
        <v>0</v>
      </c>
      <c r="J17" s="1"/>
      <c r="K17" s="1">
        <f t="shared" si="5"/>
        <v>0</v>
      </c>
      <c r="L17" s="1" t="e">
        <f t="shared" si="6"/>
        <v>#VALUE!</v>
      </c>
      <c r="M17" s="1" t="e">
        <f t="shared" si="7"/>
        <v>#VALUE!</v>
      </c>
    </row>
    <row r="18" spans="2:13" x14ac:dyDescent="0.3">
      <c r="B18" s="1"/>
      <c r="C18" s="1">
        <f t="shared" si="3"/>
        <v>0</v>
      </c>
      <c r="D18" s="1"/>
      <c r="E18" s="1">
        <f t="shared" si="0"/>
        <v>0</v>
      </c>
      <c r="F18" s="1"/>
      <c r="G18" s="1">
        <f t="shared" si="1"/>
        <v>0</v>
      </c>
      <c r="H18" s="1">
        <f t="shared" si="2"/>
        <v>0</v>
      </c>
      <c r="I18" s="1">
        <f t="shared" si="4"/>
        <v>0</v>
      </c>
      <c r="J18" s="1"/>
      <c r="K18" s="1">
        <f t="shared" si="5"/>
        <v>0</v>
      </c>
      <c r="L18" s="1" t="e">
        <f t="shared" si="6"/>
        <v>#VALUE!</v>
      </c>
      <c r="M18" s="1" t="e">
        <f t="shared" si="7"/>
        <v>#VALUE!</v>
      </c>
    </row>
    <row r="19" spans="2:13" x14ac:dyDescent="0.3">
      <c r="B19" s="1"/>
      <c r="C19" s="1">
        <f t="shared" si="3"/>
        <v>0</v>
      </c>
      <c r="D19" s="1"/>
      <c r="E19" s="1">
        <f t="shared" si="0"/>
        <v>0</v>
      </c>
      <c r="F19" s="1"/>
      <c r="G19" s="1">
        <f t="shared" si="1"/>
        <v>0</v>
      </c>
      <c r="H19" s="1">
        <f t="shared" si="2"/>
        <v>0</v>
      </c>
      <c r="I19" s="1">
        <f t="shared" si="4"/>
        <v>0</v>
      </c>
      <c r="J19" s="1"/>
      <c r="K19" s="1">
        <f t="shared" si="5"/>
        <v>0</v>
      </c>
      <c r="L19" s="1" t="e">
        <f t="shared" si="6"/>
        <v>#VALUE!</v>
      </c>
      <c r="M19" s="1" t="e">
        <f t="shared" si="7"/>
        <v>#VALUE!</v>
      </c>
    </row>
    <row r="20" spans="2:13" x14ac:dyDescent="0.3">
      <c r="B20" s="1"/>
      <c r="C20" s="1">
        <f t="shared" si="3"/>
        <v>0</v>
      </c>
      <c r="D20" s="1"/>
      <c r="E20" s="1">
        <f t="shared" si="0"/>
        <v>0</v>
      </c>
      <c r="F20" s="1"/>
      <c r="G20" s="1">
        <f t="shared" si="1"/>
        <v>0</v>
      </c>
      <c r="H20" s="1">
        <f t="shared" si="2"/>
        <v>0</v>
      </c>
      <c r="I20" s="1">
        <f t="shared" si="4"/>
        <v>0</v>
      </c>
      <c r="J20" s="1"/>
      <c r="K20" s="1">
        <f t="shared" si="5"/>
        <v>0</v>
      </c>
      <c r="L20" s="1" t="e">
        <f t="shared" si="6"/>
        <v>#VALUE!</v>
      </c>
      <c r="M20" s="1" t="e">
        <f t="shared" si="7"/>
        <v>#VALUE!</v>
      </c>
    </row>
    <row r="21" spans="2:13" x14ac:dyDescent="0.3">
      <c r="B21" s="1"/>
      <c r="C21" s="1">
        <f t="shared" si="3"/>
        <v>0</v>
      </c>
      <c r="D21" s="1"/>
      <c r="E21" s="1">
        <f t="shared" si="0"/>
        <v>0</v>
      </c>
      <c r="F21" s="1"/>
      <c r="G21" s="1">
        <f t="shared" si="1"/>
        <v>0</v>
      </c>
      <c r="H21" s="1">
        <f t="shared" si="2"/>
        <v>0</v>
      </c>
      <c r="I21" s="1">
        <f t="shared" si="4"/>
        <v>0</v>
      </c>
      <c r="J21" s="1"/>
      <c r="K21" s="1">
        <f t="shared" si="5"/>
        <v>0</v>
      </c>
      <c r="L21" s="1" t="e">
        <f t="shared" si="6"/>
        <v>#VALUE!</v>
      </c>
      <c r="M21" s="1" t="e">
        <f t="shared" si="7"/>
        <v>#VALUE!</v>
      </c>
    </row>
    <row r="22" spans="2:13" x14ac:dyDescent="0.3">
      <c r="B22" s="1"/>
      <c r="C22" s="1">
        <f t="shared" si="3"/>
        <v>0</v>
      </c>
      <c r="D22" s="1"/>
      <c r="E22" s="1">
        <f t="shared" si="0"/>
        <v>0</v>
      </c>
      <c r="F22" s="1"/>
      <c r="G22" s="1">
        <f t="shared" si="1"/>
        <v>0</v>
      </c>
      <c r="H22" s="1">
        <f t="shared" si="2"/>
        <v>0</v>
      </c>
      <c r="I22" s="1">
        <f t="shared" si="4"/>
        <v>0</v>
      </c>
      <c r="J22" s="1"/>
      <c r="K22" s="1">
        <f t="shared" si="5"/>
        <v>0</v>
      </c>
      <c r="L22" s="1" t="e">
        <f t="shared" si="6"/>
        <v>#VALUE!</v>
      </c>
      <c r="M22" s="1" t="e">
        <f t="shared" si="7"/>
        <v>#VALUE!</v>
      </c>
    </row>
    <row r="23" spans="2:13" x14ac:dyDescent="0.3">
      <c r="B23" s="1"/>
      <c r="C23" s="1">
        <f t="shared" si="3"/>
        <v>0</v>
      </c>
      <c r="D23" s="1"/>
      <c r="E23" s="1">
        <f t="shared" si="0"/>
        <v>0</v>
      </c>
      <c r="F23" s="1"/>
      <c r="G23" s="1">
        <f t="shared" si="1"/>
        <v>0</v>
      </c>
      <c r="H23" s="1">
        <f t="shared" si="2"/>
        <v>0</v>
      </c>
      <c r="I23" s="1">
        <f t="shared" si="4"/>
        <v>0</v>
      </c>
      <c r="J23" s="1"/>
      <c r="K23" s="1">
        <f t="shared" si="5"/>
        <v>0</v>
      </c>
      <c r="L23" s="1" t="e">
        <f t="shared" si="6"/>
        <v>#VALUE!</v>
      </c>
      <c r="M23" s="1" t="e">
        <f t="shared" si="7"/>
        <v>#VALUE!</v>
      </c>
    </row>
    <row r="24" spans="2:13" x14ac:dyDescent="0.3">
      <c r="B24" s="1"/>
      <c r="C24" s="1">
        <f t="shared" si="3"/>
        <v>0</v>
      </c>
      <c r="D24" s="1"/>
      <c r="E24" s="1">
        <f t="shared" si="0"/>
        <v>0</v>
      </c>
      <c r="F24" s="1"/>
      <c r="G24" s="1">
        <f t="shared" si="1"/>
        <v>0</v>
      </c>
      <c r="H24" s="1">
        <f t="shared" si="2"/>
        <v>0</v>
      </c>
      <c r="I24" s="1">
        <f t="shared" si="4"/>
        <v>0</v>
      </c>
      <c r="J24" s="1"/>
      <c r="K24" s="1">
        <f t="shared" si="5"/>
        <v>0</v>
      </c>
      <c r="L24" s="1" t="e">
        <f t="shared" si="6"/>
        <v>#VALUE!</v>
      </c>
      <c r="M24" s="1" t="e">
        <f t="shared" si="7"/>
        <v>#VALUE!</v>
      </c>
    </row>
    <row r="25" spans="2:13" x14ac:dyDescent="0.3">
      <c r="B25" s="1"/>
      <c r="C25" s="1">
        <f t="shared" si="3"/>
        <v>0</v>
      </c>
      <c r="D25" s="1"/>
      <c r="E25" s="1">
        <f t="shared" si="0"/>
        <v>0</v>
      </c>
      <c r="F25" s="1"/>
      <c r="G25" s="1">
        <f t="shared" si="1"/>
        <v>0</v>
      </c>
      <c r="H25" s="1">
        <f t="shared" si="2"/>
        <v>0</v>
      </c>
      <c r="I25" s="1">
        <f t="shared" si="4"/>
        <v>0</v>
      </c>
      <c r="J25" s="1"/>
      <c r="K25" s="1">
        <f t="shared" si="5"/>
        <v>0</v>
      </c>
      <c r="L25" s="1" t="e">
        <f t="shared" si="6"/>
        <v>#VALUE!</v>
      </c>
      <c r="M25" s="1" t="e">
        <f t="shared" si="7"/>
        <v>#VALUE!</v>
      </c>
    </row>
  </sheetData>
  <mergeCells count="4">
    <mergeCell ref="F4:I4"/>
    <mergeCell ref="J4:M4"/>
    <mergeCell ref="O6:R6"/>
    <mergeCell ref="W6:Z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6D11-A4C5-47A1-8BAD-656AC2BD0E7A}">
  <dimension ref="B2:AF38"/>
  <sheetViews>
    <sheetView topLeftCell="C1" workbookViewId="0">
      <selection activeCell="H22" sqref="H22"/>
    </sheetView>
  </sheetViews>
  <sheetFormatPr defaultRowHeight="14.4" x14ac:dyDescent="0.3"/>
  <cols>
    <col min="1" max="3" width="8.88671875" style="7"/>
    <col min="4" max="4" width="10.5546875" style="7" customWidth="1"/>
    <col min="5" max="5" width="8.88671875" style="7"/>
    <col min="6" max="6" width="8.77734375" style="7" customWidth="1"/>
    <col min="7" max="7" width="9.88671875" style="7" customWidth="1"/>
    <col min="8" max="8" width="10.21875" style="7" customWidth="1"/>
    <col min="9" max="12" width="8.88671875" style="7"/>
    <col min="13" max="13" width="16.44140625" style="7" customWidth="1"/>
    <col min="14" max="16384" width="8.88671875" style="7"/>
  </cols>
  <sheetData>
    <row r="2" spans="2:32" x14ac:dyDescent="0.3">
      <c r="H2" s="14" t="s">
        <v>23</v>
      </c>
      <c r="I2" s="14"/>
      <c r="J2" s="14"/>
      <c r="K2" s="14"/>
      <c r="L2" s="14"/>
      <c r="M2" s="15" t="s">
        <v>22</v>
      </c>
      <c r="N2" s="15"/>
      <c r="O2" s="15"/>
      <c r="P2" s="15"/>
      <c r="Z2" s="2"/>
      <c r="AA2" s="2"/>
      <c r="AB2" s="2"/>
      <c r="AC2" s="2"/>
      <c r="AD2" s="2"/>
      <c r="AE2" s="2"/>
      <c r="AF2" s="2"/>
    </row>
    <row r="3" spans="2:32" ht="16.2" x14ac:dyDescent="0.3">
      <c r="B3" s="6" t="s">
        <v>20</v>
      </c>
      <c r="C3" s="6" t="s">
        <v>21</v>
      </c>
      <c r="D3" s="6" t="s">
        <v>13</v>
      </c>
      <c r="E3" s="6" t="s">
        <v>14</v>
      </c>
      <c r="F3" s="6" t="s">
        <v>0</v>
      </c>
      <c r="G3" s="6" t="s">
        <v>29</v>
      </c>
      <c r="H3" s="6" t="s">
        <v>28</v>
      </c>
      <c r="I3" s="6" t="s">
        <v>15</v>
      </c>
      <c r="J3" s="6" t="s">
        <v>49</v>
      </c>
      <c r="K3" s="6" t="s">
        <v>2</v>
      </c>
      <c r="L3" s="6" t="s">
        <v>3</v>
      </c>
      <c r="M3" s="12" t="s">
        <v>51</v>
      </c>
      <c r="N3" s="6" t="s">
        <v>52</v>
      </c>
      <c r="O3" s="6" t="s">
        <v>2</v>
      </c>
      <c r="P3" s="6" t="s">
        <v>3</v>
      </c>
      <c r="R3" s="16" t="s">
        <v>25</v>
      </c>
      <c r="S3" s="16"/>
      <c r="T3" s="16"/>
      <c r="U3" s="16"/>
      <c r="Z3" s="13" t="s">
        <v>19</v>
      </c>
      <c r="AA3" s="13"/>
      <c r="AB3" s="13"/>
      <c r="AC3" s="13"/>
      <c r="AD3" s="2"/>
      <c r="AE3" s="2"/>
      <c r="AF3" s="2"/>
    </row>
    <row r="4" spans="2:32" x14ac:dyDescent="0.3">
      <c r="B4" s="8">
        <v>1</v>
      </c>
      <c r="C4" s="8">
        <v>300</v>
      </c>
      <c r="D4" s="8">
        <v>1501</v>
      </c>
      <c r="E4" s="8">
        <f>D4*2*PI()</f>
        <v>9431.0611460765595</v>
      </c>
      <c r="F4" s="8">
        <v>498</v>
      </c>
      <c r="G4" s="8">
        <f>F4*SQRT(2)</f>
        <v>704.27835406180134</v>
      </c>
      <c r="H4" s="8">
        <v>1017.2</v>
      </c>
      <c r="I4" s="8">
        <f>H4*SQRT(2)</f>
        <v>1438.5380356459125</v>
      </c>
      <c r="J4" s="8">
        <f>I4*0.001</f>
        <v>1.4385380356459125</v>
      </c>
      <c r="K4" s="8">
        <f>S$4*C4+T$4</f>
        <v>1.4268283473494634</v>
      </c>
      <c r="L4" s="8">
        <f>K4-I4</f>
        <v>-1437.1112072985629</v>
      </c>
      <c r="M4" s="8">
        <v>2.94</v>
      </c>
      <c r="N4" s="8">
        <f>M4/2</f>
        <v>1.47</v>
      </c>
      <c r="O4" s="8">
        <f>C4*AA$4+AB$4</f>
        <v>1.4689999999999999</v>
      </c>
      <c r="P4" s="8">
        <f>N4-O4</f>
        <v>1.0000000000001119E-3</v>
      </c>
      <c r="R4" s="4" t="s">
        <v>5</v>
      </c>
      <c r="S4" s="8">
        <f t="array" ref="S4:T6">LINEST(J4:J8,C4:C8,1,1)</f>
        <v>4.6889664874042326E-3</v>
      </c>
      <c r="T4" s="8">
        <v>2.0138401128193539E-2</v>
      </c>
      <c r="U4" s="4" t="s">
        <v>7</v>
      </c>
      <c r="Z4" s="4" t="s">
        <v>5</v>
      </c>
      <c r="AA4" s="1">
        <f t="array" ref="AA4:AB6">LINEST(N4:N8,C4:C8,1,1)</f>
        <v>4.6049999999999989E-3</v>
      </c>
      <c r="AB4" s="1">
        <v>8.7500000000000133E-2</v>
      </c>
      <c r="AC4" s="4" t="s">
        <v>7</v>
      </c>
      <c r="AD4" s="2"/>
      <c r="AE4" s="2"/>
      <c r="AF4" s="2"/>
    </row>
    <row r="5" spans="2:32" x14ac:dyDescent="0.3">
      <c r="B5" s="8">
        <v>4</v>
      </c>
      <c r="C5" s="8">
        <v>200</v>
      </c>
      <c r="D5" s="8">
        <v>1501</v>
      </c>
      <c r="E5" s="8">
        <f t="shared" ref="E5:E8" si="0">D5*2*PI()</f>
        <v>9431.0611460765595</v>
      </c>
      <c r="F5" s="8">
        <v>498</v>
      </c>
      <c r="G5" s="8">
        <f>F5*SQRT(2)</f>
        <v>704.27835406180134</v>
      </c>
      <c r="H5" s="8">
        <v>683.2</v>
      </c>
      <c r="I5" s="8">
        <f>H5*SQRT(2)</f>
        <v>966.19070581329868</v>
      </c>
      <c r="J5" s="8">
        <f t="shared" ref="J5:J8" si="1">I5*0.001</f>
        <v>0.96619070581329869</v>
      </c>
      <c r="K5" s="8">
        <f>S$4*C5+T$4</f>
        <v>0.95793169860904004</v>
      </c>
      <c r="L5" s="8">
        <f>I5-K5</f>
        <v>965.23277411468962</v>
      </c>
      <c r="M5" s="8">
        <v>2.0099999999999998</v>
      </c>
      <c r="N5" s="8">
        <f t="shared" ref="N5:N8" si="2">M5/2</f>
        <v>1.0049999999999999</v>
      </c>
      <c r="O5" s="8">
        <f>C5*AA$4+AB$4</f>
        <v>1.0085</v>
      </c>
      <c r="P5" s="8">
        <f t="shared" ref="P5:P8" si="3">N5-O5</f>
        <v>-3.5000000000000586E-3</v>
      </c>
      <c r="R5" s="4" t="s">
        <v>4</v>
      </c>
      <c r="S5" s="8">
        <v>3.4887629135077287E-5</v>
      </c>
      <c r="T5" s="8">
        <v>1.1570917566612266E-2</v>
      </c>
      <c r="U5" s="4" t="s">
        <v>8</v>
      </c>
      <c r="Z5" s="4" t="s">
        <v>4</v>
      </c>
      <c r="AA5" s="1">
        <v>7.637626158259235E-6</v>
      </c>
      <c r="AB5" s="1">
        <v>2.5331140255949454E-3</v>
      </c>
      <c r="AC5" s="4" t="s">
        <v>8</v>
      </c>
      <c r="AD5" s="2"/>
      <c r="AE5" s="2"/>
      <c r="AF5" s="2"/>
    </row>
    <row r="6" spans="2:32" x14ac:dyDescent="0.3">
      <c r="B6" s="8">
        <v>5</v>
      </c>
      <c r="C6" s="8">
        <v>100</v>
      </c>
      <c r="D6" s="8">
        <v>1501</v>
      </c>
      <c r="E6" s="8">
        <f t="shared" si="0"/>
        <v>9431.0611460765595</v>
      </c>
      <c r="F6" s="8">
        <v>496</v>
      </c>
      <c r="G6" s="8">
        <f>F6*SQRT(2)</f>
        <v>701.44992693705524</v>
      </c>
      <c r="H6" s="8">
        <v>338.1</v>
      </c>
      <c r="I6" s="8">
        <f>H6*SQRT(2)</f>
        <v>478.14560543834352</v>
      </c>
      <c r="J6" s="8">
        <f t="shared" si="1"/>
        <v>0.47814560543834356</v>
      </c>
      <c r="K6" s="8">
        <f>S$4*C6+T$4</f>
        <v>0.48903504986861679</v>
      </c>
      <c r="L6" s="8">
        <f>I6-K6</f>
        <v>477.6565703884749</v>
      </c>
      <c r="M6" s="8">
        <v>1.1000000000000001</v>
      </c>
      <c r="N6" s="8">
        <f t="shared" si="2"/>
        <v>0.55000000000000004</v>
      </c>
      <c r="O6" s="8">
        <f>C6*AA$4+AB$4</f>
        <v>0.54800000000000004</v>
      </c>
      <c r="P6" s="8">
        <f t="shared" si="3"/>
        <v>2.0000000000000018E-3</v>
      </c>
      <c r="R6" s="4" t="s">
        <v>6</v>
      </c>
      <c r="S6" s="8">
        <v>0.99983395041643675</v>
      </c>
      <c r="T6" s="8">
        <v>1.1032437023009441E-2</v>
      </c>
      <c r="U6" s="4" t="s">
        <v>9</v>
      </c>
      <c r="Z6" s="4" t="s">
        <v>6</v>
      </c>
      <c r="AA6" s="1">
        <v>0.99999174769642851</v>
      </c>
      <c r="AB6" s="1">
        <v>2.4152294576980822E-3</v>
      </c>
      <c r="AC6" s="4" t="s">
        <v>9</v>
      </c>
      <c r="AD6" s="2"/>
      <c r="AE6" s="2"/>
      <c r="AF6" s="2"/>
    </row>
    <row r="7" spans="2:32" x14ac:dyDescent="0.3">
      <c r="B7" s="8">
        <v>7</v>
      </c>
      <c r="C7" s="8">
        <v>400</v>
      </c>
      <c r="D7" s="8">
        <v>1501</v>
      </c>
      <c r="E7" s="8">
        <f t="shared" si="0"/>
        <v>9431.0611460765595</v>
      </c>
      <c r="F7" s="8">
        <v>496</v>
      </c>
      <c r="G7" s="8">
        <f>F7*SQRT(2)</f>
        <v>701.44992693705524</v>
      </c>
      <c r="H7" s="8">
        <v>1337.2</v>
      </c>
      <c r="I7" s="8">
        <f>H7*SQRT(2)</f>
        <v>1891.0863756053029</v>
      </c>
      <c r="J7" s="8">
        <f t="shared" si="1"/>
        <v>1.8910863756053029</v>
      </c>
      <c r="K7" s="8">
        <f>S$4*C7+T$4</f>
        <v>1.8957249960898865</v>
      </c>
      <c r="L7" s="8">
        <f>I7-K7</f>
        <v>1889.190650609213</v>
      </c>
      <c r="M7" s="8">
        <v>3.86</v>
      </c>
      <c r="N7" s="8">
        <f t="shared" si="2"/>
        <v>1.93</v>
      </c>
      <c r="O7" s="8">
        <f>C7*AA$4+AB$4</f>
        <v>1.9294999999999998</v>
      </c>
      <c r="P7" s="8">
        <f t="shared" si="3"/>
        <v>5.0000000000016698E-4</v>
      </c>
      <c r="Z7" s="2"/>
      <c r="AA7" s="2"/>
      <c r="AB7" s="2"/>
      <c r="AC7" s="2"/>
      <c r="AD7" s="2"/>
      <c r="AE7" s="2"/>
      <c r="AF7" s="2"/>
    </row>
    <row r="8" spans="2:32" x14ac:dyDescent="0.3">
      <c r="B8" s="8">
        <v>8</v>
      </c>
      <c r="C8" s="8">
        <v>500</v>
      </c>
      <c r="D8" s="8">
        <v>1501</v>
      </c>
      <c r="E8" s="8">
        <f t="shared" si="0"/>
        <v>9431.0611460765595</v>
      </c>
      <c r="F8" s="8">
        <v>497</v>
      </c>
      <c r="G8" s="8">
        <f>F8*SQRT(2)</f>
        <v>702.86414049942823</v>
      </c>
      <c r="H8" s="8">
        <v>1668.9</v>
      </c>
      <c r="I8" s="8">
        <f>H8*SQRT(2)</f>
        <v>2360.1810142444588</v>
      </c>
      <c r="J8" s="8">
        <f t="shared" si="1"/>
        <v>2.3601810142444588</v>
      </c>
      <c r="K8" s="8">
        <f>S$4*C8+T$4</f>
        <v>2.3646216448303097</v>
      </c>
      <c r="L8" s="8">
        <f>I8-K8</f>
        <v>2357.8163925996287</v>
      </c>
      <c r="M8" s="8">
        <v>4.78</v>
      </c>
      <c r="N8" s="8">
        <f t="shared" si="2"/>
        <v>2.39</v>
      </c>
      <c r="O8" s="8">
        <f>C8*AA$4+AB$4</f>
        <v>2.3899999999999997</v>
      </c>
      <c r="P8" s="8">
        <f t="shared" si="3"/>
        <v>0</v>
      </c>
      <c r="Z8" s="2"/>
      <c r="AA8" s="2"/>
      <c r="AB8" s="2"/>
      <c r="AC8" s="2"/>
      <c r="AD8" s="2"/>
      <c r="AE8" s="2"/>
      <c r="AF8" s="2"/>
    </row>
    <row r="9" spans="2:32" x14ac:dyDescent="0.3">
      <c r="Z9" s="2"/>
      <c r="AA9" s="2"/>
      <c r="AB9" s="2"/>
      <c r="AC9" s="2"/>
      <c r="AD9" s="2"/>
      <c r="AE9" s="2"/>
      <c r="AF9" s="2"/>
    </row>
    <row r="10" spans="2:32" x14ac:dyDescent="0.3">
      <c r="B10" s="6" t="s">
        <v>41</v>
      </c>
      <c r="C10" s="8">
        <v>364</v>
      </c>
      <c r="E10" s="6" t="s">
        <v>39</v>
      </c>
      <c r="F10" s="8">
        <f>7.92*10^-2</f>
        <v>7.9200000000000007E-2</v>
      </c>
      <c r="H10" s="16" t="s">
        <v>30</v>
      </c>
      <c r="I10" s="16"/>
      <c r="J10" s="6"/>
      <c r="K10" s="8">
        <f>AVERAGE(G4:G8)</f>
        <v>702.86414049942834</v>
      </c>
      <c r="Z10" s="2"/>
      <c r="AA10" s="2"/>
      <c r="AB10" s="2"/>
      <c r="AC10" s="2"/>
      <c r="AD10" s="2"/>
      <c r="AE10" s="2"/>
      <c r="AF10" s="2"/>
    </row>
    <row r="11" spans="2:32" x14ac:dyDescent="0.3">
      <c r="B11" s="6" t="s">
        <v>50</v>
      </c>
      <c r="C11" s="8">
        <v>0.75</v>
      </c>
      <c r="E11" s="6" t="s">
        <v>40</v>
      </c>
      <c r="F11" s="8">
        <f>0.02*10^-3</f>
        <v>2.0000000000000002E-5</v>
      </c>
      <c r="H11" s="16" t="s">
        <v>31</v>
      </c>
      <c r="I11" s="16"/>
      <c r="J11" s="6"/>
      <c r="K11" s="8">
        <f>K10*10^-3</f>
        <v>0.70286414049942836</v>
      </c>
      <c r="Z11" s="2"/>
      <c r="AA11" s="2"/>
      <c r="AB11" s="2"/>
      <c r="AC11" s="2"/>
      <c r="AD11" s="2"/>
      <c r="AE11" s="2"/>
      <c r="AF11" s="2"/>
    </row>
    <row r="12" spans="2:32" x14ac:dyDescent="0.3">
      <c r="B12" s="6" t="s">
        <v>36</v>
      </c>
      <c r="C12" s="8">
        <f>w!$F$2</f>
        <v>0</v>
      </c>
      <c r="E12" s="6" t="s">
        <v>37</v>
      </c>
      <c r="F12" s="8">
        <f>PI()*F10^2/4</f>
        <v>4.9265199356533706E-3</v>
      </c>
      <c r="H12" s="16" t="s">
        <v>32</v>
      </c>
      <c r="I12" s="16"/>
      <c r="J12" s="6"/>
      <c r="K12" s="8">
        <f>_xlfn.STDEV.P(G4:G8)/SQRT(5)</f>
        <v>0.56568542494921981</v>
      </c>
      <c r="Z12" s="2"/>
      <c r="AA12" s="2"/>
      <c r="AB12" s="2"/>
      <c r="AC12" s="2"/>
      <c r="AD12" s="2"/>
      <c r="AE12" s="2"/>
      <c r="AF12" s="2"/>
    </row>
    <row r="13" spans="2:32" x14ac:dyDescent="0.3">
      <c r="E13" s="6" t="s">
        <v>38</v>
      </c>
      <c r="F13" s="8">
        <f>ABS(2*PI()*F10*F11)</f>
        <v>9.9525655265724663E-6</v>
      </c>
      <c r="Z13" s="2"/>
      <c r="AA13" s="2"/>
      <c r="AB13" s="2"/>
      <c r="AC13" s="2"/>
      <c r="AD13" s="2"/>
      <c r="AE13" s="2"/>
      <c r="AF13" s="2"/>
    </row>
    <row r="14" spans="2:32" x14ac:dyDescent="0.3">
      <c r="B14" s="6" t="s">
        <v>42</v>
      </c>
      <c r="C14" s="8">
        <f>w!$I$2</f>
        <v>0</v>
      </c>
      <c r="Z14" s="2"/>
      <c r="AA14" s="2"/>
      <c r="AB14" s="2"/>
      <c r="AC14" s="2"/>
      <c r="AD14" s="2"/>
      <c r="AE14" s="2"/>
      <c r="AF14" s="2"/>
    </row>
    <row r="15" spans="2:32" x14ac:dyDescent="0.3">
      <c r="B15" s="6" t="s">
        <v>43</v>
      </c>
      <c r="C15" s="8">
        <f>ABS(2*PI()*C14)</f>
        <v>0</v>
      </c>
      <c r="Z15" s="2"/>
      <c r="AA15" s="2"/>
      <c r="AB15" s="2"/>
      <c r="AC15" s="2"/>
      <c r="AD15" s="2"/>
      <c r="AE15" s="2"/>
      <c r="AF15" s="2"/>
    </row>
    <row r="16" spans="2:32" x14ac:dyDescent="0.3">
      <c r="Z16" s="2"/>
      <c r="AA16" s="2"/>
      <c r="AB16" s="2"/>
      <c r="AC16" s="2"/>
      <c r="AD16" s="2"/>
      <c r="AE16" s="2"/>
      <c r="AF16" s="2"/>
    </row>
    <row r="17" spans="3:32" x14ac:dyDescent="0.3">
      <c r="C17" s="17" t="s">
        <v>27</v>
      </c>
      <c r="D17" s="17"/>
      <c r="E17" s="17"/>
      <c r="F17" s="17"/>
      <c r="G17" s="17"/>
      <c r="H17" s="17"/>
      <c r="I17" s="17"/>
      <c r="J17" s="9"/>
      <c r="Z17" s="2"/>
      <c r="AA17" s="2"/>
      <c r="AB17" s="2"/>
      <c r="AC17" s="2"/>
      <c r="AD17" s="2"/>
      <c r="AE17" s="2"/>
      <c r="AF17" s="2"/>
    </row>
    <row r="18" spans="3:32" x14ac:dyDescent="0.3">
      <c r="Z18" s="2"/>
      <c r="AA18" s="2"/>
      <c r="AB18" s="2"/>
      <c r="AC18" s="2"/>
      <c r="AD18" s="2"/>
      <c r="AE18" s="2"/>
      <c r="AF18" s="2"/>
    </row>
    <row r="19" spans="3:32" x14ac:dyDescent="0.3">
      <c r="C19" s="6" t="s">
        <v>33</v>
      </c>
      <c r="D19" s="8">
        <f>4*PI()*10^-7</f>
        <v>1.2566370614359173E-6</v>
      </c>
      <c r="Z19" s="2"/>
      <c r="AA19" s="2"/>
      <c r="AB19" s="2"/>
      <c r="AC19" s="2"/>
      <c r="AD19" s="2"/>
      <c r="AE19" s="2"/>
      <c r="AF19" s="2"/>
    </row>
    <row r="20" spans="3:32" x14ac:dyDescent="0.3">
      <c r="C20" s="6" t="s">
        <v>26</v>
      </c>
      <c r="D20" s="8">
        <f>(S4*C11)/(C10*F12*E4*K11)</f>
        <v>2.958453971793133E-7</v>
      </c>
      <c r="Z20" s="2"/>
      <c r="AA20" s="2"/>
      <c r="AB20" s="2"/>
      <c r="AC20" s="2"/>
      <c r="AD20" s="2"/>
      <c r="AE20" s="2"/>
      <c r="AF20" s="2"/>
    </row>
    <row r="21" spans="3:32" x14ac:dyDescent="0.3">
      <c r="C21" s="6" t="s">
        <v>34</v>
      </c>
      <c r="D21" s="8">
        <f>SQRT((F12*S4/(F12*E4*K11)^2*E4*K11*C12)^2+(F12*C11/(F12*E4*K11)^2*E4*K11*S5)^2+(S4/(F12*E4*K11)^2*C11*K11*E4*F13)^2+(S4/(F12*E4*K11)^2*C11*K11*F12*C15)^2+(S4/(F12*E4*K11)^2*C11*F12*E4*K12)^2)</f>
        <v>8.6674177385992279E-5</v>
      </c>
      <c r="Z21" s="2"/>
      <c r="AA21" s="2"/>
      <c r="AB21" s="2"/>
      <c r="AC21" s="2"/>
      <c r="AD21" s="2"/>
      <c r="AE21" s="2"/>
      <c r="AF21" s="2"/>
    </row>
    <row r="22" spans="3:32" x14ac:dyDescent="0.3">
      <c r="C22" s="6" t="s">
        <v>35</v>
      </c>
      <c r="D22" s="10">
        <f>D21/D20</f>
        <v>292.97118769591214</v>
      </c>
      <c r="Z22" s="2"/>
      <c r="AA22" s="2"/>
      <c r="AB22" s="2"/>
      <c r="AC22" s="2"/>
      <c r="AD22" s="2"/>
      <c r="AE22" s="2"/>
      <c r="AF22" s="2"/>
    </row>
    <row r="23" spans="3:32" x14ac:dyDescent="0.3">
      <c r="C23" s="7" t="s">
        <v>48</v>
      </c>
      <c r="D23" s="19">
        <f>(D20-D19)/D19</f>
        <v>-0.76457371323963608</v>
      </c>
      <c r="Z23" s="2"/>
      <c r="AA23" s="2"/>
      <c r="AB23" s="2"/>
      <c r="AC23" s="2"/>
      <c r="AD23" s="2"/>
      <c r="AE23" s="2"/>
      <c r="AF23" s="2"/>
    </row>
    <row r="24" spans="3:32" x14ac:dyDescent="0.3">
      <c r="Z24" s="2"/>
      <c r="AA24" s="2"/>
      <c r="AB24" s="2"/>
      <c r="AC24" s="2"/>
      <c r="AD24" s="2"/>
      <c r="AE24" s="2"/>
      <c r="AF24" s="2"/>
    </row>
    <row r="25" spans="3:32" x14ac:dyDescent="0.3">
      <c r="Z25" s="2"/>
      <c r="AA25" s="2"/>
      <c r="AB25" s="2"/>
      <c r="AC25" s="2"/>
      <c r="AD25" s="2"/>
      <c r="AE25" s="2"/>
      <c r="AF25" s="2"/>
    </row>
    <row r="26" spans="3:32" x14ac:dyDescent="0.3">
      <c r="Z26" s="2"/>
      <c r="AA26" s="2"/>
      <c r="AB26" s="2"/>
      <c r="AC26" s="2"/>
      <c r="AD26" s="2"/>
      <c r="AE26" s="2"/>
      <c r="AF26" s="2"/>
    </row>
    <row r="27" spans="3:32" x14ac:dyDescent="0.3">
      <c r="Z27" s="2"/>
      <c r="AA27" s="2"/>
      <c r="AB27" s="2"/>
      <c r="AC27" s="2"/>
      <c r="AD27" s="2"/>
      <c r="AE27" s="2"/>
      <c r="AF27" s="2"/>
    </row>
    <row r="28" spans="3:32" x14ac:dyDescent="0.3">
      <c r="Z28" s="2"/>
      <c r="AA28" s="2"/>
      <c r="AB28" s="2"/>
      <c r="AC28" s="2"/>
      <c r="AD28" s="2"/>
      <c r="AE28" s="2"/>
      <c r="AF28" s="2"/>
    </row>
    <row r="29" spans="3:32" x14ac:dyDescent="0.3">
      <c r="Z29" s="2"/>
      <c r="AA29" s="2"/>
      <c r="AB29" s="2"/>
      <c r="AC29" s="2"/>
      <c r="AD29" s="2"/>
      <c r="AE29" s="2"/>
      <c r="AF29" s="2"/>
    </row>
    <row r="30" spans="3:32" x14ac:dyDescent="0.3">
      <c r="Z30" s="2"/>
      <c r="AA30" s="2"/>
      <c r="AB30" s="2"/>
      <c r="AC30" s="2"/>
      <c r="AD30" s="2"/>
      <c r="AE30" s="2"/>
      <c r="AF30" s="2"/>
    </row>
    <row r="31" spans="3:32" x14ac:dyDescent="0.3">
      <c r="Z31" s="2"/>
      <c r="AA31" s="2"/>
      <c r="AB31" s="2"/>
      <c r="AC31" s="2"/>
      <c r="AD31" s="2"/>
      <c r="AE31" s="2"/>
      <c r="AF31" s="2"/>
    </row>
    <row r="32" spans="3:32" x14ac:dyDescent="0.3">
      <c r="Z32" s="2"/>
      <c r="AA32" s="2"/>
      <c r="AB32" s="2"/>
      <c r="AC32" s="2"/>
      <c r="AD32" s="2"/>
      <c r="AE32" s="2"/>
      <c r="AF32" s="2"/>
    </row>
    <row r="33" spans="26:32" x14ac:dyDescent="0.3">
      <c r="Z33" s="2"/>
      <c r="AA33" s="2"/>
      <c r="AB33" s="2"/>
      <c r="AC33" s="2"/>
      <c r="AD33" s="2"/>
      <c r="AE33" s="2"/>
      <c r="AF33" s="2"/>
    </row>
    <row r="34" spans="26:32" x14ac:dyDescent="0.3">
      <c r="Z34" s="2"/>
      <c r="AA34" s="2"/>
      <c r="AB34" s="2"/>
      <c r="AC34" s="2"/>
      <c r="AD34" s="2"/>
      <c r="AE34" s="2"/>
      <c r="AF34" s="2"/>
    </row>
    <row r="35" spans="26:32" x14ac:dyDescent="0.3">
      <c r="Z35" s="2"/>
      <c r="AA35" s="2"/>
      <c r="AB35" s="2"/>
      <c r="AC35" s="2"/>
      <c r="AD35" s="2"/>
      <c r="AE35" s="2"/>
      <c r="AF35" s="2"/>
    </row>
    <row r="36" spans="26:32" x14ac:dyDescent="0.3">
      <c r="Z36" s="2"/>
      <c r="AA36" s="2"/>
      <c r="AB36" s="2"/>
      <c r="AC36" s="2"/>
      <c r="AD36" s="2"/>
      <c r="AE36" s="2"/>
      <c r="AF36" s="2"/>
    </row>
    <row r="37" spans="26:32" x14ac:dyDescent="0.3">
      <c r="Z37" s="2"/>
      <c r="AA37" s="2"/>
      <c r="AB37" s="2"/>
      <c r="AC37" s="2"/>
      <c r="AD37" s="2"/>
      <c r="AE37" s="2"/>
      <c r="AF37" s="2"/>
    </row>
    <row r="38" spans="26:32" x14ac:dyDescent="0.3">
      <c r="Z38" s="2"/>
      <c r="AA38" s="2"/>
      <c r="AB38" s="2"/>
      <c r="AC38" s="2"/>
      <c r="AD38" s="2"/>
      <c r="AE38" s="2"/>
      <c r="AF38" s="2"/>
    </row>
  </sheetData>
  <mergeCells count="8">
    <mergeCell ref="Z3:AC3"/>
    <mergeCell ref="H2:L2"/>
    <mergeCell ref="M2:P2"/>
    <mergeCell ref="R3:U3"/>
    <mergeCell ref="C17:I17"/>
    <mergeCell ref="H10:I10"/>
    <mergeCell ref="H11:I11"/>
    <mergeCell ref="H12:I1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1141-7FCE-4285-9287-AECF52B18553}">
  <dimension ref="B2:Z32"/>
  <sheetViews>
    <sheetView tabSelected="1" topLeftCell="G6" zoomScale="85" zoomScaleNormal="85" workbookViewId="0">
      <selection activeCell="B19" sqref="B19"/>
    </sheetView>
  </sheetViews>
  <sheetFormatPr defaultRowHeight="14.4" x14ac:dyDescent="0.3"/>
  <cols>
    <col min="1" max="3" width="8.88671875" style="2"/>
    <col min="4" max="4" width="9.88671875" style="2" customWidth="1"/>
    <col min="5" max="5" width="9.21875" style="2" customWidth="1"/>
    <col min="6" max="6" width="9.88671875" style="2" customWidth="1"/>
    <col min="7" max="9" width="8.88671875" style="2"/>
    <col min="10" max="10" width="15.88671875" style="2" customWidth="1"/>
    <col min="11" max="11" width="10.33203125" style="2" customWidth="1"/>
    <col min="12" max="16384" width="8.88671875" style="2"/>
  </cols>
  <sheetData>
    <row r="2" spans="2:26" x14ac:dyDescent="0.3">
      <c r="F2" s="14" t="s">
        <v>23</v>
      </c>
      <c r="G2" s="14"/>
      <c r="H2" s="14"/>
      <c r="I2" s="14"/>
      <c r="J2" s="15" t="s">
        <v>22</v>
      </c>
      <c r="K2" s="15"/>
      <c r="L2" s="15"/>
      <c r="M2" s="15"/>
    </row>
    <row r="3" spans="2:26" ht="16.2" x14ac:dyDescent="0.3">
      <c r="B3" s="3" t="s">
        <v>13</v>
      </c>
      <c r="C3" s="3" t="s">
        <v>14</v>
      </c>
      <c r="D3" s="3" t="s">
        <v>0</v>
      </c>
      <c r="E3" s="3" t="s">
        <v>12</v>
      </c>
      <c r="F3" s="3" t="s">
        <v>1</v>
      </c>
      <c r="G3" s="3" t="s">
        <v>11</v>
      </c>
      <c r="H3" s="3" t="s">
        <v>2</v>
      </c>
      <c r="I3" s="3" t="s">
        <v>3</v>
      </c>
      <c r="J3" s="5" t="s">
        <v>10</v>
      </c>
      <c r="K3" s="3" t="s">
        <v>15</v>
      </c>
      <c r="L3" s="3" t="s">
        <v>2</v>
      </c>
      <c r="M3" s="3" t="s">
        <v>3</v>
      </c>
    </row>
    <row r="4" spans="2:26" ht="15.6" x14ac:dyDescent="0.3">
      <c r="B4" s="1">
        <v>1501</v>
      </c>
      <c r="C4" s="1">
        <f>2*PI()*B4</f>
        <v>9431.0611460765595</v>
      </c>
      <c r="D4" s="1">
        <v>308</v>
      </c>
      <c r="E4" s="1">
        <f t="shared" ref="E4:E23" si="0">D4*SQRT(2)</f>
        <v>435.57777721091333</v>
      </c>
      <c r="F4" s="1">
        <v>632.4</v>
      </c>
      <c r="G4" s="1">
        <f t="shared" ref="G4:G23" si="1">F4*SQRT(2)</f>
        <v>894.34865684474539</v>
      </c>
      <c r="H4" s="1">
        <f>D4*P$5+Q$5</f>
        <v>843.09386999050071</v>
      </c>
      <c r="I4" s="1">
        <f>G4-H4</f>
        <v>51.254786854244685</v>
      </c>
      <c r="J4" s="18">
        <v>1.84</v>
      </c>
      <c r="K4" s="18">
        <f>J4/2</f>
        <v>0.92</v>
      </c>
      <c r="L4" s="1">
        <f>E4*X$5+Y$5</f>
        <v>0.90671186497588063</v>
      </c>
      <c r="M4" s="18">
        <f>K4-L4</f>
        <v>1.3288135024119407E-2</v>
      </c>
      <c r="O4" s="13" t="s">
        <v>18</v>
      </c>
      <c r="P4" s="13"/>
      <c r="Q4" s="13"/>
      <c r="R4" s="13"/>
      <c r="W4" s="13" t="s">
        <v>19</v>
      </c>
      <c r="X4" s="13"/>
      <c r="Y4" s="13"/>
      <c r="Z4" s="13"/>
    </row>
    <row r="5" spans="2:26" x14ac:dyDescent="0.3">
      <c r="B5" s="1"/>
      <c r="C5" s="1">
        <f t="shared" ref="C5:C23" si="2">2*PI()*B5</f>
        <v>0</v>
      </c>
      <c r="D5" s="1">
        <v>320</v>
      </c>
      <c r="E5" s="1">
        <f t="shared" si="0"/>
        <v>452.54833995939043</v>
      </c>
      <c r="F5" s="1">
        <v>654.6</v>
      </c>
      <c r="G5" s="1">
        <f t="shared" si="1"/>
        <v>925.74419792942808</v>
      </c>
      <c r="H5" s="1">
        <f t="shared" ref="H5:H22" si="3">D5*P$5+Q$5</f>
        <v>880.77894741910347</v>
      </c>
      <c r="I5" s="1">
        <f t="shared" ref="I5:I22" si="4">G5-H5</f>
        <v>44.965250510324609</v>
      </c>
      <c r="J5" s="18">
        <v>1.9</v>
      </c>
      <c r="K5" s="18">
        <f t="shared" ref="K5:K23" si="5">J5/2</f>
        <v>0.95</v>
      </c>
      <c r="L5" s="1">
        <f t="shared" ref="L5:L17" si="6">E5*X$5+Y$5</f>
        <v>0.94165086684499766</v>
      </c>
      <c r="M5" s="1">
        <f t="shared" ref="M5:M23" si="7">K5-L5</f>
        <v>8.3491331550022974E-3</v>
      </c>
      <c r="O5" s="4" t="s">
        <v>5</v>
      </c>
      <c r="P5" s="1">
        <f t="array" ref="P5:Q7">LINEST(G9:G17,D9:D17,1,1)</f>
        <v>3.1404231190502312</v>
      </c>
      <c r="Q5" s="1">
        <v>-124.15645067697051</v>
      </c>
      <c r="R5" s="4" t="s">
        <v>7</v>
      </c>
      <c r="W5" s="4" t="s">
        <v>5</v>
      </c>
      <c r="X5" s="1">
        <f t="array" ref="X5:Y7">LINEST(K4:K17,E4:E17,1,1)</f>
        <v>2.05880042912851E-3</v>
      </c>
      <c r="Y5" s="1">
        <v>9.9441503352097893E-3</v>
      </c>
      <c r="Z5" s="4" t="s">
        <v>7</v>
      </c>
    </row>
    <row r="6" spans="2:26" x14ac:dyDescent="0.3">
      <c r="B6" s="1"/>
      <c r="C6" s="1">
        <f t="shared" si="2"/>
        <v>0</v>
      </c>
      <c r="D6" s="1">
        <v>344</v>
      </c>
      <c r="E6" s="1">
        <f t="shared" si="0"/>
        <v>486.4894654563447</v>
      </c>
      <c r="F6" s="1">
        <v>691.1</v>
      </c>
      <c r="G6" s="1">
        <f t="shared" si="1"/>
        <v>977.36299295604613</v>
      </c>
      <c r="H6" s="1">
        <f t="shared" si="3"/>
        <v>956.14910227630912</v>
      </c>
      <c r="I6" s="1">
        <f t="shared" si="4"/>
        <v>21.213890679737005</v>
      </c>
      <c r="J6" s="18">
        <v>2.02</v>
      </c>
      <c r="K6" s="18">
        <f t="shared" si="5"/>
        <v>1.01</v>
      </c>
      <c r="L6" s="1">
        <f t="shared" si="6"/>
        <v>1.0115288705832317</v>
      </c>
      <c r="M6" s="1">
        <f t="shared" si="7"/>
        <v>-1.5288705832317007E-3</v>
      </c>
      <c r="O6" s="4" t="s">
        <v>4</v>
      </c>
      <c r="P6" s="1">
        <v>8.7074954019333121E-3</v>
      </c>
      <c r="Q6" s="1">
        <v>3.9259840598394651</v>
      </c>
      <c r="R6" s="4" t="s">
        <v>8</v>
      </c>
      <c r="W6" s="4" t="s">
        <v>4</v>
      </c>
      <c r="X6" s="1">
        <v>2.4072986318655007E-5</v>
      </c>
      <c r="Y6" s="1">
        <v>1.4128021771653711E-2</v>
      </c>
      <c r="Z6" s="4" t="s">
        <v>8</v>
      </c>
    </row>
    <row r="7" spans="2:26" x14ac:dyDescent="0.3">
      <c r="B7" s="1"/>
      <c r="C7" s="1">
        <f t="shared" si="2"/>
        <v>0</v>
      </c>
      <c r="D7" s="1">
        <v>357</v>
      </c>
      <c r="E7" s="1">
        <f t="shared" si="0"/>
        <v>504.87424176719497</v>
      </c>
      <c r="F7" s="1">
        <v>715.5</v>
      </c>
      <c r="G7" s="1">
        <f t="shared" si="1"/>
        <v>1011.8698038779496</v>
      </c>
      <c r="H7" s="1">
        <f t="shared" si="3"/>
        <v>996.97460282396196</v>
      </c>
      <c r="I7" s="1">
        <f t="shared" si="4"/>
        <v>14.895201053987648</v>
      </c>
      <c r="J7" s="18">
        <v>2.08</v>
      </c>
      <c r="K7" s="18">
        <f t="shared" si="5"/>
        <v>1.04</v>
      </c>
      <c r="L7" s="1">
        <f t="shared" si="6"/>
        <v>1.049379455941442</v>
      </c>
      <c r="M7" s="1">
        <f t="shared" si="7"/>
        <v>-9.3794559414419609E-3</v>
      </c>
      <c r="O7" s="4" t="s">
        <v>6</v>
      </c>
      <c r="P7" s="1">
        <v>0.99994618729234541</v>
      </c>
      <c r="Q7" s="1">
        <v>0.86138213346082027</v>
      </c>
      <c r="R7" s="4" t="s">
        <v>9</v>
      </c>
      <c r="W7" s="4" t="s">
        <v>6</v>
      </c>
      <c r="X7" s="1">
        <v>0.99836204959469066</v>
      </c>
      <c r="Y7" s="1">
        <v>7.6924721023778567E-3</v>
      </c>
      <c r="Z7" s="4" t="s">
        <v>9</v>
      </c>
    </row>
    <row r="8" spans="2:26" x14ac:dyDescent="0.3">
      <c r="B8" s="1"/>
      <c r="C8" s="1">
        <f t="shared" si="2"/>
        <v>0</v>
      </c>
      <c r="D8" s="1">
        <v>372</v>
      </c>
      <c r="E8" s="1">
        <f t="shared" si="0"/>
        <v>526.0874452027914</v>
      </c>
      <c r="F8" s="1">
        <v>743.4</v>
      </c>
      <c r="G8" s="1">
        <f t="shared" si="1"/>
        <v>1051.3263622681588</v>
      </c>
      <c r="H8" s="1">
        <f t="shared" si="3"/>
        <v>1044.0809496097154</v>
      </c>
      <c r="I8" s="1">
        <f t="shared" si="4"/>
        <v>7.2454126584434562</v>
      </c>
      <c r="J8" s="18">
        <v>2.1800000000000002</v>
      </c>
      <c r="K8" s="18">
        <f t="shared" si="5"/>
        <v>1.0900000000000001</v>
      </c>
      <c r="L8" s="1">
        <f t="shared" si="6"/>
        <v>1.0930532082778381</v>
      </c>
      <c r="M8" s="1">
        <f t="shared" si="7"/>
        <v>-3.0532082778380598E-3</v>
      </c>
    </row>
    <row r="9" spans="2:26" x14ac:dyDescent="0.3">
      <c r="B9" s="1"/>
      <c r="C9" s="1">
        <f t="shared" si="2"/>
        <v>0</v>
      </c>
      <c r="D9" s="1">
        <v>393</v>
      </c>
      <c r="E9" s="1">
        <f t="shared" si="0"/>
        <v>555.78593001262641</v>
      </c>
      <c r="F9" s="1">
        <v>785.1</v>
      </c>
      <c r="G9" s="1">
        <f t="shared" si="1"/>
        <v>1110.299067819117</v>
      </c>
      <c r="H9" s="1">
        <f t="shared" si="3"/>
        <v>1110.0298351097704</v>
      </c>
      <c r="I9" s="1">
        <f t="shared" si="4"/>
        <v>0.26923270934662469</v>
      </c>
      <c r="J9" s="18">
        <v>2.29</v>
      </c>
      <c r="K9" s="18">
        <f t="shared" si="5"/>
        <v>1.145</v>
      </c>
      <c r="L9" s="1">
        <f t="shared" si="6"/>
        <v>1.1541964615487932</v>
      </c>
      <c r="M9" s="1">
        <f t="shared" si="7"/>
        <v>-9.1964615487931667E-3</v>
      </c>
    </row>
    <row r="10" spans="2:26" x14ac:dyDescent="0.3">
      <c r="B10" s="1"/>
      <c r="C10" s="1">
        <f t="shared" si="2"/>
        <v>0</v>
      </c>
      <c r="D10" s="1">
        <v>412</v>
      </c>
      <c r="E10" s="1">
        <f t="shared" si="0"/>
        <v>582.6559876977152</v>
      </c>
      <c r="F10" s="1">
        <v>827.2</v>
      </c>
      <c r="G10" s="1">
        <f t="shared" si="1"/>
        <v>1169.8374587950243</v>
      </c>
      <c r="H10" s="1">
        <f t="shared" si="3"/>
        <v>1169.6978743717248</v>
      </c>
      <c r="I10" s="1">
        <f t="shared" si="4"/>
        <v>0.13958442329953868</v>
      </c>
      <c r="J10" s="18">
        <v>2.4</v>
      </c>
      <c r="K10" s="18">
        <f t="shared" si="5"/>
        <v>1.2</v>
      </c>
      <c r="L10" s="1">
        <f t="shared" si="6"/>
        <v>1.2095165478415617</v>
      </c>
      <c r="M10" s="1">
        <f t="shared" si="7"/>
        <v>-9.516547841561751E-3</v>
      </c>
    </row>
    <row r="11" spans="2:26" x14ac:dyDescent="0.3">
      <c r="B11" s="1"/>
      <c r="C11" s="1">
        <f t="shared" si="2"/>
        <v>0</v>
      </c>
      <c r="D11" s="1">
        <v>428</v>
      </c>
      <c r="E11" s="1">
        <f t="shared" si="0"/>
        <v>605.28340469568468</v>
      </c>
      <c r="F11" s="1">
        <v>862.4</v>
      </c>
      <c r="G11" s="1">
        <f t="shared" si="1"/>
        <v>1219.6177761905572</v>
      </c>
      <c r="H11" s="1">
        <f t="shared" si="3"/>
        <v>1219.9446442765284</v>
      </c>
      <c r="I11" s="1">
        <f t="shared" si="4"/>
        <v>-0.32686808597122763</v>
      </c>
      <c r="J11" s="18">
        <v>2.5</v>
      </c>
      <c r="K11" s="18">
        <f t="shared" si="5"/>
        <v>1.25</v>
      </c>
      <c r="L11" s="1">
        <f t="shared" si="6"/>
        <v>1.256101883667051</v>
      </c>
      <c r="M11" s="1">
        <f t="shared" si="7"/>
        <v>-6.1018836670510002E-3</v>
      </c>
    </row>
    <row r="12" spans="2:26" x14ac:dyDescent="0.3">
      <c r="B12" s="1"/>
      <c r="C12" s="1">
        <f t="shared" si="2"/>
        <v>0</v>
      </c>
      <c r="D12" s="1">
        <v>439</v>
      </c>
      <c r="E12" s="1">
        <f t="shared" si="0"/>
        <v>620.83975388178874</v>
      </c>
      <c r="F12" s="1">
        <v>886.8</v>
      </c>
      <c r="G12" s="1">
        <f t="shared" si="1"/>
        <v>1254.1245871124606</v>
      </c>
      <c r="H12" s="1">
        <f t="shared" si="3"/>
        <v>1254.4892985860811</v>
      </c>
      <c r="I12" s="1">
        <f t="shared" si="4"/>
        <v>-0.36471147362044576</v>
      </c>
      <c r="J12" s="18">
        <v>2.58</v>
      </c>
      <c r="K12" s="18">
        <f t="shared" si="5"/>
        <v>1.29</v>
      </c>
      <c r="L12" s="1">
        <f t="shared" si="6"/>
        <v>1.288129302047075</v>
      </c>
      <c r="M12" s="1">
        <f t="shared" si="7"/>
        <v>1.8706979529250489E-3</v>
      </c>
    </row>
    <row r="13" spans="2:26" x14ac:dyDescent="0.3">
      <c r="B13" s="1"/>
      <c r="C13" s="1">
        <f t="shared" si="2"/>
        <v>0</v>
      </c>
      <c r="D13" s="1">
        <v>448</v>
      </c>
      <c r="E13" s="1">
        <f t="shared" si="0"/>
        <v>633.56767594314658</v>
      </c>
      <c r="F13" s="1">
        <v>906.6</v>
      </c>
      <c r="G13" s="1">
        <f t="shared" si="1"/>
        <v>1282.1260156474482</v>
      </c>
      <c r="H13" s="1">
        <f t="shared" si="3"/>
        <v>1282.753106657533</v>
      </c>
      <c r="I13" s="1">
        <f t="shared" si="4"/>
        <v>-0.62709101008476864</v>
      </c>
      <c r="J13" s="18">
        <v>2.62</v>
      </c>
      <c r="K13" s="18">
        <f t="shared" si="5"/>
        <v>1.31</v>
      </c>
      <c r="L13" s="1">
        <f t="shared" si="6"/>
        <v>1.3143335534489127</v>
      </c>
      <c r="M13" s="1">
        <f t="shared" si="7"/>
        <v>-4.3335534489126193E-3</v>
      </c>
    </row>
    <row r="14" spans="2:26" x14ac:dyDescent="0.3">
      <c r="B14" s="1"/>
      <c r="C14" s="1">
        <f t="shared" si="2"/>
        <v>0</v>
      </c>
      <c r="D14" s="1">
        <v>467</v>
      </c>
      <c r="E14" s="1">
        <f t="shared" si="0"/>
        <v>660.43773362823538</v>
      </c>
      <c r="F14" s="1">
        <v>950.2</v>
      </c>
      <c r="G14" s="1">
        <f t="shared" si="1"/>
        <v>1343.785726966915</v>
      </c>
      <c r="H14" s="1">
        <f t="shared" si="3"/>
        <v>1342.4211459194876</v>
      </c>
      <c r="I14" s="1">
        <f t="shared" si="4"/>
        <v>1.364581047427464</v>
      </c>
      <c r="J14" s="18">
        <v>2.74</v>
      </c>
      <c r="K14" s="18">
        <f t="shared" si="5"/>
        <v>1.37</v>
      </c>
      <c r="L14" s="1">
        <f t="shared" si="6"/>
        <v>1.3696536397416814</v>
      </c>
      <c r="M14" s="1">
        <f t="shared" si="7"/>
        <v>3.4636025831868977E-4</v>
      </c>
    </row>
    <row r="15" spans="2:26" x14ac:dyDescent="0.3">
      <c r="B15" s="1"/>
      <c r="C15" s="1">
        <f t="shared" si="2"/>
        <v>0</v>
      </c>
      <c r="D15" s="1">
        <v>478</v>
      </c>
      <c r="E15" s="1">
        <f t="shared" si="0"/>
        <v>675.99408281433944</v>
      </c>
      <c r="F15" s="1">
        <v>974</v>
      </c>
      <c r="G15" s="1">
        <f t="shared" si="1"/>
        <v>1377.4440097513946</v>
      </c>
      <c r="H15" s="1">
        <f t="shared" si="3"/>
        <v>1376.96580022904</v>
      </c>
      <c r="I15" s="1">
        <f t="shared" si="4"/>
        <v>0.47820952235451841</v>
      </c>
      <c r="J15" s="18">
        <v>2.82</v>
      </c>
      <c r="K15" s="18">
        <f t="shared" si="5"/>
        <v>1.41</v>
      </c>
      <c r="L15" s="1">
        <f t="shared" si="6"/>
        <v>1.4016810581217054</v>
      </c>
      <c r="M15" s="1">
        <f t="shared" si="7"/>
        <v>8.3189418782945168E-3</v>
      </c>
    </row>
    <row r="16" spans="2:26" x14ac:dyDescent="0.3">
      <c r="B16" s="1"/>
      <c r="C16" s="1">
        <f t="shared" si="2"/>
        <v>0</v>
      </c>
      <c r="D16" s="1">
        <v>486</v>
      </c>
      <c r="E16" s="1">
        <f t="shared" si="0"/>
        <v>687.30779131332429</v>
      </c>
      <c r="F16" s="1">
        <v>990.4</v>
      </c>
      <c r="G16" s="1">
        <f t="shared" si="1"/>
        <v>1400.6371121743134</v>
      </c>
      <c r="H16" s="1">
        <f t="shared" si="3"/>
        <v>1402.089185181442</v>
      </c>
      <c r="I16" s="1">
        <f t="shared" si="4"/>
        <v>-1.452073007128547</v>
      </c>
      <c r="J16" s="18">
        <v>2.86</v>
      </c>
      <c r="K16" s="18">
        <f t="shared" si="5"/>
        <v>1.43</v>
      </c>
      <c r="L16" s="1">
        <f t="shared" si="6"/>
        <v>1.4249737260344502</v>
      </c>
      <c r="M16" s="1">
        <f t="shared" si="7"/>
        <v>5.0262739655497768E-3</v>
      </c>
    </row>
    <row r="17" spans="2:13" x14ac:dyDescent="0.3">
      <c r="B17" s="1"/>
      <c r="C17" s="1">
        <f t="shared" si="2"/>
        <v>0</v>
      </c>
      <c r="D17" s="1">
        <v>496</v>
      </c>
      <c r="E17" s="1">
        <f t="shared" si="0"/>
        <v>701.44992693705524</v>
      </c>
      <c r="F17" s="1">
        <v>1014</v>
      </c>
      <c r="G17" s="1">
        <f t="shared" si="1"/>
        <v>1434.0125522463184</v>
      </c>
      <c r="H17" s="1">
        <f t="shared" si="3"/>
        <v>1433.4934163719442</v>
      </c>
      <c r="I17" s="1">
        <f t="shared" si="4"/>
        <v>0.51913587437411479</v>
      </c>
      <c r="J17" s="18">
        <v>2.92</v>
      </c>
      <c r="K17" s="18">
        <f t="shared" si="5"/>
        <v>1.46</v>
      </c>
      <c r="L17" s="1">
        <f t="shared" si="6"/>
        <v>1.4540895609253812</v>
      </c>
      <c r="M17" s="1">
        <f t="shared" si="7"/>
        <v>5.9104390746187452E-3</v>
      </c>
    </row>
    <row r="18" spans="2:13" x14ac:dyDescent="0.3">
      <c r="B18" s="1">
        <v>0</v>
      </c>
      <c r="C18" s="1">
        <v>0</v>
      </c>
      <c r="D18" s="1">
        <v>0</v>
      </c>
      <c r="E18" s="1" t="s">
        <v>47</v>
      </c>
      <c r="F18" s="1">
        <v>0</v>
      </c>
      <c r="G18" s="1">
        <v>0</v>
      </c>
      <c r="H18" s="1">
        <f t="shared" si="3"/>
        <v>-124.15645067697051</v>
      </c>
      <c r="I18" s="1">
        <f t="shared" si="4"/>
        <v>124.15645067697051</v>
      </c>
      <c r="J18" s="1">
        <v>0</v>
      </c>
      <c r="K18" s="1">
        <v>0</v>
      </c>
      <c r="L18" s="1">
        <v>0</v>
      </c>
      <c r="M18" s="1">
        <v>0</v>
      </c>
    </row>
    <row r="19" spans="2:13" x14ac:dyDescent="0.3">
      <c r="B19" s="1">
        <v>1302</v>
      </c>
      <c r="C19" s="1">
        <f t="shared" si="2"/>
        <v>8180.7072699478213</v>
      </c>
      <c r="D19" s="1">
        <v>478</v>
      </c>
      <c r="E19" s="1">
        <f t="shared" si="0"/>
        <v>675.99408281433944</v>
      </c>
      <c r="F19" s="1">
        <v>844.8</v>
      </c>
      <c r="G19" s="1">
        <f t="shared" si="1"/>
        <v>1194.7276174927906</v>
      </c>
      <c r="H19" s="1">
        <f>D19*E$28+F$28</f>
        <v>1191.6842366986298</v>
      </c>
      <c r="I19" s="1">
        <f>G19-H19</f>
        <v>3.0433807941608393</v>
      </c>
      <c r="J19" s="18">
        <v>2.46</v>
      </c>
      <c r="K19" s="18">
        <f t="shared" si="5"/>
        <v>1.23</v>
      </c>
      <c r="L19" s="1">
        <f t="shared" ref="L5:L23" si="8">C19*X$5+Y$5</f>
        <v>16.852387788278506</v>
      </c>
      <c r="M19" s="1">
        <f t="shared" si="7"/>
        <v>-15.622387788278505</v>
      </c>
    </row>
    <row r="20" spans="2:13" x14ac:dyDescent="0.3">
      <c r="B20" s="1"/>
      <c r="C20" s="1">
        <f t="shared" si="2"/>
        <v>0</v>
      </c>
      <c r="D20" s="1">
        <v>445</v>
      </c>
      <c r="E20" s="1">
        <f t="shared" si="0"/>
        <v>629.32503525602738</v>
      </c>
      <c r="F20" s="1">
        <v>781.56</v>
      </c>
      <c r="G20" s="1">
        <f t="shared" si="1"/>
        <v>1105.2927518083161</v>
      </c>
      <c r="H20" s="1">
        <f t="shared" ref="H20:H22" si="9">D20*E$28+F$28</f>
        <v>1106.0715277686777</v>
      </c>
      <c r="I20" s="1">
        <f t="shared" ref="I20:I22" si="10">G20-H20</f>
        <v>-0.77877596036159957</v>
      </c>
      <c r="J20" s="18">
        <v>2.27</v>
      </c>
      <c r="K20" s="18">
        <f t="shared" si="5"/>
        <v>1.135</v>
      </c>
      <c r="L20" s="1">
        <f t="shared" si="8"/>
        <v>9.9441503352097893E-3</v>
      </c>
      <c r="M20" s="1">
        <f t="shared" si="7"/>
        <v>1.1250558496647902</v>
      </c>
    </row>
    <row r="21" spans="2:13" x14ac:dyDescent="0.3">
      <c r="B21" s="1"/>
      <c r="C21" s="1">
        <f t="shared" si="2"/>
        <v>0</v>
      </c>
      <c r="D21" s="1">
        <v>356</v>
      </c>
      <c r="E21" s="1">
        <f t="shared" si="0"/>
        <v>503.46002820482187</v>
      </c>
      <c r="F21" s="1">
        <v>612.6</v>
      </c>
      <c r="G21" s="1">
        <f t="shared" si="1"/>
        <v>866.34722830975807</v>
      </c>
      <c r="H21" s="1">
        <f t="shared" si="9"/>
        <v>875.17664610911004</v>
      </c>
      <c r="I21" s="1">
        <f t="shared" si="10"/>
        <v>-8.8294177993519725</v>
      </c>
      <c r="J21" s="18">
        <v>1.8</v>
      </c>
      <c r="K21" s="18">
        <f t="shared" si="5"/>
        <v>0.9</v>
      </c>
      <c r="L21" s="1">
        <f t="shared" si="8"/>
        <v>9.9441503352097893E-3</v>
      </c>
      <c r="M21" s="1">
        <f t="shared" si="7"/>
        <v>0.89005584966479023</v>
      </c>
    </row>
    <row r="22" spans="2:13" x14ac:dyDescent="0.3">
      <c r="B22" s="1"/>
      <c r="C22" s="1">
        <f t="shared" si="2"/>
        <v>0</v>
      </c>
      <c r="D22" s="1">
        <v>310</v>
      </c>
      <c r="E22" s="1">
        <f t="shared" si="0"/>
        <v>438.40620433565948</v>
      </c>
      <c r="F22" s="1">
        <v>539.1</v>
      </c>
      <c r="G22" s="1">
        <f t="shared" si="1"/>
        <v>762.40253147533565</v>
      </c>
      <c r="H22" s="1">
        <f t="shared" si="9"/>
        <v>755.83771850978292</v>
      </c>
      <c r="I22" s="1">
        <f t="shared" si="10"/>
        <v>6.5648129655527327</v>
      </c>
      <c r="J22" s="18">
        <v>1.58</v>
      </c>
      <c r="K22" s="18">
        <f t="shared" si="5"/>
        <v>0.79</v>
      </c>
      <c r="L22" s="1">
        <f t="shared" si="8"/>
        <v>9.9441503352097893E-3</v>
      </c>
      <c r="M22" s="1">
        <f t="shared" si="7"/>
        <v>0.78005584966479025</v>
      </c>
    </row>
    <row r="23" spans="2:13" x14ac:dyDescent="0.3">
      <c r="B23" s="1"/>
      <c r="C23" s="1">
        <f t="shared" si="2"/>
        <v>0</v>
      </c>
      <c r="D23" s="1"/>
      <c r="E23" s="1">
        <f t="shared" si="0"/>
        <v>0</v>
      </c>
      <c r="F23" s="1"/>
      <c r="G23" s="1">
        <f t="shared" si="1"/>
        <v>0</v>
      </c>
      <c r="H23" s="1">
        <f t="shared" ref="H4:H23" si="11">E23*P$5+Q$5</f>
        <v>-124.15645067697051</v>
      </c>
      <c r="I23" s="1">
        <f t="shared" ref="I5:I23" si="12">G23-H23</f>
        <v>124.15645067697051</v>
      </c>
      <c r="J23" s="18"/>
      <c r="K23" s="18">
        <f t="shared" si="5"/>
        <v>0</v>
      </c>
      <c r="L23" s="1">
        <f t="shared" si="8"/>
        <v>9.9441503352097893E-3</v>
      </c>
      <c r="M23" s="1">
        <f t="shared" si="7"/>
        <v>-9.9441503352097893E-3</v>
      </c>
    </row>
    <row r="28" spans="2:13" x14ac:dyDescent="0.3">
      <c r="E28" s="2" cm="1">
        <f t="array" ref="E28:F32">LINEST(G19:G22,D19:D22,1,1)</f>
        <v>2.5943245130288504</v>
      </c>
      <c r="F28" s="2">
        <v>-48.402880529160711</v>
      </c>
    </row>
    <row r="29" spans="2:13" x14ac:dyDescent="0.3">
      <c r="E29" s="2">
        <v>6.0114403186166433E-2</v>
      </c>
      <c r="F29" s="2">
        <v>24.220677917410281</v>
      </c>
    </row>
    <row r="30" spans="2:13" x14ac:dyDescent="0.3">
      <c r="E30" s="2">
        <v>0.99892731461017303</v>
      </c>
      <c r="F30" s="2">
        <v>8.0908604796679882</v>
      </c>
    </row>
    <row r="31" spans="2:13" x14ac:dyDescent="0.3">
      <c r="E31" s="2">
        <v>1862.4795752484818</v>
      </c>
      <c r="F31" s="2">
        <v>2</v>
      </c>
    </row>
    <row r="32" spans="2:13" x14ac:dyDescent="0.3">
      <c r="E32" s="2">
        <v>121921.68135339698</v>
      </c>
      <c r="F32" s="2">
        <v>130.92404660290663</v>
      </c>
    </row>
  </sheetData>
  <mergeCells count="4">
    <mergeCell ref="O4:R4"/>
    <mergeCell ref="W4:Z4"/>
    <mergeCell ref="J2:M2"/>
    <mergeCell ref="F2:I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F893-290E-4378-8071-B2EAD2AFD065}">
  <dimension ref="B2:Z23"/>
  <sheetViews>
    <sheetView topLeftCell="B1" zoomScale="85" zoomScaleNormal="85" workbookViewId="0">
      <selection activeCell="P5" sqref="P5"/>
    </sheetView>
  </sheetViews>
  <sheetFormatPr defaultRowHeight="14.4" x14ac:dyDescent="0.3"/>
  <cols>
    <col min="1" max="3" width="8.88671875" style="2"/>
    <col min="4" max="4" width="9.88671875" style="2" customWidth="1"/>
    <col min="5" max="5" width="9.21875" style="2" customWidth="1"/>
    <col min="6" max="6" width="9.88671875" style="2" customWidth="1"/>
    <col min="7" max="9" width="8.88671875" style="2"/>
    <col min="10" max="10" width="15.88671875" style="2" customWidth="1"/>
    <col min="11" max="11" width="10.33203125" style="2" customWidth="1"/>
    <col min="12" max="16384" width="8.88671875" style="2"/>
  </cols>
  <sheetData>
    <row r="2" spans="2:26" x14ac:dyDescent="0.3">
      <c r="F2" s="14" t="s">
        <v>23</v>
      </c>
      <c r="G2" s="14"/>
      <c r="H2" s="14"/>
      <c r="I2" s="14"/>
      <c r="J2" s="15" t="s">
        <v>22</v>
      </c>
      <c r="K2" s="15"/>
      <c r="L2" s="15"/>
      <c r="M2" s="15"/>
    </row>
    <row r="3" spans="2:26" ht="16.2" x14ac:dyDescent="0.3">
      <c r="B3" s="3" t="s">
        <v>13</v>
      </c>
      <c r="C3" s="3" t="s">
        <v>14</v>
      </c>
      <c r="D3" s="3" t="s">
        <v>0</v>
      </c>
      <c r="E3" s="3" t="s">
        <v>12</v>
      </c>
      <c r="F3" s="3" t="s">
        <v>1</v>
      </c>
      <c r="G3" s="3" t="s">
        <v>11</v>
      </c>
      <c r="H3" s="3" t="s">
        <v>2</v>
      </c>
      <c r="I3" s="3" t="s">
        <v>3</v>
      </c>
      <c r="J3" s="5" t="s">
        <v>10</v>
      </c>
      <c r="K3" s="3" t="s">
        <v>15</v>
      </c>
      <c r="L3" s="3" t="s">
        <v>2</v>
      </c>
      <c r="M3" s="3" t="s">
        <v>3</v>
      </c>
    </row>
    <row r="4" spans="2:26" ht="15.6" x14ac:dyDescent="0.3">
      <c r="B4" s="1">
        <v>1302</v>
      </c>
      <c r="C4" s="1">
        <f>2*PI()*B4</f>
        <v>8180.7072699478213</v>
      </c>
      <c r="D4" s="1">
        <v>498</v>
      </c>
      <c r="E4" s="1">
        <f t="shared" ref="E4:E23" si="0">D4*SQRT(2)</f>
        <v>704.27835406180134</v>
      </c>
      <c r="F4" s="1">
        <v>885.7</v>
      </c>
      <c r="G4" s="1">
        <f t="shared" ref="G4:G23" si="1">F4*SQRT(2)</f>
        <v>1252.5689521938505</v>
      </c>
      <c r="H4" s="1">
        <f>D4*P$5+Q$5</f>
        <v>1247.8686648676462</v>
      </c>
      <c r="I4" s="1">
        <f>G4-H4</f>
        <v>4.7002873262042613</v>
      </c>
      <c r="J4" s="18">
        <v>2.58</v>
      </c>
      <c r="K4" s="18">
        <f>J4/2</f>
        <v>1.29</v>
      </c>
      <c r="L4" s="1">
        <f>E4*X$5+Y$5</f>
        <v>1.2753147354835668</v>
      </c>
      <c r="M4" s="18">
        <f>K4-L4</f>
        <v>1.4685264516433261E-2</v>
      </c>
      <c r="O4" s="13" t="s">
        <v>18</v>
      </c>
      <c r="P4" s="13"/>
      <c r="Q4" s="13"/>
      <c r="R4" s="13"/>
      <c r="W4" s="13" t="s">
        <v>19</v>
      </c>
      <c r="X4" s="13"/>
      <c r="Y4" s="13"/>
      <c r="Z4" s="13"/>
    </row>
    <row r="5" spans="2:26" x14ac:dyDescent="0.3">
      <c r="B5" s="1"/>
      <c r="C5" s="1">
        <f t="shared" ref="C5:C23" si="2">2*PI()*B5</f>
        <v>0</v>
      </c>
      <c r="D5" s="1">
        <v>480</v>
      </c>
      <c r="E5" s="1">
        <f t="shared" si="0"/>
        <v>678.82250993908565</v>
      </c>
      <c r="F5" s="1">
        <v>850.4</v>
      </c>
      <c r="G5" s="1">
        <f t="shared" si="1"/>
        <v>1202.6472134420801</v>
      </c>
      <c r="H5" s="1">
        <f t="shared" ref="H5:H19" si="3">D5*P$5+Q$5</f>
        <v>1200.6223667859219</v>
      </c>
      <c r="I5" s="1">
        <f t="shared" ref="I5:I19" si="4">G5-H5</f>
        <v>2.0248466561581608</v>
      </c>
      <c r="J5" s="18">
        <v>2.46</v>
      </c>
      <c r="K5" s="18">
        <f t="shared" ref="K5:K19" si="5">J5/2</f>
        <v>1.23</v>
      </c>
      <c r="L5" s="1">
        <f t="shared" ref="L5:L20" si="6">E5*X$5+Y$5</f>
        <v>1.2287943233709526</v>
      </c>
      <c r="M5" s="18">
        <f t="shared" ref="M5:M23" si="7">K5-L5</f>
        <v>1.2056766290473586E-3</v>
      </c>
      <c r="O5" s="4" t="s">
        <v>5</v>
      </c>
      <c r="P5" s="1">
        <f t="array" ref="P5:Q7">LINEST(G4:G16,D4:D16,1,1)</f>
        <v>2.6247943378735692</v>
      </c>
      <c r="Q5" s="1">
        <v>-59.278915393391344</v>
      </c>
      <c r="R5" s="4" t="s">
        <v>7</v>
      </c>
      <c r="W5" s="4" t="s">
        <v>5</v>
      </c>
      <c r="X5" s="1">
        <f t="array" ref="X5:Y7">LINEST(K4:K17,E4:E17,1,1)</f>
        <v>1.8274943815790204E-3</v>
      </c>
      <c r="Y5" s="1">
        <v>-1.1749999632095109E-2</v>
      </c>
      <c r="Z5" s="4" t="s">
        <v>7</v>
      </c>
    </row>
    <row r="6" spans="2:26" x14ac:dyDescent="0.3">
      <c r="B6" s="1"/>
      <c r="C6" s="1">
        <f t="shared" si="2"/>
        <v>0</v>
      </c>
      <c r="D6" s="1">
        <v>467</v>
      </c>
      <c r="E6" s="1">
        <f t="shared" si="0"/>
        <v>660.43773362823538</v>
      </c>
      <c r="F6" s="1">
        <v>828.1</v>
      </c>
      <c r="G6" s="1">
        <f t="shared" si="1"/>
        <v>1171.1102510011601</v>
      </c>
      <c r="H6" s="1">
        <f t="shared" si="3"/>
        <v>1166.5000403935655</v>
      </c>
      <c r="I6" s="1">
        <f t="shared" si="4"/>
        <v>4.6102106075945812</v>
      </c>
      <c r="J6" s="18">
        <v>2.41</v>
      </c>
      <c r="K6" s="18">
        <f t="shared" si="5"/>
        <v>1.2050000000000001</v>
      </c>
      <c r="L6" s="1">
        <f t="shared" si="6"/>
        <v>1.1951962479562868</v>
      </c>
      <c r="M6" s="18">
        <f t="shared" si="7"/>
        <v>9.8037520437133097E-3</v>
      </c>
      <c r="O6" s="4" t="s">
        <v>4</v>
      </c>
      <c r="P6" s="1">
        <v>2.5835416946391517E-2</v>
      </c>
      <c r="Q6" s="1">
        <v>10.34460001404587</v>
      </c>
      <c r="R6" s="4" t="s">
        <v>8</v>
      </c>
      <c r="W6" s="4" t="s">
        <v>4</v>
      </c>
      <c r="X6" s="1">
        <v>1.5847022186038054E-5</v>
      </c>
      <c r="Y6" s="1">
        <v>8.6470615457346755E-3</v>
      </c>
      <c r="Z6" s="4" t="s">
        <v>8</v>
      </c>
    </row>
    <row r="7" spans="2:26" x14ac:dyDescent="0.3">
      <c r="B7" s="1"/>
      <c r="C7" s="1">
        <f t="shared" si="2"/>
        <v>0</v>
      </c>
      <c r="D7" s="1">
        <v>439</v>
      </c>
      <c r="E7" s="1">
        <f t="shared" si="0"/>
        <v>620.83975388178874</v>
      </c>
      <c r="F7" s="1">
        <v>773.8</v>
      </c>
      <c r="G7" s="1">
        <f t="shared" si="1"/>
        <v>1094.318454564301</v>
      </c>
      <c r="H7" s="1">
        <f t="shared" si="3"/>
        <v>1093.0057989331056</v>
      </c>
      <c r="I7" s="1">
        <f t="shared" si="4"/>
        <v>1.3126556311954118</v>
      </c>
      <c r="J7" s="18">
        <v>2.2599999999999998</v>
      </c>
      <c r="K7" s="18">
        <f t="shared" si="5"/>
        <v>1.1299999999999999</v>
      </c>
      <c r="L7" s="1">
        <f t="shared" si="6"/>
        <v>1.1228311624477756</v>
      </c>
      <c r="M7" s="18">
        <f t="shared" si="7"/>
        <v>7.1688375522243053E-3</v>
      </c>
      <c r="O7" s="4" t="s">
        <v>6</v>
      </c>
      <c r="P7" s="1">
        <v>0.99893543914034955</v>
      </c>
      <c r="Q7" s="1">
        <v>5.7049356353866729</v>
      </c>
      <c r="R7" s="4" t="s">
        <v>9</v>
      </c>
      <c r="W7" s="4" t="s">
        <v>6</v>
      </c>
      <c r="X7" s="1">
        <v>0.99909848537274204</v>
      </c>
      <c r="Y7" s="1">
        <v>9.8748548824794495E-3</v>
      </c>
      <c r="Z7" s="4" t="s">
        <v>9</v>
      </c>
    </row>
    <row r="8" spans="2:26" x14ac:dyDescent="0.3">
      <c r="B8" s="1"/>
      <c r="C8" s="1">
        <f t="shared" si="2"/>
        <v>0</v>
      </c>
      <c r="D8" s="1">
        <v>421</v>
      </c>
      <c r="E8" s="1">
        <f t="shared" si="0"/>
        <v>595.38390975907305</v>
      </c>
      <c r="F8" s="1">
        <v>737.3</v>
      </c>
      <c r="G8" s="1">
        <f t="shared" si="1"/>
        <v>1042.6996595376829</v>
      </c>
      <c r="H8" s="1">
        <f t="shared" si="3"/>
        <v>1045.7595008513813</v>
      </c>
      <c r="I8" s="1">
        <f t="shared" si="4"/>
        <v>-3.0598413136983709</v>
      </c>
      <c r="J8" s="18">
        <v>2.16</v>
      </c>
      <c r="K8" s="18">
        <f t="shared" si="5"/>
        <v>1.08</v>
      </c>
      <c r="L8" s="1">
        <f t="shared" si="6"/>
        <v>1.0763107503351614</v>
      </c>
      <c r="M8" s="18">
        <f t="shared" si="7"/>
        <v>3.6892496648386341E-3</v>
      </c>
    </row>
    <row r="9" spans="2:26" x14ac:dyDescent="0.3">
      <c r="B9" s="1"/>
      <c r="C9" s="1">
        <f t="shared" si="2"/>
        <v>0</v>
      </c>
      <c r="D9" s="1">
        <v>410</v>
      </c>
      <c r="E9" s="1">
        <f t="shared" si="0"/>
        <v>579.82756057296899</v>
      </c>
      <c r="F9" s="1">
        <v>716.7</v>
      </c>
      <c r="G9" s="1">
        <f t="shared" si="1"/>
        <v>1013.5668601527974</v>
      </c>
      <c r="H9" s="1">
        <f t="shared" si="3"/>
        <v>1016.8867631347721</v>
      </c>
      <c r="I9" s="1">
        <f t="shared" si="4"/>
        <v>-3.3199029819746784</v>
      </c>
      <c r="J9" s="18">
        <v>2.1</v>
      </c>
      <c r="K9" s="18">
        <f t="shared" si="5"/>
        <v>1.05</v>
      </c>
      <c r="L9" s="1">
        <f t="shared" si="6"/>
        <v>1.0478816095996748</v>
      </c>
      <c r="M9" s="18">
        <f t="shared" si="7"/>
        <v>2.118390400325243E-3</v>
      </c>
    </row>
    <row r="10" spans="2:26" x14ac:dyDescent="0.3">
      <c r="B10" s="1"/>
      <c r="C10" s="1">
        <f t="shared" si="2"/>
        <v>0</v>
      </c>
      <c r="D10" s="1">
        <v>395</v>
      </c>
      <c r="E10" s="1">
        <f t="shared" si="0"/>
        <v>558.61435713737262</v>
      </c>
      <c r="F10" s="1">
        <v>687.7</v>
      </c>
      <c r="G10" s="1">
        <f t="shared" si="1"/>
        <v>972.55466684397754</v>
      </c>
      <c r="H10" s="1">
        <f t="shared" si="3"/>
        <v>977.51484806666849</v>
      </c>
      <c r="I10" s="1">
        <f t="shared" si="4"/>
        <v>-4.9601812226909487</v>
      </c>
      <c r="J10" s="18">
        <v>2.0099999999999998</v>
      </c>
      <c r="K10" s="18">
        <f t="shared" si="5"/>
        <v>1.0049999999999999</v>
      </c>
      <c r="L10" s="1">
        <f t="shared" si="6"/>
        <v>1.0091145995058297</v>
      </c>
      <c r="M10" s="18">
        <f t="shared" si="7"/>
        <v>-4.114599505829819E-3</v>
      </c>
    </row>
    <row r="11" spans="2:26" x14ac:dyDescent="0.3">
      <c r="B11" s="1"/>
      <c r="C11" s="1">
        <f t="shared" si="2"/>
        <v>0</v>
      </c>
      <c r="D11" s="1">
        <v>378</v>
      </c>
      <c r="E11" s="1">
        <f t="shared" si="0"/>
        <v>534.57272657702993</v>
      </c>
      <c r="F11" s="1">
        <v>654.6</v>
      </c>
      <c r="G11" s="1">
        <f t="shared" si="1"/>
        <v>925.74419792942808</v>
      </c>
      <c r="H11" s="1">
        <f t="shared" si="3"/>
        <v>932.89334432281782</v>
      </c>
      <c r="I11" s="1">
        <f t="shared" si="4"/>
        <v>-7.1491463933897421</v>
      </c>
      <c r="J11" s="18">
        <v>1.9</v>
      </c>
      <c r="K11" s="18">
        <f t="shared" si="5"/>
        <v>0.95</v>
      </c>
      <c r="L11" s="1">
        <f t="shared" si="6"/>
        <v>0.96517865473280495</v>
      </c>
      <c r="M11" s="18">
        <f t="shared" si="7"/>
        <v>-1.5178654732804997E-2</v>
      </c>
    </row>
    <row r="12" spans="2:26" x14ac:dyDescent="0.3">
      <c r="B12" s="1"/>
      <c r="C12" s="1">
        <f t="shared" si="2"/>
        <v>0</v>
      </c>
      <c r="D12" s="1">
        <v>363</v>
      </c>
      <c r="E12" s="1">
        <f t="shared" si="0"/>
        <v>513.35952314143356</v>
      </c>
      <c r="F12" s="1">
        <v>626.79999999999995</v>
      </c>
      <c r="G12" s="1">
        <f t="shared" si="1"/>
        <v>886.42906089545602</v>
      </c>
      <c r="H12" s="1">
        <f t="shared" si="3"/>
        <v>893.52142925471423</v>
      </c>
      <c r="I12" s="1">
        <f t="shared" si="4"/>
        <v>-7.0923683592582165</v>
      </c>
      <c r="J12" s="18">
        <v>1.84</v>
      </c>
      <c r="K12" s="18">
        <f t="shared" si="5"/>
        <v>0.92</v>
      </c>
      <c r="L12" s="1">
        <f t="shared" si="6"/>
        <v>0.92641164463895975</v>
      </c>
      <c r="M12" s="18">
        <f t="shared" si="7"/>
        <v>-6.4116446389597126E-3</v>
      </c>
    </row>
    <row r="13" spans="2:26" x14ac:dyDescent="0.3">
      <c r="B13" s="1"/>
      <c r="C13" s="1">
        <f t="shared" si="2"/>
        <v>0</v>
      </c>
      <c r="D13" s="1">
        <v>346</v>
      </c>
      <c r="E13" s="1">
        <f t="shared" si="0"/>
        <v>489.31789258109092</v>
      </c>
      <c r="F13" s="1">
        <v>598.1</v>
      </c>
      <c r="G13" s="1">
        <f t="shared" si="1"/>
        <v>845.84113165534825</v>
      </c>
      <c r="H13" s="1">
        <f t="shared" si="3"/>
        <v>848.89992551086357</v>
      </c>
      <c r="I13" s="1">
        <f t="shared" si="4"/>
        <v>-3.0587938555153187</v>
      </c>
      <c r="J13" s="18">
        <v>1.74</v>
      </c>
      <c r="K13" s="18">
        <f t="shared" si="5"/>
        <v>0.87</v>
      </c>
      <c r="L13" s="1">
        <f t="shared" si="6"/>
        <v>0.8824756998659351</v>
      </c>
      <c r="M13" s="18">
        <f t="shared" si="7"/>
        <v>-1.2475699865935108E-2</v>
      </c>
    </row>
    <row r="14" spans="2:26" x14ac:dyDescent="0.3">
      <c r="B14" s="1"/>
      <c r="C14" s="1">
        <f t="shared" si="2"/>
        <v>0</v>
      </c>
      <c r="D14" s="1">
        <v>329</v>
      </c>
      <c r="E14" s="1">
        <f t="shared" si="0"/>
        <v>465.27626202074828</v>
      </c>
      <c r="F14" s="1">
        <v>568</v>
      </c>
      <c r="G14" s="1">
        <f t="shared" si="1"/>
        <v>803.27330342791799</v>
      </c>
      <c r="H14" s="1">
        <f t="shared" si="3"/>
        <v>804.2784217670129</v>
      </c>
      <c r="I14" s="1">
        <f t="shared" si="4"/>
        <v>-1.0051183390949063</v>
      </c>
      <c r="J14" s="18">
        <v>1.66</v>
      </c>
      <c r="K14" s="18">
        <f t="shared" si="5"/>
        <v>0.83</v>
      </c>
      <c r="L14" s="1">
        <f t="shared" si="6"/>
        <v>0.83853975509291045</v>
      </c>
      <c r="M14" s="18">
        <f t="shared" si="7"/>
        <v>-8.5397550929104948E-3</v>
      </c>
    </row>
    <row r="15" spans="2:26" x14ac:dyDescent="0.3">
      <c r="B15" s="1"/>
      <c r="C15" s="1">
        <f t="shared" si="2"/>
        <v>0</v>
      </c>
      <c r="D15" s="1">
        <v>314</v>
      </c>
      <c r="E15" s="1">
        <f t="shared" si="0"/>
        <v>444.06305858515185</v>
      </c>
      <c r="F15" s="1">
        <v>545.5</v>
      </c>
      <c r="G15" s="1">
        <f t="shared" si="1"/>
        <v>771.45349827452344</v>
      </c>
      <c r="H15" s="1">
        <f t="shared" si="3"/>
        <v>764.90650669890942</v>
      </c>
      <c r="I15" s="1">
        <f t="shared" si="4"/>
        <v>6.5469915756140153</v>
      </c>
      <c r="J15" s="18">
        <v>1.58</v>
      </c>
      <c r="K15" s="18">
        <f t="shared" si="5"/>
        <v>0.79</v>
      </c>
      <c r="L15" s="1">
        <f t="shared" si="6"/>
        <v>0.79977274499906525</v>
      </c>
      <c r="M15" s="18">
        <f t="shared" si="7"/>
        <v>-9.7727449990652193E-3</v>
      </c>
    </row>
    <row r="16" spans="2:26" x14ac:dyDescent="0.3">
      <c r="B16" s="1"/>
      <c r="C16" s="1">
        <f t="shared" si="2"/>
        <v>0</v>
      </c>
      <c r="D16" s="1">
        <v>304</v>
      </c>
      <c r="E16" s="1">
        <f t="shared" si="0"/>
        <v>429.9209229614209</v>
      </c>
      <c r="F16" s="1">
        <v>529.70000000000005</v>
      </c>
      <c r="G16" s="1">
        <f t="shared" si="1"/>
        <v>749.10892398902854</v>
      </c>
      <c r="H16" s="1">
        <f t="shared" si="3"/>
        <v>738.6585633201737</v>
      </c>
      <c r="I16" s="1">
        <f t="shared" si="4"/>
        <v>10.450360668854842</v>
      </c>
      <c r="J16" s="18">
        <v>1.56</v>
      </c>
      <c r="K16" s="18">
        <f t="shared" si="5"/>
        <v>0.78</v>
      </c>
      <c r="L16" s="1">
        <f t="shared" si="6"/>
        <v>0.77392807160316845</v>
      </c>
      <c r="M16" s="18">
        <f t="shared" si="7"/>
        <v>6.0719283968315718E-3</v>
      </c>
    </row>
    <row r="17" spans="2:13" x14ac:dyDescent="0.3">
      <c r="B17" s="1"/>
      <c r="C17" s="1">
        <f t="shared" si="2"/>
        <v>0</v>
      </c>
      <c r="D17" s="1"/>
      <c r="E17" s="1">
        <f t="shared" si="0"/>
        <v>0</v>
      </c>
      <c r="F17" s="1"/>
      <c r="G17" s="1">
        <f t="shared" si="1"/>
        <v>0</v>
      </c>
      <c r="H17" s="1">
        <f t="shared" si="3"/>
        <v>-59.278915393391344</v>
      </c>
      <c r="I17" s="1">
        <f t="shared" si="4"/>
        <v>59.278915393391344</v>
      </c>
      <c r="J17" s="18"/>
      <c r="K17" s="18">
        <f t="shared" si="5"/>
        <v>0</v>
      </c>
      <c r="L17" s="1">
        <f t="shared" si="6"/>
        <v>-1.1749999632095109E-2</v>
      </c>
      <c r="M17" s="18">
        <f t="shared" si="7"/>
        <v>1.1749999632095109E-2</v>
      </c>
    </row>
    <row r="18" spans="2:13" x14ac:dyDescent="0.3">
      <c r="B18" s="1"/>
      <c r="C18" s="1">
        <v>0</v>
      </c>
      <c r="D18" s="1"/>
      <c r="E18" s="1">
        <v>0</v>
      </c>
      <c r="F18" s="1"/>
      <c r="G18" s="1">
        <v>0</v>
      </c>
      <c r="H18" s="1">
        <f t="shared" si="3"/>
        <v>-59.278915393391344</v>
      </c>
      <c r="I18" s="1">
        <f t="shared" si="4"/>
        <v>59.278915393391344</v>
      </c>
      <c r="J18" s="1"/>
      <c r="K18" s="18">
        <f t="shared" si="5"/>
        <v>0</v>
      </c>
      <c r="L18" s="1">
        <f t="shared" si="6"/>
        <v>-1.1749999632095109E-2</v>
      </c>
      <c r="M18" s="18">
        <f t="shared" si="7"/>
        <v>1.1749999632095109E-2</v>
      </c>
    </row>
    <row r="19" spans="2:13" x14ac:dyDescent="0.3">
      <c r="B19" s="1"/>
      <c r="C19" s="1">
        <f t="shared" si="2"/>
        <v>0</v>
      </c>
      <c r="D19" s="1"/>
      <c r="E19" s="1">
        <f t="shared" si="0"/>
        <v>0</v>
      </c>
      <c r="F19" s="1"/>
      <c r="G19" s="1">
        <f t="shared" si="1"/>
        <v>0</v>
      </c>
      <c r="H19" s="1">
        <f t="shared" si="3"/>
        <v>-59.278915393391344</v>
      </c>
      <c r="I19" s="1">
        <f t="shared" si="4"/>
        <v>59.278915393391344</v>
      </c>
      <c r="J19" s="18"/>
      <c r="K19" s="18">
        <f t="shared" si="5"/>
        <v>0</v>
      </c>
      <c r="L19" s="1">
        <f t="shared" si="6"/>
        <v>-1.1749999632095109E-2</v>
      </c>
      <c r="M19" s="18">
        <f t="shared" si="7"/>
        <v>1.1749999632095109E-2</v>
      </c>
    </row>
    <row r="20" spans="2:13" x14ac:dyDescent="0.3">
      <c r="B20" s="1"/>
      <c r="C20" s="1">
        <f t="shared" si="2"/>
        <v>0</v>
      </c>
      <c r="D20" s="1"/>
      <c r="E20" s="1">
        <f t="shared" si="0"/>
        <v>0</v>
      </c>
      <c r="F20" s="1"/>
      <c r="G20" s="1">
        <f t="shared" si="1"/>
        <v>0</v>
      </c>
      <c r="H20" s="1">
        <f t="shared" ref="H19:H38" si="8">E20*P$5+Q$5</f>
        <v>-59.278915393391344</v>
      </c>
      <c r="I20" s="1">
        <f t="shared" ref="I5:I23" si="9">G20-H20</f>
        <v>59.278915393391344</v>
      </c>
      <c r="J20" s="18"/>
      <c r="K20" s="18">
        <f t="shared" ref="K5:K23" si="10">J20/2</f>
        <v>0</v>
      </c>
      <c r="L20" s="1">
        <f t="shared" si="6"/>
        <v>-1.1749999632095109E-2</v>
      </c>
      <c r="M20" s="18">
        <f t="shared" si="7"/>
        <v>1.1749999632095109E-2</v>
      </c>
    </row>
    <row r="21" spans="2:13" x14ac:dyDescent="0.3">
      <c r="B21" s="1"/>
      <c r="C21" s="1">
        <f t="shared" si="2"/>
        <v>0</v>
      </c>
      <c r="D21" s="1"/>
      <c r="E21" s="1">
        <f t="shared" si="0"/>
        <v>0</v>
      </c>
      <c r="F21" s="1"/>
      <c r="G21" s="1">
        <f t="shared" si="1"/>
        <v>0</v>
      </c>
      <c r="H21" s="1">
        <f t="shared" si="8"/>
        <v>-59.278915393391344</v>
      </c>
      <c r="I21" s="1">
        <f t="shared" si="9"/>
        <v>59.278915393391344</v>
      </c>
      <c r="J21" s="18"/>
      <c r="K21" s="18">
        <f t="shared" si="10"/>
        <v>0</v>
      </c>
      <c r="L21" s="1">
        <f t="shared" ref="L19:L37" si="11">C21*X$5+Y$5</f>
        <v>-1.1749999632095109E-2</v>
      </c>
      <c r="M21" s="18">
        <f t="shared" si="7"/>
        <v>1.1749999632095109E-2</v>
      </c>
    </row>
    <row r="22" spans="2:13" x14ac:dyDescent="0.3">
      <c r="B22" s="1"/>
      <c r="C22" s="1">
        <f t="shared" si="2"/>
        <v>0</v>
      </c>
      <c r="D22" s="1"/>
      <c r="E22" s="1">
        <f t="shared" si="0"/>
        <v>0</v>
      </c>
      <c r="F22" s="1"/>
      <c r="G22" s="1">
        <f t="shared" si="1"/>
        <v>0</v>
      </c>
      <c r="H22" s="1">
        <f t="shared" si="8"/>
        <v>-59.278915393391344</v>
      </c>
      <c r="I22" s="1">
        <f t="shared" si="9"/>
        <v>59.278915393391344</v>
      </c>
      <c r="J22" s="18"/>
      <c r="K22" s="18">
        <f t="shared" si="10"/>
        <v>0</v>
      </c>
      <c r="L22" s="1">
        <f t="shared" si="11"/>
        <v>-1.1749999632095109E-2</v>
      </c>
      <c r="M22" s="18">
        <f>K22-L22</f>
        <v>1.1749999632095109E-2</v>
      </c>
    </row>
    <row r="23" spans="2:13" x14ac:dyDescent="0.3">
      <c r="B23" s="1"/>
      <c r="C23" s="1">
        <f t="shared" si="2"/>
        <v>0</v>
      </c>
      <c r="D23" s="1"/>
      <c r="E23" s="1">
        <f t="shared" si="0"/>
        <v>0</v>
      </c>
      <c r="F23" s="1"/>
      <c r="G23" s="1">
        <f t="shared" si="1"/>
        <v>0</v>
      </c>
      <c r="H23" s="1">
        <f t="shared" si="8"/>
        <v>-59.278915393391344</v>
      </c>
      <c r="I23" s="1">
        <f t="shared" si="9"/>
        <v>59.278915393391344</v>
      </c>
      <c r="J23" s="18"/>
      <c r="K23" s="18">
        <f t="shared" si="10"/>
        <v>0</v>
      </c>
      <c r="L23" s="1">
        <f t="shared" si="11"/>
        <v>-1.1749999632095109E-2</v>
      </c>
      <c r="M23" s="18">
        <f t="shared" si="7"/>
        <v>1.1749999632095109E-2</v>
      </c>
    </row>
  </sheetData>
  <mergeCells count="4">
    <mergeCell ref="F2:I2"/>
    <mergeCell ref="J2:M2"/>
    <mergeCell ref="O4:R4"/>
    <mergeCell ref="W4:Z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CB8B-DF84-4D32-A2DD-A5147C3804D2}">
  <dimension ref="B2:AE38"/>
  <sheetViews>
    <sheetView zoomScale="85" zoomScaleNormal="85" workbookViewId="0">
      <selection activeCell="U15" sqref="U15"/>
    </sheetView>
  </sheetViews>
  <sheetFormatPr defaultRowHeight="14.4" x14ac:dyDescent="0.3"/>
  <cols>
    <col min="1" max="3" width="8.88671875" style="7"/>
    <col min="4" max="4" width="10.5546875" style="7" customWidth="1"/>
    <col min="5" max="5" width="8.88671875" style="7"/>
    <col min="6" max="6" width="8.77734375" style="7" customWidth="1"/>
    <col min="7" max="7" width="9.88671875" style="7" customWidth="1"/>
    <col min="8" max="8" width="10.21875" style="7" customWidth="1"/>
    <col min="9" max="9" width="8.88671875" style="7"/>
    <col min="10" max="10" width="9.88671875" style="7" customWidth="1"/>
    <col min="11" max="11" width="8.88671875" style="7"/>
    <col min="12" max="12" width="11.33203125" style="7" customWidth="1"/>
    <col min="13" max="13" width="8.88671875" style="7"/>
    <col min="14" max="14" width="14.33203125" style="7" customWidth="1"/>
    <col min="15" max="16384" width="8.88671875" style="7"/>
  </cols>
  <sheetData>
    <row r="2" spans="2:31" x14ac:dyDescent="0.3">
      <c r="J2" s="14" t="s">
        <v>23</v>
      </c>
      <c r="K2" s="14"/>
      <c r="L2" s="14"/>
      <c r="M2" s="14"/>
      <c r="N2" s="15" t="s">
        <v>22</v>
      </c>
      <c r="O2" s="15"/>
      <c r="P2" s="15"/>
      <c r="Q2" s="15"/>
      <c r="Y2" s="2"/>
      <c r="Z2" s="2"/>
      <c r="AA2" s="2"/>
      <c r="AB2" s="2"/>
      <c r="AC2" s="2"/>
      <c r="AD2" s="2"/>
      <c r="AE2" s="2"/>
    </row>
    <row r="3" spans="2:31" ht="16.2" x14ac:dyDescent="0.3">
      <c r="B3" s="6" t="s">
        <v>20</v>
      </c>
      <c r="C3" s="6" t="s">
        <v>53</v>
      </c>
      <c r="D3" s="6" t="s">
        <v>37</v>
      </c>
      <c r="E3" s="6" t="s">
        <v>38</v>
      </c>
      <c r="F3" s="6" t="s">
        <v>13</v>
      </c>
      <c r="G3" s="6" t="s">
        <v>14</v>
      </c>
      <c r="H3" s="6" t="s">
        <v>0</v>
      </c>
      <c r="I3" s="6" t="s">
        <v>29</v>
      </c>
      <c r="J3" s="6" t="s">
        <v>28</v>
      </c>
      <c r="K3" s="6" t="s">
        <v>15</v>
      </c>
      <c r="L3" s="6" t="s">
        <v>2</v>
      </c>
      <c r="M3" s="6" t="s">
        <v>3</v>
      </c>
      <c r="N3" s="12" t="s">
        <v>10</v>
      </c>
      <c r="O3" s="6" t="s">
        <v>15</v>
      </c>
      <c r="P3" s="6" t="s">
        <v>2</v>
      </c>
      <c r="Q3" s="6" t="s">
        <v>3</v>
      </c>
      <c r="AC3" s="2"/>
      <c r="AD3" s="2"/>
      <c r="AE3" s="2"/>
    </row>
    <row r="4" spans="2:31" x14ac:dyDescent="0.3">
      <c r="B4" s="8">
        <v>1</v>
      </c>
      <c r="C4" s="8">
        <v>4.1000000000000002E-2</v>
      </c>
      <c r="D4" s="8">
        <f>PI()*C4^2</f>
        <v>5.2810172506844427E-3</v>
      </c>
      <c r="E4" s="8">
        <f>ABS(2*PI()*C4*H$8)</f>
        <v>0</v>
      </c>
      <c r="F4" s="8">
        <v>1501</v>
      </c>
      <c r="G4" s="8">
        <f>F4*2*PI()</f>
        <v>9431.0611460765595</v>
      </c>
      <c r="H4" s="8">
        <v>497</v>
      </c>
      <c r="I4" s="8">
        <f>H4*SQRT(2)</f>
        <v>702.86414049942823</v>
      </c>
      <c r="J4" s="8">
        <v>1010.4</v>
      </c>
      <c r="K4" s="8">
        <f>J4*SQRT(2)</f>
        <v>1428.9213834217753</v>
      </c>
      <c r="L4" s="8">
        <f>C$9*D4+D$9</f>
        <v>1470.4438063934683</v>
      </c>
      <c r="M4" s="8">
        <f>L4-K4</f>
        <v>41.522422971693004</v>
      </c>
      <c r="N4" s="8">
        <v>2.9</v>
      </c>
      <c r="O4" s="8">
        <f>N4/2</f>
        <v>1.45</v>
      </c>
      <c r="P4" s="8">
        <f>C4*P$9+Q$9</f>
        <v>13.401320118434978</v>
      </c>
      <c r="Q4" s="8">
        <f>O4-P4</f>
        <v>-11.951320118434978</v>
      </c>
      <c r="AC4" s="2"/>
      <c r="AD4" s="2"/>
      <c r="AE4" s="2"/>
    </row>
    <row r="5" spans="2:31" x14ac:dyDescent="0.3">
      <c r="B5" s="8">
        <v>2</v>
      </c>
      <c r="C5" s="8">
        <v>3.3000000000000002E-2</v>
      </c>
      <c r="D5" s="8">
        <f t="shared" ref="D5:D6" si="0">PI()*C5^2</f>
        <v>3.4211943997592849E-3</v>
      </c>
      <c r="E5" s="8">
        <f t="shared" ref="E5:E6" si="1">ABS(2*PI()*C5*H$8)</f>
        <v>0</v>
      </c>
      <c r="F5" s="8">
        <v>1501</v>
      </c>
      <c r="G5" s="8">
        <f>F5*2*PI()</f>
        <v>9431.0611460765595</v>
      </c>
      <c r="H5" s="8">
        <v>497</v>
      </c>
      <c r="I5" s="8">
        <f>H5*SQRT(2)</f>
        <v>702.86414049942823</v>
      </c>
      <c r="J5" s="8">
        <v>663.6</v>
      </c>
      <c r="K5" s="8">
        <f>J5*SQRT(2)</f>
        <v>938.47211999078593</v>
      </c>
      <c r="L5" s="8">
        <f t="shared" ref="L5:L6" si="2">C$9*D5+D$9</f>
        <v>837.43087280785198</v>
      </c>
      <c r="M5" s="8">
        <f>K5-L5</f>
        <v>101.04124718293394</v>
      </c>
      <c r="N5" s="8">
        <v>1.93</v>
      </c>
      <c r="O5" s="8">
        <f>N5/2</f>
        <v>0.96499999999999997</v>
      </c>
      <c r="P5" s="8">
        <f t="shared" ref="P5:P6" si="3">C5*P$9+Q$9</f>
        <v>10.733398037467364</v>
      </c>
      <c r="Q5" s="8">
        <f>O5-P5</f>
        <v>-9.7683980374673638</v>
      </c>
      <c r="AC5" s="2"/>
      <c r="AD5" s="2"/>
      <c r="AE5" s="2"/>
    </row>
    <row r="6" spans="2:31" x14ac:dyDescent="0.3">
      <c r="B6" s="8">
        <v>3</v>
      </c>
      <c r="C6" s="8">
        <v>2.5999999999999999E-2</v>
      </c>
      <c r="D6" s="8">
        <f t="shared" si="0"/>
        <v>2.1237166338266998E-3</v>
      </c>
      <c r="E6" s="8">
        <f t="shared" si="1"/>
        <v>0</v>
      </c>
      <c r="F6" s="8">
        <v>1501</v>
      </c>
      <c r="G6" s="8">
        <f>F6*2*PI()</f>
        <v>9431.0611460765595</v>
      </c>
      <c r="H6" s="8">
        <v>497</v>
      </c>
      <c r="I6" s="8">
        <f>H6*SQRT(2)</f>
        <v>702.86414049942823</v>
      </c>
      <c r="J6" s="8">
        <v>237.8</v>
      </c>
      <c r="K6" s="8">
        <f>J6*SQRT(2)</f>
        <v>336.29998513232204</v>
      </c>
      <c r="L6" s="8">
        <f t="shared" si="2"/>
        <v>395.81880934356229</v>
      </c>
      <c r="M6" s="8">
        <f>K6-L6</f>
        <v>-59.518824211240258</v>
      </c>
      <c r="N6" s="8">
        <v>0.76</v>
      </c>
      <c r="O6" s="8">
        <f>N6/2</f>
        <v>0.38</v>
      </c>
      <c r="P6" s="8">
        <f t="shared" si="3"/>
        <v>8.3989662166207015</v>
      </c>
      <c r="Q6" s="8">
        <f>O6-P6</f>
        <v>-8.0189662166207007</v>
      </c>
      <c r="AC6" s="2"/>
      <c r="AD6" s="2"/>
      <c r="AE6" s="2"/>
    </row>
    <row r="7" spans="2:31" x14ac:dyDescent="0.3">
      <c r="Y7" s="2"/>
      <c r="Z7" s="2"/>
      <c r="AA7" s="2"/>
      <c r="AB7" s="2"/>
      <c r="AC7" s="2"/>
      <c r="AD7" s="2"/>
      <c r="AE7" s="2"/>
    </row>
    <row r="8" spans="2:31" ht="15.6" x14ac:dyDescent="0.3">
      <c r="B8" s="16" t="s">
        <v>25</v>
      </c>
      <c r="C8" s="16"/>
      <c r="D8" s="16"/>
      <c r="E8" s="16"/>
      <c r="G8" s="6" t="s">
        <v>40</v>
      </c>
      <c r="H8" s="8">
        <f>w!$C$2</f>
        <v>0</v>
      </c>
      <c r="O8" s="13" t="s">
        <v>19</v>
      </c>
      <c r="P8" s="13"/>
      <c r="Q8" s="13"/>
      <c r="R8" s="13"/>
      <c r="Y8" s="2"/>
      <c r="Z8" s="2"/>
      <c r="AA8" s="2"/>
      <c r="AB8" s="2"/>
      <c r="AC8" s="2"/>
      <c r="AD8" s="2"/>
      <c r="AE8" s="2"/>
    </row>
    <row r="9" spans="2:31" x14ac:dyDescent="0.3">
      <c r="B9" s="4" t="s">
        <v>5</v>
      </c>
      <c r="C9" s="8">
        <f t="array" ref="C9:D11">LINEST(K4:K6,D4:D6,1,1)</f>
        <v>340361.9507474745</v>
      </c>
      <c r="D9" s="8">
        <v>-327.01352698055325</v>
      </c>
      <c r="E9" s="4" t="s">
        <v>7</v>
      </c>
      <c r="O9" s="4" t="s">
        <v>5</v>
      </c>
      <c r="P9" s="1">
        <f t="array" ref="P9:Q11">LINEST(O4:O6,D4:D6,1,1)</f>
        <v>333.49026012095158</v>
      </c>
      <c r="Q9" s="1">
        <v>-0.27178054652403749</v>
      </c>
      <c r="R9" s="4" t="s">
        <v>7</v>
      </c>
      <c r="Y9" s="2"/>
      <c r="Z9" s="2"/>
      <c r="AA9" s="2"/>
      <c r="AB9" s="2"/>
      <c r="AC9" s="2"/>
      <c r="AD9" s="2"/>
      <c r="AE9" s="2"/>
    </row>
    <row r="10" spans="2:31" x14ac:dyDescent="0.3">
      <c r="B10" s="4" t="s">
        <v>4</v>
      </c>
      <c r="C10" s="8">
        <v>55429.810150653801</v>
      </c>
      <c r="D10" s="8">
        <v>212.53046649528252</v>
      </c>
      <c r="E10" s="4" t="s">
        <v>8</v>
      </c>
      <c r="G10" s="11"/>
      <c r="H10" s="11"/>
      <c r="O10" s="4" t="s">
        <v>4</v>
      </c>
      <c r="P10" s="1">
        <v>52.579516037284712</v>
      </c>
      <c r="Q10" s="1">
        <v>0.20160179226896557</v>
      </c>
      <c r="R10" s="4" t="s">
        <v>8</v>
      </c>
      <c r="Y10" s="2"/>
      <c r="Z10" s="2"/>
      <c r="AA10" s="2"/>
      <c r="AB10" s="2"/>
      <c r="AC10" s="2"/>
      <c r="AD10" s="2"/>
      <c r="AE10" s="2"/>
    </row>
    <row r="11" spans="2:31" x14ac:dyDescent="0.3">
      <c r="B11" s="4" t="s">
        <v>6</v>
      </c>
      <c r="C11" s="8">
        <v>0.9741633292223274</v>
      </c>
      <c r="D11" s="8">
        <v>124.4023137936407</v>
      </c>
      <c r="E11" s="4" t="s">
        <v>9</v>
      </c>
      <c r="K11" s="11"/>
      <c r="O11" s="4" t="s">
        <v>6</v>
      </c>
      <c r="P11" s="1">
        <v>0.97574489562508859</v>
      </c>
      <c r="Q11" s="1">
        <v>0.11800533747833708</v>
      </c>
      <c r="R11" s="4" t="s">
        <v>9</v>
      </c>
      <c r="Y11" s="2"/>
      <c r="Z11" s="2"/>
      <c r="AA11" s="2"/>
      <c r="AB11" s="2"/>
      <c r="AC11" s="2"/>
      <c r="AD11" s="2"/>
      <c r="AE11" s="2"/>
    </row>
    <row r="12" spans="2:31" x14ac:dyDescent="0.3">
      <c r="Y12" s="2"/>
      <c r="Z12" s="2"/>
      <c r="AA12" s="2"/>
      <c r="AB12" s="2"/>
      <c r="AC12" s="2"/>
      <c r="AD12" s="2"/>
      <c r="AE12" s="2"/>
    </row>
    <row r="13" spans="2:31" x14ac:dyDescent="0.3">
      <c r="Y13" s="2"/>
      <c r="Z13" s="2"/>
      <c r="AA13" s="2"/>
      <c r="AB13" s="2"/>
      <c r="AC13" s="2"/>
      <c r="AD13" s="2"/>
      <c r="AE13" s="2"/>
    </row>
    <row r="14" spans="2:31" x14ac:dyDescent="0.3">
      <c r="Y14" s="2"/>
      <c r="Z14" s="2"/>
      <c r="AA14" s="2"/>
      <c r="AB14" s="2"/>
      <c r="AC14" s="2"/>
      <c r="AD14" s="2"/>
      <c r="AE14" s="2"/>
    </row>
    <row r="15" spans="2:31" x14ac:dyDescent="0.3">
      <c r="Y15" s="2"/>
      <c r="Z15" s="2"/>
      <c r="AA15" s="2"/>
      <c r="AB15" s="2"/>
      <c r="AC15" s="2"/>
      <c r="AD15" s="2"/>
      <c r="AE15" s="2"/>
    </row>
    <row r="16" spans="2:31" x14ac:dyDescent="0.3">
      <c r="Y16" s="2"/>
      <c r="Z16" s="2"/>
      <c r="AA16" s="2"/>
      <c r="AB16" s="2"/>
      <c r="AC16" s="2"/>
      <c r="AD16" s="2"/>
      <c r="AE16" s="2"/>
    </row>
    <row r="17" spans="25:31" x14ac:dyDescent="0.3">
      <c r="Y17" s="2"/>
      <c r="Z17" s="2"/>
      <c r="AA17" s="2"/>
      <c r="AB17" s="2"/>
      <c r="AC17" s="2"/>
      <c r="AD17" s="2"/>
      <c r="AE17" s="2"/>
    </row>
    <row r="18" spans="25:31" x14ac:dyDescent="0.3">
      <c r="Y18" s="2"/>
      <c r="Z18" s="2"/>
      <c r="AA18" s="2"/>
      <c r="AB18" s="2"/>
      <c r="AC18" s="2"/>
      <c r="AD18" s="2"/>
      <c r="AE18" s="2"/>
    </row>
    <row r="19" spans="25:31" x14ac:dyDescent="0.3">
      <c r="Y19" s="2"/>
      <c r="Z19" s="2"/>
      <c r="AA19" s="2"/>
      <c r="AB19" s="2"/>
      <c r="AC19" s="2"/>
      <c r="AD19" s="2"/>
      <c r="AE19" s="2"/>
    </row>
    <row r="20" spans="25:31" x14ac:dyDescent="0.3">
      <c r="Y20" s="2"/>
      <c r="Z20" s="2"/>
      <c r="AA20" s="2"/>
      <c r="AB20" s="2"/>
      <c r="AC20" s="2"/>
      <c r="AD20" s="2"/>
      <c r="AE20" s="2"/>
    </row>
    <row r="21" spans="25:31" x14ac:dyDescent="0.3">
      <c r="Y21" s="2"/>
      <c r="Z21" s="2"/>
      <c r="AA21" s="2"/>
      <c r="AB21" s="2"/>
      <c r="AC21" s="2"/>
      <c r="AD21" s="2"/>
      <c r="AE21" s="2"/>
    </row>
    <row r="22" spans="25:31" x14ac:dyDescent="0.3">
      <c r="Y22" s="2"/>
      <c r="Z22" s="2"/>
      <c r="AA22" s="2"/>
      <c r="AB22" s="2"/>
      <c r="AC22" s="2"/>
      <c r="AD22" s="2"/>
      <c r="AE22" s="2"/>
    </row>
    <row r="23" spans="25:31" x14ac:dyDescent="0.3">
      <c r="Y23" s="2"/>
      <c r="Z23" s="2"/>
      <c r="AA23" s="2"/>
      <c r="AB23" s="2"/>
      <c r="AC23" s="2"/>
      <c r="AD23" s="2"/>
      <c r="AE23" s="2"/>
    </row>
    <row r="24" spans="25:31" x14ac:dyDescent="0.3">
      <c r="Y24" s="2"/>
      <c r="Z24" s="2"/>
      <c r="AA24" s="2"/>
      <c r="AB24" s="2"/>
      <c r="AC24" s="2"/>
      <c r="AD24" s="2"/>
      <c r="AE24" s="2"/>
    </row>
    <row r="25" spans="25:31" x14ac:dyDescent="0.3">
      <c r="Y25" s="2"/>
      <c r="Z25" s="2"/>
      <c r="AA25" s="2"/>
      <c r="AB25" s="2"/>
      <c r="AC25" s="2"/>
      <c r="AD25" s="2"/>
      <c r="AE25" s="2"/>
    </row>
    <row r="26" spans="25:31" x14ac:dyDescent="0.3">
      <c r="Y26" s="2"/>
      <c r="Z26" s="2"/>
      <c r="AA26" s="2"/>
      <c r="AB26" s="2"/>
      <c r="AC26" s="2"/>
      <c r="AD26" s="2"/>
      <c r="AE26" s="2"/>
    </row>
    <row r="27" spans="25:31" x14ac:dyDescent="0.3">
      <c r="Y27" s="2"/>
      <c r="Z27" s="2"/>
      <c r="AA27" s="2"/>
      <c r="AB27" s="2"/>
      <c r="AC27" s="2"/>
      <c r="AD27" s="2"/>
      <c r="AE27" s="2"/>
    </row>
    <row r="28" spans="25:31" x14ac:dyDescent="0.3">
      <c r="Y28" s="2"/>
      <c r="Z28" s="2"/>
      <c r="AA28" s="2"/>
      <c r="AB28" s="2"/>
      <c r="AC28" s="2"/>
      <c r="AD28" s="2"/>
      <c r="AE28" s="2"/>
    </row>
    <row r="29" spans="25:31" x14ac:dyDescent="0.3">
      <c r="Y29" s="2"/>
      <c r="Z29" s="2"/>
      <c r="AA29" s="2"/>
      <c r="AB29" s="2"/>
      <c r="AC29" s="2"/>
      <c r="AD29" s="2"/>
      <c r="AE29" s="2"/>
    </row>
    <row r="30" spans="25:31" x14ac:dyDescent="0.3">
      <c r="Y30" s="2"/>
      <c r="Z30" s="2"/>
      <c r="AA30" s="2"/>
      <c r="AB30" s="2"/>
      <c r="AC30" s="2"/>
      <c r="AD30" s="2"/>
      <c r="AE30" s="2"/>
    </row>
    <row r="31" spans="25:31" x14ac:dyDescent="0.3">
      <c r="Y31" s="2"/>
      <c r="Z31" s="2"/>
      <c r="AA31" s="2"/>
      <c r="AB31" s="2"/>
      <c r="AC31" s="2"/>
      <c r="AD31" s="2"/>
      <c r="AE31" s="2"/>
    </row>
    <row r="32" spans="25:31" x14ac:dyDescent="0.3">
      <c r="Y32" s="2"/>
      <c r="Z32" s="2"/>
      <c r="AA32" s="2"/>
      <c r="AB32" s="2"/>
      <c r="AC32" s="2"/>
      <c r="AD32" s="2"/>
      <c r="AE32" s="2"/>
    </row>
    <row r="33" spans="25:31" x14ac:dyDescent="0.3">
      <c r="Y33" s="2"/>
      <c r="Z33" s="2"/>
      <c r="AA33" s="2"/>
      <c r="AB33" s="2"/>
      <c r="AC33" s="2"/>
      <c r="AD33" s="2"/>
      <c r="AE33" s="2"/>
    </row>
    <row r="34" spans="25:31" x14ac:dyDescent="0.3">
      <c r="Y34" s="2"/>
      <c r="Z34" s="2"/>
      <c r="AA34" s="2"/>
      <c r="AB34" s="2"/>
      <c r="AC34" s="2"/>
      <c r="AD34" s="2"/>
      <c r="AE34" s="2"/>
    </row>
    <row r="35" spans="25:31" x14ac:dyDescent="0.3">
      <c r="Y35" s="2"/>
      <c r="Z35" s="2"/>
      <c r="AA35" s="2"/>
      <c r="AB35" s="2"/>
      <c r="AC35" s="2"/>
      <c r="AD35" s="2"/>
      <c r="AE35" s="2"/>
    </row>
    <row r="36" spans="25:31" x14ac:dyDescent="0.3">
      <c r="Y36" s="2"/>
      <c r="Z36" s="2"/>
      <c r="AA36" s="2"/>
      <c r="AB36" s="2"/>
      <c r="AC36" s="2"/>
      <c r="AD36" s="2"/>
      <c r="AE36" s="2"/>
    </row>
    <row r="37" spans="25:31" x14ac:dyDescent="0.3">
      <c r="Y37" s="2"/>
      <c r="Z37" s="2"/>
      <c r="AA37" s="2"/>
      <c r="AB37" s="2"/>
      <c r="AC37" s="2"/>
      <c r="AD37" s="2"/>
      <c r="AE37" s="2"/>
    </row>
    <row r="38" spans="25:31" x14ac:dyDescent="0.3">
      <c r="Y38" s="2"/>
      <c r="Z38" s="2"/>
      <c r="AA38" s="2"/>
      <c r="AB38" s="2"/>
      <c r="AC38" s="2"/>
      <c r="AD38" s="2"/>
      <c r="AE38" s="2"/>
    </row>
  </sheetData>
  <mergeCells count="4">
    <mergeCell ref="J2:M2"/>
    <mergeCell ref="N2:Q2"/>
    <mergeCell ref="B8:E8"/>
    <mergeCell ref="O8:R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</vt:lpstr>
      <vt:lpstr>w (2)</vt:lpstr>
      <vt:lpstr>n</vt:lpstr>
      <vt:lpstr>i0</vt:lpstr>
      <vt:lpstr>i0 (2)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2023-02-28T15:52:19Z</dcterms:created>
  <dcterms:modified xsi:type="dcterms:W3CDTF">2023-03-01T21:11:47Z</dcterms:modified>
</cp:coreProperties>
</file>