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faculdade\2º Ano\2ºS\LABS\LABSFISICAII\-114\T1B\"/>
    </mc:Choice>
  </mc:AlternateContent>
  <xr:revisionPtr revIDLastSave="0" documentId="13_ncr:1_{347151AE-132E-413E-A010-28DFCD592020}" xr6:coauthVersionLast="47" xr6:coauthVersionMax="47" xr10:uidLastSave="{00000000-0000-0000-0000-000000000000}"/>
  <bookViews>
    <workbookView xWindow="-108" yWindow="-108" windowWidth="23256" windowHeight="12456" xr2:uid="{2BBBEBA2-0569-494E-BBE3-128569D26559}"/>
  </bookViews>
  <sheets>
    <sheet name="Thévenin Nor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1" l="1"/>
  <c r="X42" i="1"/>
  <c r="X40" i="1"/>
  <c r="X39" i="1"/>
  <c r="S41" i="1" a="1"/>
  <c r="T43" i="1" s="1"/>
  <c r="X20" i="1"/>
  <c r="X22" i="1" s="1"/>
  <c r="X21" i="1"/>
  <c r="X11" i="1"/>
  <c r="X10" i="1"/>
  <c r="X13" i="1" s="1"/>
  <c r="H14" i="1"/>
  <c r="H15" i="1"/>
  <c r="H16" i="1"/>
  <c r="H17" i="1"/>
  <c r="H18" i="1"/>
  <c r="H19" i="1"/>
  <c r="H20" i="1"/>
  <c r="H21" i="1"/>
  <c r="H13" i="1"/>
  <c r="S12" i="1" a="1"/>
  <c r="T12" i="1" s="1"/>
  <c r="S43" i="1" l="1"/>
  <c r="T42" i="1"/>
  <c r="S42" i="1"/>
  <c r="T41" i="1"/>
  <c r="S41" i="1"/>
  <c r="X23" i="1"/>
  <c r="S16" i="1"/>
  <c r="T15" i="1"/>
  <c r="T14" i="1"/>
  <c r="T13" i="1"/>
  <c r="S13" i="1"/>
  <c r="S12" i="1"/>
  <c r="S15" i="1"/>
  <c r="S14" i="1"/>
  <c r="T16" i="1"/>
  <c r="G42" i="1" l="1"/>
  <c r="H42" i="1" s="1"/>
  <c r="G50" i="1"/>
  <c r="H50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43" i="1"/>
  <c r="H43" i="1" s="1"/>
  <c r="G51" i="1"/>
  <c r="H51" i="1" s="1"/>
  <c r="G18" i="1"/>
  <c r="G19" i="1"/>
  <c r="G20" i="1"/>
  <c r="G21" i="1"/>
  <c r="G13" i="1"/>
  <c r="G14" i="1"/>
  <c r="G16" i="1"/>
  <c r="G15" i="1"/>
  <c r="G17" i="1"/>
  <c r="X50" i="1"/>
  <c r="X45" i="1" l="1"/>
  <c r="K69" i="1"/>
  <c r="K68" i="1"/>
  <c r="X41" i="1"/>
  <c r="X44" i="1"/>
  <c r="X47" i="1" s="1"/>
  <c r="X52" i="1"/>
  <c r="X46" i="1" l="1"/>
  <c r="X16" i="1"/>
  <c r="X15" i="1"/>
  <c r="K70" i="1"/>
  <c r="X12" i="1"/>
  <c r="X51" i="1"/>
  <c r="K71" i="1" l="1"/>
  <c r="X18" i="1"/>
  <c r="K72" i="1"/>
  <c r="X17" i="1"/>
</calcChain>
</file>

<file path=xl/sharedStrings.xml><?xml version="1.0" encoding="utf-8"?>
<sst xmlns="http://schemas.openxmlformats.org/spreadsheetml/2006/main" count="65" uniqueCount="35">
  <si>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/V </t>
    </r>
    <r>
      <rPr>
        <sz val="11"/>
        <color theme="1"/>
        <rFont val="Calibri"/>
        <family val="2"/>
      </rPr>
      <t>± 1 mV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</si>
  <si>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  <r>
      <rPr>
        <sz val="11"/>
        <color theme="1"/>
        <rFont val="Calibri"/>
        <family val="2"/>
        <scheme val="minor"/>
      </rPr>
      <t xml:space="preserve">/mA ± 0.01 mA </t>
    </r>
  </si>
  <si>
    <r>
      <t>R /</t>
    </r>
    <r>
      <rPr>
        <sz val="11"/>
        <color theme="1"/>
        <rFont val="Calibri"/>
        <family val="2"/>
      </rPr>
      <t>Ω</t>
    </r>
  </si>
  <si>
    <t>Valores esperados</t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</si>
  <si>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/V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</si>
  <si>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/mA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</si>
  <si>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</si>
  <si>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m</t>
  </si>
  <si>
    <r>
      <t>s</t>
    </r>
    <r>
      <rPr>
        <vertAlign val="subscript"/>
        <sz val="11"/>
        <color theme="1"/>
        <rFont val="Calibri"/>
        <family val="2"/>
        <scheme val="minor"/>
      </rPr>
      <t>m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</si>
  <si>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</si>
  <si>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</si>
  <si>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r>
      <t>s</t>
    </r>
    <r>
      <rPr>
        <vertAlign val="subscript"/>
        <sz val="11"/>
        <color theme="1"/>
        <rFont val="Calibri"/>
        <family val="2"/>
        <scheme val="minor"/>
      </rPr>
      <t>b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</si>
  <si>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</si>
  <si>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</rPr>
      <t>Ω</t>
    </r>
  </si>
  <si>
    <t>erro %</t>
  </si>
  <si>
    <t>Tolerância</t>
  </si>
  <si>
    <t>Ajuste linear 1</t>
  </si>
  <si>
    <t>Ajuste linear 2</t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</si>
  <si>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</si>
  <si>
    <r>
      <t>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TH</t>
    </r>
  </si>
  <si>
    <r>
      <t>V</t>
    </r>
    <r>
      <rPr>
        <vertAlign val="subscript"/>
        <sz val="11"/>
        <color theme="1"/>
        <rFont val="Calibri"/>
        <family val="2"/>
        <scheme val="minor"/>
      </rPr>
      <t>TH</t>
    </r>
  </si>
  <si>
    <t>Diferenças relativas %</t>
  </si>
  <si>
    <r>
      <t>u(I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</si>
  <si>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/mA</t>
    </r>
  </si>
  <si>
    <r>
      <t>u(V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</si>
  <si>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(V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 /V</t>
    </r>
  </si>
  <si>
    <r>
      <t>u(R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</si>
  <si>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u</t>
    </r>
    <r>
      <rPr>
        <vertAlign val="subscript"/>
        <sz val="11"/>
        <color theme="1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(R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= R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 /Ω</t>
    </r>
  </si>
  <si>
    <r>
      <t>Resíduos de 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/μA</t>
    </r>
  </si>
  <si>
    <t>Valor verificado</t>
  </si>
  <si>
    <t>Vth :</t>
  </si>
  <si>
    <t>IN :</t>
  </si>
  <si>
    <r>
      <t>u(I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</si>
  <si>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ajuste </t>
    </r>
    <r>
      <rPr>
        <sz val="11"/>
        <color theme="1"/>
        <rFont val="Calibri"/>
        <family val="2"/>
        <scheme val="minor"/>
      </rPr>
      <t>/mA</t>
    </r>
  </si>
  <si>
    <r>
      <t>(I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± u(IL) ) 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</si>
</sst>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E+00"/>
    <numFmt numFmtId="166" formatCode="0.000000"/>
    <numFmt numFmtId="167" formatCode="0E+00"/>
    <numFmt numFmtId="168" formatCode="0.0"/>
    <numFmt numFmtId="170" formatCode="0.0000"/>
  </numFmts>
  <fonts count="7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77F1"/>
      <color rgb="FFFFDC6D"/>
      <color rgb="FFCC00FF"/>
      <color rgb="FFF2DDFB"/>
      <color rgb="FFDFA4F6"/>
      <color rgb="FFE6BAF8"/>
      <color rgb="FFE2AC00"/>
      <color rgb="FF00EE6C"/>
      <color rgb="FFB226EA"/>
      <color rgb="FFC966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I</a:t>
            </a:r>
            <a:r>
              <a:rPr lang="pt-PT" sz="1400" b="0" i="0" u="none" strike="noStrike" baseline="-25000">
                <a:effectLst/>
              </a:rPr>
              <a:t>L</a:t>
            </a:r>
            <a:r>
              <a:rPr lang="pt-PT" sz="1400" b="0" i="0" u="none" strike="noStrike" baseline="0">
                <a:effectLst/>
              </a:rPr>
              <a:t> em função de V</a:t>
            </a:r>
            <a:r>
              <a:rPr lang="pt-PT" sz="1400" b="0" i="0" u="none" strike="noStrike" baseline="-25000">
                <a:effectLst/>
              </a:rPr>
              <a:t>L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3380100958807"/>
          <c:y val="0.16285867992097752"/>
          <c:w val="0.8220262756501201"/>
          <c:h val="0.64217060084872402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  <a:extLst>
                  <a:ext uri="{C807C97D-BFC1-408E-A445-0C87EB9F89A2}">
                    <ask:lineSketchStyleProps xmlns:ask="http://schemas.microsoft.com/office/drawing/2018/sketchyshapes">
                      <ask:type>
                        <ask:lineSketchNone/>
                      </ask:type>
                    </ask:lineSketchStyleProps>
                  </a:ext>
                </a:extLst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68176637754777E-2"/>
                  <c:y val="-0.3447068122584774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'Thévenin Norton'!$D$13:$D$21</c:f>
              <c:numCache>
                <c:formatCode>General</c:formatCode>
                <c:ptCount val="9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  <c:pt idx="5">
                  <c:v>0.60399999999999998</c:v>
                </c:pt>
                <c:pt idx="6">
                  <c:v>0.45100000000000001</c:v>
                </c:pt>
                <c:pt idx="7">
                  <c:v>0.32100000000000001</c:v>
                </c:pt>
                <c:pt idx="8">
                  <c:v>0.17199999999999999</c:v>
                </c:pt>
              </c:numCache>
            </c:numRef>
          </c:xVal>
          <c:yVal>
            <c:numRef>
              <c:f>'Thévenin Norton'!$E$13:$E$21</c:f>
              <c:numCache>
                <c:formatCode>General</c:formatCode>
                <c:ptCount val="9"/>
                <c:pt idx="0">
                  <c:v>0.22900000000000001</c:v>
                </c:pt>
                <c:pt idx="1">
                  <c:v>0.45400000000000001</c:v>
                </c:pt>
                <c:pt idx="2">
                  <c:v>0.83799999999999997</c:v>
                </c:pt>
                <c:pt idx="3">
                  <c:v>1.0960000000000001</c:v>
                </c:pt>
                <c:pt idx="4">
                  <c:v>1.9750000000000001</c:v>
                </c:pt>
                <c:pt idx="5">
                  <c:v>2.8</c:v>
                </c:pt>
                <c:pt idx="6">
                  <c:v>3</c:v>
                </c:pt>
                <c:pt idx="7">
                  <c:v>3.2</c:v>
                </c:pt>
                <c:pt idx="8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7-41F1-A874-17FDD0BA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625440"/>
        <c:axId val="663625024"/>
      </c:scatterChart>
      <c:valAx>
        <c:axId val="66362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024"/>
        <c:crosses val="autoZero"/>
        <c:crossBetween val="midCat"/>
      </c:valAx>
      <c:valAx>
        <c:axId val="66362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63625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3631504922644164"/>
          <c:y val="0.16201227166680315"/>
          <c:w val="0.22172667604313173"/>
          <c:h val="0.18698169932002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5607543869846"/>
          <c:y val="0.17565829488284362"/>
          <c:w val="0.81512831078586256"/>
          <c:h val="0.6140475770504555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Norton'!$D$13:$D$21</c:f>
              <c:numCache>
                <c:formatCode>General</c:formatCode>
                <c:ptCount val="9"/>
                <c:pt idx="0">
                  <c:v>2.3069999999999999</c:v>
                </c:pt>
                <c:pt idx="1">
                  <c:v>2.1549999999999998</c:v>
                </c:pt>
                <c:pt idx="2">
                  <c:v>1.8959999999999999</c:v>
                </c:pt>
                <c:pt idx="3">
                  <c:v>1.7230000000000001</c:v>
                </c:pt>
                <c:pt idx="4">
                  <c:v>1.1279999999999999</c:v>
                </c:pt>
                <c:pt idx="5">
                  <c:v>0.60399999999999998</c:v>
                </c:pt>
                <c:pt idx="6">
                  <c:v>0.45100000000000001</c:v>
                </c:pt>
                <c:pt idx="7">
                  <c:v>0.32100000000000001</c:v>
                </c:pt>
                <c:pt idx="8">
                  <c:v>0.17199999999999999</c:v>
                </c:pt>
              </c:numCache>
            </c:numRef>
          </c:xVal>
          <c:yVal>
            <c:numRef>
              <c:f>'Thévenin Norton'!$H$13:$H$21</c:f>
              <c:numCache>
                <c:formatCode>0.0E+00</c:formatCode>
                <c:ptCount val="9"/>
                <c:pt idx="0">
                  <c:v>3.1979371735032791E-3</c:v>
                </c:pt>
                <c:pt idx="1">
                  <c:v>9.4561076401361577E-4</c:v>
                </c:pt>
                <c:pt idx="2">
                  <c:v>-2.2803927889981646E-3</c:v>
                </c:pt>
                <c:pt idx="3">
                  <c:v>-2.9294221892719463E-3</c:v>
                </c:pt>
                <c:pt idx="4">
                  <c:v>-1.3502673594839809E-2</c:v>
                </c:pt>
                <c:pt idx="5">
                  <c:v>2.8074832730340837E-2</c:v>
                </c:pt>
                <c:pt idx="6">
                  <c:v>-6.7257477394733201E-4</c:v>
                </c:pt>
                <c:pt idx="7">
                  <c:v>4.966882902146974E-3</c:v>
                </c:pt>
                <c:pt idx="8">
                  <c:v>-1.7800200222945151E-2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2-4168-B55B-1B08AEAE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90000"/>
        <c:axId val="1269789168"/>
      </c:scatterChart>
      <c:valAx>
        <c:axId val="126979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89168"/>
        <c:crossesAt val="-5"/>
        <c:crossBetween val="midCat"/>
      </c:valAx>
      <c:valAx>
        <c:axId val="12697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 I</a:t>
                </a:r>
                <a:r>
                  <a:rPr lang="pt-PT" baseline="-25000"/>
                  <a:t>L</a:t>
                </a:r>
                <a:r>
                  <a:rPr lang="pt-PT"/>
                  <a:t> /</a:t>
                </a:r>
                <a:r>
                  <a:rPr lang="el-G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μ</a:t>
                </a:r>
                <a:r>
                  <a:rPr lang="pt-PT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69790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19456165025776"/>
          <c:y val="0.18146511636236434"/>
          <c:w val="0.22635443037974684"/>
          <c:h val="0.10214822042002318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71063474515927"/>
          <c:y val="0.16343010912734554"/>
          <c:w val="0.82079095949477543"/>
          <c:h val="0.6409150695520723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'Thévenin Norton'!$D$42:$D$51</c:f>
              <c:numCache>
                <c:formatCode>General</c:formatCode>
                <c:ptCount val="10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  <c:pt idx="6">
                  <c:v>0.60499999999999998</c:v>
                </c:pt>
                <c:pt idx="7">
                  <c:v>0.45200000000000001</c:v>
                </c:pt>
                <c:pt idx="8">
                  <c:v>0.33200000000000002</c:v>
                </c:pt>
                <c:pt idx="9">
                  <c:v>0.17199999999999999</c:v>
                </c:pt>
              </c:numCache>
            </c:numRef>
          </c:xVal>
          <c:yVal>
            <c:numRef>
              <c:f>'Thévenin Norton'!$E$42:$E$51</c:f>
              <c:numCache>
                <c:formatCode>General</c:formatCode>
                <c:ptCount val="10"/>
                <c:pt idx="0">
                  <c:v>0.23</c:v>
                </c:pt>
                <c:pt idx="1">
                  <c:v>0.45500000000000002</c:v>
                </c:pt>
                <c:pt idx="2">
                  <c:v>0.83599999999999997</c:v>
                </c:pt>
                <c:pt idx="3">
                  <c:v>1.097</c:v>
                </c:pt>
                <c:pt idx="4">
                  <c:v>1.397</c:v>
                </c:pt>
                <c:pt idx="5">
                  <c:v>1.984</c:v>
                </c:pt>
                <c:pt idx="6">
                  <c:v>2.8</c:v>
                </c:pt>
                <c:pt idx="7">
                  <c:v>3</c:v>
                </c:pt>
                <c:pt idx="8">
                  <c:v>3.2</c:v>
                </c:pt>
                <c:pt idx="9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45-4531-A81F-2BCFBCEDB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09024"/>
        <c:axId val="2009305696"/>
      </c:scatterChart>
      <c:valAx>
        <c:axId val="200930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5696"/>
        <c:crosses val="autoZero"/>
        <c:crossBetween val="midCat"/>
      </c:valAx>
      <c:valAx>
        <c:axId val="20093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0930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456878976601611"/>
          <c:y val="0.16586884664612006"/>
          <c:w val="0.25735909649780953"/>
          <c:h val="0.1744146037050872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de IL em função de 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998964311102114"/>
          <c:y val="0.17299611840962403"/>
          <c:w val="0.81508692725227028"/>
          <c:h val="0.6198968508399094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12700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Norton'!$D$42:$D$51</c:f>
              <c:numCache>
                <c:formatCode>General</c:formatCode>
                <c:ptCount val="10"/>
                <c:pt idx="0">
                  <c:v>2.3109999999999999</c:v>
                </c:pt>
                <c:pt idx="1">
                  <c:v>2.1589999999999998</c:v>
                </c:pt>
                <c:pt idx="2">
                  <c:v>1.901</c:v>
                </c:pt>
                <c:pt idx="3">
                  <c:v>1.7250000000000001</c:v>
                </c:pt>
                <c:pt idx="4" formatCode="0.000">
                  <c:v>1.522</c:v>
                </c:pt>
                <c:pt idx="5">
                  <c:v>1.1259999999999999</c:v>
                </c:pt>
                <c:pt idx="6">
                  <c:v>0.60499999999999998</c:v>
                </c:pt>
                <c:pt idx="7">
                  <c:v>0.45200000000000001</c:v>
                </c:pt>
                <c:pt idx="8">
                  <c:v>0.33200000000000002</c:v>
                </c:pt>
                <c:pt idx="9">
                  <c:v>0.17199999999999999</c:v>
                </c:pt>
              </c:numCache>
            </c:numRef>
          </c:xVal>
          <c:yVal>
            <c:numRef>
              <c:f>'Thévenin Norton'!$H$42:$H$51</c:f>
              <c:numCache>
                <c:formatCode>0.00E+00</c:formatCode>
                <c:ptCount val="10"/>
                <c:pt idx="0">
                  <c:v>5.2415167402206919E-3</c:v>
                </c:pt>
                <c:pt idx="1">
                  <c:v>3.0304935615869666E-3</c:v>
                </c:pt>
                <c:pt idx="2">
                  <c:v>-1.6303220968828525E-3</c:v>
                </c:pt>
                <c:pt idx="3">
                  <c:v>-3.7167699879323557E-3</c:v>
                </c:pt>
                <c:pt idx="4">
                  <c:v>-7.1630706804495237E-3</c:v>
                </c:pt>
                <c:pt idx="5">
                  <c:v>-1.2107578435310629E-2</c:v>
                </c:pt>
                <c:pt idx="6">
                  <c:v>2.5096743432662549E-2</c:v>
                </c:pt>
                <c:pt idx="7">
                  <c:v>-3.6090891089881616E-3</c:v>
                </c:pt>
                <c:pt idx="8">
                  <c:v>1.7013787328933105E-2</c:v>
                </c:pt>
                <c:pt idx="9">
                  <c:v>-2.2155710753839486E-2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6-4E5D-935E-7BAB6EE91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40192"/>
        <c:axId val="92439776"/>
      </c:scatterChart>
      <c:valAx>
        <c:axId val="924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L</a:t>
                </a:r>
                <a:r>
                  <a:rPr lang="pt-PT" baseline="0"/>
                  <a:t> /V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39776"/>
        <c:crossesAt val="-3.5"/>
        <c:crossBetween val="midCat"/>
      </c:valAx>
      <c:valAx>
        <c:axId val="9243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de</a:t>
                </a:r>
                <a:r>
                  <a:rPr lang="pt-PT" baseline="0"/>
                  <a:t> I</a:t>
                </a:r>
                <a:r>
                  <a:rPr lang="pt-PT" baseline="-25000"/>
                  <a:t>L</a:t>
                </a:r>
                <a:r>
                  <a:rPr lang="pt-PT" baseline="0"/>
                  <a:t> /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pt-PT" baseline="0"/>
                  <a:t>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24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04269907954357"/>
          <c:y val="0.17081195883907904"/>
          <c:w val="0.22342955163292097"/>
          <c:h val="0.1757238976585550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Circuito Original VS</a:t>
            </a:r>
            <a:r>
              <a:rPr lang="pt-PT" baseline="0"/>
              <a:t> Circuito Equivalente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03422924885687"/>
          <c:y val="0.17821882177977055"/>
          <c:w val="0.76376052312457088"/>
          <c:h val="0.60752374286095367"/>
        </c:manualLayout>
      </c:layout>
      <c:scatterChart>
        <c:scatterStyle val="lineMarker"/>
        <c:varyColors val="0"/>
        <c:ser>
          <c:idx val="0"/>
          <c:order val="0"/>
          <c:tx>
            <c:v>Circuito original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'Thévenin Norton'!$D$11:$D$19</c:f>
              <c:numCache>
                <c:formatCode>General</c:formatCode>
                <c:ptCount val="9"/>
                <c:pt idx="0">
                  <c:v>2.4609999999999999</c:v>
                </c:pt>
                <c:pt idx="1">
                  <c:v>2.4609999999999999</c:v>
                </c:pt>
                <c:pt idx="2">
                  <c:v>2.3069999999999999</c:v>
                </c:pt>
                <c:pt idx="3">
                  <c:v>2.1549999999999998</c:v>
                </c:pt>
                <c:pt idx="4">
                  <c:v>1.8959999999999999</c:v>
                </c:pt>
                <c:pt idx="5">
                  <c:v>1.7230000000000001</c:v>
                </c:pt>
                <c:pt idx="6">
                  <c:v>1.1279999999999999</c:v>
                </c:pt>
                <c:pt idx="7">
                  <c:v>0.60399999999999998</c:v>
                </c:pt>
                <c:pt idx="8">
                  <c:v>0.45100000000000001</c:v>
                </c:pt>
              </c:numCache>
            </c:numRef>
          </c:xVal>
          <c:yVal>
            <c:numRef>
              <c:f>'Thévenin Norton'!$E$11:$E$19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2.5000000000000001E-4</c:v>
                </c:pt>
                <c:pt idx="2">
                  <c:v>0.22900000000000001</c:v>
                </c:pt>
                <c:pt idx="3">
                  <c:v>0.45400000000000001</c:v>
                </c:pt>
                <c:pt idx="4">
                  <c:v>0.83799999999999997</c:v>
                </c:pt>
                <c:pt idx="5">
                  <c:v>1.0960000000000001</c:v>
                </c:pt>
                <c:pt idx="6">
                  <c:v>1.9750000000000001</c:v>
                </c:pt>
                <c:pt idx="7">
                  <c:v>2.8</c:v>
                </c:pt>
                <c:pt idx="8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78-4B5B-8312-89C79AE69ADB}"/>
            </c:ext>
          </c:extLst>
        </c:ser>
        <c:ser>
          <c:idx val="1"/>
          <c:order val="1"/>
          <c:tx>
            <c:v>Circuito equivalente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'Thévenin Norton'!$D$40:$D$49</c:f>
              <c:numCache>
                <c:formatCode>General</c:formatCode>
                <c:ptCount val="10"/>
                <c:pt idx="0">
                  <c:v>2.4649999999999999</c:v>
                </c:pt>
                <c:pt idx="1">
                  <c:v>2.464</c:v>
                </c:pt>
                <c:pt idx="2">
                  <c:v>2.3109999999999999</c:v>
                </c:pt>
                <c:pt idx="3">
                  <c:v>2.1589999999999998</c:v>
                </c:pt>
                <c:pt idx="4">
                  <c:v>1.901</c:v>
                </c:pt>
                <c:pt idx="5">
                  <c:v>1.7250000000000001</c:v>
                </c:pt>
                <c:pt idx="6" formatCode="0.000">
                  <c:v>1.522</c:v>
                </c:pt>
                <c:pt idx="7">
                  <c:v>1.1259999999999999</c:v>
                </c:pt>
                <c:pt idx="8">
                  <c:v>0.60499999999999998</c:v>
                </c:pt>
                <c:pt idx="9">
                  <c:v>0.45200000000000001</c:v>
                </c:pt>
              </c:numCache>
            </c:numRef>
          </c:xVal>
          <c:yVal>
            <c:numRef>
              <c:f>'Thévenin Norton'!$E$40:$E$49</c:f>
              <c:numCache>
                <c:formatCode>0.00E+00</c:formatCode>
                <c:ptCount val="10"/>
                <c:pt idx="0">
                  <c:v>2.5000000000000001E-4</c:v>
                </c:pt>
                <c:pt idx="1">
                  <c:v>2.47E-3</c:v>
                </c:pt>
                <c:pt idx="2" formatCode="General">
                  <c:v>0.23</c:v>
                </c:pt>
                <c:pt idx="3" formatCode="General">
                  <c:v>0.45500000000000002</c:v>
                </c:pt>
                <c:pt idx="4" formatCode="General">
                  <c:v>0.83599999999999997</c:v>
                </c:pt>
                <c:pt idx="5" formatCode="General">
                  <c:v>1.097</c:v>
                </c:pt>
                <c:pt idx="6" formatCode="General">
                  <c:v>1.397</c:v>
                </c:pt>
                <c:pt idx="7" formatCode="General">
                  <c:v>1.984</c:v>
                </c:pt>
                <c:pt idx="8" formatCode="General">
                  <c:v>2.8</c:v>
                </c:pt>
                <c:pt idx="9" formatCode="General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8-4B5B-8312-89C79AE69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735424"/>
        <c:axId val="2021584624"/>
      </c:scatterChart>
      <c:valAx>
        <c:axId val="202373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L</a:t>
                </a:r>
                <a:r>
                  <a:rPr lang="en-US" baseline="0"/>
                  <a:t> /V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1584624"/>
        <c:crosses val="autoZero"/>
        <c:crossBetween val="midCat"/>
      </c:valAx>
      <c:valAx>
        <c:axId val="2021584624"/>
        <c:scaling>
          <c:orientation val="minMax"/>
          <c:max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</a:t>
                </a:r>
                <a:r>
                  <a:rPr lang="pt-PT" baseline="-25000"/>
                  <a:t>L</a:t>
                </a:r>
                <a:r>
                  <a:rPr lang="pt-PT" baseline="0"/>
                  <a:t> /mA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23735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87298190313782"/>
          <c:y val="0.17419607536763734"/>
          <c:w val="0.27073152588150473"/>
          <c:h val="0.16884801507324593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41416</xdr:colOff>
      <xdr:row>8</xdr:row>
      <xdr:rowOff>2821</xdr:rowOff>
    </xdr:from>
    <xdr:to>
      <xdr:col>16</xdr:col>
      <xdr:colOff>40216</xdr:colOff>
      <xdr:row>21</xdr:row>
      <xdr:rowOff>2385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805193-1278-F70C-6E0F-6F9818D1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3693</xdr:colOff>
      <xdr:row>22</xdr:row>
      <xdr:rowOff>2197</xdr:rowOff>
    </xdr:from>
    <xdr:to>
      <xdr:col>16</xdr:col>
      <xdr:colOff>2493</xdr:colOff>
      <xdr:row>36</xdr:row>
      <xdr:rowOff>4877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FDF7D4C-5509-E8BE-6DFC-73591BE19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1382389</xdr:colOff>
      <xdr:row>37</xdr:row>
      <xdr:rowOff>1193</xdr:rowOff>
    </xdr:from>
    <xdr:to>
      <xdr:col>15</xdr:col>
      <xdr:colOff>605244</xdr:colOff>
      <xdr:row>50</xdr:row>
      <xdr:rowOff>2110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C9C9589-5DF7-64D0-559A-0E3613370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50</xdr:row>
      <xdr:rowOff>201005</xdr:rowOff>
    </xdr:from>
    <xdr:to>
      <xdr:col>15</xdr:col>
      <xdr:colOff>605068</xdr:colOff>
      <xdr:row>65</xdr:row>
      <xdr:rowOff>18733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AC0115B-7A70-B235-AAC5-7339C9FAE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36602</xdr:colOff>
      <xdr:row>53</xdr:row>
      <xdr:rowOff>68663</xdr:rowOff>
    </xdr:from>
    <xdr:to>
      <xdr:col>6</xdr:col>
      <xdr:colOff>578092</xdr:colOff>
      <xdr:row>68</xdr:row>
      <xdr:rowOff>31506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A9E5E7D0-EF8A-9AB8-8371-5B2F7BED8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EF1B-A264-47C1-A37F-094B4D9A6EB9}">
  <dimension ref="B3:Y72"/>
  <sheetViews>
    <sheetView tabSelected="1" topLeftCell="H1" zoomScale="160" zoomScaleNormal="160" workbookViewId="0">
      <selection activeCell="O6" sqref="O6"/>
    </sheetView>
  </sheetViews>
  <sheetFormatPr defaultRowHeight="14.4" x14ac:dyDescent="0.3"/>
  <cols>
    <col min="1" max="1" width="8.88671875" style="7"/>
    <col min="2" max="2" width="10.88671875" style="7" bestFit="1" customWidth="1"/>
    <col min="3" max="3" width="11.44140625" style="7" bestFit="1" customWidth="1"/>
    <col min="4" max="4" width="14" style="7" bestFit="1" customWidth="1"/>
    <col min="5" max="5" width="14.77734375" style="7" bestFit="1" customWidth="1"/>
    <col min="6" max="6" width="14.77734375" style="7" customWidth="1"/>
    <col min="7" max="7" width="10" style="7" bestFit="1" customWidth="1"/>
    <col min="8" max="8" width="17.5546875" style="7" bestFit="1" customWidth="1"/>
    <col min="9" max="9" width="20.109375" style="7" bestFit="1" customWidth="1"/>
    <col min="10" max="16" width="8.88671875" style="7"/>
    <col min="17" max="17" width="8.88671875" style="7" customWidth="1"/>
    <col min="18" max="18" width="10.109375" style="7" customWidth="1"/>
    <col min="19" max="19" width="10.33203125" style="7" customWidth="1"/>
    <col min="20" max="20" width="10.44140625" style="7" customWidth="1"/>
    <col min="21" max="21" width="8.88671875" style="7"/>
    <col min="22" max="22" width="10" style="7" bestFit="1" customWidth="1"/>
    <col min="23" max="23" width="13.33203125" style="7" bestFit="1" customWidth="1"/>
    <col min="24" max="24" width="9.33203125" style="7" customWidth="1"/>
    <col min="25" max="25" width="12" style="7" bestFit="1" customWidth="1"/>
    <col min="26" max="16384" width="8.88671875" style="7"/>
  </cols>
  <sheetData>
    <row r="3" spans="2:25" x14ac:dyDescent="0.3">
      <c r="B3" s="19" t="s">
        <v>3</v>
      </c>
      <c r="C3" s="19"/>
      <c r="D3" s="5" t="s">
        <v>29</v>
      </c>
    </row>
    <row r="4" spans="2:25" ht="15.6" x14ac:dyDescent="0.3">
      <c r="B4" s="6" t="s">
        <v>4</v>
      </c>
      <c r="C4" s="8">
        <v>2.42</v>
      </c>
      <c r="D4" s="17">
        <v>2.4620000000000002</v>
      </c>
    </row>
    <row r="5" spans="2:25" ht="15.6" x14ac:dyDescent="0.3">
      <c r="B5" s="6" t="s">
        <v>5</v>
      </c>
      <c r="C5" s="8">
        <v>3.57</v>
      </c>
      <c r="D5" s="17">
        <v>3.6</v>
      </c>
    </row>
    <row r="6" spans="2:25" ht="15.6" x14ac:dyDescent="0.3">
      <c r="B6" s="6" t="s">
        <v>6</v>
      </c>
      <c r="C6" s="8">
        <v>677</v>
      </c>
      <c r="D6" s="17">
        <v>756</v>
      </c>
    </row>
    <row r="10" spans="2:25" ht="15.6" x14ac:dyDescent="0.3">
      <c r="B10" s="5" t="s">
        <v>2</v>
      </c>
      <c r="C10" s="5" t="s">
        <v>15</v>
      </c>
      <c r="D10" s="5" t="s">
        <v>0</v>
      </c>
      <c r="E10" s="5" t="s">
        <v>34</v>
      </c>
      <c r="F10" s="5" t="s">
        <v>32</v>
      </c>
      <c r="G10" s="5" t="s">
        <v>33</v>
      </c>
      <c r="H10" s="5" t="s">
        <v>28</v>
      </c>
      <c r="W10" s="5" t="s">
        <v>5</v>
      </c>
      <c r="X10" s="4">
        <f>T12</f>
        <v>3.6749541485284198</v>
      </c>
    </row>
    <row r="11" spans="2:25" ht="15.6" x14ac:dyDescent="0.3">
      <c r="B11" s="3">
        <v>10000000</v>
      </c>
      <c r="C11" s="20">
        <v>0.05</v>
      </c>
      <c r="D11" s="1">
        <v>2.4609999999999999</v>
      </c>
      <c r="E11" s="24">
        <v>2.5000000000000001E-4</v>
      </c>
      <c r="F11" s="24">
        <v>1.0000000000000001E-5</v>
      </c>
      <c r="G11" s="2"/>
      <c r="H11" s="2"/>
      <c r="I11" s="25"/>
      <c r="S11" s="19" t="s">
        <v>16</v>
      </c>
      <c r="T11" s="19"/>
      <c r="W11" s="5" t="s">
        <v>22</v>
      </c>
      <c r="X11" s="4">
        <f>T13</f>
        <v>8.3408150383930593E-3</v>
      </c>
      <c r="Y11" s="10"/>
    </row>
    <row r="12" spans="2:25" ht="15.6" x14ac:dyDescent="0.3">
      <c r="B12" s="3">
        <v>1000000</v>
      </c>
      <c r="C12" s="21"/>
      <c r="D12" s="1">
        <v>2.4609999999999999</v>
      </c>
      <c r="E12" s="24">
        <v>2.5000000000000001E-4</v>
      </c>
      <c r="F12" s="24">
        <v>1.0000000000000001E-5</v>
      </c>
      <c r="G12" s="2"/>
      <c r="H12" s="2"/>
      <c r="I12" s="25"/>
      <c r="R12" s="6" t="s">
        <v>7</v>
      </c>
      <c r="S12" s="11">
        <f t="array" ref="S12:T16">LINEST(E13:E21,D13:D21,1,1)</f>
        <v>-1.4950810947992732</v>
      </c>
      <c r="T12" s="11">
        <v>3.6749541485284198</v>
      </c>
      <c r="U12" s="6" t="s">
        <v>10</v>
      </c>
      <c r="W12" s="5" t="s">
        <v>23</v>
      </c>
      <c r="X12" s="12">
        <f>X11/X10*100</f>
        <v>0.22696378515995944</v>
      </c>
    </row>
    <row r="13" spans="2:25" ht="15.6" x14ac:dyDescent="0.3">
      <c r="B13" s="1">
        <v>10000</v>
      </c>
      <c r="C13" s="21"/>
      <c r="D13" s="1">
        <v>2.3069999999999999</v>
      </c>
      <c r="E13" s="1">
        <v>0.22900000000000001</v>
      </c>
      <c r="F13" s="1">
        <v>1E-3</v>
      </c>
      <c r="G13" s="2">
        <f>S$12*D13+T$12</f>
        <v>0.22580206282649673</v>
      </c>
      <c r="H13" s="2">
        <f>(E13-G13)</f>
        <v>3.1979371735032791E-3</v>
      </c>
      <c r="I13" s="25"/>
      <c r="R13" s="6" t="s">
        <v>8</v>
      </c>
      <c r="S13" s="11">
        <v>5.8171216067841123E-3</v>
      </c>
      <c r="T13" s="11">
        <v>8.3408150383930593E-3</v>
      </c>
      <c r="U13" s="6" t="s">
        <v>11</v>
      </c>
      <c r="W13" s="5" t="s">
        <v>14</v>
      </c>
      <c r="X13" s="12">
        <f>ABS(C5-X10)/C5 *100</f>
        <v>2.9398921156420168</v>
      </c>
    </row>
    <row r="14" spans="2:25" ht="16.2" x14ac:dyDescent="0.3">
      <c r="B14" s="1">
        <v>4700</v>
      </c>
      <c r="C14" s="21"/>
      <c r="D14" s="1">
        <v>2.1549999999999998</v>
      </c>
      <c r="E14" s="1">
        <v>0.45400000000000001</v>
      </c>
      <c r="F14" s="1">
        <v>1E-3</v>
      </c>
      <c r="G14" s="2">
        <f>S$12*D14+T$12</f>
        <v>0.4530543892359864</v>
      </c>
      <c r="H14" s="2">
        <f t="shared" ref="H14:H21" si="0">(E14-G14)</f>
        <v>9.4561076401361577E-4</v>
      </c>
      <c r="I14" s="25"/>
      <c r="R14" s="6" t="s">
        <v>9</v>
      </c>
      <c r="S14" s="11">
        <v>0.99989404076701194</v>
      </c>
      <c r="T14" s="3">
        <v>1.3822293199912003E-2</v>
      </c>
      <c r="U14" s="6" t="s">
        <v>12</v>
      </c>
    </row>
    <row r="15" spans="2:25" ht="15.6" x14ac:dyDescent="0.3">
      <c r="B15" s="1">
        <v>2200</v>
      </c>
      <c r="C15" s="21"/>
      <c r="D15" s="1">
        <v>1.8959999999999999</v>
      </c>
      <c r="E15" s="1">
        <v>0.83799999999999997</v>
      </c>
      <c r="F15" s="1">
        <v>1E-3</v>
      </c>
      <c r="G15" s="2">
        <f>S$12*D15+T$12</f>
        <v>0.84028039278899813</v>
      </c>
      <c r="H15" s="2">
        <f t="shared" si="0"/>
        <v>-2.2803927889981646E-3</v>
      </c>
      <c r="I15" s="25"/>
      <c r="R15" s="13"/>
      <c r="S15" s="13">
        <v>66056.143367483965</v>
      </c>
      <c r="T15" s="14">
        <v>7</v>
      </c>
      <c r="W15" s="5" t="s">
        <v>4</v>
      </c>
      <c r="X15" s="4">
        <f xml:space="preserve"> -T12/S12</f>
        <v>2.4580299766427132</v>
      </c>
      <c r="Y15" s="10"/>
    </row>
    <row r="16" spans="2:25" ht="15.6" x14ac:dyDescent="0.3">
      <c r="B16" s="1">
        <v>1500</v>
      </c>
      <c r="C16" s="21"/>
      <c r="D16" s="1">
        <v>1.7230000000000001</v>
      </c>
      <c r="E16" s="1">
        <v>1.0960000000000001</v>
      </c>
      <c r="F16" s="1">
        <v>1E-3</v>
      </c>
      <c r="G16" s="2">
        <f>S$12*D16+T$12</f>
        <v>1.098929422189272</v>
      </c>
      <c r="H16" s="2">
        <f t="shared" si="0"/>
        <v>-2.9294221892719463E-3</v>
      </c>
      <c r="I16" s="25"/>
      <c r="R16" s="14"/>
      <c r="S16" s="13">
        <v>12.62040860947487</v>
      </c>
      <c r="T16" s="15">
        <v>1.3373905251303352E-3</v>
      </c>
      <c r="W16" s="5" t="s">
        <v>24</v>
      </c>
      <c r="X16" s="4">
        <f>SQRT((T13/S12)^2+(T12*S13/(S12)^2)^2)</f>
        <v>1.1072024981291367E-2</v>
      </c>
    </row>
    <row r="17" spans="2:25" ht="15.6" x14ac:dyDescent="0.3">
      <c r="B17" s="1">
        <v>470</v>
      </c>
      <c r="C17" s="21"/>
      <c r="D17" s="1">
        <v>1.1279999999999999</v>
      </c>
      <c r="E17" s="1">
        <v>1.9750000000000001</v>
      </c>
      <c r="F17" s="1">
        <v>1E-3</v>
      </c>
      <c r="G17" s="2">
        <f>S$12*D17+T$12</f>
        <v>1.9885026735948399</v>
      </c>
      <c r="H17" s="2">
        <f t="shared" si="0"/>
        <v>-1.3502673594839809E-2</v>
      </c>
      <c r="I17" s="25"/>
      <c r="W17" s="5" t="s">
        <v>25</v>
      </c>
      <c r="X17" s="12">
        <f>X16/X15*100</f>
        <v>0.45044304123638201</v>
      </c>
    </row>
    <row r="18" spans="2:25" x14ac:dyDescent="0.3">
      <c r="B18" s="1">
        <v>220</v>
      </c>
      <c r="C18" s="21"/>
      <c r="D18" s="1">
        <v>0.60399999999999998</v>
      </c>
      <c r="E18" s="1">
        <v>2.8</v>
      </c>
      <c r="F18" s="1">
        <v>0.1</v>
      </c>
      <c r="G18" s="2">
        <f>S$12*D18+T$12</f>
        <v>2.771925167269659</v>
      </c>
      <c r="H18" s="2">
        <f t="shared" si="0"/>
        <v>2.8074832730340837E-2</v>
      </c>
      <c r="I18" s="25"/>
      <c r="W18" s="5" t="s">
        <v>14</v>
      </c>
      <c r="X18" s="12">
        <f>ABS(X15-C4)/C4*100</f>
        <v>1.5714866381286461</v>
      </c>
    </row>
    <row r="19" spans="2:25" x14ac:dyDescent="0.3">
      <c r="B19" s="1">
        <v>150</v>
      </c>
      <c r="C19" s="21"/>
      <c r="D19" s="1">
        <v>0.45100000000000001</v>
      </c>
      <c r="E19" s="1">
        <v>3</v>
      </c>
      <c r="F19" s="1">
        <v>0.1</v>
      </c>
      <c r="G19" s="2">
        <f>S$12*D19+T$12</f>
        <v>3.0006725747739473</v>
      </c>
      <c r="H19" s="2">
        <f t="shared" si="0"/>
        <v>-6.7257477394733201E-4</v>
      </c>
      <c r="I19" s="25"/>
      <c r="Y19" s="10"/>
    </row>
    <row r="20" spans="2:25" ht="15.6" x14ac:dyDescent="0.3">
      <c r="B20" s="1">
        <v>100</v>
      </c>
      <c r="C20" s="21"/>
      <c r="D20" s="17">
        <v>0.32100000000000001</v>
      </c>
      <c r="E20" s="17">
        <v>3.2</v>
      </c>
      <c r="F20" s="1">
        <v>0.1</v>
      </c>
      <c r="G20" s="2">
        <f>S$12*D20+T$12</f>
        <v>3.1950331170978532</v>
      </c>
      <c r="H20" s="2">
        <f t="shared" si="0"/>
        <v>4.966882902146974E-3</v>
      </c>
      <c r="I20" s="25"/>
      <c r="W20" s="5" t="s">
        <v>13</v>
      </c>
      <c r="X20" s="16">
        <f xml:space="preserve"> -1/S12*1000</f>
        <v>668.86003941763317</v>
      </c>
    </row>
    <row r="21" spans="2:25" ht="15.6" x14ac:dyDescent="0.3">
      <c r="B21" s="1">
        <v>47</v>
      </c>
      <c r="C21" s="23">
        <v>0.01</v>
      </c>
      <c r="D21" s="17">
        <v>0.17199999999999999</v>
      </c>
      <c r="E21" s="17">
        <v>3.4</v>
      </c>
      <c r="F21" s="1">
        <v>0.1</v>
      </c>
      <c r="G21" s="2">
        <f>S$12*D21+T$12</f>
        <v>3.4178002002229451</v>
      </c>
      <c r="H21" s="2">
        <f t="shared" si="0"/>
        <v>-1.7800200222945151E-2</v>
      </c>
      <c r="I21" s="25"/>
      <c r="W21" s="5" t="s">
        <v>26</v>
      </c>
      <c r="X21" s="16">
        <f>S13/S12^2</f>
        <v>2.6024275209855182E-3</v>
      </c>
    </row>
    <row r="22" spans="2:25" ht="15.6" x14ac:dyDescent="0.3">
      <c r="W22" s="5" t="s">
        <v>27</v>
      </c>
      <c r="X22" s="12">
        <f>X21/X20*100</f>
        <v>3.8908401872107871E-4</v>
      </c>
    </row>
    <row r="23" spans="2:25" x14ac:dyDescent="0.3">
      <c r="W23" s="5" t="s">
        <v>14</v>
      </c>
      <c r="X23" s="12">
        <f>ABS(X20-C6)/C6*100</f>
        <v>1.2023575454013036</v>
      </c>
    </row>
    <row r="24" spans="2:25" x14ac:dyDescent="0.3">
      <c r="H24" s="18"/>
    </row>
    <row r="36" spans="2:25" x14ac:dyDescent="0.3">
      <c r="B36" s="7" t="s">
        <v>30</v>
      </c>
      <c r="C36" s="7">
        <v>2.4649999999999999</v>
      </c>
    </row>
    <row r="37" spans="2:25" x14ac:dyDescent="0.3">
      <c r="B37" s="7" t="s">
        <v>31</v>
      </c>
      <c r="C37" s="7">
        <v>3.6</v>
      </c>
    </row>
    <row r="39" spans="2:25" ht="15.6" x14ac:dyDescent="0.3">
      <c r="B39" s="5" t="s">
        <v>2</v>
      </c>
      <c r="C39" s="5" t="s">
        <v>15</v>
      </c>
      <c r="D39" s="5" t="s">
        <v>0</v>
      </c>
      <c r="E39" s="5" t="s">
        <v>1</v>
      </c>
      <c r="F39" s="5" t="s">
        <v>32</v>
      </c>
      <c r="G39" s="5" t="s">
        <v>33</v>
      </c>
      <c r="H39" s="5" t="s">
        <v>28</v>
      </c>
      <c r="W39" s="5" t="s">
        <v>5</v>
      </c>
      <c r="X39" s="4">
        <f>T41</f>
        <v>3.6792629211928194</v>
      </c>
    </row>
    <row r="40" spans="2:25" ht="15.6" x14ac:dyDescent="0.3">
      <c r="B40" s="1">
        <v>10000000</v>
      </c>
      <c r="C40" s="20">
        <v>0.05</v>
      </c>
      <c r="D40" s="1">
        <v>2.4649999999999999</v>
      </c>
      <c r="E40" s="3">
        <v>2.5000000000000001E-4</v>
      </c>
      <c r="F40" s="24">
        <v>1.0000000000000001E-5</v>
      </c>
      <c r="G40" s="2"/>
      <c r="H40" s="3"/>
      <c r="I40" s="9"/>
      <c r="S40" s="19" t="s">
        <v>17</v>
      </c>
      <c r="T40" s="19"/>
      <c r="W40" s="5" t="s">
        <v>22</v>
      </c>
      <c r="X40" s="4">
        <f>T42</f>
        <v>8.7229057036632834E-3</v>
      </c>
      <c r="Y40" s="9"/>
    </row>
    <row r="41" spans="2:25" ht="15.6" x14ac:dyDescent="0.3">
      <c r="B41" s="1">
        <v>1000000</v>
      </c>
      <c r="C41" s="21"/>
      <c r="D41" s="1">
        <v>2.464</v>
      </c>
      <c r="E41" s="3">
        <v>2.47E-3</v>
      </c>
      <c r="F41" s="24">
        <v>1.0000000000000001E-5</v>
      </c>
      <c r="G41" s="2"/>
      <c r="H41" s="3"/>
      <c r="I41" s="9"/>
      <c r="R41" s="6" t="s">
        <v>7</v>
      </c>
      <c r="S41" s="11">
        <f t="array" ref="S41:T43">LINEST(E42:E51,D42:D51,1,1)</f>
        <v>-1.4948093630173258</v>
      </c>
      <c r="T41" s="11">
        <v>3.6792629211928194</v>
      </c>
      <c r="U41" s="6" t="s">
        <v>10</v>
      </c>
      <c r="W41" s="5" t="s">
        <v>23</v>
      </c>
      <c r="X41" s="12">
        <f>X40/X39*100</f>
        <v>0.23708296717309105</v>
      </c>
    </row>
    <row r="42" spans="2:25" ht="15.6" x14ac:dyDescent="0.3">
      <c r="B42" s="1">
        <v>10000</v>
      </c>
      <c r="C42" s="21"/>
      <c r="D42" s="1">
        <v>2.3109999999999999</v>
      </c>
      <c r="E42" s="1">
        <v>0.23</v>
      </c>
      <c r="F42" s="1">
        <v>1E-3</v>
      </c>
      <c r="G42" s="2">
        <f t="shared" ref="G40:G51" si="1">(S$41*D42+T$41)</f>
        <v>0.22475848325977932</v>
      </c>
      <c r="H42" s="3">
        <f t="shared" ref="H40:H51" si="2">(E42-G42)</f>
        <v>5.2415167402206919E-3</v>
      </c>
      <c r="I42" s="9"/>
      <c r="R42" s="6" t="s">
        <v>8</v>
      </c>
      <c r="S42" s="11">
        <v>6.0357927716136114E-3</v>
      </c>
      <c r="T42" s="11">
        <v>8.7229057036632834E-3</v>
      </c>
      <c r="U42" s="6" t="s">
        <v>11</v>
      </c>
      <c r="W42" s="5" t="s">
        <v>14</v>
      </c>
      <c r="X42" s="12">
        <f>ABS(C5-X39)/C5 *100</f>
        <v>3.0605860278100714</v>
      </c>
    </row>
    <row r="43" spans="2:25" ht="15.6" customHeight="1" x14ac:dyDescent="0.3">
      <c r="B43" s="1">
        <v>4700</v>
      </c>
      <c r="C43" s="21"/>
      <c r="D43" s="1">
        <v>2.1589999999999998</v>
      </c>
      <c r="E43" s="1">
        <v>0.45500000000000002</v>
      </c>
      <c r="F43" s="1">
        <v>1E-3</v>
      </c>
      <c r="G43" s="2">
        <f t="shared" si="1"/>
        <v>0.45196950643841305</v>
      </c>
      <c r="H43" s="3">
        <f t="shared" si="2"/>
        <v>3.0304935615869666E-3</v>
      </c>
      <c r="I43" s="9"/>
      <c r="R43" s="6" t="s">
        <v>9</v>
      </c>
      <c r="S43" s="11">
        <v>0.99986958415287441</v>
      </c>
      <c r="T43" s="3">
        <v>1.4466553186537716E-2</v>
      </c>
      <c r="U43" s="6" t="s">
        <v>12</v>
      </c>
    </row>
    <row r="44" spans="2:25" ht="15.6" x14ac:dyDescent="0.3">
      <c r="B44" s="1">
        <v>2200</v>
      </c>
      <c r="C44" s="21"/>
      <c r="D44" s="1">
        <v>1.901</v>
      </c>
      <c r="E44" s="1">
        <v>0.83599999999999997</v>
      </c>
      <c r="F44" s="1">
        <v>1E-3</v>
      </c>
      <c r="G44" s="2">
        <f t="shared" si="1"/>
        <v>0.83763032209688282</v>
      </c>
      <c r="H44" s="3">
        <f t="shared" si="2"/>
        <v>-1.6303220968828525E-3</v>
      </c>
      <c r="I44" s="9"/>
      <c r="R44" s="13"/>
      <c r="S44" s="13"/>
      <c r="T44" s="14"/>
      <c r="W44" s="5" t="s">
        <v>4</v>
      </c>
      <c r="X44" s="4">
        <f xml:space="preserve"> -T41/S41</f>
        <v>2.4613592958543533</v>
      </c>
      <c r="Y44" s="9"/>
    </row>
    <row r="45" spans="2:25" ht="15.6" x14ac:dyDescent="0.3">
      <c r="B45" s="1">
        <v>1500</v>
      </c>
      <c r="C45" s="21"/>
      <c r="D45" s="1">
        <v>1.7250000000000001</v>
      </c>
      <c r="E45" s="1">
        <v>1.097</v>
      </c>
      <c r="F45" s="1">
        <v>1E-3</v>
      </c>
      <c r="G45" s="2">
        <f t="shared" si="1"/>
        <v>1.1007167699879323</v>
      </c>
      <c r="H45" s="3">
        <f t="shared" si="2"/>
        <v>-3.7167699879323557E-3</v>
      </c>
      <c r="I45" s="9"/>
      <c r="R45" s="14"/>
      <c r="S45" s="13"/>
      <c r="T45" s="15"/>
      <c r="W45" s="5" t="s">
        <v>24</v>
      </c>
      <c r="X45" s="4">
        <f>SQRT((T42/S41)^2+(T41*S42/(S41)^2)^2)</f>
        <v>1.1525087369283276E-2</v>
      </c>
    </row>
    <row r="46" spans="2:25" ht="15.6" x14ac:dyDescent="0.3">
      <c r="B46" s="1">
        <v>1000</v>
      </c>
      <c r="C46" s="21"/>
      <c r="D46" s="4">
        <v>1.522</v>
      </c>
      <c r="E46" s="1">
        <v>1.397</v>
      </c>
      <c r="F46" s="1">
        <v>1E-3</v>
      </c>
      <c r="G46" s="2">
        <f t="shared" si="1"/>
        <v>1.4041630706804495</v>
      </c>
      <c r="H46" s="3">
        <f t="shared" si="2"/>
        <v>-7.1630706804495237E-3</v>
      </c>
      <c r="I46" s="9"/>
      <c r="W46" s="5" t="s">
        <v>25</v>
      </c>
      <c r="X46" s="12">
        <f>X45/X44*100</f>
        <v>0.46824075577648833</v>
      </c>
    </row>
    <row r="47" spans="2:25" x14ac:dyDescent="0.3">
      <c r="B47" s="1">
        <v>470</v>
      </c>
      <c r="C47" s="21"/>
      <c r="D47" s="1">
        <v>1.1259999999999999</v>
      </c>
      <c r="E47" s="1">
        <v>1.984</v>
      </c>
      <c r="F47" s="1">
        <v>1E-3</v>
      </c>
      <c r="G47" s="2">
        <f t="shared" si="1"/>
        <v>1.9961075784353106</v>
      </c>
      <c r="H47" s="3">
        <f t="shared" si="2"/>
        <v>-1.2107578435310629E-2</v>
      </c>
      <c r="I47" s="9"/>
      <c r="W47" s="5" t="s">
        <v>14</v>
      </c>
      <c r="X47" s="12">
        <f>ABS(X44-C4)/C4*100</f>
        <v>1.7090618121633629</v>
      </c>
    </row>
    <row r="48" spans="2:25" x14ac:dyDescent="0.3">
      <c r="B48" s="1">
        <v>220</v>
      </c>
      <c r="C48" s="21"/>
      <c r="D48" s="1">
        <v>0.60499999999999998</v>
      </c>
      <c r="E48" s="1">
        <v>2.8</v>
      </c>
      <c r="F48" s="1">
        <v>0.1</v>
      </c>
      <c r="G48" s="2">
        <f t="shared" si="1"/>
        <v>2.7749032565673373</v>
      </c>
      <c r="H48" s="3">
        <f t="shared" si="2"/>
        <v>2.5096743432662549E-2</v>
      </c>
      <c r="I48" s="9"/>
      <c r="Y48" s="9"/>
    </row>
    <row r="49" spans="2:24" ht="15.6" x14ac:dyDescent="0.3">
      <c r="B49" s="1">
        <v>150</v>
      </c>
      <c r="C49" s="21"/>
      <c r="D49" s="1">
        <v>0.45200000000000001</v>
      </c>
      <c r="E49" s="1">
        <v>3</v>
      </c>
      <c r="F49" s="1">
        <v>0.1</v>
      </c>
      <c r="G49" s="2">
        <f t="shared" si="1"/>
        <v>3.0036090891089882</v>
      </c>
      <c r="H49" s="3">
        <f t="shared" si="2"/>
        <v>-3.6090891089881616E-3</v>
      </c>
      <c r="I49" s="9"/>
      <c r="W49" s="5" t="s">
        <v>13</v>
      </c>
      <c r="X49" s="16">
        <f xml:space="preserve"> -1/S41*1000</f>
        <v>668.98162718319111</v>
      </c>
    </row>
    <row r="50" spans="2:24" ht="15.6" x14ac:dyDescent="0.3">
      <c r="B50" s="17">
        <v>100</v>
      </c>
      <c r="C50" s="22"/>
      <c r="D50" s="17">
        <v>0.33200000000000002</v>
      </c>
      <c r="E50" s="17">
        <v>3.2</v>
      </c>
      <c r="F50" s="1">
        <v>0.1</v>
      </c>
      <c r="G50" s="2">
        <f t="shared" si="1"/>
        <v>3.1829862126710671</v>
      </c>
      <c r="H50" s="3">
        <f t="shared" si="2"/>
        <v>1.7013787328933105E-2</v>
      </c>
      <c r="W50" s="5" t="s">
        <v>26</v>
      </c>
      <c r="X50" s="4">
        <f>S42/S41^2</f>
        <v>2.7012370738326822E-3</v>
      </c>
    </row>
    <row r="51" spans="2:24" ht="15.6" x14ac:dyDescent="0.3">
      <c r="B51" s="17">
        <v>47</v>
      </c>
      <c r="C51" s="23">
        <v>0.01</v>
      </c>
      <c r="D51" s="17">
        <v>0.17199999999999999</v>
      </c>
      <c r="E51" s="17">
        <v>3.4</v>
      </c>
      <c r="F51" s="17">
        <v>0.1</v>
      </c>
      <c r="G51" s="2">
        <f t="shared" si="1"/>
        <v>3.4221557107538394</v>
      </c>
      <c r="H51" s="3">
        <f t="shared" si="2"/>
        <v>-2.2155710753839486E-2</v>
      </c>
      <c r="W51" s="5" t="s">
        <v>27</v>
      </c>
      <c r="X51" s="26">
        <f>X50/X49*100</f>
        <v>4.0378344696946161E-4</v>
      </c>
    </row>
    <row r="52" spans="2:24" x14ac:dyDescent="0.3">
      <c r="W52" s="5" t="s">
        <v>14</v>
      </c>
      <c r="X52" s="12">
        <f>ABS(X49-C6)/C6*100</f>
        <v>1.1843977572834405</v>
      </c>
    </row>
    <row r="68" spans="9:11" x14ac:dyDescent="0.3">
      <c r="I68" s="19" t="s">
        <v>21</v>
      </c>
      <c r="J68" s="6" t="s">
        <v>7</v>
      </c>
      <c r="K68" s="12">
        <f>(S41-S12)/S12*100</f>
        <v>-1.8175053038435699E-2</v>
      </c>
    </row>
    <row r="69" spans="9:11" x14ac:dyDescent="0.3">
      <c r="I69" s="19"/>
      <c r="J69" s="6" t="s">
        <v>10</v>
      </c>
      <c r="K69" s="12">
        <f>-(T41-T12)/T12*100</f>
        <v>-0.11724697752011233</v>
      </c>
    </row>
    <row r="70" spans="9:11" ht="15.6" x14ac:dyDescent="0.3">
      <c r="I70" s="19"/>
      <c r="J70" s="6" t="s">
        <v>18</v>
      </c>
      <c r="K70" s="12">
        <f>(X10-X39)/X10*100</f>
        <v>-0.11724697752011233</v>
      </c>
    </row>
    <row r="71" spans="9:11" ht="15.6" x14ac:dyDescent="0.3">
      <c r="I71" s="19"/>
      <c r="J71" s="6" t="s">
        <v>20</v>
      </c>
      <c r="K71" s="12">
        <f>(X15-X44)/X15*100</f>
        <v>-0.13544664805868151</v>
      </c>
    </row>
    <row r="72" spans="9:11" ht="15.6" x14ac:dyDescent="0.3">
      <c r="I72" s="19"/>
      <c r="J72" s="6" t="s">
        <v>19</v>
      </c>
      <c r="K72" s="12">
        <f>(X20-X49)/X20*100</f>
        <v>-1.8178356964455241E-2</v>
      </c>
    </row>
  </sheetData>
  <mergeCells count="6">
    <mergeCell ref="I68:I72"/>
    <mergeCell ref="B3:C3"/>
    <mergeCell ref="S11:T11"/>
    <mergeCell ref="S40:T40"/>
    <mergeCell ref="C11:C20"/>
    <mergeCell ref="C40:C5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Thévenin Norton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Sérgio Sousa</cp:lastModifiedBy>
  <dcterms:created xsi:type="dcterms:W3CDTF">2023-02-28T16:58:20Z</dcterms:created>
  <dcterms:modified xsi:type="dcterms:W3CDTF">2023-04-20T11:20:15Z</dcterms:modified>
</cp:coreProperties>
</file>