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I\-114\Amplificadores\"/>
    </mc:Choice>
  </mc:AlternateContent>
  <xr:revisionPtr revIDLastSave="0" documentId="13_ncr:1_{751B095A-9BC4-4C0A-BA93-3BCF880ED987}" xr6:coauthVersionLast="47" xr6:coauthVersionMax="47" xr10:uidLastSave="{00000000-0000-0000-0000-000000000000}"/>
  <bookViews>
    <workbookView xWindow="-108" yWindow="-108" windowWidth="23256" windowHeight="13176" xr2:uid="{8FB4B29B-C6EF-4146-BDDD-17EC50990B13}"/>
  </bookViews>
  <sheets>
    <sheet name="Inversora" sheetId="3" r:id="rId1"/>
    <sheet name="Não inversor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8" i="1"/>
  <c r="C7" i="1"/>
  <c r="O22" i="3"/>
  <c r="O21" i="3"/>
  <c r="R21" i="3" s="1"/>
  <c r="R24" i="3" s="1"/>
  <c r="C37" i="3"/>
  <c r="C33" i="3"/>
  <c r="C34" i="3"/>
  <c r="C35" i="3"/>
  <c r="C36" i="3"/>
  <c r="C3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3" i="3"/>
  <c r="C12" i="3"/>
  <c r="C11" i="3"/>
  <c r="C10" i="3"/>
  <c r="C9" i="3"/>
  <c r="C8" i="3"/>
  <c r="I77" i="1"/>
  <c r="I78" i="1"/>
  <c r="I79" i="1"/>
  <c r="I65" i="1"/>
  <c r="I43" i="1"/>
  <c r="I44" i="1"/>
  <c r="I42" i="1"/>
  <c r="C42" i="1"/>
  <c r="C44" i="1"/>
  <c r="C43" i="1"/>
  <c r="C65" i="1"/>
  <c r="C79" i="1"/>
  <c r="C74" i="1"/>
  <c r="C75" i="1"/>
  <c r="C76" i="1"/>
  <c r="C77" i="1"/>
  <c r="C78" i="1"/>
  <c r="C73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54" i="1"/>
  <c r="C46" i="1"/>
  <c r="C47" i="1"/>
  <c r="C48" i="1"/>
  <c r="C49" i="1"/>
  <c r="C50" i="1"/>
  <c r="C51" i="1"/>
  <c r="C52" i="1"/>
  <c r="C53" i="1"/>
  <c r="C45" i="1"/>
  <c r="I76" i="1"/>
  <c r="O56" i="1"/>
  <c r="O55" i="1"/>
  <c r="R56" i="1" s="1"/>
  <c r="O19" i="1"/>
  <c r="O18" i="1"/>
  <c r="R55" i="1" l="1"/>
  <c r="R57" i="1" s="1"/>
  <c r="C12" i="1"/>
  <c r="C6" i="1"/>
  <c r="C32" i="1"/>
  <c r="C33" i="1"/>
  <c r="C31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4" i="1"/>
  <c r="C16" i="1"/>
  <c r="C13" i="1"/>
  <c r="C30" i="1"/>
  <c r="C10" i="1"/>
  <c r="C11" i="1"/>
  <c r="C9" i="1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R22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H42" i="1"/>
  <c r="H44" i="1"/>
  <c r="H43" i="1"/>
  <c r="H65" i="1"/>
  <c r="H79" i="1"/>
  <c r="H78" i="1"/>
  <c r="H77" i="1"/>
  <c r="H76" i="1"/>
  <c r="H75" i="1"/>
  <c r="I75" i="1"/>
  <c r="H74" i="1"/>
  <c r="I74" i="1"/>
  <c r="H73" i="1"/>
  <c r="I73" i="1"/>
  <c r="H72" i="1"/>
  <c r="I72" i="1"/>
  <c r="H71" i="1"/>
  <c r="I71" i="1"/>
  <c r="H70" i="1"/>
  <c r="I70" i="1"/>
  <c r="H69" i="1"/>
  <c r="I69" i="1"/>
  <c r="H5" i="1"/>
  <c r="I5" i="1"/>
  <c r="H7" i="1"/>
  <c r="I7" i="1"/>
  <c r="H8" i="1"/>
  <c r="I8" i="1"/>
  <c r="H6" i="1"/>
  <c r="I6" i="1"/>
  <c r="H12" i="1"/>
  <c r="I12" i="1"/>
  <c r="R19" i="1"/>
  <c r="R18" i="1"/>
  <c r="H68" i="1"/>
  <c r="I68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6" i="1"/>
  <c r="I66" i="1"/>
  <c r="H67" i="1"/>
  <c r="I67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1" i="1"/>
  <c r="I31" i="1"/>
  <c r="H32" i="1"/>
  <c r="I32" i="1"/>
  <c r="H33" i="1"/>
  <c r="I33" i="1"/>
  <c r="I4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H46" i="1"/>
  <c r="I45" i="1"/>
  <c r="H45" i="1"/>
  <c r="I11" i="1"/>
  <c r="I34" i="1"/>
  <c r="I13" i="1"/>
  <c r="I16" i="1"/>
  <c r="I30" i="1"/>
  <c r="I14" i="1"/>
  <c r="I15" i="1"/>
  <c r="I17" i="1"/>
  <c r="I18" i="1"/>
  <c r="I19" i="1"/>
  <c r="I10" i="1"/>
  <c r="H11" i="1"/>
  <c r="H13" i="1"/>
  <c r="H16" i="1"/>
  <c r="H30" i="1"/>
  <c r="H34" i="1"/>
  <c r="H14" i="1"/>
  <c r="H15" i="1"/>
  <c r="H17" i="1"/>
  <c r="H18" i="1"/>
  <c r="H19" i="1"/>
  <c r="H10" i="1"/>
  <c r="I9" i="1"/>
  <c r="H9" i="1"/>
  <c r="R23" i="3" l="1"/>
  <c r="R20" i="1"/>
</calcChain>
</file>

<file path=xl/sharedStrings.xml><?xml version="1.0" encoding="utf-8"?>
<sst xmlns="http://schemas.openxmlformats.org/spreadsheetml/2006/main" count="51" uniqueCount="19">
  <si>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/V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</si>
  <si>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/V</t>
    </r>
  </si>
  <si>
    <t>A</t>
  </si>
  <si>
    <t>u(A)</t>
  </si>
  <si>
    <r>
      <t>u(V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/V</t>
    </r>
  </si>
  <si>
    <r>
      <t>u(V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/V</t>
    </r>
  </si>
  <si>
    <t>f /kHz</t>
  </si>
  <si>
    <t>u(f) /kHz</t>
  </si>
  <si>
    <r>
      <t>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 xml:space="preserve"> /A</t>
    </r>
  </si>
  <si>
    <r>
      <t>E</t>
    </r>
    <r>
      <rPr>
        <vertAlign val="subscript"/>
        <sz val="11"/>
        <color theme="1"/>
        <rFont val="Calibri"/>
        <family val="2"/>
        <scheme val="minor"/>
      </rPr>
      <t>%</t>
    </r>
  </si>
  <si>
    <r>
      <t>u(I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>) /A</t>
    </r>
  </si>
  <si>
    <r>
      <t>u</t>
    </r>
    <r>
      <rPr>
        <vertAlign val="subscript"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</si>
  <si>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theme="1"/>
        <rFont val="Calibri"/>
        <family val="2"/>
      </rPr>
      <t>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</si>
  <si>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</si>
  <si>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</si>
  <si>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</si>
  <si>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/Ω</t>
    </r>
  </si>
  <si>
    <t>Ganho 10</t>
  </si>
  <si>
    <t>Ganho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</si>
</sst>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E+00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D0F8"/>
      <color rgb="FFC164E6"/>
      <color rgb="FFF6E8FC"/>
      <color rgb="FFE1B3F3"/>
      <color rgb="FFD699EF"/>
      <color rgb="FFF8EDFD"/>
      <color rgb="FFEAC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 - Configuração Inversora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4838612725165"/>
          <c:y val="0.1358726409787937"/>
          <c:w val="0.85343605947868484"/>
          <c:h val="0.73809694132741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Inversora!$I$8:$I$30</c:f>
                <c:numCache>
                  <c:formatCode>General</c:formatCode>
                  <c:ptCount val="23"/>
                  <c:pt idx="0">
                    <c:v>7.1421285462900941E-2</c:v>
                  </c:pt>
                  <c:pt idx="1">
                    <c:v>7.1421285462900941E-2</c:v>
                  </c:pt>
                  <c:pt idx="2">
                    <c:v>7.0007142492748559E-2</c:v>
                  </c:pt>
                  <c:pt idx="3">
                    <c:v>6.9658093571386234E-2</c:v>
                  </c:pt>
                  <c:pt idx="4">
                    <c:v>6.9658093571386234E-2</c:v>
                  </c:pt>
                  <c:pt idx="5">
                    <c:v>6.9658093571386234E-2</c:v>
                  </c:pt>
                  <c:pt idx="6">
                    <c:v>6.7962872406606367E-2</c:v>
                  </c:pt>
                  <c:pt idx="7">
                    <c:v>6.5056643457712823E-2</c:v>
                  </c:pt>
                  <c:pt idx="8">
                    <c:v>6.2895994421310594E-2</c:v>
                  </c:pt>
                  <c:pt idx="9">
                    <c:v>6.0561261061220159E-2</c:v>
                  </c:pt>
                  <c:pt idx="10">
                    <c:v>5.7910226751047761E-2</c:v>
                  </c:pt>
                  <c:pt idx="11">
                    <c:v>5.7364949294028349E-2</c:v>
                  </c:pt>
                  <c:pt idx="12">
                    <c:v>5.5481198414453016E-2</c:v>
                  </c:pt>
                  <c:pt idx="13">
                    <c:v>5.3959955297377737E-2</c:v>
                  </c:pt>
                  <c:pt idx="14">
                    <c:v>5.3756898379145518E-2</c:v>
                  </c:pt>
                  <c:pt idx="15">
                    <c:v>5.4168519231575479E-2</c:v>
                  </c:pt>
                  <c:pt idx="16">
                    <c:v>2.1664998474279197E-2</c:v>
                  </c:pt>
                  <c:pt idx="17">
                    <c:v>1.8569545246488708E-2</c:v>
                  </c:pt>
                  <c:pt idx="18">
                    <c:v>1.6138052923952911E-2</c:v>
                  </c:pt>
                  <c:pt idx="19">
                    <c:v>1.3461741659172554E-2</c:v>
                  </c:pt>
                  <c:pt idx="20">
                    <c:v>1.1383942664358609E-2</c:v>
                  </c:pt>
                  <c:pt idx="21">
                    <c:v>1.0084050904297518E-2</c:v>
                  </c:pt>
                  <c:pt idx="22">
                    <c:v>9.2916749455629524E-3</c:v>
                  </c:pt>
                </c:numCache>
              </c:numRef>
            </c:plus>
            <c:minus>
              <c:numRef>
                <c:f>Inversora!$I$8:$I$30</c:f>
                <c:numCache>
                  <c:formatCode>General</c:formatCode>
                  <c:ptCount val="23"/>
                  <c:pt idx="0">
                    <c:v>7.1421285462900941E-2</c:v>
                  </c:pt>
                  <c:pt idx="1">
                    <c:v>7.1421285462900941E-2</c:v>
                  </c:pt>
                  <c:pt idx="2">
                    <c:v>7.0007142492748559E-2</c:v>
                  </c:pt>
                  <c:pt idx="3">
                    <c:v>6.9658093571386234E-2</c:v>
                  </c:pt>
                  <c:pt idx="4">
                    <c:v>6.9658093571386234E-2</c:v>
                  </c:pt>
                  <c:pt idx="5">
                    <c:v>6.9658093571386234E-2</c:v>
                  </c:pt>
                  <c:pt idx="6">
                    <c:v>6.7962872406606367E-2</c:v>
                  </c:pt>
                  <c:pt idx="7">
                    <c:v>6.5056643457712823E-2</c:v>
                  </c:pt>
                  <c:pt idx="8">
                    <c:v>6.2895994421310594E-2</c:v>
                  </c:pt>
                  <c:pt idx="9">
                    <c:v>6.0561261061220159E-2</c:v>
                  </c:pt>
                  <c:pt idx="10">
                    <c:v>5.7910226751047761E-2</c:v>
                  </c:pt>
                  <c:pt idx="11">
                    <c:v>5.7364949294028349E-2</c:v>
                  </c:pt>
                  <c:pt idx="12">
                    <c:v>5.5481198414453016E-2</c:v>
                  </c:pt>
                  <c:pt idx="13">
                    <c:v>5.3959955297377737E-2</c:v>
                  </c:pt>
                  <c:pt idx="14">
                    <c:v>5.3756898379145518E-2</c:v>
                  </c:pt>
                  <c:pt idx="15">
                    <c:v>5.4168519231575479E-2</c:v>
                  </c:pt>
                  <c:pt idx="16">
                    <c:v>2.1664998474279197E-2</c:v>
                  </c:pt>
                  <c:pt idx="17">
                    <c:v>1.8569545246488708E-2</c:v>
                  </c:pt>
                  <c:pt idx="18">
                    <c:v>1.6138052923952911E-2</c:v>
                  </c:pt>
                  <c:pt idx="19">
                    <c:v>1.3461741659172554E-2</c:v>
                  </c:pt>
                  <c:pt idx="20">
                    <c:v>1.1383942664358609E-2</c:v>
                  </c:pt>
                  <c:pt idx="21">
                    <c:v>1.0084050904297518E-2</c:v>
                  </c:pt>
                  <c:pt idx="22">
                    <c:v>9.2916749455629524E-3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Inversora!$B$8:$B$37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27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 formatCode="General">
                  <c:v>125</c:v>
                </c:pt>
                <c:pt idx="26" formatCode="General">
                  <c:v>150</c:v>
                </c:pt>
                <c:pt idx="27" formatCode="General">
                  <c:v>200</c:v>
                </c:pt>
                <c:pt idx="28" formatCode="General">
                  <c:v>500</c:v>
                </c:pt>
                <c:pt idx="29" formatCode="General">
                  <c:v>1000</c:v>
                </c:pt>
              </c:numCache>
            </c:numRef>
          </c:xVal>
          <c:yVal>
            <c:numRef>
              <c:f>Inversora!$H$8:$H$37</c:f>
              <c:numCache>
                <c:formatCode>0.0</c:formatCode>
                <c:ptCount val="30"/>
                <c:pt idx="0">
                  <c:v>9.795918367346939</c:v>
                </c:pt>
                <c:pt idx="1">
                  <c:v>9.795918367346939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 formatCode="0.00">
                  <c:v>9.4059405940594054</c:v>
                </c:pt>
                <c:pt idx="7" formatCode="0.00">
                  <c:v>8.7254901960784323</c:v>
                </c:pt>
                <c:pt idx="8" formatCode="0.00">
                  <c:v>8.0392156862745097</c:v>
                </c:pt>
                <c:pt idx="9" formatCode="0.00">
                  <c:v>7.2549019607843137</c:v>
                </c:pt>
                <c:pt idx="10" formatCode="0.00">
                  <c:v>6.5048543689320386</c:v>
                </c:pt>
                <c:pt idx="11" formatCode="0.00">
                  <c:v>6.0784313725490193</c:v>
                </c:pt>
                <c:pt idx="12" formatCode="0.00">
                  <c:v>5.5339805825242721</c:v>
                </c:pt>
                <c:pt idx="13" formatCode="0.00">
                  <c:v>5.0961538461538458</c:v>
                </c:pt>
                <c:pt idx="14" formatCode="0.00">
                  <c:v>4.7572815533980588</c:v>
                </c:pt>
                <c:pt idx="15" formatCode="0.00">
                  <c:v>4.9514563106796112</c:v>
                </c:pt>
                <c:pt idx="16" formatCode="0.00">
                  <c:v>4.3495145631067968</c:v>
                </c:pt>
                <c:pt idx="17" formatCode="0.00">
                  <c:v>3.7307692307692304</c:v>
                </c:pt>
                <c:pt idx="18" formatCode="0.00">
                  <c:v>3.2380952380952377</c:v>
                </c:pt>
                <c:pt idx="19" formatCode="0.00">
                  <c:v>2.6153846153846154</c:v>
                </c:pt>
                <c:pt idx="20" formatCode="0.00">
                  <c:v>2.1714285714285713</c:v>
                </c:pt>
                <c:pt idx="21" formatCode="0.00">
                  <c:v>1.8666666666666665</c:v>
                </c:pt>
                <c:pt idx="22" formatCode="0.00">
                  <c:v>1.6538461538461537</c:v>
                </c:pt>
                <c:pt idx="23" formatCode="0.000">
                  <c:v>1.4476190476190476</c:v>
                </c:pt>
                <c:pt idx="24" formatCode="0.000">
                  <c:v>1.3018867924528301</c:v>
                </c:pt>
                <c:pt idx="25" formatCode="0.000">
                  <c:v>1.0377358490566038</c:v>
                </c:pt>
                <c:pt idx="26" formatCode="0.000">
                  <c:v>0.88679245283018859</c:v>
                </c:pt>
                <c:pt idx="27" formatCode="0.000">
                  <c:v>0.660377358490566</c:v>
                </c:pt>
                <c:pt idx="28" formatCode="0.000">
                  <c:v>0.24761904761904763</c:v>
                </c:pt>
                <c:pt idx="29" formatCode="0.0000">
                  <c:v>0.12307692307692307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8-4913-8543-8E76FC8A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 - Ganho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74467556255381E-2"/>
          <c:y val="0.1369865817729157"/>
          <c:w val="0.84814265873015871"/>
          <c:h val="0.702615714688164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'Não inversora'!$I$5:$I$29</c:f>
                <c:numCache>
                  <c:formatCode>General</c:formatCode>
                  <c:ptCount val="25"/>
                  <c:pt idx="0">
                    <c:v>7.174241304660875E-2</c:v>
                  </c:pt>
                  <c:pt idx="1">
                    <c:v>7.1392262993886665E-2</c:v>
                  </c:pt>
                  <c:pt idx="2">
                    <c:v>6.9979805732863387E-2</c:v>
                  </c:pt>
                  <c:pt idx="3">
                    <c:v>7.2094066099958387E-2</c:v>
                  </c:pt>
                  <c:pt idx="4">
                    <c:v>7.102227180806979E-2</c:v>
                  </c:pt>
                  <c:pt idx="5">
                    <c:v>7.102227180806979E-2</c:v>
                  </c:pt>
                  <c:pt idx="6">
                    <c:v>7.102227180806979E-2</c:v>
                  </c:pt>
                  <c:pt idx="7">
                    <c:v>7.0316435788254306E-2</c:v>
                  </c:pt>
                  <c:pt idx="8">
                    <c:v>6.9801887200106924E-2</c:v>
                  </c:pt>
                  <c:pt idx="9">
                    <c:v>6.5770977781683004E-2</c:v>
                  </c:pt>
                  <c:pt idx="10">
                    <c:v>6.3611808041148077E-2</c:v>
                  </c:pt>
                  <c:pt idx="11">
                    <c:v>6.2131519274376421E-2</c:v>
                  </c:pt>
                  <c:pt idx="12">
                    <c:v>5.9909718840495993E-2</c:v>
                  </c:pt>
                  <c:pt idx="13">
                    <c:v>5.6364729940357829E-2</c:v>
                  </c:pt>
                  <c:pt idx="14">
                    <c:v>5.4594798217920154E-2</c:v>
                  </c:pt>
                  <c:pt idx="15">
                    <c:v>5.195395439167047E-2</c:v>
                  </c:pt>
                  <c:pt idx="16">
                    <c:v>2.0046380189338645E-2</c:v>
                  </c:pt>
                  <c:pt idx="17">
                    <c:v>1.8054273102751341E-2</c:v>
                  </c:pt>
                  <c:pt idx="18">
                    <c:v>1.6436310916170774E-2</c:v>
                  </c:pt>
                  <c:pt idx="19">
                    <c:v>1.4852873985224262E-2</c:v>
                  </c:pt>
                  <c:pt idx="20">
                    <c:v>1.3707642470929482E-2</c:v>
                  </c:pt>
                  <c:pt idx="21">
                    <c:v>1.1584656144731569E-2</c:v>
                  </c:pt>
                  <c:pt idx="22">
                    <c:v>1.0257158467720904E-2</c:v>
                  </c:pt>
                  <c:pt idx="23">
                    <c:v>9.1390815729513446E-3</c:v>
                  </c:pt>
                  <c:pt idx="24">
                    <c:v>8.6671905660192054E-3</c:v>
                  </c:pt>
                </c:numCache>
              </c:numRef>
            </c:plus>
            <c:minus>
              <c:numRef>
                <c:f>'Não inversora'!$I$5:$I$29</c:f>
                <c:numCache>
                  <c:formatCode>General</c:formatCode>
                  <c:ptCount val="25"/>
                  <c:pt idx="0">
                    <c:v>7.174241304660875E-2</c:v>
                  </c:pt>
                  <c:pt idx="1">
                    <c:v>7.1392262993886665E-2</c:v>
                  </c:pt>
                  <c:pt idx="2">
                    <c:v>6.9979805732863387E-2</c:v>
                  </c:pt>
                  <c:pt idx="3">
                    <c:v>7.2094066099958387E-2</c:v>
                  </c:pt>
                  <c:pt idx="4">
                    <c:v>7.102227180806979E-2</c:v>
                  </c:pt>
                  <c:pt idx="5">
                    <c:v>7.102227180806979E-2</c:v>
                  </c:pt>
                  <c:pt idx="6">
                    <c:v>7.102227180806979E-2</c:v>
                  </c:pt>
                  <c:pt idx="7">
                    <c:v>7.0316435788254306E-2</c:v>
                  </c:pt>
                  <c:pt idx="8">
                    <c:v>6.9801887200106924E-2</c:v>
                  </c:pt>
                  <c:pt idx="9">
                    <c:v>6.5770977781683004E-2</c:v>
                  </c:pt>
                  <c:pt idx="10">
                    <c:v>6.3611808041148077E-2</c:v>
                  </c:pt>
                  <c:pt idx="11">
                    <c:v>6.2131519274376421E-2</c:v>
                  </c:pt>
                  <c:pt idx="12">
                    <c:v>5.9909718840495993E-2</c:v>
                  </c:pt>
                  <c:pt idx="13">
                    <c:v>5.6364729940357829E-2</c:v>
                  </c:pt>
                  <c:pt idx="14">
                    <c:v>5.4594798217920154E-2</c:v>
                  </c:pt>
                  <c:pt idx="15">
                    <c:v>5.195395439167047E-2</c:v>
                  </c:pt>
                  <c:pt idx="16">
                    <c:v>2.0046380189338645E-2</c:v>
                  </c:pt>
                  <c:pt idx="17">
                    <c:v>1.8054273102751341E-2</c:v>
                  </c:pt>
                  <c:pt idx="18">
                    <c:v>1.6436310916170774E-2</c:v>
                  </c:pt>
                  <c:pt idx="19">
                    <c:v>1.4852873985224262E-2</c:v>
                  </c:pt>
                  <c:pt idx="20">
                    <c:v>1.3707642470929482E-2</c:v>
                  </c:pt>
                  <c:pt idx="21">
                    <c:v>1.1584656144731569E-2</c:v>
                  </c:pt>
                  <c:pt idx="22">
                    <c:v>1.0257158467720904E-2</c:v>
                  </c:pt>
                  <c:pt idx="23">
                    <c:v>9.1390815729513446E-3</c:v>
                  </c:pt>
                  <c:pt idx="24">
                    <c:v>8.6671905660192054E-3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'Não inversora'!$B$5:$B$35</c:f>
              <c:numCache>
                <c:formatCode>0.0</c:formatCode>
                <c:ptCount val="31"/>
                <c:pt idx="0" formatCode="General">
                  <c:v>0.05</c:v>
                </c:pt>
                <c:pt idx="1">
                  <c:v>0.1</c:v>
                </c:pt>
                <c:pt idx="2" formatCode="General">
                  <c:v>0.25</c:v>
                </c:pt>
                <c:pt idx="3">
                  <c:v>0.5</c:v>
                </c:pt>
                <c:pt idx="4" formatCode="0.000">
                  <c:v>1</c:v>
                </c:pt>
                <c:pt idx="5" formatCode="0.00">
                  <c:v>2</c:v>
                </c:pt>
                <c:pt idx="6" formatCode="0.00">
                  <c:v>5</c:v>
                </c:pt>
                <c:pt idx="7" formatCode="General">
                  <c:v>8</c:v>
                </c:pt>
                <c:pt idx="8" formatCode="0.00">
                  <c:v>10</c:v>
                </c:pt>
                <c:pt idx="9">
                  <c:v>12</c:v>
                </c:pt>
                <c:pt idx="10" formatCode="0.00">
                  <c:v>14</c:v>
                </c:pt>
                <c:pt idx="11" formatCode="0.00">
                  <c:v>15</c:v>
                </c:pt>
                <c:pt idx="12" formatCode="0.00">
                  <c:v>16</c:v>
                </c:pt>
                <c:pt idx="13" formatCode="0.00">
                  <c:v>18</c:v>
                </c:pt>
                <c:pt idx="14" formatCode="0.00">
                  <c:v>20</c:v>
                </c:pt>
                <c:pt idx="15" formatCode="0.00">
                  <c:v>25</c:v>
                </c:pt>
                <c:pt idx="16" formatCode="0.00">
                  <c:v>30</c:v>
                </c:pt>
                <c:pt idx="17" formatCode="0.00">
                  <c:v>35</c:v>
                </c:pt>
                <c:pt idx="18" formatCode="0.00">
                  <c:v>40</c:v>
                </c:pt>
                <c:pt idx="19" formatCode="0.00">
                  <c:v>45</c:v>
                </c:pt>
                <c:pt idx="20">
                  <c:v>50</c:v>
                </c:pt>
                <c:pt idx="21" formatCode="0.00">
                  <c:v>60</c:v>
                </c:pt>
                <c:pt idx="22">
                  <c:v>70</c:v>
                </c:pt>
                <c:pt idx="23" formatCode="0.00">
                  <c:v>80</c:v>
                </c:pt>
                <c:pt idx="24">
                  <c:v>90</c:v>
                </c:pt>
                <c:pt idx="25" formatCode="0.00">
                  <c:v>100</c:v>
                </c:pt>
                <c:pt idx="26">
                  <c:v>125</c:v>
                </c:pt>
                <c:pt idx="27">
                  <c:v>150</c:v>
                </c:pt>
                <c:pt idx="28">
                  <c:v>200</c:v>
                </c:pt>
                <c:pt idx="29">
                  <c:v>1000</c:v>
                </c:pt>
              </c:numCache>
            </c:numRef>
          </c:xVal>
          <c:yVal>
            <c:numRef>
              <c:f>'Não inversora'!$H$5:$H$35</c:f>
              <c:numCache>
                <c:formatCode>0.00</c:formatCode>
                <c:ptCount val="31"/>
                <c:pt idx="0">
                  <c:v>10.686274509803921</c:v>
                </c:pt>
                <c:pt idx="1">
                  <c:v>10.588235294117647</c:v>
                </c:pt>
                <c:pt idx="2">
                  <c:v>10.576923076923077</c:v>
                </c:pt>
                <c:pt idx="3">
                  <c:v>10.784313725490195</c:v>
                </c:pt>
                <c:pt idx="4">
                  <c:v>10.679611650485437</c:v>
                </c:pt>
                <c:pt idx="5">
                  <c:v>10.679611650485437</c:v>
                </c:pt>
                <c:pt idx="6">
                  <c:v>10.679611650485437</c:v>
                </c:pt>
                <c:pt idx="7">
                  <c:v>10.673076923076922</c:v>
                </c:pt>
                <c:pt idx="8">
                  <c:v>10.62200956937799</c:v>
                </c:pt>
                <c:pt idx="9">
                  <c:v>9.7169811320754711</c:v>
                </c:pt>
                <c:pt idx="10">
                  <c:v>8.8571428571428577</c:v>
                </c:pt>
                <c:pt idx="11">
                  <c:v>8.3809523809523814</c:v>
                </c:pt>
                <c:pt idx="12">
                  <c:v>7.8301886792452837</c:v>
                </c:pt>
                <c:pt idx="13">
                  <c:v>6.9444444444444438</c:v>
                </c:pt>
                <c:pt idx="14">
                  <c:v>6.25</c:v>
                </c:pt>
                <c:pt idx="15">
                  <c:v>5.0925925925925926</c:v>
                </c:pt>
                <c:pt idx="16">
                  <c:v>4.2129629629629628</c:v>
                </c:pt>
                <c:pt idx="17">
                  <c:v>3.657142857142857</c:v>
                </c:pt>
                <c:pt idx="18">
                  <c:v>3.2692307692307692</c:v>
                </c:pt>
                <c:pt idx="19">
                  <c:v>2.9230769230769229</c:v>
                </c:pt>
                <c:pt idx="20">
                  <c:v>2.6407766990291264</c:v>
                </c:pt>
                <c:pt idx="21">
                  <c:v>2.1923076923076921</c:v>
                </c:pt>
                <c:pt idx="22">
                  <c:v>1.8846153846153846</c:v>
                </c:pt>
                <c:pt idx="23">
                  <c:v>1.638095238095238</c:v>
                </c:pt>
                <c:pt idx="24">
                  <c:v>1.5</c:v>
                </c:pt>
                <c:pt idx="25" formatCode="0.0">
                  <c:v>1.2924528301886793</c:v>
                </c:pt>
                <c:pt idx="26">
                  <c:v>1.0943396226415094</c:v>
                </c:pt>
                <c:pt idx="27">
                  <c:v>0.90566037735849048</c:v>
                </c:pt>
                <c:pt idx="28">
                  <c:v>0.72380952380952379</c:v>
                </c:pt>
                <c:pt idx="29" formatCode="0.000">
                  <c:v>0.14095238095238094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00D-9750-E1DEEA26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375"/>
        <c:axId val="1900432175"/>
      </c:scatterChart>
      <c:valAx>
        <c:axId val="68467375"/>
        <c:scaling>
          <c:logBase val="10"/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32175"/>
        <c:crossesAt val="-1"/>
        <c:crossBetween val="midCat"/>
      </c:valAx>
      <c:valAx>
        <c:axId val="190043217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737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 - Ganho de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904918874879"/>
          <c:y val="0.12317584001761676"/>
          <c:w val="0.84918245540627191"/>
          <c:h val="0.734449990141790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'Não inversora'!$I$42:$I$64</c:f>
                <c:numCache>
                  <c:formatCode>General</c:formatCode>
                  <c:ptCount val="23"/>
                  <c:pt idx="0">
                    <c:v>0.69664847550782649</c:v>
                  </c:pt>
                  <c:pt idx="1">
                    <c:v>0.69664847550782649</c:v>
                  </c:pt>
                  <c:pt idx="2">
                    <c:v>0.69664847550782649</c:v>
                  </c:pt>
                  <c:pt idx="3">
                    <c:v>0.71421285342676377</c:v>
                  </c:pt>
                  <c:pt idx="4">
                    <c:v>0.683123283764829</c:v>
                  </c:pt>
                  <c:pt idx="5">
                    <c:v>0.65115608639981237</c:v>
                  </c:pt>
                  <c:pt idx="6">
                    <c:v>0.63883087816914963</c:v>
                  </c:pt>
                  <c:pt idx="7">
                    <c:v>0.63809229378322341</c:v>
                  </c:pt>
                  <c:pt idx="8">
                    <c:v>0.60374653386984423</c:v>
                  </c:pt>
                  <c:pt idx="9">
                    <c:v>0.59005232565121501</c:v>
                  </c:pt>
                  <c:pt idx="10">
                    <c:v>0.57695937646575346</c:v>
                  </c:pt>
                  <c:pt idx="11">
                    <c:v>0.56450952376012387</c:v>
                  </c:pt>
                  <c:pt idx="12">
                    <c:v>0.55504182765545995</c:v>
                  </c:pt>
                  <c:pt idx="13">
                    <c:v>0.54603635577786247</c:v>
                  </c:pt>
                  <c:pt idx="14">
                    <c:v>0.53751634074514176</c:v>
                  </c:pt>
                  <c:pt idx="15">
                    <c:v>0.23156211283174907</c:v>
                  </c:pt>
                  <c:pt idx="16">
                    <c:v>0.21801498168249098</c:v>
                  </c:pt>
                  <c:pt idx="17">
                    <c:v>0.20900696968853244</c:v>
                  </c:pt>
                  <c:pt idx="18">
                    <c:v>0.19329693450998411</c:v>
                  </c:pt>
                  <c:pt idx="19">
                    <c:v>0.18658863817620225</c:v>
                  </c:pt>
                  <c:pt idx="20">
                    <c:v>0.17856146371882367</c:v>
                  </c:pt>
                  <c:pt idx="21">
                    <c:v>0.16967558797269913</c:v>
                  </c:pt>
                  <c:pt idx="22">
                    <c:v>0.16436310916170777</c:v>
                  </c:pt>
                </c:numCache>
              </c:numRef>
            </c:plus>
            <c:minus>
              <c:numRef>
                <c:f>'Não inversora'!$I$42:$I$64</c:f>
                <c:numCache>
                  <c:formatCode>General</c:formatCode>
                  <c:ptCount val="23"/>
                  <c:pt idx="0">
                    <c:v>0.69664847550782649</c:v>
                  </c:pt>
                  <c:pt idx="1">
                    <c:v>0.69664847550782649</c:v>
                  </c:pt>
                  <c:pt idx="2">
                    <c:v>0.69664847550782649</c:v>
                  </c:pt>
                  <c:pt idx="3">
                    <c:v>0.71421285342676377</c:v>
                  </c:pt>
                  <c:pt idx="4">
                    <c:v>0.683123283764829</c:v>
                  </c:pt>
                  <c:pt idx="5">
                    <c:v>0.65115608639981237</c:v>
                  </c:pt>
                  <c:pt idx="6">
                    <c:v>0.63883087816914963</c:v>
                  </c:pt>
                  <c:pt idx="7">
                    <c:v>0.63809229378322341</c:v>
                  </c:pt>
                  <c:pt idx="8">
                    <c:v>0.60374653386984423</c:v>
                  </c:pt>
                  <c:pt idx="9">
                    <c:v>0.59005232565121501</c:v>
                  </c:pt>
                  <c:pt idx="10">
                    <c:v>0.57695937646575346</c:v>
                  </c:pt>
                  <c:pt idx="11">
                    <c:v>0.56450952376012387</c:v>
                  </c:pt>
                  <c:pt idx="12">
                    <c:v>0.55504182765545995</c:v>
                  </c:pt>
                  <c:pt idx="13">
                    <c:v>0.54603635577786247</c:v>
                  </c:pt>
                  <c:pt idx="14">
                    <c:v>0.53751634074514176</c:v>
                  </c:pt>
                  <c:pt idx="15">
                    <c:v>0.23156211283174907</c:v>
                  </c:pt>
                  <c:pt idx="16">
                    <c:v>0.21801498168249098</c:v>
                  </c:pt>
                  <c:pt idx="17">
                    <c:v>0.20900696968853244</c:v>
                  </c:pt>
                  <c:pt idx="18">
                    <c:v>0.19329693450998411</c:v>
                  </c:pt>
                  <c:pt idx="19">
                    <c:v>0.18658863817620225</c:v>
                  </c:pt>
                  <c:pt idx="20">
                    <c:v>0.17856146371882367</c:v>
                  </c:pt>
                  <c:pt idx="21">
                    <c:v>0.16967558797269913</c:v>
                  </c:pt>
                  <c:pt idx="22">
                    <c:v>0.16436310916170777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'Não inversora'!$B$42:$B$79</c:f>
              <c:numCache>
                <c:formatCode>General</c:formatCode>
                <c:ptCount val="38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 formatCode="0.000">
                  <c:v>1</c:v>
                </c:pt>
                <c:pt idx="4" formatCode="0.00">
                  <c:v>2</c:v>
                </c:pt>
                <c:pt idx="5" formatCode="0.00">
                  <c:v>3</c:v>
                </c:pt>
                <c:pt idx="6" formatCode="0.00">
                  <c:v>4</c:v>
                </c:pt>
                <c:pt idx="7" formatCode="0.00">
                  <c:v>5</c:v>
                </c:pt>
                <c:pt idx="8" formatCode="0.0">
                  <c:v>6</c:v>
                </c:pt>
                <c:pt idx="9" formatCode="0.0">
                  <c:v>7</c:v>
                </c:pt>
                <c:pt idx="10" formatCode="0.0">
                  <c:v>8</c:v>
                </c:pt>
                <c:pt idx="11" formatCode="0.0">
                  <c:v>9</c:v>
                </c:pt>
                <c:pt idx="12" formatCode="0.0">
                  <c:v>10</c:v>
                </c:pt>
                <c:pt idx="13" formatCode="0.0">
                  <c:v>11</c:v>
                </c:pt>
                <c:pt idx="14" formatCode="0.0">
                  <c:v>12</c:v>
                </c:pt>
                <c:pt idx="15" formatCode="0.0">
                  <c:v>13</c:v>
                </c:pt>
                <c:pt idx="16" formatCode="0.0">
                  <c:v>14</c:v>
                </c:pt>
                <c:pt idx="17" formatCode="0.0">
                  <c:v>15</c:v>
                </c:pt>
                <c:pt idx="18" formatCode="0.0">
                  <c:v>16</c:v>
                </c:pt>
                <c:pt idx="19" formatCode="0.0">
                  <c:v>17</c:v>
                </c:pt>
                <c:pt idx="20" formatCode="0.0">
                  <c:v>18</c:v>
                </c:pt>
                <c:pt idx="21" formatCode="0.0">
                  <c:v>19</c:v>
                </c:pt>
                <c:pt idx="22" formatCode="0.0">
                  <c:v>20</c:v>
                </c:pt>
                <c:pt idx="23">
                  <c:v>25</c:v>
                </c:pt>
                <c:pt idx="24" formatCode="0.0">
                  <c:v>30</c:v>
                </c:pt>
                <c:pt idx="25" formatCode="0.0">
                  <c:v>40</c:v>
                </c:pt>
                <c:pt idx="26" formatCode="0.0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150</c:v>
                </c:pt>
                <c:pt idx="33">
                  <c:v>200</c:v>
                </c:pt>
                <c:pt idx="34">
                  <c:v>300</c:v>
                </c:pt>
                <c:pt idx="35">
                  <c:v>400</c:v>
                </c:pt>
                <c:pt idx="36">
                  <c:v>500</c:v>
                </c:pt>
                <c:pt idx="37">
                  <c:v>1000</c:v>
                </c:pt>
              </c:numCache>
            </c:numRef>
          </c:xVal>
          <c:yVal>
            <c:numRef>
              <c:f>'Não inversora'!$H$42:$H$79</c:f>
              <c:numCache>
                <c:formatCode>0.0</c:formatCode>
                <c:ptCount val="38"/>
                <c:pt idx="0">
                  <c:v>100.98039215686276</c:v>
                </c:pt>
                <c:pt idx="1">
                  <c:v>100.98039215686276</c:v>
                </c:pt>
                <c:pt idx="2">
                  <c:v>100.98039215686276</c:v>
                </c:pt>
                <c:pt idx="3">
                  <c:v>101.99999999999999</c:v>
                </c:pt>
                <c:pt idx="4">
                  <c:v>97.058823529411768</c:v>
                </c:pt>
                <c:pt idx="5">
                  <c:v>91.346153846153854</c:v>
                </c:pt>
                <c:pt idx="6">
                  <c:v>87.5</c:v>
                </c:pt>
                <c:pt idx="7">
                  <c:v>83.333333333333343</c:v>
                </c:pt>
                <c:pt idx="8">
                  <c:v>75.961538461538467</c:v>
                </c:pt>
                <c:pt idx="9">
                  <c:v>71.15384615384616</c:v>
                </c:pt>
                <c:pt idx="10">
                  <c:v>66.346153846153854</c:v>
                </c:pt>
                <c:pt idx="11">
                  <c:v>61.538461538461547</c:v>
                </c:pt>
                <c:pt idx="12">
                  <c:v>57.692307692307693</c:v>
                </c:pt>
                <c:pt idx="13">
                  <c:v>53.846153846153847</c:v>
                </c:pt>
                <c:pt idx="14">
                  <c:v>50.000000000000007</c:v>
                </c:pt>
                <c:pt idx="15">
                  <c:v>47.11538461538462</c:v>
                </c:pt>
                <c:pt idx="16">
                  <c:v>44.230769230769226</c:v>
                </c:pt>
                <c:pt idx="17">
                  <c:v>42.307692307692314</c:v>
                </c:pt>
                <c:pt idx="18">
                  <c:v>38.942307692307693</c:v>
                </c:pt>
                <c:pt idx="19">
                  <c:v>37.5</c:v>
                </c:pt>
                <c:pt idx="20">
                  <c:v>35.769230769230774</c:v>
                </c:pt>
                <c:pt idx="21">
                  <c:v>33.846153846153847</c:v>
                </c:pt>
                <c:pt idx="22">
                  <c:v>32.692307692307693</c:v>
                </c:pt>
                <c:pt idx="23">
                  <c:v>26.037735849056602</c:v>
                </c:pt>
                <c:pt idx="24">
                  <c:v>22.815533980582526</c:v>
                </c:pt>
                <c:pt idx="25">
                  <c:v>17.30769230769231</c:v>
                </c:pt>
                <c:pt idx="26" formatCode="0.00">
                  <c:v>14.230769230769232</c:v>
                </c:pt>
                <c:pt idx="27" formatCode="0.00">
                  <c:v>11.923076923076923</c:v>
                </c:pt>
                <c:pt idx="28" formatCode="0.00">
                  <c:v>10.188679245283019</c:v>
                </c:pt>
                <c:pt idx="29" formatCode="0.00">
                  <c:v>9.433962264150944</c:v>
                </c:pt>
                <c:pt idx="30" formatCode="0.00">
                  <c:v>7.9245283018867925</c:v>
                </c:pt>
                <c:pt idx="31" formatCode="0.00">
                  <c:v>7.5471698113207557</c:v>
                </c:pt>
                <c:pt idx="32" formatCode="0.00">
                  <c:v>5.6603773584905657</c:v>
                </c:pt>
                <c:pt idx="33" formatCode="0.00">
                  <c:v>3.4615384615384617</c:v>
                </c:pt>
                <c:pt idx="34" formatCode="0.00">
                  <c:v>2.3461538461538463</c:v>
                </c:pt>
                <c:pt idx="35" formatCode="0.00">
                  <c:v>1.7523809523809524</c:v>
                </c:pt>
                <c:pt idx="36" formatCode="0.000">
                  <c:v>1.4095238095238094</c:v>
                </c:pt>
                <c:pt idx="37" formatCode="0.000">
                  <c:v>0.76190476190476197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4-4D30-8ED2-1A191F57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318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721784776902888E-2"/>
                  <c:y val="-0.21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'Não inversora'!$T$21:$T$40</c:f>
              <c:numCache>
                <c:formatCode>0.00</c:formatCode>
                <c:ptCount val="20"/>
                <c:pt idx="0" formatCode="0.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 formatCode="0.0">
                  <c:v>50</c:v>
                </c:pt>
                <c:pt idx="12">
                  <c:v>60</c:v>
                </c:pt>
                <c:pt idx="13" formatCode="0.0">
                  <c:v>70</c:v>
                </c:pt>
                <c:pt idx="14">
                  <c:v>80</c:v>
                </c:pt>
                <c:pt idx="15" formatCode="0.0">
                  <c:v>90</c:v>
                </c:pt>
                <c:pt idx="16">
                  <c:v>100</c:v>
                </c:pt>
                <c:pt idx="17" formatCode="0.0">
                  <c:v>125</c:v>
                </c:pt>
                <c:pt idx="18" formatCode="0.0">
                  <c:v>150</c:v>
                </c:pt>
                <c:pt idx="19" formatCode="0.0">
                  <c:v>200</c:v>
                </c:pt>
              </c:numCache>
            </c:numRef>
          </c:xVal>
          <c:yVal>
            <c:numRef>
              <c:f>'Não inversora'!$U$21:$U$40</c:f>
              <c:numCache>
                <c:formatCode>General</c:formatCode>
                <c:ptCount val="20"/>
                <c:pt idx="0">
                  <c:v>9.7169811320754711</c:v>
                </c:pt>
                <c:pt idx="1">
                  <c:v>8.8571428571428577</c:v>
                </c:pt>
                <c:pt idx="2">
                  <c:v>8.3809523809523814</c:v>
                </c:pt>
                <c:pt idx="3">
                  <c:v>7.8301886792452837</c:v>
                </c:pt>
                <c:pt idx="4">
                  <c:v>6.9444444444444438</c:v>
                </c:pt>
                <c:pt idx="5">
                  <c:v>6.25</c:v>
                </c:pt>
                <c:pt idx="6">
                  <c:v>5.0925925925925926</c:v>
                </c:pt>
                <c:pt idx="7">
                  <c:v>4.2129629629629628</c:v>
                </c:pt>
                <c:pt idx="8">
                  <c:v>3.657142857142857</c:v>
                </c:pt>
                <c:pt idx="9">
                  <c:v>3.2692307692307692</c:v>
                </c:pt>
                <c:pt idx="10">
                  <c:v>2.9230769230769229</c:v>
                </c:pt>
                <c:pt idx="11">
                  <c:v>2.6407766990291264</c:v>
                </c:pt>
                <c:pt idx="12">
                  <c:v>2.1923076923076921</c:v>
                </c:pt>
                <c:pt idx="13">
                  <c:v>1.8846153846153846</c:v>
                </c:pt>
                <c:pt idx="14">
                  <c:v>1.638095238095238</c:v>
                </c:pt>
                <c:pt idx="15">
                  <c:v>1.5</c:v>
                </c:pt>
                <c:pt idx="16">
                  <c:v>1.2924528301886793</c:v>
                </c:pt>
                <c:pt idx="17">
                  <c:v>1.0943396226415094</c:v>
                </c:pt>
                <c:pt idx="18">
                  <c:v>0.90566037735849048</c:v>
                </c:pt>
                <c:pt idx="19">
                  <c:v>0.72380952380952379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248-8A77-112C8917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16719"/>
        <c:axId val="907719599"/>
      </c:scatterChart>
      <c:valAx>
        <c:axId val="9077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9599"/>
        <c:crosses val="autoZero"/>
        <c:crossBetween val="midCat"/>
      </c:valAx>
      <c:valAx>
        <c:axId val="9077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80682</xdr:rowOff>
    </xdr:from>
    <xdr:to>
      <xdr:col>17</xdr:col>
      <xdr:colOff>559440</xdr:colOff>
      <xdr:row>15</xdr:row>
      <xdr:rowOff>148902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AB9396-07D5-4ED3-8EF7-3E283C5E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26504</xdr:colOff>
      <xdr:row>0</xdr:row>
      <xdr:rowOff>152400</xdr:rowOff>
    </xdr:from>
    <xdr:to>
      <xdr:col>17</xdr:col>
      <xdr:colOff>587269</xdr:colOff>
      <xdr:row>15</xdr:row>
      <xdr:rowOff>183183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69A3F-9D16-43C1-D91F-191D35AF7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34</xdr:row>
      <xdr:rowOff>80682</xdr:rowOff>
    </xdr:from>
    <xdr:to>
      <xdr:col>17</xdr:col>
      <xdr:colOff>560766</xdr:colOff>
      <xdr:row>49</xdr:row>
      <xdr:rowOff>111464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B2429-0265-4C3A-84AE-943811447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231913</xdr:colOff>
      <xdr:row>21</xdr:row>
      <xdr:rowOff>178904</xdr:rowOff>
    </xdr:from>
    <xdr:to>
      <xdr:col>28</xdr:col>
      <xdr:colOff>536713</xdr:colOff>
      <xdr:row>36</xdr:row>
      <xdr:rowOff>139148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25309-80F9-0BDF-586C-6EA7FE35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5FF8-D826-4997-ABED-6EB55FC7BB49}">
  <dimension ref="B4:R37"/>
  <sheetViews>
    <sheetView tabSelected="1" topLeftCell="A7" zoomScaleNormal="100" workbookViewId="0">
      <selection activeCell="K25" sqref="K25"/>
    </sheetView>
  </sheetViews>
  <sheetFormatPr defaultRowHeight="14.4" x14ac:dyDescent="0.3"/>
  <cols>
    <col min="1" max="1" width="8.88671875" style="1"/>
    <col min="2" max="2" width="10" style="1" customWidth="1"/>
    <col min="3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4" spans="2:9" ht="15" thickBot="1" x14ac:dyDescent="0.35"/>
    <row r="5" spans="2:9" ht="18" thickBot="1" x14ac:dyDescent="0.35">
      <c r="B5" s="15" t="s">
        <v>18</v>
      </c>
      <c r="C5" s="16"/>
      <c r="D5" s="16"/>
      <c r="E5" s="17"/>
    </row>
    <row r="7" spans="2:9" ht="15.6" x14ac:dyDescent="0.3">
      <c r="B7" s="2" t="s">
        <v>6</v>
      </c>
      <c r="C7" s="2" t="s">
        <v>7</v>
      </c>
      <c r="D7" s="2" t="s">
        <v>0</v>
      </c>
      <c r="E7" s="2" t="s">
        <v>5</v>
      </c>
      <c r="F7" s="2" t="s">
        <v>1</v>
      </c>
      <c r="G7" s="2" t="s">
        <v>4</v>
      </c>
      <c r="H7" s="2" t="s">
        <v>2</v>
      </c>
      <c r="I7" s="2" t="s">
        <v>3</v>
      </c>
    </row>
    <row r="8" spans="2:9" x14ac:dyDescent="0.3">
      <c r="B8" s="13">
        <v>1</v>
      </c>
      <c r="C8" s="4">
        <f>1*10^-5</f>
        <v>1.0000000000000001E-5</v>
      </c>
      <c r="D8" s="5">
        <v>1.96</v>
      </c>
      <c r="E8" s="4">
        <v>0.01</v>
      </c>
      <c r="F8" s="6">
        <v>19.2</v>
      </c>
      <c r="G8" s="4">
        <v>0.1</v>
      </c>
      <c r="H8" s="6">
        <f t="shared" ref="H8:H37" si="0">F8/D8</f>
        <v>9.795918367346939</v>
      </c>
      <c r="I8" s="6">
        <f>SQRT((G8/D8)^2+(F8/D8^2*E8)^2)</f>
        <v>7.1421285462900941E-2</v>
      </c>
    </row>
    <row r="9" spans="2:9" x14ac:dyDescent="0.3">
      <c r="B9" s="13">
        <v>2</v>
      </c>
      <c r="C9" s="4">
        <f>1*10^-5</f>
        <v>1.0000000000000001E-5</v>
      </c>
      <c r="D9" s="5">
        <v>1.96</v>
      </c>
      <c r="E9" s="4">
        <v>0.01</v>
      </c>
      <c r="F9" s="6">
        <v>19.2</v>
      </c>
      <c r="G9" s="4">
        <v>0.1</v>
      </c>
      <c r="H9" s="6">
        <f t="shared" si="0"/>
        <v>9.795918367346939</v>
      </c>
      <c r="I9" s="6">
        <f>SQRT((G9/D9)^2+(F9/D9^2*E9)^2)</f>
        <v>7.1421285462900941E-2</v>
      </c>
    </row>
    <row r="10" spans="2:9" x14ac:dyDescent="0.3">
      <c r="B10" s="13">
        <v>3</v>
      </c>
      <c r="C10" s="4">
        <f>1*10^-5</f>
        <v>1.0000000000000001E-5</v>
      </c>
      <c r="D10" s="5">
        <v>2</v>
      </c>
      <c r="E10" s="4">
        <v>0.01</v>
      </c>
      <c r="F10" s="6">
        <v>19.600000000000001</v>
      </c>
      <c r="G10" s="4">
        <v>0.1</v>
      </c>
      <c r="H10" s="6">
        <f t="shared" si="0"/>
        <v>9.8000000000000007</v>
      </c>
      <c r="I10" s="6">
        <f t="shared" ref="I10:I37" si="1">SQRT((G10/D10)^2+(F10/D10^2*E10)^2)</f>
        <v>7.0007142492748559E-2</v>
      </c>
    </row>
    <row r="11" spans="2:9" x14ac:dyDescent="0.3">
      <c r="B11" s="13">
        <v>4</v>
      </c>
      <c r="C11" s="4">
        <f>1*10^-5</f>
        <v>1.0000000000000001E-5</v>
      </c>
      <c r="D11" s="5">
        <v>2</v>
      </c>
      <c r="E11" s="4">
        <v>0.01</v>
      </c>
      <c r="F11" s="6">
        <v>19.399999999999999</v>
      </c>
      <c r="G11" s="4">
        <v>0.1</v>
      </c>
      <c r="H11" s="6">
        <f t="shared" si="0"/>
        <v>9.6999999999999993</v>
      </c>
      <c r="I11" s="6">
        <f t="shared" si="1"/>
        <v>6.9658093571386234E-2</v>
      </c>
    </row>
    <row r="12" spans="2:9" x14ac:dyDescent="0.3">
      <c r="B12" s="13">
        <v>5</v>
      </c>
      <c r="C12" s="4">
        <f>1*10^-5</f>
        <v>1.0000000000000001E-5</v>
      </c>
      <c r="D12" s="5">
        <v>2</v>
      </c>
      <c r="E12" s="4">
        <v>0.01</v>
      </c>
      <c r="F12" s="6">
        <v>19.399999999999999</v>
      </c>
      <c r="G12" s="4">
        <v>0.1</v>
      </c>
      <c r="H12" s="6">
        <f t="shared" si="0"/>
        <v>9.6999999999999993</v>
      </c>
      <c r="I12" s="6">
        <f t="shared" si="1"/>
        <v>6.9658093571386234E-2</v>
      </c>
    </row>
    <row r="13" spans="2:9" x14ac:dyDescent="0.3">
      <c r="B13" s="13">
        <v>10</v>
      </c>
      <c r="C13" s="4">
        <f>10^-4</f>
        <v>1E-4</v>
      </c>
      <c r="D13" s="5">
        <v>2</v>
      </c>
      <c r="E13" s="4">
        <v>0.01</v>
      </c>
      <c r="F13" s="6">
        <v>19.399999999999999</v>
      </c>
      <c r="G13" s="4">
        <v>0.1</v>
      </c>
      <c r="H13" s="6">
        <f t="shared" si="0"/>
        <v>9.6999999999999993</v>
      </c>
      <c r="I13" s="6">
        <f t="shared" si="1"/>
        <v>6.9658093571386234E-2</v>
      </c>
    </row>
    <row r="14" spans="2:9" x14ac:dyDescent="0.3">
      <c r="B14" s="13">
        <v>12</v>
      </c>
      <c r="C14" s="4">
        <f t="shared" ref="C14:C31" si="2">10^-4</f>
        <v>1E-4</v>
      </c>
      <c r="D14" s="5">
        <v>2.02</v>
      </c>
      <c r="E14" s="4">
        <v>0.01</v>
      </c>
      <c r="F14" s="6">
        <v>19</v>
      </c>
      <c r="G14" s="4">
        <v>0.1</v>
      </c>
      <c r="H14" s="5">
        <f t="shared" si="0"/>
        <v>9.4059405940594054</v>
      </c>
      <c r="I14" s="5">
        <f t="shared" si="1"/>
        <v>6.7962872406606367E-2</v>
      </c>
    </row>
    <row r="15" spans="2:9" x14ac:dyDescent="0.3">
      <c r="B15" s="13">
        <v>14</v>
      </c>
      <c r="C15" s="4">
        <f t="shared" si="2"/>
        <v>1E-4</v>
      </c>
      <c r="D15" s="5">
        <v>2.04</v>
      </c>
      <c r="E15" s="4">
        <v>0.01</v>
      </c>
      <c r="F15" s="6">
        <v>17.8</v>
      </c>
      <c r="G15" s="4">
        <v>0.1</v>
      </c>
      <c r="H15" s="5">
        <f t="shared" si="0"/>
        <v>8.7254901960784323</v>
      </c>
      <c r="I15" s="5">
        <f t="shared" si="1"/>
        <v>6.5056643457712823E-2</v>
      </c>
    </row>
    <row r="16" spans="2:9" x14ac:dyDescent="0.3">
      <c r="B16" s="13">
        <v>16</v>
      </c>
      <c r="C16" s="4">
        <f t="shared" si="2"/>
        <v>1E-4</v>
      </c>
      <c r="D16" s="5">
        <v>2.04</v>
      </c>
      <c r="E16" s="4">
        <v>0.01</v>
      </c>
      <c r="F16" s="6">
        <v>16.399999999999999</v>
      </c>
      <c r="G16" s="4">
        <v>0.1</v>
      </c>
      <c r="H16" s="5">
        <f t="shared" si="0"/>
        <v>8.0392156862745097</v>
      </c>
      <c r="I16" s="5">
        <f t="shared" si="1"/>
        <v>6.2895994421310594E-2</v>
      </c>
    </row>
    <row r="17" spans="2:18" x14ac:dyDescent="0.3">
      <c r="B17" s="13">
        <v>18</v>
      </c>
      <c r="C17" s="4">
        <f t="shared" si="2"/>
        <v>1E-4</v>
      </c>
      <c r="D17" s="5">
        <v>2.04</v>
      </c>
      <c r="E17" s="4">
        <v>0.01</v>
      </c>
      <c r="F17" s="6">
        <v>14.8</v>
      </c>
      <c r="G17" s="4">
        <v>0.1</v>
      </c>
      <c r="H17" s="5">
        <f t="shared" si="0"/>
        <v>7.2549019607843137</v>
      </c>
      <c r="I17" s="5">
        <f t="shared" si="1"/>
        <v>6.0561261061220159E-2</v>
      </c>
    </row>
    <row r="18" spans="2:18" x14ac:dyDescent="0.3">
      <c r="B18" s="13">
        <v>20</v>
      </c>
      <c r="C18" s="4">
        <f t="shared" si="2"/>
        <v>1E-4</v>
      </c>
      <c r="D18" s="5">
        <v>2.06</v>
      </c>
      <c r="E18" s="4">
        <v>0.01</v>
      </c>
      <c r="F18" s="6">
        <v>13.4</v>
      </c>
      <c r="G18" s="4">
        <v>0.1</v>
      </c>
      <c r="H18" s="5">
        <f t="shared" si="0"/>
        <v>6.5048543689320386</v>
      </c>
      <c r="I18" s="5">
        <f t="shared" si="1"/>
        <v>5.7910226751047761E-2</v>
      </c>
    </row>
    <row r="19" spans="2:18" x14ac:dyDescent="0.3">
      <c r="B19" s="13">
        <v>22</v>
      </c>
      <c r="C19" s="4">
        <f t="shared" si="2"/>
        <v>1E-4</v>
      </c>
      <c r="D19" s="5">
        <v>2.04</v>
      </c>
      <c r="E19" s="4">
        <v>0.01</v>
      </c>
      <c r="F19" s="6">
        <v>12.4</v>
      </c>
      <c r="G19" s="4">
        <v>0.1</v>
      </c>
      <c r="H19" s="5">
        <f t="shared" si="0"/>
        <v>6.0784313725490193</v>
      </c>
      <c r="I19" s="5">
        <f t="shared" si="1"/>
        <v>5.7364949294028349E-2</v>
      </c>
    </row>
    <row r="20" spans="2:18" x14ac:dyDescent="0.3">
      <c r="B20" s="13">
        <v>24</v>
      </c>
      <c r="C20" s="4">
        <f t="shared" si="2"/>
        <v>1E-4</v>
      </c>
      <c r="D20" s="5">
        <v>2.06</v>
      </c>
      <c r="E20" s="4">
        <v>0.01</v>
      </c>
      <c r="F20" s="6">
        <v>11.4</v>
      </c>
      <c r="G20" s="4">
        <v>0.1</v>
      </c>
      <c r="H20" s="5">
        <f t="shared" si="0"/>
        <v>5.5339805825242721</v>
      </c>
      <c r="I20" s="5">
        <f t="shared" si="1"/>
        <v>5.5481198414453016E-2</v>
      </c>
    </row>
    <row r="21" spans="2:18" ht="15.6" x14ac:dyDescent="0.3">
      <c r="B21" s="13">
        <v>26</v>
      </c>
      <c r="C21" s="4">
        <f t="shared" si="2"/>
        <v>1E-4</v>
      </c>
      <c r="D21" s="5">
        <v>2.08</v>
      </c>
      <c r="E21" s="4">
        <v>0.01</v>
      </c>
      <c r="F21" s="6">
        <v>10.6</v>
      </c>
      <c r="G21" s="4">
        <v>0.1</v>
      </c>
      <c r="H21" s="5">
        <f t="shared" si="0"/>
        <v>5.0961538461538458</v>
      </c>
      <c r="I21" s="5">
        <f t="shared" si="1"/>
        <v>5.3959955297377737E-2</v>
      </c>
      <c r="K21" s="2" t="s">
        <v>0</v>
      </c>
      <c r="L21" s="12">
        <v>1</v>
      </c>
      <c r="N21" s="2" t="s">
        <v>8</v>
      </c>
      <c r="O21" s="8">
        <f>1.4*10^-4</f>
        <v>1.3999999999999999E-4</v>
      </c>
      <c r="Q21" s="2" t="s">
        <v>12</v>
      </c>
      <c r="R21" s="11">
        <f>L21/O21</f>
        <v>7142.8571428571431</v>
      </c>
    </row>
    <row r="22" spans="2:18" ht="15.6" x14ac:dyDescent="0.3">
      <c r="B22" s="13">
        <v>28</v>
      </c>
      <c r="C22" s="4">
        <f t="shared" si="2"/>
        <v>1E-4</v>
      </c>
      <c r="D22" s="5">
        <v>2.06</v>
      </c>
      <c r="E22" s="4">
        <v>0.01</v>
      </c>
      <c r="F22" s="6">
        <v>9.8000000000000007</v>
      </c>
      <c r="G22" s="4">
        <v>0.1</v>
      </c>
      <c r="H22" s="5">
        <f t="shared" si="0"/>
        <v>4.7572815533980588</v>
      </c>
      <c r="I22" s="5">
        <f t="shared" si="1"/>
        <v>5.3756898379145518E-2</v>
      </c>
      <c r="K22" s="2" t="s">
        <v>5</v>
      </c>
      <c r="L22" s="7">
        <v>1E-3</v>
      </c>
      <c r="N22" s="2" t="s">
        <v>10</v>
      </c>
      <c r="O22" s="9">
        <f>0.1*10^-4</f>
        <v>1.0000000000000001E-5</v>
      </c>
      <c r="Q22" s="2" t="s">
        <v>13</v>
      </c>
      <c r="R22" s="9">
        <f>SQRT((L22/O21)^2+(O22*L21/O21^2)^2)</f>
        <v>510.25407918289324</v>
      </c>
    </row>
    <row r="23" spans="2:18" ht="15.6" x14ac:dyDescent="0.3">
      <c r="B23" s="13">
        <v>27</v>
      </c>
      <c r="C23" s="4">
        <f t="shared" si="2"/>
        <v>1E-4</v>
      </c>
      <c r="D23" s="5">
        <v>2.06</v>
      </c>
      <c r="E23" s="4">
        <v>0.01</v>
      </c>
      <c r="F23" s="6">
        <v>10.199999999999999</v>
      </c>
      <c r="G23" s="4">
        <v>0.1</v>
      </c>
      <c r="H23" s="5">
        <f t="shared" si="0"/>
        <v>4.9514563106796112</v>
      </c>
      <c r="I23" s="5">
        <f t="shared" si="1"/>
        <v>5.4168519231575479E-2</v>
      </c>
      <c r="Q23" s="2" t="s">
        <v>11</v>
      </c>
      <c r="R23" s="10">
        <f>R22/R21*100</f>
        <v>7.1435571085605059</v>
      </c>
    </row>
    <row r="24" spans="2:18" ht="15.6" x14ac:dyDescent="0.3">
      <c r="B24" s="13">
        <v>30</v>
      </c>
      <c r="C24" s="4">
        <f t="shared" si="2"/>
        <v>1E-4</v>
      </c>
      <c r="D24" s="5">
        <v>2.06</v>
      </c>
      <c r="E24" s="4">
        <v>0.01</v>
      </c>
      <c r="F24" s="5">
        <v>8.9600000000000009</v>
      </c>
      <c r="G24" s="5">
        <v>0.01</v>
      </c>
      <c r="H24" s="5">
        <f t="shared" si="0"/>
        <v>4.3495145631067968</v>
      </c>
      <c r="I24" s="5">
        <f t="shared" si="1"/>
        <v>2.1664998474279197E-2</v>
      </c>
      <c r="Q24" s="2" t="s">
        <v>9</v>
      </c>
      <c r="R24" s="11">
        <f>(R21-R26)/R26*100</f>
        <v>-27.483683828861494</v>
      </c>
    </row>
    <row r="25" spans="2:18" x14ac:dyDescent="0.3">
      <c r="B25" s="13">
        <v>35</v>
      </c>
      <c r="C25" s="4">
        <f t="shared" si="2"/>
        <v>1E-4</v>
      </c>
      <c r="D25" s="5">
        <v>2.08</v>
      </c>
      <c r="E25" s="4">
        <v>0.01</v>
      </c>
      <c r="F25" s="5">
        <v>7.76</v>
      </c>
      <c r="G25" s="5">
        <v>0.01</v>
      </c>
      <c r="H25" s="5">
        <f t="shared" si="0"/>
        <v>3.7307692307692304</v>
      </c>
      <c r="I25" s="5">
        <f t="shared" si="1"/>
        <v>1.8569545246488708E-2</v>
      </c>
    </row>
    <row r="26" spans="2:18" ht="15.6" x14ac:dyDescent="0.3">
      <c r="B26" s="13">
        <v>40</v>
      </c>
      <c r="C26" s="4">
        <f t="shared" si="2"/>
        <v>1E-4</v>
      </c>
      <c r="D26" s="5">
        <v>2.1</v>
      </c>
      <c r="E26" s="4">
        <v>0.01</v>
      </c>
      <c r="F26" s="5">
        <v>6.8</v>
      </c>
      <c r="G26" s="5">
        <v>0.01</v>
      </c>
      <c r="H26" s="5">
        <f t="shared" si="0"/>
        <v>3.2380952380952377</v>
      </c>
      <c r="I26" s="5">
        <f t="shared" si="1"/>
        <v>1.6138052923952911E-2</v>
      </c>
      <c r="Q26" s="2" t="s">
        <v>14</v>
      </c>
      <c r="R26" s="7">
        <v>9850</v>
      </c>
    </row>
    <row r="27" spans="2:18" ht="15.6" x14ac:dyDescent="0.3">
      <c r="B27" s="13">
        <v>50</v>
      </c>
      <c r="C27" s="4">
        <f t="shared" si="2"/>
        <v>1E-4</v>
      </c>
      <c r="D27" s="5">
        <v>2.08</v>
      </c>
      <c r="E27" s="4">
        <v>0.01</v>
      </c>
      <c r="F27" s="5">
        <v>5.44</v>
      </c>
      <c r="G27" s="5">
        <v>0.01</v>
      </c>
      <c r="H27" s="5">
        <f t="shared" si="0"/>
        <v>2.6153846153846154</v>
      </c>
      <c r="I27" s="5">
        <f t="shared" si="1"/>
        <v>1.3461741659172554E-2</v>
      </c>
      <c r="Q27" s="2" t="s">
        <v>15</v>
      </c>
      <c r="R27" s="7">
        <v>1</v>
      </c>
    </row>
    <row r="28" spans="2:18" x14ac:dyDescent="0.3">
      <c r="B28" s="13">
        <v>60</v>
      </c>
      <c r="C28" s="4">
        <f t="shared" si="2"/>
        <v>1E-4</v>
      </c>
      <c r="D28" s="5">
        <v>2.1</v>
      </c>
      <c r="E28" s="4">
        <v>0.01</v>
      </c>
      <c r="F28" s="5">
        <v>4.5599999999999996</v>
      </c>
      <c r="G28" s="5">
        <v>0.01</v>
      </c>
      <c r="H28" s="5">
        <f t="shared" si="0"/>
        <v>2.1714285714285713</v>
      </c>
      <c r="I28" s="5">
        <f t="shared" si="1"/>
        <v>1.1383942664358609E-2</v>
      </c>
    </row>
    <row r="29" spans="2:18" x14ac:dyDescent="0.3">
      <c r="B29" s="13">
        <v>70</v>
      </c>
      <c r="C29" s="4">
        <f t="shared" si="2"/>
        <v>1E-4</v>
      </c>
      <c r="D29" s="5">
        <v>2.1</v>
      </c>
      <c r="E29" s="4">
        <v>0.01</v>
      </c>
      <c r="F29" s="5">
        <v>3.92</v>
      </c>
      <c r="G29" s="5">
        <v>0.01</v>
      </c>
      <c r="H29" s="5">
        <f t="shared" si="0"/>
        <v>1.8666666666666665</v>
      </c>
      <c r="I29" s="5">
        <f t="shared" si="1"/>
        <v>1.0084050904297518E-2</v>
      </c>
    </row>
    <row r="30" spans="2:18" x14ac:dyDescent="0.3">
      <c r="B30" s="13">
        <v>80</v>
      </c>
      <c r="C30" s="4">
        <f t="shared" si="2"/>
        <v>1E-4</v>
      </c>
      <c r="D30" s="5">
        <v>2.08</v>
      </c>
      <c r="E30" s="4">
        <v>0.01</v>
      </c>
      <c r="F30" s="5">
        <v>3.44</v>
      </c>
      <c r="G30" s="5">
        <v>0.01</v>
      </c>
      <c r="H30" s="5">
        <f t="shared" si="0"/>
        <v>1.6538461538461537</v>
      </c>
      <c r="I30" s="5">
        <f t="shared" si="1"/>
        <v>9.2916749455629524E-3</v>
      </c>
    </row>
    <row r="31" spans="2:18" x14ac:dyDescent="0.3">
      <c r="B31" s="13">
        <v>90</v>
      </c>
      <c r="C31" s="4">
        <f t="shared" si="2"/>
        <v>1E-4</v>
      </c>
      <c r="D31" s="5">
        <v>2.1</v>
      </c>
      <c r="E31" s="4">
        <v>0.01</v>
      </c>
      <c r="F31" s="5">
        <v>3.04</v>
      </c>
      <c r="G31" s="5">
        <v>0.01</v>
      </c>
      <c r="H31" s="3">
        <f t="shared" si="0"/>
        <v>1.4476190476190476</v>
      </c>
      <c r="I31" s="3">
        <f t="shared" si="1"/>
        <v>8.378247543814301E-3</v>
      </c>
    </row>
    <row r="32" spans="2:18" x14ac:dyDescent="0.3">
      <c r="B32" s="13">
        <v>100</v>
      </c>
      <c r="C32" s="4">
        <f>10^-3</f>
        <v>1E-3</v>
      </c>
      <c r="D32" s="5">
        <v>2.12</v>
      </c>
      <c r="E32" s="4">
        <v>0.01</v>
      </c>
      <c r="F32" s="5">
        <v>2.76</v>
      </c>
      <c r="G32" s="5">
        <v>0.01</v>
      </c>
      <c r="H32" s="3">
        <f t="shared" si="0"/>
        <v>1.3018867924528301</v>
      </c>
      <c r="I32" s="3">
        <f t="shared" si="1"/>
        <v>7.7434805034375942E-3</v>
      </c>
    </row>
    <row r="33" spans="2:9" x14ac:dyDescent="0.3">
      <c r="B33" s="4">
        <v>125</v>
      </c>
      <c r="C33" s="4">
        <f t="shared" ref="C33:C36" si="3">10^-3</f>
        <v>1E-3</v>
      </c>
      <c r="D33" s="5">
        <v>2.12</v>
      </c>
      <c r="E33" s="4">
        <v>0.01</v>
      </c>
      <c r="F33" s="5">
        <v>2.2000000000000002</v>
      </c>
      <c r="G33" s="5">
        <v>0.01</v>
      </c>
      <c r="H33" s="3">
        <f t="shared" si="0"/>
        <v>1.0377358490566038</v>
      </c>
      <c r="I33" s="3">
        <f t="shared" si="1"/>
        <v>6.7978485062044538E-3</v>
      </c>
    </row>
    <row r="34" spans="2:9" x14ac:dyDescent="0.3">
      <c r="B34" s="4">
        <v>150</v>
      </c>
      <c r="C34" s="4">
        <f t="shared" si="3"/>
        <v>1E-3</v>
      </c>
      <c r="D34" s="5">
        <v>2.12</v>
      </c>
      <c r="E34" s="4">
        <v>0.01</v>
      </c>
      <c r="F34" s="5">
        <v>1.88</v>
      </c>
      <c r="G34" s="5">
        <v>0.01</v>
      </c>
      <c r="H34" s="3">
        <f t="shared" si="0"/>
        <v>0.88679245283018859</v>
      </c>
      <c r="I34" s="3">
        <f t="shared" si="1"/>
        <v>6.3045428082680087E-3</v>
      </c>
    </row>
    <row r="35" spans="2:9" x14ac:dyDescent="0.3">
      <c r="B35" s="4">
        <v>200</v>
      </c>
      <c r="C35" s="4">
        <f t="shared" si="3"/>
        <v>1E-3</v>
      </c>
      <c r="D35" s="5">
        <v>2.12</v>
      </c>
      <c r="E35" s="4">
        <v>0.01</v>
      </c>
      <c r="F35" s="5">
        <v>1.4</v>
      </c>
      <c r="G35" s="5">
        <v>0.01</v>
      </c>
      <c r="H35" s="3">
        <f t="shared" si="0"/>
        <v>0.660377358490566</v>
      </c>
      <c r="I35" s="3">
        <f t="shared" si="1"/>
        <v>5.6527036341048114E-3</v>
      </c>
    </row>
    <row r="36" spans="2:9" x14ac:dyDescent="0.3">
      <c r="B36" s="4">
        <v>500</v>
      </c>
      <c r="C36" s="4">
        <f t="shared" si="3"/>
        <v>1E-3</v>
      </c>
      <c r="D36" s="5">
        <v>2.1</v>
      </c>
      <c r="E36" s="4">
        <v>0.01</v>
      </c>
      <c r="F36" s="5">
        <v>0.52</v>
      </c>
      <c r="G36" s="5">
        <v>0.01</v>
      </c>
      <c r="H36" s="3">
        <f t="shared" si="0"/>
        <v>0.24761904761904763</v>
      </c>
      <c r="I36" s="3">
        <f t="shared" si="1"/>
        <v>4.9057215721899187E-3</v>
      </c>
    </row>
    <row r="37" spans="2:9" x14ac:dyDescent="0.3">
      <c r="B37" s="4">
        <v>1000</v>
      </c>
      <c r="C37" s="4">
        <f>10^-2</f>
        <v>0.01</v>
      </c>
      <c r="D37" s="5">
        <v>2.08</v>
      </c>
      <c r="E37" s="4">
        <v>0.01</v>
      </c>
      <c r="F37" s="4">
        <v>0.25600000000000001</v>
      </c>
      <c r="G37" s="4">
        <v>1E-3</v>
      </c>
      <c r="H37" s="18">
        <f t="shared" si="0"/>
        <v>0.12307692307692307</v>
      </c>
      <c r="I37" s="18">
        <f t="shared" si="1"/>
        <v>7.6240858461865027E-4</v>
      </c>
    </row>
  </sheetData>
  <mergeCells count="1">
    <mergeCell ref="B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4E03-EEC7-4EF9-8387-4BB84283DD59}">
  <dimension ref="B1:U80"/>
  <sheetViews>
    <sheetView topLeftCell="A55" zoomScale="115" zoomScaleNormal="115" workbookViewId="0">
      <selection activeCell="M69" sqref="M69"/>
    </sheetView>
  </sheetViews>
  <sheetFormatPr defaultRowHeight="14.4" x14ac:dyDescent="0.3"/>
  <cols>
    <col min="1" max="1" width="8.88671875" style="1"/>
    <col min="2" max="2" width="10" style="1" customWidth="1"/>
    <col min="3" max="3" width="11.5546875" style="1" bestFit="1" customWidth="1"/>
    <col min="4" max="7" width="8.88671875" style="1"/>
    <col min="8" max="8" width="9.88671875" style="1" bestFit="1" customWidth="1"/>
    <col min="9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1" spans="2:9" ht="15" thickBot="1" x14ac:dyDescent="0.35"/>
    <row r="2" spans="2:9" ht="18" thickBot="1" x14ac:dyDescent="0.35">
      <c r="B2" s="15" t="s">
        <v>17</v>
      </c>
      <c r="C2" s="16"/>
      <c r="D2" s="16"/>
      <c r="E2" s="17"/>
    </row>
    <row r="4" spans="2:9" ht="15.6" x14ac:dyDescent="0.3">
      <c r="B4" s="2" t="s">
        <v>6</v>
      </c>
      <c r="C4" s="2" t="s">
        <v>7</v>
      </c>
      <c r="D4" s="2" t="s">
        <v>0</v>
      </c>
      <c r="E4" s="2" t="s">
        <v>5</v>
      </c>
      <c r="F4" s="2" t="s">
        <v>1</v>
      </c>
      <c r="G4" s="2" t="s">
        <v>4</v>
      </c>
      <c r="H4" s="2" t="s">
        <v>2</v>
      </c>
      <c r="I4" s="2" t="s">
        <v>3</v>
      </c>
    </row>
    <row r="5" spans="2:9" x14ac:dyDescent="0.3">
      <c r="B5" s="4">
        <v>0.05</v>
      </c>
      <c r="C5" s="4">
        <f>1*10^-7</f>
        <v>9.9999999999999995E-8</v>
      </c>
      <c r="D5" s="4">
        <v>2.04</v>
      </c>
      <c r="E5" s="4">
        <v>0.01</v>
      </c>
      <c r="F5" s="6">
        <v>21.8</v>
      </c>
      <c r="G5" s="4">
        <v>0.1</v>
      </c>
      <c r="H5" s="5">
        <f t="shared" ref="H5:H34" si="0">F5/D5</f>
        <v>10.686274509803921</v>
      </c>
      <c r="I5" s="5">
        <f t="shared" ref="I5:I34" si="1">SQRT((G5/D5)^2+(F5/D5^2*E5)^2)</f>
        <v>7.174241304660875E-2</v>
      </c>
    </row>
    <row r="6" spans="2:9" x14ac:dyDescent="0.3">
      <c r="B6" s="6">
        <v>0.1</v>
      </c>
      <c r="C6" s="4">
        <f>1*10^-6</f>
        <v>9.9999999999999995E-7</v>
      </c>
      <c r="D6" s="4">
        <v>2.04</v>
      </c>
      <c r="E6" s="4">
        <v>0.01</v>
      </c>
      <c r="F6" s="6">
        <v>21.6</v>
      </c>
      <c r="G6" s="4">
        <v>0.1</v>
      </c>
      <c r="H6" s="5">
        <f t="shared" si="0"/>
        <v>10.588235294117647</v>
      </c>
      <c r="I6" s="5">
        <f t="shared" si="1"/>
        <v>7.1392262993886665E-2</v>
      </c>
    </row>
    <row r="7" spans="2:9" x14ac:dyDescent="0.3">
      <c r="B7" s="4">
        <v>0.25</v>
      </c>
      <c r="C7" s="4">
        <f>1*10^-6</f>
        <v>9.9999999999999995E-7</v>
      </c>
      <c r="D7" s="4">
        <v>2.08</v>
      </c>
      <c r="E7" s="4">
        <v>0.01</v>
      </c>
      <c r="F7" s="6">
        <v>22</v>
      </c>
      <c r="G7" s="4">
        <v>0.1</v>
      </c>
      <c r="H7" s="5">
        <f t="shared" si="0"/>
        <v>10.576923076923077</v>
      </c>
      <c r="I7" s="5">
        <f t="shared" si="1"/>
        <v>6.9979805732863387E-2</v>
      </c>
    </row>
    <row r="8" spans="2:9" x14ac:dyDescent="0.3">
      <c r="B8" s="6">
        <v>0.5</v>
      </c>
      <c r="C8" s="4">
        <f>1*10^-6</f>
        <v>9.9999999999999995E-7</v>
      </c>
      <c r="D8" s="4">
        <v>2.04</v>
      </c>
      <c r="E8" s="4">
        <v>0.01</v>
      </c>
      <c r="F8" s="6">
        <v>22</v>
      </c>
      <c r="G8" s="4">
        <v>0.1</v>
      </c>
      <c r="H8" s="5">
        <f t="shared" si="0"/>
        <v>10.784313725490195</v>
      </c>
      <c r="I8" s="5">
        <f t="shared" si="1"/>
        <v>7.2094066099958387E-2</v>
      </c>
    </row>
    <row r="9" spans="2:9" x14ac:dyDescent="0.3">
      <c r="B9" s="3">
        <v>1</v>
      </c>
      <c r="C9" s="4">
        <f>1*10^-5</f>
        <v>1.0000000000000001E-5</v>
      </c>
      <c r="D9" s="4">
        <v>2.06</v>
      </c>
      <c r="E9" s="4">
        <v>0.01</v>
      </c>
      <c r="F9" s="6">
        <v>22</v>
      </c>
      <c r="G9" s="4">
        <v>0.1</v>
      </c>
      <c r="H9" s="5">
        <f t="shared" si="0"/>
        <v>10.679611650485437</v>
      </c>
      <c r="I9" s="5">
        <f t="shared" si="1"/>
        <v>7.102227180806979E-2</v>
      </c>
    </row>
    <row r="10" spans="2:9" x14ac:dyDescent="0.3">
      <c r="B10" s="5">
        <v>2</v>
      </c>
      <c r="C10" s="4">
        <f>1*10^-5</f>
        <v>1.0000000000000001E-5</v>
      </c>
      <c r="D10" s="4">
        <v>2.06</v>
      </c>
      <c r="E10" s="4">
        <v>0.01</v>
      </c>
      <c r="F10" s="6">
        <v>22</v>
      </c>
      <c r="G10" s="4">
        <v>0.1</v>
      </c>
      <c r="H10" s="5">
        <f t="shared" si="0"/>
        <v>10.679611650485437</v>
      </c>
      <c r="I10" s="5">
        <f t="shared" si="1"/>
        <v>7.102227180806979E-2</v>
      </c>
    </row>
    <row r="11" spans="2:9" x14ac:dyDescent="0.3">
      <c r="B11" s="5">
        <v>5</v>
      </c>
      <c r="C11" s="4">
        <f>1*10^-5</f>
        <v>1.0000000000000001E-5</v>
      </c>
      <c r="D11" s="4">
        <v>2.06</v>
      </c>
      <c r="E11" s="4">
        <v>0.01</v>
      </c>
      <c r="F11" s="6">
        <v>22</v>
      </c>
      <c r="G11" s="4">
        <v>0.1</v>
      </c>
      <c r="H11" s="5">
        <f t="shared" si="0"/>
        <v>10.679611650485437</v>
      </c>
      <c r="I11" s="5">
        <f t="shared" si="1"/>
        <v>7.102227180806979E-2</v>
      </c>
    </row>
    <row r="12" spans="2:9" x14ac:dyDescent="0.3">
      <c r="B12" s="4">
        <v>8</v>
      </c>
      <c r="C12" s="4">
        <f>1*10^-5</f>
        <v>1.0000000000000001E-5</v>
      </c>
      <c r="D12" s="4">
        <v>2.08</v>
      </c>
      <c r="E12" s="4">
        <v>0.01</v>
      </c>
      <c r="F12" s="6">
        <v>22.2</v>
      </c>
      <c r="G12" s="4">
        <v>0.1</v>
      </c>
      <c r="H12" s="5">
        <f t="shared" si="0"/>
        <v>10.673076923076922</v>
      </c>
      <c r="I12" s="5">
        <f t="shared" si="1"/>
        <v>7.0316435788254306E-2</v>
      </c>
    </row>
    <row r="13" spans="2:9" x14ac:dyDescent="0.3">
      <c r="B13" s="5">
        <v>10</v>
      </c>
      <c r="C13" s="4">
        <f t="shared" ref="C13:C29" si="2">10^-4</f>
        <v>1E-4</v>
      </c>
      <c r="D13" s="4">
        <v>2.09</v>
      </c>
      <c r="E13" s="4">
        <v>0.01</v>
      </c>
      <c r="F13" s="6">
        <v>22.2</v>
      </c>
      <c r="G13" s="4">
        <v>0.1</v>
      </c>
      <c r="H13" s="5">
        <f t="shared" si="0"/>
        <v>10.62200956937799</v>
      </c>
      <c r="I13" s="5">
        <f t="shared" si="1"/>
        <v>6.9801887200106924E-2</v>
      </c>
    </row>
    <row r="14" spans="2:9" x14ac:dyDescent="0.3">
      <c r="B14" s="6">
        <v>12</v>
      </c>
      <c r="C14" s="4">
        <f t="shared" si="2"/>
        <v>1E-4</v>
      </c>
      <c r="D14" s="4">
        <v>2.12</v>
      </c>
      <c r="E14" s="4">
        <v>0.01</v>
      </c>
      <c r="F14" s="6">
        <v>20.6</v>
      </c>
      <c r="G14" s="4">
        <v>0.1</v>
      </c>
      <c r="H14" s="5">
        <f t="shared" si="0"/>
        <v>9.7169811320754711</v>
      </c>
      <c r="I14" s="5">
        <f t="shared" si="1"/>
        <v>6.5770977781683004E-2</v>
      </c>
    </row>
    <row r="15" spans="2:9" x14ac:dyDescent="0.3">
      <c r="B15" s="5">
        <v>14</v>
      </c>
      <c r="C15" s="4">
        <f t="shared" si="2"/>
        <v>1E-4</v>
      </c>
      <c r="D15" s="4">
        <v>2.1</v>
      </c>
      <c r="E15" s="4">
        <v>0.01</v>
      </c>
      <c r="F15" s="6">
        <v>18.600000000000001</v>
      </c>
      <c r="G15" s="4">
        <v>0.1</v>
      </c>
      <c r="H15" s="5">
        <f t="shared" si="0"/>
        <v>8.8571428571428577</v>
      </c>
      <c r="I15" s="5">
        <f t="shared" si="1"/>
        <v>6.3611808041148077E-2</v>
      </c>
    </row>
    <row r="16" spans="2:9" x14ac:dyDescent="0.3">
      <c r="B16" s="5">
        <v>15</v>
      </c>
      <c r="C16" s="4">
        <f t="shared" si="2"/>
        <v>1E-4</v>
      </c>
      <c r="D16" s="5">
        <v>2.1</v>
      </c>
      <c r="E16" s="4">
        <v>0.01</v>
      </c>
      <c r="F16" s="6">
        <v>17.600000000000001</v>
      </c>
      <c r="G16" s="4">
        <v>0.1</v>
      </c>
      <c r="H16" s="5">
        <f t="shared" si="0"/>
        <v>8.3809523809523814</v>
      </c>
      <c r="I16" s="5">
        <f t="shared" si="1"/>
        <v>6.2131519274376421E-2</v>
      </c>
    </row>
    <row r="17" spans="2:21" x14ac:dyDescent="0.3">
      <c r="B17" s="5">
        <v>16</v>
      </c>
      <c r="C17" s="4">
        <f t="shared" si="2"/>
        <v>1E-4</v>
      </c>
      <c r="D17" s="4">
        <v>2.12</v>
      </c>
      <c r="E17" s="4">
        <v>0.01</v>
      </c>
      <c r="F17" s="6">
        <v>16.600000000000001</v>
      </c>
      <c r="G17" s="4">
        <v>0.1</v>
      </c>
      <c r="H17" s="5">
        <f t="shared" si="0"/>
        <v>7.8301886792452837</v>
      </c>
      <c r="I17" s="5">
        <f t="shared" si="1"/>
        <v>5.9909718840495993E-2</v>
      </c>
    </row>
    <row r="18" spans="2:21" ht="15.6" x14ac:dyDescent="0.3">
      <c r="B18" s="5">
        <v>18</v>
      </c>
      <c r="C18" s="4">
        <f t="shared" si="2"/>
        <v>1E-4</v>
      </c>
      <c r="D18" s="4">
        <v>2.16</v>
      </c>
      <c r="E18" s="4">
        <v>0.01</v>
      </c>
      <c r="F18" s="6">
        <v>15</v>
      </c>
      <c r="G18" s="4">
        <v>0.1</v>
      </c>
      <c r="H18" s="5">
        <f t="shared" si="0"/>
        <v>6.9444444444444438</v>
      </c>
      <c r="I18" s="5">
        <f t="shared" si="1"/>
        <v>5.6364729940357829E-2</v>
      </c>
      <c r="K18" s="2" t="s">
        <v>0</v>
      </c>
      <c r="L18" s="7">
        <v>1</v>
      </c>
      <c r="N18" s="2" t="s">
        <v>8</v>
      </c>
      <c r="O18" s="8">
        <f>0.6*10^-6</f>
        <v>5.9999999999999997E-7</v>
      </c>
      <c r="Q18" s="2" t="s">
        <v>16</v>
      </c>
      <c r="R18" s="8">
        <f>L18/O18</f>
        <v>1666666.6666666667</v>
      </c>
    </row>
    <row r="19" spans="2:21" ht="15.6" x14ac:dyDescent="0.3">
      <c r="B19" s="5">
        <v>20</v>
      </c>
      <c r="C19" s="4">
        <f t="shared" si="2"/>
        <v>1E-4</v>
      </c>
      <c r="D19" s="4">
        <v>2.16</v>
      </c>
      <c r="E19" s="4">
        <v>0.01</v>
      </c>
      <c r="F19" s="6">
        <v>13.5</v>
      </c>
      <c r="G19" s="4">
        <v>0.1</v>
      </c>
      <c r="H19" s="5">
        <f t="shared" si="0"/>
        <v>6.25</v>
      </c>
      <c r="I19" s="5">
        <f t="shared" si="1"/>
        <v>5.4594798217920154E-2</v>
      </c>
      <c r="K19" s="2" t="s">
        <v>5</v>
      </c>
      <c r="L19" s="7">
        <v>1E-3</v>
      </c>
      <c r="N19" s="2" t="s">
        <v>10</v>
      </c>
      <c r="O19" s="8">
        <f>0.1*10^-6</f>
        <v>9.9999999999999995E-8</v>
      </c>
      <c r="Q19" s="2" t="s">
        <v>13</v>
      </c>
      <c r="R19" s="9">
        <f>SQRT((L19/O18)^2+(O19*L18/O18^2)^2)</f>
        <v>277782.77773277857</v>
      </c>
    </row>
    <row r="20" spans="2:21" ht="15.6" x14ac:dyDescent="0.3">
      <c r="B20" s="5">
        <v>25</v>
      </c>
      <c r="C20" s="4">
        <f t="shared" si="2"/>
        <v>1E-4</v>
      </c>
      <c r="D20" s="4">
        <v>2.16</v>
      </c>
      <c r="E20" s="4">
        <v>0.01</v>
      </c>
      <c r="F20" s="6">
        <v>11</v>
      </c>
      <c r="G20" s="4">
        <v>0.1</v>
      </c>
      <c r="H20" s="5">
        <f t="shared" si="0"/>
        <v>5.0925925925925926</v>
      </c>
      <c r="I20" s="5">
        <f t="shared" si="1"/>
        <v>5.195395439167047E-2</v>
      </c>
      <c r="Q20" s="2" t="s">
        <v>11</v>
      </c>
      <c r="R20" s="10">
        <f>R19/R18*100</f>
        <v>16.666966663966715</v>
      </c>
    </row>
    <row r="21" spans="2:21" x14ac:dyDescent="0.3">
      <c r="B21" s="5">
        <v>30</v>
      </c>
      <c r="C21" s="4">
        <f t="shared" si="2"/>
        <v>1E-4</v>
      </c>
      <c r="D21" s="4">
        <v>2.16</v>
      </c>
      <c r="E21" s="4">
        <v>0.01</v>
      </c>
      <c r="F21" s="5">
        <v>9.1</v>
      </c>
      <c r="G21" s="4">
        <v>0.01</v>
      </c>
      <c r="H21" s="5">
        <f t="shared" si="0"/>
        <v>4.2129629629629628</v>
      </c>
      <c r="I21" s="5">
        <f t="shared" si="1"/>
        <v>2.0046380189338645E-2</v>
      </c>
      <c r="T21" s="6">
        <v>12</v>
      </c>
      <c r="U21" s="1">
        <v>9.7169811320754711</v>
      </c>
    </row>
    <row r="22" spans="2:21" x14ac:dyDescent="0.3">
      <c r="B22" s="5">
        <v>35</v>
      </c>
      <c r="C22" s="4">
        <f t="shared" si="2"/>
        <v>1E-4</v>
      </c>
      <c r="D22" s="4">
        <v>2.1</v>
      </c>
      <c r="E22" s="4">
        <v>0.01</v>
      </c>
      <c r="F22" s="5">
        <v>7.68</v>
      </c>
      <c r="G22" s="4">
        <v>0.01</v>
      </c>
      <c r="H22" s="5">
        <f t="shared" si="0"/>
        <v>3.657142857142857</v>
      </c>
      <c r="I22" s="5">
        <f t="shared" si="1"/>
        <v>1.8054273102751341E-2</v>
      </c>
      <c r="T22" s="5">
        <v>14</v>
      </c>
      <c r="U22" s="1">
        <v>8.8571428571428577</v>
      </c>
    </row>
    <row r="23" spans="2:21" x14ac:dyDescent="0.3">
      <c r="B23" s="5">
        <v>40</v>
      </c>
      <c r="C23" s="4">
        <f t="shared" si="2"/>
        <v>1E-4</v>
      </c>
      <c r="D23" s="4">
        <v>2.08</v>
      </c>
      <c r="E23" s="4">
        <v>0.01</v>
      </c>
      <c r="F23" s="5">
        <v>6.8</v>
      </c>
      <c r="G23" s="4">
        <v>0.01</v>
      </c>
      <c r="H23" s="5">
        <f t="shared" si="0"/>
        <v>3.2692307692307692</v>
      </c>
      <c r="I23" s="5">
        <f t="shared" si="1"/>
        <v>1.6436310916170774E-2</v>
      </c>
      <c r="T23" s="5">
        <v>15</v>
      </c>
      <c r="U23" s="1">
        <v>8.3809523809523814</v>
      </c>
    </row>
    <row r="24" spans="2:21" x14ac:dyDescent="0.3">
      <c r="B24" s="5">
        <v>45</v>
      </c>
      <c r="C24" s="4">
        <f t="shared" si="2"/>
        <v>1E-4</v>
      </c>
      <c r="D24" s="4">
        <v>2.08</v>
      </c>
      <c r="E24" s="4">
        <v>0.01</v>
      </c>
      <c r="F24" s="5">
        <v>6.08</v>
      </c>
      <c r="G24" s="4">
        <v>0.01</v>
      </c>
      <c r="H24" s="5">
        <f t="shared" si="0"/>
        <v>2.9230769230769229</v>
      </c>
      <c r="I24" s="5">
        <f t="shared" si="1"/>
        <v>1.4852873985224262E-2</v>
      </c>
      <c r="T24" s="5">
        <v>16</v>
      </c>
      <c r="U24" s="1">
        <v>7.8301886792452837</v>
      </c>
    </row>
    <row r="25" spans="2:21" x14ac:dyDescent="0.3">
      <c r="B25" s="6">
        <v>50</v>
      </c>
      <c r="C25" s="4">
        <f t="shared" si="2"/>
        <v>1E-4</v>
      </c>
      <c r="D25" s="4">
        <v>2.06</v>
      </c>
      <c r="E25" s="4">
        <v>0.01</v>
      </c>
      <c r="F25" s="5">
        <v>5.44</v>
      </c>
      <c r="G25" s="4">
        <v>0.01</v>
      </c>
      <c r="H25" s="5">
        <f t="shared" si="0"/>
        <v>2.6407766990291264</v>
      </c>
      <c r="I25" s="5">
        <f t="shared" si="1"/>
        <v>1.3707642470929482E-2</v>
      </c>
      <c r="T25" s="5">
        <v>18</v>
      </c>
      <c r="U25" s="1">
        <v>6.9444444444444438</v>
      </c>
    </row>
    <row r="26" spans="2:21" x14ac:dyDescent="0.3">
      <c r="B26" s="5">
        <v>60</v>
      </c>
      <c r="C26" s="4">
        <f t="shared" si="2"/>
        <v>1E-4</v>
      </c>
      <c r="D26" s="4">
        <v>2.08</v>
      </c>
      <c r="E26" s="4">
        <v>0.01</v>
      </c>
      <c r="F26" s="5">
        <v>4.5599999999999996</v>
      </c>
      <c r="G26" s="4">
        <v>0.01</v>
      </c>
      <c r="H26" s="5">
        <f t="shared" si="0"/>
        <v>2.1923076923076921</v>
      </c>
      <c r="I26" s="5">
        <f t="shared" si="1"/>
        <v>1.1584656144731569E-2</v>
      </c>
      <c r="T26" s="5">
        <v>20</v>
      </c>
      <c r="U26" s="1">
        <v>6.25</v>
      </c>
    </row>
    <row r="27" spans="2:21" x14ac:dyDescent="0.3">
      <c r="B27" s="6">
        <v>70</v>
      </c>
      <c r="C27" s="4">
        <f t="shared" si="2"/>
        <v>1E-4</v>
      </c>
      <c r="D27" s="4">
        <v>2.08</v>
      </c>
      <c r="E27" s="4">
        <v>0.01</v>
      </c>
      <c r="F27" s="5">
        <v>3.92</v>
      </c>
      <c r="G27" s="4">
        <v>0.01</v>
      </c>
      <c r="H27" s="5">
        <f t="shared" si="0"/>
        <v>1.8846153846153846</v>
      </c>
      <c r="I27" s="5">
        <f t="shared" si="1"/>
        <v>1.0257158467720904E-2</v>
      </c>
      <c r="T27" s="5">
        <v>25</v>
      </c>
      <c r="U27" s="1">
        <v>5.0925925925925926</v>
      </c>
    </row>
    <row r="28" spans="2:21" x14ac:dyDescent="0.3">
      <c r="B28" s="5">
        <v>80</v>
      </c>
      <c r="C28" s="4">
        <f t="shared" si="2"/>
        <v>1E-4</v>
      </c>
      <c r="D28" s="4">
        <v>2.1</v>
      </c>
      <c r="E28" s="4">
        <v>0.01</v>
      </c>
      <c r="F28" s="5">
        <v>3.44</v>
      </c>
      <c r="G28" s="4">
        <v>0.01</v>
      </c>
      <c r="H28" s="5">
        <f t="shared" si="0"/>
        <v>1.638095238095238</v>
      </c>
      <c r="I28" s="5">
        <f t="shared" si="1"/>
        <v>9.1390815729513446E-3</v>
      </c>
      <c r="T28" s="5">
        <v>30</v>
      </c>
      <c r="U28" s="1">
        <v>4.2129629629629628</v>
      </c>
    </row>
    <row r="29" spans="2:21" x14ac:dyDescent="0.3">
      <c r="B29" s="6">
        <v>90</v>
      </c>
      <c r="C29" s="4">
        <f t="shared" si="2"/>
        <v>1E-4</v>
      </c>
      <c r="D29" s="4">
        <v>2.08</v>
      </c>
      <c r="E29" s="4">
        <v>0.01</v>
      </c>
      <c r="F29" s="5">
        <v>3.12</v>
      </c>
      <c r="G29" s="4">
        <v>0.01</v>
      </c>
      <c r="H29" s="5">
        <f t="shared" si="0"/>
        <v>1.5</v>
      </c>
      <c r="I29" s="5">
        <f t="shared" si="1"/>
        <v>8.6671905660192054E-3</v>
      </c>
      <c r="T29" s="5">
        <v>35</v>
      </c>
      <c r="U29" s="1">
        <v>3.657142857142857</v>
      </c>
    </row>
    <row r="30" spans="2:21" x14ac:dyDescent="0.3">
      <c r="B30" s="5">
        <v>100</v>
      </c>
      <c r="C30" s="4">
        <f>10^-3</f>
        <v>1E-3</v>
      </c>
      <c r="D30" s="4">
        <v>2.12</v>
      </c>
      <c r="E30" s="4">
        <v>0.01</v>
      </c>
      <c r="F30" s="5">
        <v>2.74</v>
      </c>
      <c r="G30" s="4">
        <v>0.01</v>
      </c>
      <c r="H30" s="6">
        <f t="shared" si="0"/>
        <v>1.2924528301886793</v>
      </c>
      <c r="I30" s="5">
        <f t="shared" si="1"/>
        <v>7.7082375361454715E-3</v>
      </c>
      <c r="T30" s="5">
        <v>40</v>
      </c>
      <c r="U30" s="1">
        <v>3.2692307692307692</v>
      </c>
    </row>
    <row r="31" spans="2:21" x14ac:dyDescent="0.3">
      <c r="B31" s="6">
        <v>125</v>
      </c>
      <c r="C31" s="4">
        <f>10^-3</f>
        <v>1E-3</v>
      </c>
      <c r="D31" s="4">
        <v>2.12</v>
      </c>
      <c r="E31" s="4">
        <v>0.01</v>
      </c>
      <c r="F31" s="5">
        <v>2.3199999999999998</v>
      </c>
      <c r="G31" s="4">
        <v>0.01</v>
      </c>
      <c r="H31" s="5">
        <f t="shared" si="0"/>
        <v>1.0943396226415094</v>
      </c>
      <c r="I31" s="5">
        <f t="shared" si="1"/>
        <v>6.9925633233945761E-3</v>
      </c>
      <c r="T31" s="5">
        <v>45</v>
      </c>
      <c r="U31" s="1">
        <v>2.9230769230769229</v>
      </c>
    </row>
    <row r="32" spans="2:21" x14ac:dyDescent="0.3">
      <c r="B32" s="6">
        <v>150</v>
      </c>
      <c r="C32" s="4">
        <f>10^-3</f>
        <v>1E-3</v>
      </c>
      <c r="D32" s="4">
        <v>2.12</v>
      </c>
      <c r="E32" s="4">
        <v>0.01</v>
      </c>
      <c r="F32" s="5">
        <v>1.92</v>
      </c>
      <c r="G32" s="4">
        <v>0.01</v>
      </c>
      <c r="H32" s="5">
        <f t="shared" si="0"/>
        <v>0.90566037735849048</v>
      </c>
      <c r="I32" s="5">
        <f t="shared" si="1"/>
        <v>6.3639413103327705E-3</v>
      </c>
      <c r="T32" s="6">
        <v>50</v>
      </c>
      <c r="U32" s="1">
        <v>2.6407766990291264</v>
      </c>
    </row>
    <row r="33" spans="2:21" x14ac:dyDescent="0.3">
      <c r="B33" s="6">
        <v>200</v>
      </c>
      <c r="C33" s="4">
        <f>10^-3</f>
        <v>1E-3</v>
      </c>
      <c r="D33" s="4">
        <v>2.1</v>
      </c>
      <c r="E33" s="4">
        <v>0.01</v>
      </c>
      <c r="F33" s="5">
        <v>1.52</v>
      </c>
      <c r="G33" s="4">
        <v>0.01</v>
      </c>
      <c r="H33" s="5">
        <f t="shared" si="0"/>
        <v>0.72380952380952379</v>
      </c>
      <c r="I33" s="5">
        <f t="shared" si="1"/>
        <v>5.8783978002042376E-3</v>
      </c>
      <c r="T33" s="5">
        <v>60</v>
      </c>
      <c r="U33" s="1">
        <v>2.1923076923076921</v>
      </c>
    </row>
    <row r="34" spans="2:21" x14ac:dyDescent="0.3">
      <c r="B34" s="6">
        <v>1000</v>
      </c>
      <c r="C34" s="4">
        <v>0.01</v>
      </c>
      <c r="D34" s="4">
        <v>2.1</v>
      </c>
      <c r="E34" s="4">
        <v>0.01</v>
      </c>
      <c r="F34" s="4">
        <v>0.29599999999999999</v>
      </c>
      <c r="G34" s="4">
        <v>1E-3</v>
      </c>
      <c r="H34" s="3">
        <f t="shared" si="0"/>
        <v>0.14095238095238094</v>
      </c>
      <c r="I34" s="3">
        <f t="shared" si="1"/>
        <v>8.2296369592500687E-4</v>
      </c>
      <c r="T34" s="6">
        <v>70</v>
      </c>
      <c r="U34" s="1">
        <v>1.8846153846153846</v>
      </c>
    </row>
    <row r="35" spans="2:21" x14ac:dyDescent="0.3">
      <c r="T35" s="5">
        <v>80</v>
      </c>
      <c r="U35" s="1">
        <v>1.638095238095238</v>
      </c>
    </row>
    <row r="36" spans="2:21" x14ac:dyDescent="0.3">
      <c r="T36" s="6">
        <v>90</v>
      </c>
      <c r="U36" s="1">
        <v>1.5</v>
      </c>
    </row>
    <row r="37" spans="2:21" x14ac:dyDescent="0.3">
      <c r="T37" s="5">
        <v>100</v>
      </c>
      <c r="U37" s="1">
        <v>1.2924528301886793</v>
      </c>
    </row>
    <row r="38" spans="2:21" ht="15" thickBot="1" x14ac:dyDescent="0.35">
      <c r="T38" s="6">
        <v>125</v>
      </c>
      <c r="U38" s="1">
        <v>1.0943396226415094</v>
      </c>
    </row>
    <row r="39" spans="2:21" ht="18" thickBot="1" x14ac:dyDescent="0.35">
      <c r="B39" s="15" t="s">
        <v>18</v>
      </c>
      <c r="C39" s="16"/>
      <c r="D39" s="16"/>
      <c r="E39" s="17"/>
      <c r="T39" s="6">
        <v>150</v>
      </c>
      <c r="U39" s="1">
        <v>0.90566037735849048</v>
      </c>
    </row>
    <row r="40" spans="2:21" x14ac:dyDescent="0.3">
      <c r="T40" s="6">
        <v>200</v>
      </c>
      <c r="U40" s="1">
        <v>0.72380952380952379</v>
      </c>
    </row>
    <row r="41" spans="2:21" ht="15.6" x14ac:dyDescent="0.3">
      <c r="B41" s="2" t="s">
        <v>6</v>
      </c>
      <c r="C41" s="2" t="s">
        <v>7</v>
      </c>
      <c r="D41" s="2" t="s">
        <v>0</v>
      </c>
      <c r="E41" s="2" t="s">
        <v>5</v>
      </c>
      <c r="F41" s="2" t="s">
        <v>1</v>
      </c>
      <c r="G41" s="2" t="s">
        <v>4</v>
      </c>
      <c r="H41" s="2" t="s">
        <v>2</v>
      </c>
      <c r="I41" s="2" t="s">
        <v>3</v>
      </c>
    </row>
    <row r="42" spans="2:21" x14ac:dyDescent="0.3">
      <c r="B42" s="4">
        <v>0.01</v>
      </c>
      <c r="C42" s="4">
        <f>1*10^-7</f>
        <v>9.9999999999999995E-8</v>
      </c>
      <c r="D42" s="4">
        <v>0.20399999999999999</v>
      </c>
      <c r="E42" s="4">
        <v>1E-3</v>
      </c>
      <c r="F42" s="4">
        <v>20.6</v>
      </c>
      <c r="G42" s="4">
        <v>0.1</v>
      </c>
      <c r="H42" s="6">
        <f t="shared" ref="H42:H79" si="3">F42/D42</f>
        <v>100.98039215686276</v>
      </c>
      <c r="I42" s="6">
        <f t="shared" ref="I42:I79" si="4">SQRT((G42/D42)^2+(F42/D42^2*E42)^2)</f>
        <v>0.69664847550782649</v>
      </c>
    </row>
    <row r="43" spans="2:21" x14ac:dyDescent="0.3">
      <c r="B43" s="4">
        <v>0.1</v>
      </c>
      <c r="C43" s="4">
        <f>1*10^-6</f>
        <v>9.9999999999999995E-7</v>
      </c>
      <c r="D43" s="4">
        <v>0.20399999999999999</v>
      </c>
      <c r="E43" s="4">
        <v>1E-3</v>
      </c>
      <c r="F43" s="4">
        <v>20.6</v>
      </c>
      <c r="G43" s="4">
        <v>0.1</v>
      </c>
      <c r="H43" s="6">
        <f t="shared" si="3"/>
        <v>100.98039215686276</v>
      </c>
      <c r="I43" s="6">
        <f t="shared" si="4"/>
        <v>0.69664847550782649</v>
      </c>
    </row>
    <row r="44" spans="2:21" x14ac:dyDescent="0.3">
      <c r="B44" s="4">
        <v>0.2</v>
      </c>
      <c r="C44" s="4">
        <f>1*10^-6</f>
        <v>9.9999999999999995E-7</v>
      </c>
      <c r="D44" s="4">
        <v>0.20399999999999999</v>
      </c>
      <c r="E44" s="4">
        <v>1E-3</v>
      </c>
      <c r="F44" s="4">
        <v>20.6</v>
      </c>
      <c r="G44" s="4">
        <v>0.1</v>
      </c>
      <c r="H44" s="6">
        <f t="shared" si="3"/>
        <v>100.98039215686276</v>
      </c>
      <c r="I44" s="6">
        <f t="shared" si="4"/>
        <v>0.69664847550782649</v>
      </c>
    </row>
    <row r="45" spans="2:21" x14ac:dyDescent="0.3">
      <c r="B45" s="3">
        <v>1</v>
      </c>
      <c r="C45" s="4">
        <f t="shared" ref="C45:C53" si="5">1*10^-5</f>
        <v>1.0000000000000001E-5</v>
      </c>
      <c r="D45" s="3">
        <v>0.2</v>
      </c>
      <c r="E45" s="4">
        <v>1E-3</v>
      </c>
      <c r="F45" s="6">
        <v>20.399999999999999</v>
      </c>
      <c r="G45" s="6">
        <v>0.1</v>
      </c>
      <c r="H45" s="6">
        <f t="shared" si="3"/>
        <v>101.99999999999999</v>
      </c>
      <c r="I45" s="6">
        <f t="shared" si="4"/>
        <v>0.71421285342676377</v>
      </c>
    </row>
    <row r="46" spans="2:21" x14ac:dyDescent="0.3">
      <c r="B46" s="5">
        <v>2</v>
      </c>
      <c r="C46" s="4">
        <f t="shared" si="5"/>
        <v>1.0000000000000001E-5</v>
      </c>
      <c r="D46" s="4">
        <v>0.20399999999999999</v>
      </c>
      <c r="E46" s="4">
        <v>1E-3</v>
      </c>
      <c r="F46" s="6">
        <v>19.8</v>
      </c>
      <c r="G46" s="6">
        <v>0.1</v>
      </c>
      <c r="H46" s="6">
        <f t="shared" si="3"/>
        <v>97.058823529411768</v>
      </c>
      <c r="I46" s="6">
        <f t="shared" si="4"/>
        <v>0.683123283764829</v>
      </c>
    </row>
    <row r="47" spans="2:21" x14ac:dyDescent="0.3">
      <c r="B47" s="5">
        <v>3</v>
      </c>
      <c r="C47" s="4">
        <f t="shared" si="5"/>
        <v>1.0000000000000001E-5</v>
      </c>
      <c r="D47" s="4">
        <v>0.20799999999999999</v>
      </c>
      <c r="E47" s="4">
        <v>1E-3</v>
      </c>
      <c r="F47" s="6">
        <v>19</v>
      </c>
      <c r="G47" s="6">
        <v>0.1</v>
      </c>
      <c r="H47" s="6">
        <f t="shared" si="3"/>
        <v>91.346153846153854</v>
      </c>
      <c r="I47" s="6">
        <f t="shared" si="4"/>
        <v>0.65115608639981237</v>
      </c>
    </row>
    <row r="48" spans="2:21" x14ac:dyDescent="0.3">
      <c r="B48" s="5">
        <v>4</v>
      </c>
      <c r="C48" s="4">
        <f t="shared" si="5"/>
        <v>1.0000000000000001E-5</v>
      </c>
      <c r="D48" s="4">
        <v>0.20799999999999999</v>
      </c>
      <c r="E48" s="4">
        <v>1E-3</v>
      </c>
      <c r="F48" s="6">
        <v>18.2</v>
      </c>
      <c r="G48" s="6">
        <v>0.1</v>
      </c>
      <c r="H48" s="6">
        <f t="shared" si="3"/>
        <v>87.5</v>
      </c>
      <c r="I48" s="6">
        <f t="shared" si="4"/>
        <v>0.63883087816914963</v>
      </c>
    </row>
    <row r="49" spans="2:18" x14ac:dyDescent="0.3">
      <c r="B49" s="5">
        <v>5</v>
      </c>
      <c r="C49" s="4">
        <f t="shared" si="5"/>
        <v>1.0000000000000001E-5</v>
      </c>
      <c r="D49" s="4">
        <v>0.20399999999999999</v>
      </c>
      <c r="E49" s="4">
        <v>1E-3</v>
      </c>
      <c r="F49" s="6">
        <v>17</v>
      </c>
      <c r="G49" s="6">
        <v>0.1</v>
      </c>
      <c r="H49" s="6">
        <f t="shared" si="3"/>
        <v>83.333333333333343</v>
      </c>
      <c r="I49" s="6">
        <f t="shared" si="4"/>
        <v>0.63809229378322341</v>
      </c>
    </row>
    <row r="50" spans="2:18" x14ac:dyDescent="0.3">
      <c r="B50" s="6">
        <v>6</v>
      </c>
      <c r="C50" s="4">
        <f t="shared" si="5"/>
        <v>1.0000000000000001E-5</v>
      </c>
      <c r="D50" s="4">
        <v>0.20799999999999999</v>
      </c>
      <c r="E50" s="4">
        <v>1E-3</v>
      </c>
      <c r="F50" s="6">
        <v>15.8</v>
      </c>
      <c r="G50" s="6">
        <v>0.1</v>
      </c>
      <c r="H50" s="6">
        <f t="shared" si="3"/>
        <v>75.961538461538467</v>
      </c>
      <c r="I50" s="6">
        <f t="shared" si="4"/>
        <v>0.60374653386984423</v>
      </c>
    </row>
    <row r="51" spans="2:18" x14ac:dyDescent="0.3">
      <c r="B51" s="6">
        <v>7</v>
      </c>
      <c r="C51" s="4">
        <f t="shared" si="5"/>
        <v>1.0000000000000001E-5</v>
      </c>
      <c r="D51" s="4">
        <v>0.20799999999999999</v>
      </c>
      <c r="E51" s="4">
        <v>1E-3</v>
      </c>
      <c r="F51" s="6">
        <v>14.8</v>
      </c>
      <c r="G51" s="6">
        <v>0.1</v>
      </c>
      <c r="H51" s="6">
        <f t="shared" si="3"/>
        <v>71.15384615384616</v>
      </c>
      <c r="I51" s="6">
        <f t="shared" si="4"/>
        <v>0.59005232565121501</v>
      </c>
    </row>
    <row r="52" spans="2:18" x14ac:dyDescent="0.3">
      <c r="B52" s="6">
        <v>8</v>
      </c>
      <c r="C52" s="4">
        <f t="shared" si="5"/>
        <v>1.0000000000000001E-5</v>
      </c>
      <c r="D52" s="4">
        <v>0.20799999999999999</v>
      </c>
      <c r="E52" s="4">
        <v>1E-3</v>
      </c>
      <c r="F52" s="6">
        <v>13.8</v>
      </c>
      <c r="G52" s="6">
        <v>0.1</v>
      </c>
      <c r="H52" s="6">
        <f t="shared" si="3"/>
        <v>66.346153846153854</v>
      </c>
      <c r="I52" s="6">
        <f t="shared" si="4"/>
        <v>0.57695937646575346</v>
      </c>
    </row>
    <row r="53" spans="2:18" x14ac:dyDescent="0.3">
      <c r="B53" s="6">
        <v>9</v>
      </c>
      <c r="C53" s="4">
        <f t="shared" si="5"/>
        <v>1.0000000000000001E-5</v>
      </c>
      <c r="D53" s="4">
        <v>0.20799999999999999</v>
      </c>
      <c r="E53" s="4">
        <v>1E-3</v>
      </c>
      <c r="F53" s="6">
        <v>12.8</v>
      </c>
      <c r="G53" s="6">
        <v>0.1</v>
      </c>
      <c r="H53" s="6">
        <f t="shared" si="3"/>
        <v>61.538461538461547</v>
      </c>
      <c r="I53" s="6">
        <f t="shared" si="4"/>
        <v>0.56450952376012387</v>
      </c>
    </row>
    <row r="54" spans="2:18" x14ac:dyDescent="0.3">
      <c r="B54" s="6">
        <v>10</v>
      </c>
      <c r="C54" s="4">
        <f t="shared" ref="C54:C72" si="6">10^-4</f>
        <v>1E-4</v>
      </c>
      <c r="D54" s="4">
        <v>0.20799999999999999</v>
      </c>
      <c r="E54" s="4">
        <v>1E-3</v>
      </c>
      <c r="F54" s="6">
        <v>12</v>
      </c>
      <c r="G54" s="6">
        <v>0.1</v>
      </c>
      <c r="H54" s="6">
        <f t="shared" si="3"/>
        <v>57.692307692307693</v>
      </c>
      <c r="I54" s="6">
        <f t="shared" si="4"/>
        <v>0.55504182765545995</v>
      </c>
    </row>
    <row r="55" spans="2:18" ht="15.6" x14ac:dyDescent="0.3">
      <c r="B55" s="6">
        <v>11</v>
      </c>
      <c r="C55" s="4">
        <f t="shared" si="6"/>
        <v>1E-4</v>
      </c>
      <c r="D55" s="4">
        <v>0.20799999999999999</v>
      </c>
      <c r="E55" s="4">
        <v>1E-3</v>
      </c>
      <c r="F55" s="6">
        <v>11.2</v>
      </c>
      <c r="G55" s="6">
        <v>0.1</v>
      </c>
      <c r="H55" s="6">
        <f t="shared" si="3"/>
        <v>53.846153846153847</v>
      </c>
      <c r="I55" s="6">
        <f t="shared" si="4"/>
        <v>0.54603635577786247</v>
      </c>
      <c r="K55" s="2" t="s">
        <v>0</v>
      </c>
      <c r="L55" s="7">
        <v>0.1</v>
      </c>
      <c r="N55" s="2" t="s">
        <v>8</v>
      </c>
      <c r="O55" s="8">
        <f>0.6*10^-6</f>
        <v>5.9999999999999997E-7</v>
      </c>
      <c r="Q55" s="2" t="s">
        <v>16</v>
      </c>
      <c r="R55" s="8">
        <f>L55/O55</f>
        <v>166666.66666666669</v>
      </c>
    </row>
    <row r="56" spans="2:18" ht="15.6" x14ac:dyDescent="0.3">
      <c r="B56" s="6">
        <v>12</v>
      </c>
      <c r="C56" s="4">
        <f t="shared" si="6"/>
        <v>1E-4</v>
      </c>
      <c r="D56" s="4">
        <v>0.20799999999999999</v>
      </c>
      <c r="E56" s="4">
        <v>1E-3</v>
      </c>
      <c r="F56" s="6">
        <v>10.4</v>
      </c>
      <c r="G56" s="6">
        <v>0.1</v>
      </c>
      <c r="H56" s="6">
        <f t="shared" si="3"/>
        <v>50.000000000000007</v>
      </c>
      <c r="I56" s="6">
        <f t="shared" si="4"/>
        <v>0.53751634074514176</v>
      </c>
      <c r="K56" s="2" t="s">
        <v>5</v>
      </c>
      <c r="L56" s="7">
        <v>1E-4</v>
      </c>
      <c r="N56" s="2" t="s">
        <v>10</v>
      </c>
      <c r="O56" s="8">
        <f>0.1*10^-6</f>
        <v>9.9999999999999995E-8</v>
      </c>
      <c r="Q56" s="2" t="s">
        <v>13</v>
      </c>
      <c r="R56" s="9">
        <f>SQRT((L56/O55)^2+(O56*L55/O55^2)^2)</f>
        <v>27778.277773277863</v>
      </c>
    </row>
    <row r="57" spans="2:18" ht="15.6" x14ac:dyDescent="0.3">
      <c r="B57" s="6">
        <v>13</v>
      </c>
      <c r="C57" s="4">
        <f t="shared" si="6"/>
        <v>1E-4</v>
      </c>
      <c r="D57" s="4">
        <v>0.20799999999999999</v>
      </c>
      <c r="E57" s="4">
        <v>1E-3</v>
      </c>
      <c r="F57" s="5">
        <v>9.8000000000000007</v>
      </c>
      <c r="G57" s="5">
        <v>0.01</v>
      </c>
      <c r="H57" s="6">
        <f t="shared" si="3"/>
        <v>47.11538461538462</v>
      </c>
      <c r="I57" s="6">
        <f t="shared" si="4"/>
        <v>0.23156211283174907</v>
      </c>
      <c r="Q57" s="2" t="s">
        <v>11</v>
      </c>
      <c r="R57" s="10">
        <f>R56/R55*100</f>
        <v>16.666966663966715</v>
      </c>
    </row>
    <row r="58" spans="2:18" x14ac:dyDescent="0.3">
      <c r="B58" s="6">
        <v>14</v>
      </c>
      <c r="C58" s="4">
        <f t="shared" si="6"/>
        <v>1E-4</v>
      </c>
      <c r="D58" s="4">
        <v>0.20799999999999999</v>
      </c>
      <c r="E58" s="4">
        <v>1E-3</v>
      </c>
      <c r="F58" s="5">
        <v>9.1999999999999993</v>
      </c>
      <c r="G58" s="5">
        <v>0.01</v>
      </c>
      <c r="H58" s="6">
        <f t="shared" si="3"/>
        <v>44.230769230769226</v>
      </c>
      <c r="I58" s="6">
        <f t="shared" si="4"/>
        <v>0.21801498168249098</v>
      </c>
    </row>
    <row r="59" spans="2:18" x14ac:dyDescent="0.3">
      <c r="B59" s="6">
        <v>15</v>
      </c>
      <c r="C59" s="4">
        <f t="shared" si="6"/>
        <v>1E-4</v>
      </c>
      <c r="D59" s="4">
        <v>0.20799999999999999</v>
      </c>
      <c r="E59" s="4">
        <v>1E-3</v>
      </c>
      <c r="F59" s="5">
        <v>8.8000000000000007</v>
      </c>
      <c r="G59" s="5">
        <v>0.01</v>
      </c>
      <c r="H59" s="6">
        <f t="shared" si="3"/>
        <v>42.307692307692314</v>
      </c>
      <c r="I59" s="6">
        <f t="shared" si="4"/>
        <v>0.20900696968853244</v>
      </c>
    </row>
    <row r="60" spans="2:18" x14ac:dyDescent="0.3">
      <c r="B60" s="6">
        <v>16</v>
      </c>
      <c r="C60" s="4">
        <f t="shared" si="6"/>
        <v>1E-4</v>
      </c>
      <c r="D60" s="4">
        <v>0.20799999999999999</v>
      </c>
      <c r="E60" s="4">
        <v>1E-3</v>
      </c>
      <c r="F60" s="5">
        <v>8.1</v>
      </c>
      <c r="G60" s="5">
        <v>0.01</v>
      </c>
      <c r="H60" s="6">
        <f t="shared" si="3"/>
        <v>38.942307692307693</v>
      </c>
      <c r="I60" s="6">
        <f t="shared" si="4"/>
        <v>0.19329693450998411</v>
      </c>
    </row>
    <row r="61" spans="2:18" x14ac:dyDescent="0.3">
      <c r="B61" s="6">
        <v>17</v>
      </c>
      <c r="C61" s="4">
        <f t="shared" si="6"/>
        <v>1E-4</v>
      </c>
      <c r="D61" s="4">
        <v>0.20799999999999999</v>
      </c>
      <c r="E61" s="4">
        <v>1E-3</v>
      </c>
      <c r="F61" s="5">
        <v>7.8</v>
      </c>
      <c r="G61" s="5">
        <v>0.01</v>
      </c>
      <c r="H61" s="6">
        <f t="shared" si="3"/>
        <v>37.5</v>
      </c>
      <c r="I61" s="6">
        <f t="shared" si="4"/>
        <v>0.18658863817620225</v>
      </c>
    </row>
    <row r="62" spans="2:18" x14ac:dyDescent="0.3">
      <c r="B62" s="6">
        <v>18</v>
      </c>
      <c r="C62" s="4">
        <f t="shared" si="6"/>
        <v>1E-4</v>
      </c>
      <c r="D62" s="4">
        <v>0.20799999999999999</v>
      </c>
      <c r="E62" s="4">
        <v>1E-3</v>
      </c>
      <c r="F62" s="5">
        <v>7.44</v>
      </c>
      <c r="G62" s="5">
        <v>0.01</v>
      </c>
      <c r="H62" s="6">
        <f t="shared" si="3"/>
        <v>35.769230769230774</v>
      </c>
      <c r="I62" s="6">
        <f t="shared" si="4"/>
        <v>0.17856146371882367</v>
      </c>
    </row>
    <row r="63" spans="2:18" x14ac:dyDescent="0.3">
      <c r="B63" s="6">
        <v>19</v>
      </c>
      <c r="C63" s="4">
        <f t="shared" si="6"/>
        <v>1E-4</v>
      </c>
      <c r="D63" s="4">
        <v>0.20799999999999999</v>
      </c>
      <c r="E63" s="4">
        <v>1E-3</v>
      </c>
      <c r="F63" s="5">
        <v>7.04</v>
      </c>
      <c r="G63" s="5">
        <v>0.01</v>
      </c>
      <c r="H63" s="6">
        <f t="shared" si="3"/>
        <v>33.846153846153847</v>
      </c>
      <c r="I63" s="6">
        <f t="shared" si="4"/>
        <v>0.16967558797269913</v>
      </c>
    </row>
    <row r="64" spans="2:18" x14ac:dyDescent="0.3">
      <c r="B64" s="6">
        <v>20</v>
      </c>
      <c r="C64" s="4">
        <f t="shared" si="6"/>
        <v>1E-4</v>
      </c>
      <c r="D64" s="4">
        <v>0.20799999999999999</v>
      </c>
      <c r="E64" s="4">
        <v>1E-3</v>
      </c>
      <c r="F64" s="5">
        <v>6.8</v>
      </c>
      <c r="G64" s="5">
        <v>0.01</v>
      </c>
      <c r="H64" s="6">
        <f t="shared" si="3"/>
        <v>32.692307692307693</v>
      </c>
      <c r="I64" s="6">
        <f t="shared" si="4"/>
        <v>0.16436310916170777</v>
      </c>
    </row>
    <row r="65" spans="2:9" x14ac:dyDescent="0.3">
      <c r="B65" s="4">
        <v>25</v>
      </c>
      <c r="C65" s="4">
        <f t="shared" si="6"/>
        <v>1E-4</v>
      </c>
      <c r="D65" s="4">
        <v>0.21199999999999999</v>
      </c>
      <c r="E65" s="4">
        <v>1E-3</v>
      </c>
      <c r="F65" s="4">
        <v>5.52</v>
      </c>
      <c r="G65" s="4">
        <v>0.01</v>
      </c>
      <c r="H65" s="6">
        <f t="shared" si="3"/>
        <v>26.037735849056602</v>
      </c>
      <c r="I65" s="6">
        <f t="shared" si="4"/>
        <v>0.13156603977752185</v>
      </c>
    </row>
    <row r="66" spans="2:9" x14ac:dyDescent="0.3">
      <c r="B66" s="6">
        <v>30</v>
      </c>
      <c r="C66" s="4">
        <f t="shared" si="6"/>
        <v>1E-4</v>
      </c>
      <c r="D66" s="4">
        <v>0.20599999999999999</v>
      </c>
      <c r="E66" s="4">
        <v>1E-3</v>
      </c>
      <c r="F66" s="5">
        <v>4.7</v>
      </c>
      <c r="G66" s="5">
        <v>0.01</v>
      </c>
      <c r="H66" s="6">
        <f t="shared" si="3"/>
        <v>22.815533980582526</v>
      </c>
      <c r="I66" s="6">
        <f t="shared" si="4"/>
        <v>0.1209262753834764</v>
      </c>
    </row>
    <row r="67" spans="2:9" x14ac:dyDescent="0.3">
      <c r="B67" s="6">
        <v>40</v>
      </c>
      <c r="C67" s="4">
        <f t="shared" si="6"/>
        <v>1E-4</v>
      </c>
      <c r="D67" s="4">
        <v>0.20799999999999999</v>
      </c>
      <c r="E67" s="4">
        <v>1E-3</v>
      </c>
      <c r="F67" s="5">
        <v>3.6</v>
      </c>
      <c r="G67" s="5">
        <v>0.01</v>
      </c>
      <c r="H67" s="6">
        <f t="shared" si="3"/>
        <v>17.30769230769231</v>
      </c>
      <c r="I67" s="6">
        <f t="shared" si="4"/>
        <v>9.610049156942517E-2</v>
      </c>
    </row>
    <row r="68" spans="2:9" x14ac:dyDescent="0.3">
      <c r="B68" s="6">
        <v>50</v>
      </c>
      <c r="C68" s="4">
        <f t="shared" si="6"/>
        <v>1E-4</v>
      </c>
      <c r="D68" s="4">
        <v>0.20799999999999999</v>
      </c>
      <c r="E68" s="4">
        <v>1E-3</v>
      </c>
      <c r="F68" s="5">
        <v>2.96</v>
      </c>
      <c r="G68" s="5">
        <v>0.01</v>
      </c>
      <c r="H68" s="5">
        <f t="shared" si="3"/>
        <v>14.230769230769232</v>
      </c>
      <c r="I68" s="5">
        <f t="shared" si="4"/>
        <v>8.3619963421560764E-2</v>
      </c>
    </row>
    <row r="69" spans="2:9" x14ac:dyDescent="0.3">
      <c r="B69" s="4">
        <v>60</v>
      </c>
      <c r="C69" s="4">
        <f t="shared" si="6"/>
        <v>1E-4</v>
      </c>
      <c r="D69" s="4">
        <v>0.20799999999999999</v>
      </c>
      <c r="E69" s="4">
        <v>1E-3</v>
      </c>
      <c r="F69" s="4">
        <v>2.48</v>
      </c>
      <c r="G69" s="5">
        <v>0.01</v>
      </c>
      <c r="H69" s="5">
        <f t="shared" si="3"/>
        <v>11.923076923076923</v>
      </c>
      <c r="I69" s="5">
        <f t="shared" si="4"/>
        <v>7.4814823683964166E-2</v>
      </c>
    </row>
    <row r="70" spans="2:9" x14ac:dyDescent="0.3">
      <c r="B70" s="4">
        <v>70</v>
      </c>
      <c r="C70" s="4">
        <f t="shared" si="6"/>
        <v>1E-4</v>
      </c>
      <c r="D70" s="4">
        <v>0.21199999999999999</v>
      </c>
      <c r="E70" s="4">
        <v>1E-3</v>
      </c>
      <c r="F70" s="4">
        <v>2.16</v>
      </c>
      <c r="G70" s="5">
        <v>0.01</v>
      </c>
      <c r="H70" s="5">
        <f t="shared" si="3"/>
        <v>10.188679245283019</v>
      </c>
      <c r="I70" s="5">
        <f t="shared" si="4"/>
        <v>6.7340450117575459E-2</v>
      </c>
    </row>
    <row r="71" spans="2:9" x14ac:dyDescent="0.3">
      <c r="B71" s="4">
        <v>80</v>
      </c>
      <c r="C71" s="4">
        <f t="shared" si="6"/>
        <v>1E-4</v>
      </c>
      <c r="D71" s="4">
        <v>0.21199999999999999</v>
      </c>
      <c r="E71" s="4">
        <v>1E-3</v>
      </c>
      <c r="F71" s="5">
        <v>2</v>
      </c>
      <c r="G71" s="5">
        <v>0.01</v>
      </c>
      <c r="H71" s="5">
        <f t="shared" si="3"/>
        <v>9.433962264150944</v>
      </c>
      <c r="I71" s="5">
        <f t="shared" si="4"/>
        <v>6.4847708194898088E-2</v>
      </c>
    </row>
    <row r="72" spans="2:9" x14ac:dyDescent="0.3">
      <c r="B72" s="4">
        <v>90</v>
      </c>
      <c r="C72" s="4">
        <f t="shared" si="6"/>
        <v>1E-4</v>
      </c>
      <c r="D72" s="4">
        <v>0.21199999999999999</v>
      </c>
      <c r="E72" s="4">
        <v>1E-3</v>
      </c>
      <c r="F72" s="4">
        <v>1.68</v>
      </c>
      <c r="G72" s="5">
        <v>0.01</v>
      </c>
      <c r="H72" s="5">
        <f t="shared" si="3"/>
        <v>7.9245283018867925</v>
      </c>
      <c r="I72" s="5">
        <f t="shared" si="4"/>
        <v>6.0185083882864768E-2</v>
      </c>
    </row>
    <row r="73" spans="2:9" x14ac:dyDescent="0.3">
      <c r="B73" s="4">
        <v>100</v>
      </c>
      <c r="C73" s="4">
        <f t="shared" ref="C73:C79" si="7">10^-3</f>
        <v>1E-3</v>
      </c>
      <c r="D73" s="4">
        <v>0.21199999999999999</v>
      </c>
      <c r="E73" s="4">
        <v>1E-3</v>
      </c>
      <c r="F73" s="5">
        <v>1.6</v>
      </c>
      <c r="G73" s="5">
        <v>0.01</v>
      </c>
      <c r="H73" s="5">
        <f t="shared" si="3"/>
        <v>7.5471698113207557</v>
      </c>
      <c r="I73" s="5">
        <f t="shared" si="4"/>
        <v>5.9096031687554396E-2</v>
      </c>
    </row>
    <row r="74" spans="2:9" x14ac:dyDescent="0.3">
      <c r="B74" s="4">
        <v>150</v>
      </c>
      <c r="C74" s="4">
        <f t="shared" si="7"/>
        <v>1E-3</v>
      </c>
      <c r="D74" s="4">
        <v>0.21199999999999999</v>
      </c>
      <c r="E74" s="4">
        <v>1E-3</v>
      </c>
      <c r="F74" s="5">
        <v>1.2</v>
      </c>
      <c r="G74" s="5">
        <v>0.01</v>
      </c>
      <c r="H74" s="5">
        <f t="shared" si="3"/>
        <v>5.6603773584905657</v>
      </c>
      <c r="I74" s="5">
        <f t="shared" si="4"/>
        <v>5.4202171515076947E-2</v>
      </c>
    </row>
    <row r="75" spans="2:9" x14ac:dyDescent="0.3">
      <c r="B75" s="4">
        <v>200</v>
      </c>
      <c r="C75" s="4">
        <f t="shared" si="7"/>
        <v>1E-3</v>
      </c>
      <c r="D75" s="4">
        <v>0.20799999999999999</v>
      </c>
      <c r="E75" s="4">
        <v>1E-3</v>
      </c>
      <c r="F75" s="3">
        <v>0.72</v>
      </c>
      <c r="G75" s="4">
        <v>1E-3</v>
      </c>
      <c r="H75" s="5">
        <f t="shared" si="3"/>
        <v>3.4615384615384617</v>
      </c>
      <c r="I75" s="5">
        <f t="shared" si="4"/>
        <v>1.7322542054186936E-2</v>
      </c>
    </row>
    <row r="76" spans="2:9" x14ac:dyDescent="0.3">
      <c r="B76" s="4">
        <v>300</v>
      </c>
      <c r="C76" s="4">
        <f t="shared" si="7"/>
        <v>1E-3</v>
      </c>
      <c r="D76" s="4">
        <v>0.20799999999999999</v>
      </c>
      <c r="E76" s="4">
        <v>1E-3</v>
      </c>
      <c r="F76" s="4">
        <v>0.48799999999999999</v>
      </c>
      <c r="G76" s="4">
        <v>1E-3</v>
      </c>
      <c r="H76" s="5">
        <f t="shared" si="3"/>
        <v>2.3461538461538463</v>
      </c>
      <c r="I76" s="5">
        <f t="shared" si="4"/>
        <v>1.2261442048890833E-2</v>
      </c>
    </row>
    <row r="77" spans="2:9" x14ac:dyDescent="0.3">
      <c r="B77" s="4">
        <v>400</v>
      </c>
      <c r="C77" s="4">
        <f t="shared" si="7"/>
        <v>1E-3</v>
      </c>
      <c r="D77" s="4">
        <v>0.21</v>
      </c>
      <c r="E77" s="4">
        <v>1E-3</v>
      </c>
      <c r="F77" s="4">
        <v>0.36799999999999999</v>
      </c>
      <c r="G77" s="4">
        <v>1E-3</v>
      </c>
      <c r="H77" s="5">
        <f t="shared" si="3"/>
        <v>1.7523809523809524</v>
      </c>
      <c r="I77" s="5">
        <f t="shared" si="4"/>
        <v>9.6077715640951918E-3</v>
      </c>
    </row>
    <row r="78" spans="2:9" x14ac:dyDescent="0.3">
      <c r="B78" s="4">
        <v>500</v>
      </c>
      <c r="C78" s="4">
        <f t="shared" si="7"/>
        <v>1E-3</v>
      </c>
      <c r="D78" s="4">
        <v>0.21</v>
      </c>
      <c r="E78" s="4">
        <v>1E-3</v>
      </c>
      <c r="F78" s="4">
        <v>0.29599999999999999</v>
      </c>
      <c r="G78" s="4">
        <v>1E-3</v>
      </c>
      <c r="H78" s="3">
        <f t="shared" si="3"/>
        <v>1.4095238095238094</v>
      </c>
      <c r="I78" s="3">
        <f t="shared" si="4"/>
        <v>8.2296369592500685E-3</v>
      </c>
    </row>
    <row r="79" spans="2:9" x14ac:dyDescent="0.3">
      <c r="B79" s="4">
        <v>1000</v>
      </c>
      <c r="C79" s="4">
        <f t="shared" si="7"/>
        <v>1E-3</v>
      </c>
      <c r="D79" s="4">
        <v>0.21</v>
      </c>
      <c r="E79" s="4">
        <v>1E-3</v>
      </c>
      <c r="F79" s="3">
        <v>0.16</v>
      </c>
      <c r="G79" s="4">
        <v>1E-3</v>
      </c>
      <c r="H79" s="3">
        <f t="shared" si="3"/>
        <v>0.76190476190476197</v>
      </c>
      <c r="I79" s="3">
        <f t="shared" si="4"/>
        <v>5.9865663412444836E-3</v>
      </c>
    </row>
    <row r="80" spans="2:9" x14ac:dyDescent="0.3">
      <c r="I80" s="14"/>
    </row>
  </sheetData>
  <sortState xmlns:xlrd2="http://schemas.microsoft.com/office/spreadsheetml/2017/richdata2" ref="B5:I34">
    <sortCondition ref="B5:B34"/>
  </sortState>
  <mergeCells count="2">
    <mergeCell ref="B2:E2"/>
    <mergeCell ref="B39:E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Inversora</vt:lpstr>
      <vt:lpstr>Não inversora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2023-03-14T00:28:52Z</dcterms:created>
  <dcterms:modified xsi:type="dcterms:W3CDTF">2023-04-28T13:55:38Z</dcterms:modified>
</cp:coreProperties>
</file>