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ergi\Desktop\faculdade\2º Ano\2ºS\LABS\LABSFISICAII\-114\Fonte Estabilizada\"/>
    </mc:Choice>
  </mc:AlternateContent>
  <xr:revisionPtr revIDLastSave="0" documentId="13_ncr:1_{E404A783-FAAD-43FE-BE4D-97097FBB42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8z+H23ko/6SHvhtbjsphlzXBcBQ==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23" i="1"/>
  <c r="H13" i="1"/>
  <c r="H14" i="1"/>
  <c r="H15" i="1"/>
  <c r="H16" i="1"/>
  <c r="H17" i="1"/>
  <c r="H18" i="1"/>
  <c r="H19" i="1"/>
  <c r="H20" i="1"/>
  <c r="H12" i="1"/>
  <c r="H8" i="1"/>
  <c r="F3" i="1"/>
  <c r="I26" i="1" s="1"/>
  <c r="F2" i="1"/>
  <c r="J29" i="1" l="1"/>
  <c r="I12" i="1"/>
  <c r="J14" i="1"/>
  <c r="I19" i="1"/>
  <c r="J24" i="1"/>
  <c r="I29" i="1"/>
  <c r="I14" i="1"/>
  <c r="J17" i="1"/>
  <c r="I24" i="1"/>
  <c r="J27" i="1"/>
  <c r="J13" i="1"/>
  <c r="J12" i="1"/>
  <c r="I17" i="1"/>
  <c r="J20" i="1"/>
  <c r="I27" i="1"/>
  <c r="J30" i="1"/>
  <c r="I30" i="1"/>
  <c r="J15" i="1"/>
  <c r="I20" i="1"/>
  <c r="J25" i="1"/>
  <c r="I15" i="1"/>
  <c r="J18" i="1"/>
  <c r="I25" i="1"/>
  <c r="J28" i="1"/>
  <c r="J31" i="1"/>
  <c r="J23" i="1"/>
  <c r="I28" i="1"/>
  <c r="I13" i="1"/>
  <c r="J16" i="1"/>
  <c r="I23" i="1"/>
  <c r="J26" i="1"/>
  <c r="I31" i="1"/>
  <c r="I18" i="1"/>
  <c r="I16" i="1"/>
  <c r="J19" i="1"/>
</calcChain>
</file>

<file path=xl/sharedStrings.xml><?xml version="1.0" encoding="utf-8"?>
<sst xmlns="http://schemas.openxmlformats.org/spreadsheetml/2006/main" count="37" uniqueCount="36">
  <si>
    <t>f /Hz</t>
  </si>
  <si>
    <t>T /s</t>
  </si>
  <si>
    <t>u(f) /Hz</t>
  </si>
  <si>
    <t>u(T) /s</t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</si>
  <si>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in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</si>
  <si>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in</t>
    </r>
    <r>
      <rPr>
        <sz val="11"/>
        <color theme="1"/>
        <rFont val="Calibri"/>
      </rPr>
      <t>) /V</t>
    </r>
  </si>
  <si>
    <t>SEM REGULADOR</t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</si>
  <si>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</si>
  <si>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</si>
  <si>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</si>
  <si>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</si>
  <si>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</si>
  <si>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</si>
  <si>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Erro% 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</si>
  <si>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</si>
  <si>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</si>
  <si>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</si>
  <si>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</si>
  <si>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</si>
  <si>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ripple|teórico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</si>
  <si>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>Erro% 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</t>
    </r>
  </si>
  <si>
    <t>COM REGULADOR</t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</si>
  <si>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saída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</si>
  <si>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saída</t>
    </r>
    <r>
      <rPr>
        <sz val="11"/>
        <color theme="1"/>
        <rFont val="Calibri"/>
      </rPr>
      <t>)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</si>
  <si>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</si>
  <si>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</si>
  <si>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</si>
  <si>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/V</t>
    </r>
  </si>
  <si>
    <r>
      <rPr>
        <sz val="11"/>
        <color theme="1"/>
        <rFont val="Calibri"/>
      </rPr>
      <t xml:space="preserve">I </t>
    </r>
    <r>
      <rPr>
        <sz val="11"/>
        <color theme="1"/>
        <rFont val="Calibri"/>
      </rPr>
      <t>±</t>
    </r>
    <r>
      <rPr>
        <sz val="11"/>
        <color theme="1"/>
        <rFont val="Calibri"/>
      </rPr>
      <t xml:space="preserve"> 0.01 /mA</t>
    </r>
  </si>
  <si>
    <r>
      <rPr>
        <sz val="11"/>
        <color theme="1"/>
        <rFont val="Calibri"/>
      </rPr>
      <t>C /</t>
    </r>
    <r>
      <rPr>
        <sz val="11"/>
        <color theme="1"/>
        <rFont val="Calibri"/>
      </rPr>
      <t>μF</t>
    </r>
  </si>
  <si>
    <r>
      <rPr>
        <sz val="11"/>
        <color theme="1"/>
        <rFont val="Calibri"/>
      </rPr>
      <t>R /</t>
    </r>
    <r>
      <rPr>
        <sz val="11"/>
        <color theme="1"/>
        <rFont val="Calibri"/>
      </rPr>
      <t>Ω</t>
    </r>
    <r>
      <rPr>
        <sz val="11"/>
        <color theme="1"/>
        <rFont val="Calibri"/>
      </rPr>
      <t xml:space="preserve"> </t>
    </r>
    <r>
      <rPr>
        <sz val="11"/>
        <color theme="1"/>
        <rFont val="Calibri"/>
      </rPr>
      <t>± 5%</t>
    </r>
  </si>
  <si>
    <r>
      <rPr>
        <sz val="11"/>
        <color theme="1"/>
        <rFont val="Calibri"/>
      </rPr>
      <t>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 xml:space="preserve"> /mV</t>
    </r>
  </si>
  <si>
    <r>
      <rPr>
        <sz val="11"/>
        <color theme="1"/>
        <rFont val="Calibri"/>
      </rPr>
      <t>u(V</t>
    </r>
    <r>
      <rPr>
        <vertAlign val="subscript"/>
        <sz val="11"/>
        <color theme="1"/>
        <rFont val="Calibri"/>
      </rPr>
      <t>ripple</t>
    </r>
    <r>
      <rPr>
        <sz val="11"/>
        <color theme="1"/>
        <rFont val="Calibri"/>
      </rPr>
      <t>) /mV</t>
    </r>
  </si>
  <si>
    <r>
      <rPr>
        <sz val="11"/>
        <color theme="1"/>
        <rFont val="Calibri"/>
      </rPr>
      <t xml:space="preserve">I </t>
    </r>
    <r>
      <rPr>
        <sz val="11"/>
        <color theme="1"/>
        <rFont val="Calibri"/>
      </rPr>
      <t>±</t>
    </r>
    <r>
      <rPr>
        <sz val="11"/>
        <color theme="1"/>
        <rFont val="Calibri"/>
      </rPr>
      <t xml:space="preserve"> 0.01 /mA</t>
    </r>
  </si>
  <si>
    <t>lmed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</si>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</sst>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E+00"/>
    <numFmt numFmtId="166" formatCode="0.000"/>
    <numFmt numFmtId="167" formatCode="0.0"/>
    <numFmt numFmtId="168" formatCode="0.00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4"/>
      <color theme="1"/>
      <name val="Calibri"/>
    </font>
    <font>
      <sz val="11"/>
      <name val="Calibri"/>
    </font>
    <font>
      <vertAlign val="subscript"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D699EF"/>
      </patternFill>
    </fill>
    <fill>
      <patternFill patternType="solid">
        <fgColor theme="0"/>
        <bgColor rgb="FFF6E8FC"/>
      </patternFill>
    </fill>
    <fill>
      <patternFill patternType="solid">
        <fgColor theme="5" tint="0.39997558519241921"/>
        <bgColor rgb="FFEAC9F7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2" xfId="0" applyFont="1" applyFill="1" applyBorder="1"/>
    <xf numFmtId="164" fontId="2" fillId="0" borderId="0" xfId="0" applyNumberFormat="1" applyFont="1"/>
    <xf numFmtId="0" fontId="2" fillId="2" borderId="5" xfId="0" applyFont="1" applyFill="1" applyBorder="1"/>
    <xf numFmtId="166" fontId="2" fillId="2" borderId="5" xfId="0" applyNumberFormat="1" applyFont="1" applyFill="1" applyBorder="1"/>
    <xf numFmtId="0" fontId="2" fillId="2" borderId="6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4" borderId="7" xfId="0" applyFont="1" applyFill="1" applyBorder="1"/>
    <xf numFmtId="166" fontId="2" fillId="4" borderId="7" xfId="0" applyNumberFormat="1" applyFont="1" applyFill="1" applyBorder="1"/>
    <xf numFmtId="2" fontId="2" fillId="4" borderId="5" xfId="0" applyNumberFormat="1" applyFont="1" applyFill="1" applyBorder="1"/>
    <xf numFmtId="0" fontId="2" fillId="5" borderId="8" xfId="0" applyFont="1" applyFill="1" applyBorder="1"/>
    <xf numFmtId="2" fontId="2" fillId="4" borderId="8" xfId="0" applyNumberFormat="1" applyFont="1" applyFill="1" applyBorder="1"/>
    <xf numFmtId="0" fontId="2" fillId="2" borderId="8" xfId="0" applyFont="1" applyFill="1" applyBorder="1"/>
    <xf numFmtId="2" fontId="2" fillId="2" borderId="8" xfId="0" applyNumberFormat="1" applyFont="1" applyFill="1" applyBorder="1"/>
    <xf numFmtId="164" fontId="2" fillId="4" borderId="8" xfId="0" applyNumberFormat="1" applyFont="1" applyFill="1" applyBorder="1"/>
    <xf numFmtId="165" fontId="2" fillId="2" borderId="8" xfId="0" applyNumberFormat="1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166" fontId="2" fillId="4" borderId="8" xfId="0" applyNumberFormat="1" applyFont="1" applyFill="1" applyBorder="1"/>
    <xf numFmtId="1" fontId="2" fillId="2" borderId="8" xfId="0" applyNumberFormat="1" applyFont="1" applyFill="1" applyBorder="1"/>
    <xf numFmtId="167" fontId="2" fillId="2" borderId="8" xfId="0" applyNumberFormat="1" applyFont="1" applyFill="1" applyBorder="1"/>
    <xf numFmtId="1" fontId="2" fillId="4" borderId="8" xfId="0" applyNumberFormat="1" applyFont="1" applyFill="1" applyBorder="1"/>
    <xf numFmtId="167" fontId="2" fillId="4" borderId="8" xfId="0" applyNumberFormat="1" applyFont="1" applyFill="1" applyBorder="1"/>
    <xf numFmtId="166" fontId="2" fillId="2" borderId="8" xfId="0" applyNumberFormat="1" applyFont="1" applyFill="1" applyBorder="1"/>
    <xf numFmtId="168" fontId="2" fillId="4" borderId="8" xfId="0" applyNumberFormat="1" applyFont="1" applyFill="1" applyBorder="1"/>
    <xf numFmtId="168" fontId="2" fillId="2" borderId="8" xfId="0" applyNumberFormat="1" applyFont="1" applyFill="1" applyBorder="1"/>
    <xf numFmtId="0" fontId="1" fillId="0" borderId="0" xfId="0" applyFont="1"/>
    <xf numFmtId="0" fontId="3" fillId="3" borderId="8" xfId="0" applyFont="1" applyFill="1" applyBorder="1" applyAlignment="1">
      <alignment horizontal="center"/>
    </xf>
    <xf numFmtId="0" fontId="4" fillId="6" borderId="8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/>
              <a:t>Erro(%) em função da Resistência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Folha1!$E$12:$E$20</c:f>
              <c:numCache>
                <c:formatCode>General</c:formatCode>
                <c:ptCount val="9"/>
                <c:pt idx="0">
                  <c:v>10000</c:v>
                </c:pt>
                <c:pt idx="1">
                  <c:v>4700</c:v>
                </c:pt>
                <c:pt idx="2">
                  <c:v>2200</c:v>
                </c:pt>
                <c:pt idx="3">
                  <c:v>1500</c:v>
                </c:pt>
                <c:pt idx="4">
                  <c:v>1000</c:v>
                </c:pt>
                <c:pt idx="5" formatCode="0">
                  <c:v>470</c:v>
                </c:pt>
                <c:pt idx="6" formatCode="0">
                  <c:v>220</c:v>
                </c:pt>
                <c:pt idx="7" formatCode="0">
                  <c:v>150</c:v>
                </c:pt>
                <c:pt idx="8" formatCode="0">
                  <c:v>100</c:v>
                </c:pt>
              </c:numCache>
            </c:numRef>
          </c:xVal>
          <c:yVal>
            <c:numRef>
              <c:f>Folha1!$J$12:$J$20</c:f>
              <c:numCache>
                <c:formatCode>0.00</c:formatCode>
                <c:ptCount val="9"/>
                <c:pt idx="0">
                  <c:v>-28.078817733990164</c:v>
                </c:pt>
                <c:pt idx="1">
                  <c:v>-21.779859484777525</c:v>
                </c:pt>
                <c:pt idx="2">
                  <c:v>-16.59192825112105</c:v>
                </c:pt>
                <c:pt idx="3">
                  <c:v>-16.731517509727613</c:v>
                </c:pt>
                <c:pt idx="4">
                  <c:v>-13.513513513513512</c:v>
                </c:pt>
                <c:pt idx="5">
                  <c:v>-7.0422535211267343</c:v>
                </c:pt>
                <c:pt idx="6">
                  <c:v>5.5118110236220685</c:v>
                </c:pt>
                <c:pt idx="7">
                  <c:v>12.669126691266925</c:v>
                </c:pt>
                <c:pt idx="8">
                  <c:v>21.979067554709818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171-9405-CDD821FD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981915"/>
        <c:axId val="1040807278"/>
      </c:scatterChart>
      <c:valAx>
        <c:axId val="1967981915"/>
        <c:scaling>
          <c:orientation val="minMax"/>
          <c:max val="11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R /</a:t>
                </a:r>
                <a:r>
                  <a:rPr lang="el-GR" sz="1000" b="0" i="0">
                    <a:solidFill>
                      <a:srgbClr val="000000"/>
                    </a:solidFill>
                    <a:latin typeface="+mn-lt"/>
                  </a:rPr>
                  <a:t>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40807278"/>
        <c:crosses val="autoZero"/>
        <c:crossBetween val="midCat"/>
      </c:valAx>
      <c:valAx>
        <c:axId val="10408072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967981915"/>
        <c:crosses val="autoZero"/>
        <c:crossBetween val="midCat"/>
        <c:majorUnit val="4"/>
      </c:valAx>
    </c:plotArea>
    <c:legend>
      <c:legendPos val="r"/>
      <c:layout>
        <c:manualLayout>
          <c:xMode val="edge"/>
          <c:yMode val="edge"/>
          <c:x val="0.68582258203640034"/>
          <c:y val="0.15052123766219364"/>
          <c:w val="0.24497603292546177"/>
          <c:h val="8.4896306975712543E-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  <c:dispBlanksAs val="zero"/>
    <c:showDLblsOverMax val="1"/>
  </c:chart>
  <c:spPr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PT"/>
              <a:t>Erro</a:t>
            </a:r>
            <a:r>
              <a:rPr lang="pt-PT" baseline="0"/>
              <a:t>(%) em função da Resistência</a:t>
            </a:r>
            <a:endParaRPr lang="pt-P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Regulador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Folha1!$E$23:$E$31</c:f>
              <c:numCache>
                <c:formatCode>General</c:formatCode>
                <c:ptCount val="9"/>
                <c:pt idx="0">
                  <c:v>10000</c:v>
                </c:pt>
                <c:pt idx="1">
                  <c:v>4700</c:v>
                </c:pt>
                <c:pt idx="2">
                  <c:v>2200</c:v>
                </c:pt>
                <c:pt idx="3">
                  <c:v>1500</c:v>
                </c:pt>
                <c:pt idx="4">
                  <c:v>1000</c:v>
                </c:pt>
                <c:pt idx="5" formatCode="0">
                  <c:v>470</c:v>
                </c:pt>
                <c:pt idx="6" formatCode="0">
                  <c:v>220</c:v>
                </c:pt>
                <c:pt idx="7" formatCode="0">
                  <c:v>150</c:v>
                </c:pt>
                <c:pt idx="8" formatCode="0">
                  <c:v>100</c:v>
                </c:pt>
              </c:numCache>
            </c:numRef>
          </c:xVal>
          <c:yVal>
            <c:numRef>
              <c:f>Folha1!$J$23:$J$31</c:f>
              <c:numCache>
                <c:formatCode>0.00</c:formatCode>
                <c:ptCount val="9"/>
                <c:pt idx="0">
                  <c:v>-29.999999999999993</c:v>
                </c:pt>
                <c:pt idx="1">
                  <c:v>-14.657210401891263</c:v>
                </c:pt>
                <c:pt idx="2">
                  <c:v>-5.9751972942502976</c:v>
                </c:pt>
                <c:pt idx="3">
                  <c:v>-8.3591331269349869</c:v>
                </c:pt>
                <c:pt idx="4">
                  <c:v>2.3872679045092862</c:v>
                </c:pt>
                <c:pt idx="5">
                  <c:v>6.7357512953367937</c:v>
                </c:pt>
                <c:pt idx="6">
                  <c:v>-0.6369426751592504</c:v>
                </c:pt>
                <c:pt idx="7">
                  <c:v>7.7490774907749138</c:v>
                </c:pt>
                <c:pt idx="8">
                  <c:v>13.333333333333316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F-4DE8-ABD1-5A6A2E7E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3559"/>
        <c:axId val="181240416"/>
      </c:scatterChart>
      <c:valAx>
        <c:axId val="249393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R /</a:t>
                </a:r>
                <a:r>
                  <a:rPr lang="el-GR" sz="1000" b="0" i="0">
                    <a:solidFill>
                      <a:srgbClr val="000000"/>
                    </a:solidFill>
                    <a:latin typeface="+mn-lt"/>
                  </a:rPr>
                  <a:t>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1240416"/>
        <c:crosses val="autoZero"/>
        <c:crossBetween val="midCat"/>
      </c:valAx>
      <c:valAx>
        <c:axId val="181240416"/>
        <c:scaling>
          <c:orientation val="minMax"/>
          <c:max val="2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49393559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66861734264349026"/>
          <c:y val="0.14425049500391399"/>
          <c:w val="0.25905561333135246"/>
          <c:h val="9.3955150343049229E-2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609600</xdr:colOff>
      <xdr:row>4</xdr:row>
      <xdr:rowOff>190500</xdr:rowOff>
    </xdr:from>
    <xdr:ext cx="4057650" cy="2705100"/>
    <xdr:graphicFrame macro="">
      <xdr:nvGraphicFramePr>
        <xdr:cNvPr id="761433236" name="Chart 1">
          <a:extLst>
            <a:ext uri="{FF2B5EF4-FFF2-40B4-BE49-F238E27FC236}">
              <a16:creationId xmlns:a16="http://schemas.microsoft.com/office/drawing/2014/main" id="{00000000-0008-0000-0000-0000948C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609600</xdr:colOff>
      <xdr:row>21</xdr:row>
      <xdr:rowOff>0</xdr:rowOff>
    </xdr:from>
    <xdr:ext cx="4038600" cy="2714625"/>
    <xdr:graphicFrame macro="">
      <xdr:nvGraphicFramePr>
        <xdr:cNvPr id="1441536506" name="Chart 2">
          <a:extLst>
            <a:ext uri="{FF2B5EF4-FFF2-40B4-BE49-F238E27FC236}">
              <a16:creationId xmlns:a16="http://schemas.microsoft.com/office/drawing/2014/main" id="{00000000-0008-0000-0000-0000FA19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3" zoomScaleNormal="100" workbookViewId="0">
      <selection activeCell="J45" sqref="J45"/>
    </sheetView>
  </sheetViews>
  <sheetFormatPr defaultColWidth="14.44140625" defaultRowHeight="15" customHeight="1"/>
  <cols>
    <col min="1" max="2" width="8.6640625" customWidth="1"/>
    <col min="3" max="3" width="9" customWidth="1"/>
    <col min="4" max="4" width="8.6640625" customWidth="1"/>
    <col min="5" max="5" width="9" customWidth="1"/>
    <col min="6" max="6" width="9.6640625" customWidth="1"/>
    <col min="7" max="7" width="11.6640625" customWidth="1"/>
    <col min="8" max="8" width="13.33203125" customWidth="1"/>
    <col min="9" max="9" width="15.33203125" customWidth="1"/>
    <col min="10" max="10" width="12.33203125" customWidth="1"/>
    <col min="11" max="11" width="9" customWidth="1"/>
    <col min="12" max="12" width="12.109375" customWidth="1"/>
    <col min="13" max="26" width="8.6640625" customWidth="1"/>
  </cols>
  <sheetData>
    <row r="1" spans="1:12" ht="14.25" customHeight="1"/>
    <row r="2" spans="1:12" ht="14.25" customHeight="1">
      <c r="B2" s="13" t="s">
        <v>0</v>
      </c>
      <c r="C2" s="14">
        <v>50</v>
      </c>
      <c r="E2" s="13" t="s">
        <v>1</v>
      </c>
      <c r="F2" s="17">
        <f>1/C2</f>
        <v>0.02</v>
      </c>
    </row>
    <row r="3" spans="1:12" ht="14.25" customHeight="1">
      <c r="B3" s="13" t="s">
        <v>2</v>
      </c>
      <c r="C3" s="15"/>
      <c r="E3" s="13" t="s">
        <v>3</v>
      </c>
      <c r="F3" s="18">
        <f>C3/C2^2</f>
        <v>0</v>
      </c>
    </row>
    <row r="4" spans="1:12" ht="14.25" customHeight="1"/>
    <row r="5" spans="1:12" ht="14.25" customHeight="1">
      <c r="B5" s="13" t="s">
        <v>4</v>
      </c>
      <c r="C5" s="14">
        <v>14.48</v>
      </c>
    </row>
    <row r="6" spans="1:12" ht="14.25" customHeight="1">
      <c r="B6" s="13" t="s">
        <v>5</v>
      </c>
      <c r="C6" s="16">
        <v>0.01</v>
      </c>
    </row>
    <row r="7" spans="1:12" ht="14.25" customHeight="1"/>
    <row r="8" spans="1:12" ht="14.25" customHeight="1">
      <c r="H8">
        <f>C$5*(1-EXP(-F$2/(E12*C$11*10^-6)))</f>
        <v>0.28672321051818395</v>
      </c>
    </row>
    <row r="9" spans="1:12" ht="14.25" customHeight="1">
      <c r="B9" s="30" t="s">
        <v>6</v>
      </c>
      <c r="C9" s="31"/>
      <c r="D9" s="31"/>
    </row>
    <row r="10" spans="1:12" ht="14.25" customHeight="1"/>
    <row r="11" spans="1:12" ht="14.25" customHeight="1">
      <c r="B11" s="13" t="s">
        <v>7</v>
      </c>
      <c r="C11" s="15">
        <v>100</v>
      </c>
      <c r="D11" t="s">
        <v>35</v>
      </c>
      <c r="E11" s="19" t="s">
        <v>8</v>
      </c>
      <c r="F11" s="19" t="s">
        <v>9</v>
      </c>
      <c r="G11" s="19" t="s">
        <v>10</v>
      </c>
      <c r="H11" s="19" t="s">
        <v>11</v>
      </c>
      <c r="I11" s="19" t="s">
        <v>12</v>
      </c>
      <c r="J11" s="19" t="s">
        <v>13</v>
      </c>
    </row>
    <row r="12" spans="1:12" ht="14.25" customHeight="1">
      <c r="D12">
        <v>2.0299999999999998</v>
      </c>
      <c r="E12" s="20">
        <v>10000</v>
      </c>
      <c r="F12" s="20">
        <v>0.52</v>
      </c>
      <c r="G12" s="20">
        <v>1E-3</v>
      </c>
      <c r="H12" s="21">
        <f xml:space="preserve"> D12*10^-3/(C$11*10^-6*C$2)</f>
        <v>0.40599999999999997</v>
      </c>
      <c r="I12" s="21">
        <f>SQRT((1-EXP(-F$3/(E12*C$11*10^-6)))^2*C$6^2+(C$5/(E12*C$11)*EXP(-F$2/(E12*C$11*10^-6)))^2*F$3^2+(C$5*F$2/(E12^2*C$11*10^-6)*EXP(-F$2/(E12*C$11*10^-6)))^2*(E12*0.05)^2)</f>
        <v>1.4193276789481818E-2</v>
      </c>
      <c r="J12" s="14">
        <f t="shared" ref="J12:J20" si="0">(H12-F12)/H12*100</f>
        <v>-28.078817733990164</v>
      </c>
      <c r="L12" s="2"/>
    </row>
    <row r="13" spans="1:12" ht="14.25" customHeight="1">
      <c r="D13">
        <v>4.2699999999999996</v>
      </c>
      <c r="E13" s="15">
        <v>4700</v>
      </c>
      <c r="F13" s="15">
        <v>1.04</v>
      </c>
      <c r="G13" s="15"/>
      <c r="H13" s="21">
        <f t="shared" ref="H13:H20" si="1" xml:space="preserve"> D13*10^-3/(C$11*10^-6*C$2)</f>
        <v>0.85399999999999998</v>
      </c>
      <c r="I13" s="16">
        <f t="shared" ref="I12:I20" si="2">SQRT((1-EXP(-F$3/(E13*C$11*10^-6)))^2*C$6^2+(C$5/(E13*C$11)*EXP(-F$2/(E13*C$11*10^-6)))^2*F$3^2+(C$5*F$2/(E13^2*C$11*10^-6)*EXP(-F$2/(E13*C$11*10^-6)))^2*(E13*0.05)^2)</f>
        <v>2.9525012331497201E-2</v>
      </c>
      <c r="J13" s="16">
        <f t="shared" si="0"/>
        <v>-21.779859484777525</v>
      </c>
      <c r="L13" s="2"/>
    </row>
    <row r="14" spans="1:12" ht="14.25" customHeight="1">
      <c r="D14">
        <v>8.92</v>
      </c>
      <c r="E14" s="20">
        <v>2200</v>
      </c>
      <c r="F14" s="21">
        <v>2.08</v>
      </c>
      <c r="G14" s="20"/>
      <c r="H14" s="21">
        <f t="shared" si="1"/>
        <v>1.7840000000000005</v>
      </c>
      <c r="I14" s="14">
        <f t="shared" si="2"/>
        <v>6.0098628962577991E-2</v>
      </c>
      <c r="J14" s="14">
        <f t="shared" si="0"/>
        <v>-16.59192825112105</v>
      </c>
      <c r="L14" s="2"/>
    </row>
    <row r="15" spans="1:12" ht="14.25" customHeight="1">
      <c r="D15">
        <v>12.85</v>
      </c>
      <c r="E15" s="15">
        <v>1500</v>
      </c>
      <c r="F15" s="15">
        <v>3</v>
      </c>
      <c r="G15" s="15"/>
      <c r="H15" s="21">
        <f t="shared" si="1"/>
        <v>2.5700000000000003</v>
      </c>
      <c r="I15" s="16">
        <f t="shared" si="2"/>
        <v>8.448339773161255E-2</v>
      </c>
      <c r="J15" s="16">
        <f t="shared" si="0"/>
        <v>-16.731517509727613</v>
      </c>
      <c r="L15" s="2"/>
    </row>
    <row r="16" spans="1:12" ht="14.25" customHeight="1">
      <c r="A16" t="s">
        <v>34</v>
      </c>
      <c r="D16">
        <v>18.5</v>
      </c>
      <c r="E16" s="20">
        <v>1000</v>
      </c>
      <c r="F16" s="14">
        <v>4.2</v>
      </c>
      <c r="G16" s="20"/>
      <c r="H16" s="21">
        <f t="shared" si="1"/>
        <v>3.7</v>
      </c>
      <c r="I16" s="14">
        <f t="shared" si="2"/>
        <v>0.11855221304569177</v>
      </c>
      <c r="J16" s="14">
        <f t="shared" si="0"/>
        <v>-13.513513513513512</v>
      </c>
      <c r="L16" s="2"/>
    </row>
    <row r="17" spans="2:12" ht="14.25" customHeight="1">
      <c r="D17">
        <v>35.5</v>
      </c>
      <c r="E17" s="22">
        <v>470</v>
      </c>
      <c r="F17" s="16">
        <v>7.6</v>
      </c>
      <c r="G17" s="15">
        <v>0.01</v>
      </c>
      <c r="H17" s="21">
        <f t="shared" si="1"/>
        <v>7.1000000000000014</v>
      </c>
      <c r="I17" s="23">
        <f t="shared" si="2"/>
        <v>0.201309625729888</v>
      </c>
      <c r="J17" s="16">
        <f t="shared" si="0"/>
        <v>-7.0422535211267343</v>
      </c>
      <c r="L17" s="2"/>
    </row>
    <row r="18" spans="2:12" ht="14.25" customHeight="1">
      <c r="D18">
        <v>63.5</v>
      </c>
      <c r="E18" s="24">
        <v>220</v>
      </c>
      <c r="F18" s="14">
        <v>12</v>
      </c>
      <c r="G18" s="20"/>
      <c r="H18" s="21">
        <f t="shared" si="1"/>
        <v>12.700000000000003</v>
      </c>
      <c r="I18" s="25">
        <f t="shared" si="2"/>
        <v>0.26517508435190207</v>
      </c>
      <c r="J18" s="14">
        <f t="shared" si="0"/>
        <v>5.5118110236220685</v>
      </c>
      <c r="L18" s="2"/>
    </row>
    <row r="19" spans="2:12" ht="14.25" customHeight="1">
      <c r="D19">
        <v>81.3</v>
      </c>
      <c r="E19" s="22">
        <v>150</v>
      </c>
      <c r="F19" s="16">
        <v>14.2</v>
      </c>
      <c r="G19" s="15">
        <v>0</v>
      </c>
      <c r="H19" s="21">
        <f t="shared" si="1"/>
        <v>16.260000000000002</v>
      </c>
      <c r="I19" s="23">
        <f t="shared" si="2"/>
        <v>0.25445910399438149</v>
      </c>
      <c r="J19" s="16">
        <f t="shared" si="0"/>
        <v>12.669126691266925</v>
      </c>
      <c r="L19" s="2"/>
    </row>
    <row r="20" spans="2:12" ht="14.25" customHeight="1">
      <c r="D20">
        <v>105.1</v>
      </c>
      <c r="E20" s="24">
        <v>100</v>
      </c>
      <c r="F20" s="20">
        <v>16.399999999999999</v>
      </c>
      <c r="G20" s="20">
        <v>0.1</v>
      </c>
      <c r="H20" s="21">
        <f t="shared" si="1"/>
        <v>21.020000000000003</v>
      </c>
      <c r="I20" s="25">
        <f t="shared" si="2"/>
        <v>0.19596549012661524</v>
      </c>
      <c r="J20" s="14">
        <f t="shared" si="0"/>
        <v>21.979067554709818</v>
      </c>
      <c r="L20" s="2"/>
    </row>
    <row r="21" spans="2:12" ht="14.25" customHeight="1"/>
    <row r="22" spans="2:12" ht="14.25" customHeight="1">
      <c r="B22" s="13" t="s">
        <v>14</v>
      </c>
      <c r="C22" s="15">
        <v>1000</v>
      </c>
      <c r="D22" t="s">
        <v>35</v>
      </c>
      <c r="E22" s="19" t="s">
        <v>15</v>
      </c>
      <c r="F22" s="19" t="s">
        <v>16</v>
      </c>
      <c r="G22" s="19" t="s">
        <v>17</v>
      </c>
      <c r="H22" s="19" t="s">
        <v>18</v>
      </c>
      <c r="I22" s="19" t="s">
        <v>19</v>
      </c>
      <c r="J22" s="19" t="s">
        <v>20</v>
      </c>
    </row>
    <row r="23" spans="2:12" ht="14.25" customHeight="1">
      <c r="D23">
        <v>2</v>
      </c>
      <c r="E23" s="20">
        <v>10000</v>
      </c>
      <c r="F23" s="20">
        <v>5.1999999999999998E-2</v>
      </c>
      <c r="G23" s="20"/>
      <c r="H23" s="21">
        <f xml:space="preserve"> D23*10^-3/(C$22*10^-6*C$2)</f>
        <v>0.04</v>
      </c>
      <c r="I23" s="21">
        <f t="shared" ref="I23:I31" si="3">SQRT((1-EXP(-F$3/(E23*C$22*10^-6)))^2*C$6^2+(C$5/(E23*C$22)*EXP(-F$2/(E23*C$22*10^-6)))^2*F$3^2+(C$5*F$2/(E23^2*C$22*10^-6)*EXP(-F$2/(E23*C$22*10^-6)))^2*(E23*0.05)^2)</f>
        <v>1.4451068940702983E-3</v>
      </c>
      <c r="J23" s="14">
        <f t="shared" ref="J23:J31" si="4">(H23-F23)/H23*100</f>
        <v>-29.999999999999993</v>
      </c>
    </row>
    <row r="24" spans="2:12" ht="14.25" customHeight="1">
      <c r="D24">
        <v>4.2300000000000004</v>
      </c>
      <c r="E24" s="15">
        <v>4700</v>
      </c>
      <c r="F24" s="15">
        <v>9.7000000000000003E-2</v>
      </c>
      <c r="G24" s="15">
        <v>1E-4</v>
      </c>
      <c r="H24" s="21">
        <f t="shared" ref="H24:H31" si="5" xml:space="preserve"> D24*10^-3/(C$22*10^-6*C$2)</f>
        <v>8.4599999999999995E-2</v>
      </c>
      <c r="I24" s="26">
        <f t="shared" si="3"/>
        <v>3.0677689134061322E-3</v>
      </c>
      <c r="J24" s="16">
        <f t="shared" si="4"/>
        <v>-14.657210401891263</v>
      </c>
    </row>
    <row r="25" spans="2:12" ht="14.25" customHeight="1">
      <c r="D25">
        <v>8.8699999999999992</v>
      </c>
      <c r="E25" s="20">
        <v>2200</v>
      </c>
      <c r="F25" s="27">
        <v>0.188</v>
      </c>
      <c r="G25" s="20"/>
      <c r="H25" s="21">
        <f t="shared" si="5"/>
        <v>0.17739999999999997</v>
      </c>
      <c r="I25" s="21">
        <f t="shared" si="3"/>
        <v>6.5222546247324497E-3</v>
      </c>
      <c r="J25" s="14">
        <f t="shared" si="4"/>
        <v>-5.9751972942502976</v>
      </c>
    </row>
    <row r="26" spans="2:12" ht="14.25" customHeight="1">
      <c r="D26">
        <v>12.92</v>
      </c>
      <c r="E26" s="15">
        <v>1500</v>
      </c>
      <c r="F26" s="28">
        <v>0.28000000000000003</v>
      </c>
      <c r="G26" s="15"/>
      <c r="H26" s="21">
        <f t="shared" si="5"/>
        <v>0.25840000000000002</v>
      </c>
      <c r="I26" s="26">
        <f t="shared" si="3"/>
        <v>9.5254764953121296E-3</v>
      </c>
      <c r="J26" s="16">
        <f t="shared" si="4"/>
        <v>-8.3591331269349869</v>
      </c>
    </row>
    <row r="27" spans="2:12" ht="14.25" customHeight="1">
      <c r="D27">
        <v>18.850000000000001</v>
      </c>
      <c r="E27" s="20">
        <v>1000</v>
      </c>
      <c r="F27" s="21">
        <v>0.36799999999999999</v>
      </c>
      <c r="G27" s="20"/>
      <c r="H27" s="21">
        <f t="shared" si="5"/>
        <v>0.377</v>
      </c>
      <c r="I27" s="21">
        <f t="shared" si="3"/>
        <v>1.4193276789481818E-2</v>
      </c>
      <c r="J27" s="14">
        <f t="shared" si="4"/>
        <v>2.3872679045092862</v>
      </c>
    </row>
    <row r="28" spans="2:12" ht="14.25" customHeight="1">
      <c r="D28">
        <v>38.6</v>
      </c>
      <c r="E28" s="22">
        <v>470</v>
      </c>
      <c r="F28" s="26">
        <v>0.72</v>
      </c>
      <c r="G28" s="15">
        <v>1E-3</v>
      </c>
      <c r="H28" s="21">
        <f t="shared" si="5"/>
        <v>0.77200000000000002</v>
      </c>
      <c r="I28" s="16">
        <f t="shared" si="3"/>
        <v>2.9525012331497204E-2</v>
      </c>
      <c r="J28" s="16">
        <f t="shared" si="4"/>
        <v>6.7357512953367937</v>
      </c>
    </row>
    <row r="29" spans="2:12" ht="14.25" customHeight="1">
      <c r="D29">
        <v>78.5</v>
      </c>
      <c r="E29" s="24">
        <v>220</v>
      </c>
      <c r="F29" s="21">
        <v>1.58</v>
      </c>
      <c r="G29" s="20">
        <v>0.01</v>
      </c>
      <c r="H29" s="21">
        <f t="shared" si="5"/>
        <v>1.5699999999999998</v>
      </c>
      <c r="I29" s="14">
        <f t="shared" si="3"/>
        <v>6.0098628962577998E-2</v>
      </c>
      <c r="J29" s="14">
        <f t="shared" si="4"/>
        <v>-0.6369426751592504</v>
      </c>
    </row>
    <row r="30" spans="2:12" ht="14.25" customHeight="1">
      <c r="D30">
        <v>108.4</v>
      </c>
      <c r="E30" s="22">
        <v>150</v>
      </c>
      <c r="F30" s="26">
        <v>2</v>
      </c>
      <c r="G30" s="15"/>
      <c r="H30" s="21">
        <f t="shared" si="5"/>
        <v>2.1680000000000001</v>
      </c>
      <c r="I30" s="16">
        <f t="shared" si="3"/>
        <v>8.448339773161255E-2</v>
      </c>
      <c r="J30" s="16">
        <f t="shared" si="4"/>
        <v>7.7490774907749138</v>
      </c>
    </row>
    <row r="31" spans="2:12" ht="14.25" customHeight="1">
      <c r="D31">
        <v>150</v>
      </c>
      <c r="E31" s="24">
        <v>100</v>
      </c>
      <c r="F31" s="14">
        <v>2.6</v>
      </c>
      <c r="G31" s="20">
        <v>0.1</v>
      </c>
      <c r="H31" s="21">
        <f t="shared" si="5"/>
        <v>2.9999999999999996</v>
      </c>
      <c r="I31" s="14">
        <f t="shared" si="3"/>
        <v>0.11855221304569177</v>
      </c>
      <c r="J31" s="14">
        <f t="shared" si="4"/>
        <v>13.333333333333316</v>
      </c>
    </row>
    <row r="32" spans="2:12" ht="14.25" customHeight="1">
      <c r="I32" s="29"/>
    </row>
    <row r="33" spans="2:8" ht="14.25" customHeight="1"/>
    <row r="34" spans="2:8" ht="14.25" customHeight="1">
      <c r="B34" s="30" t="s">
        <v>21</v>
      </c>
      <c r="C34" s="31"/>
      <c r="D34" s="31"/>
    </row>
    <row r="35" spans="2:8" ht="14.25" customHeight="1"/>
    <row r="36" spans="2:8" ht="14.25" customHeight="1">
      <c r="B36" s="13" t="s">
        <v>22</v>
      </c>
      <c r="C36" s="14">
        <v>14.4</v>
      </c>
    </row>
    <row r="37" spans="2:8" ht="14.25" customHeight="1">
      <c r="B37" s="13" t="s">
        <v>23</v>
      </c>
      <c r="C37" s="15"/>
    </row>
    <row r="38" spans="2:8" ht="14.25" customHeight="1"/>
    <row r="39" spans="2:8" ht="14.25" customHeight="1">
      <c r="B39" s="13" t="s">
        <v>24</v>
      </c>
      <c r="C39" s="15">
        <v>100</v>
      </c>
      <c r="E39" s="19" t="s">
        <v>25</v>
      </c>
      <c r="F39" s="19" t="s">
        <v>26</v>
      </c>
      <c r="G39" s="19" t="s">
        <v>27</v>
      </c>
      <c r="H39" s="19" t="s">
        <v>28</v>
      </c>
    </row>
    <row r="40" spans="2:8" ht="14.25" customHeight="1">
      <c r="E40" s="15">
        <v>4700</v>
      </c>
      <c r="F40" s="20"/>
      <c r="G40" s="20"/>
      <c r="H40" s="20">
        <v>0.5</v>
      </c>
    </row>
    <row r="41" spans="2:8" ht="14.25" customHeight="1">
      <c r="E41" s="20">
        <v>2200</v>
      </c>
      <c r="F41" s="26"/>
      <c r="G41" s="15"/>
      <c r="H41" s="15">
        <v>1.05</v>
      </c>
    </row>
    <row r="42" spans="2:8" ht="14.25" customHeight="1">
      <c r="E42" s="15">
        <v>1500</v>
      </c>
      <c r="F42" s="20"/>
      <c r="G42" s="20"/>
      <c r="H42" s="20">
        <v>2.2400000000000002</v>
      </c>
    </row>
    <row r="43" spans="2:8" ht="14.25" customHeight="1">
      <c r="D43">
        <v>6.19</v>
      </c>
      <c r="E43" s="20">
        <v>1000</v>
      </c>
      <c r="F43" s="15">
        <v>4.0000000000000001E-3</v>
      </c>
      <c r="G43" s="15"/>
      <c r="H43" s="15">
        <v>3.21</v>
      </c>
    </row>
    <row r="44" spans="2:8" ht="14.25" customHeight="1">
      <c r="D44">
        <v>11.96</v>
      </c>
      <c r="E44" s="22">
        <v>470</v>
      </c>
      <c r="F44" s="20">
        <v>4.0000000000000001E-3</v>
      </c>
      <c r="G44" s="20"/>
      <c r="H44" s="20">
        <v>4.5999999999999996</v>
      </c>
    </row>
    <row r="45" spans="2:8" ht="14.25" customHeight="1">
      <c r="D45">
        <v>24.63</v>
      </c>
      <c r="E45" s="24">
        <v>220</v>
      </c>
      <c r="F45" s="15">
        <v>4.0000000000000001E-3</v>
      </c>
      <c r="G45" s="15"/>
      <c r="H45" s="15">
        <v>9.11</v>
      </c>
    </row>
    <row r="46" spans="2:8" ht="14.25" customHeight="1">
      <c r="D46">
        <v>35.479999999999997</v>
      </c>
      <c r="E46" s="22">
        <v>150</v>
      </c>
      <c r="F46" s="20">
        <v>6.0000000000000001E-3</v>
      </c>
      <c r="G46" s="20"/>
      <c r="H46" s="20">
        <v>16.93</v>
      </c>
    </row>
    <row r="47" spans="2:8" ht="14.25" customHeight="1">
      <c r="D47">
        <v>52.62</v>
      </c>
      <c r="E47" s="24">
        <v>100</v>
      </c>
      <c r="F47" s="15">
        <v>0.08</v>
      </c>
      <c r="G47" s="15"/>
      <c r="H47" s="15">
        <v>22.16</v>
      </c>
    </row>
    <row r="48" spans="2:8" ht="14.25" customHeight="1">
      <c r="D48">
        <v>92.2</v>
      </c>
      <c r="E48">
        <v>47</v>
      </c>
      <c r="F48" s="20">
        <v>3.28</v>
      </c>
      <c r="G48" s="20"/>
      <c r="H48" s="20">
        <v>29.14</v>
      </c>
    </row>
    <row r="49" spans="2:8" ht="14.25" customHeight="1"/>
    <row r="50" spans="2:8" ht="14.25" customHeight="1">
      <c r="B50" s="9" t="s">
        <v>29</v>
      </c>
      <c r="C50" s="1">
        <v>1000</v>
      </c>
      <c r="E50" s="6" t="s">
        <v>30</v>
      </c>
      <c r="F50" s="6" t="s">
        <v>31</v>
      </c>
      <c r="G50" s="7" t="s">
        <v>32</v>
      </c>
      <c r="H50" s="6" t="s">
        <v>33</v>
      </c>
    </row>
    <row r="51" spans="2:8" ht="14.25" customHeight="1">
      <c r="E51" s="10">
        <v>10000</v>
      </c>
      <c r="F51" s="11"/>
      <c r="G51" s="10"/>
      <c r="H51" s="10">
        <v>0.51</v>
      </c>
    </row>
    <row r="52" spans="2:8" ht="14.25" customHeight="1">
      <c r="E52" s="3">
        <v>4700</v>
      </c>
      <c r="F52" s="4"/>
      <c r="G52" s="3"/>
      <c r="H52" s="3">
        <v>1.08</v>
      </c>
    </row>
    <row r="53" spans="2:8" ht="14.25" customHeight="1">
      <c r="E53" s="8">
        <v>2200</v>
      </c>
      <c r="F53" s="8"/>
      <c r="G53" s="8"/>
      <c r="H53" s="8">
        <v>2.35</v>
      </c>
    </row>
    <row r="54" spans="2:8" ht="14.25" customHeight="1">
      <c r="E54" s="3">
        <v>1500</v>
      </c>
      <c r="F54" s="3"/>
      <c r="G54" s="3"/>
      <c r="H54" s="3">
        <v>3.43</v>
      </c>
    </row>
    <row r="55" spans="2:8" ht="14.25" customHeight="1">
      <c r="E55" s="8">
        <v>1000</v>
      </c>
      <c r="F55" s="12"/>
      <c r="G55" s="8"/>
      <c r="H55" s="8">
        <v>5.24</v>
      </c>
    </row>
    <row r="56" spans="2:8" ht="14.25" customHeight="1">
      <c r="E56" s="5">
        <v>470</v>
      </c>
      <c r="F56" s="5"/>
      <c r="G56" s="5"/>
      <c r="H56" s="5">
        <v>10.75</v>
      </c>
    </row>
    <row r="57" spans="2:8" ht="14.25" customHeight="1">
      <c r="D57">
        <v>24.61</v>
      </c>
      <c r="E57" s="32">
        <v>220</v>
      </c>
      <c r="F57">
        <v>0.06</v>
      </c>
    </row>
    <row r="58" spans="2:8" ht="14.25" customHeight="1">
      <c r="D58">
        <v>35.43</v>
      </c>
      <c r="E58">
        <v>150</v>
      </c>
      <c r="F58">
        <v>0.12</v>
      </c>
    </row>
    <row r="59" spans="2:8" ht="14.25" customHeight="1">
      <c r="D59">
        <v>52.72</v>
      </c>
      <c r="E59" s="32">
        <v>100</v>
      </c>
      <c r="F59">
        <v>0.08</v>
      </c>
    </row>
    <row r="60" spans="2:8" ht="14.25" customHeight="1">
      <c r="D60">
        <v>105.3</v>
      </c>
      <c r="E60" s="33">
        <v>47</v>
      </c>
      <c r="F60">
        <v>0.12</v>
      </c>
    </row>
    <row r="61" spans="2:8" ht="14.25" customHeight="1"/>
    <row r="62" spans="2:8" ht="14.25" customHeight="1"/>
    <row r="63" spans="2:8" ht="14.25" customHeight="1"/>
    <row r="64" spans="2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9:D9"/>
    <mergeCell ref="B34:D34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2023-03-11T16:57:57Z</dcterms:created>
  <dcterms:modified xsi:type="dcterms:W3CDTF">2023-04-26T15:59:12Z</dcterms:modified>
</cp:coreProperties>
</file>