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CHAN\OneDrive\Ambiente de Trabalho\FCUP\2.º ano\2.º semestre\Laboratórios de Física II\Lab. -1.14\Excels\"/>
    </mc:Choice>
  </mc:AlternateContent>
  <xr:revisionPtr revIDLastSave="0" documentId="13_ncr:1_{A37F48E3-E683-4F44-9DA0-A0A5E2600D7F}" xr6:coauthVersionLast="47" xr6:coauthVersionMax="47" xr10:uidLastSave="{00000000-0000-0000-0000-000000000000}"/>
  <bookViews>
    <workbookView xWindow="-108" yWindow="-108" windowWidth="23256" windowHeight="12456" xr2:uid="{8FB4B29B-C6EF-4146-BDDD-17EC50990B13}"/>
  </bookViews>
  <sheets>
    <sheet name="Realimentação negativa" sheetId="1" r:id="rId1"/>
    <sheet name="Diferenciad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" i="1" l="1"/>
  <c r="R19" i="1"/>
  <c r="R51" i="1"/>
  <c r="R52" i="1"/>
  <c r="R56" i="1"/>
  <c r="O19" i="1"/>
  <c r="O18" i="1"/>
  <c r="R18" i="1" s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" i="2"/>
  <c r="F3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" i="2"/>
  <c r="C33" i="2"/>
  <c r="C32" i="2"/>
  <c r="H26" i="2"/>
  <c r="I26" i="2"/>
  <c r="H27" i="2"/>
  <c r="I27" i="2"/>
  <c r="H28" i="2"/>
  <c r="I28" i="2"/>
  <c r="H29" i="2"/>
  <c r="I29" i="2"/>
  <c r="H30" i="2"/>
  <c r="I30" i="2"/>
  <c r="H25" i="2"/>
  <c r="I25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58" i="1"/>
  <c r="I58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I37" i="1"/>
  <c r="R50" i="1"/>
  <c r="R49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H37" i="1"/>
  <c r="I36" i="1"/>
  <c r="H36" i="1"/>
  <c r="I7" i="1"/>
  <c r="I11" i="1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I8" i="1"/>
  <c r="I9" i="1"/>
  <c r="I10" i="1"/>
  <c r="I12" i="1"/>
  <c r="I13" i="1"/>
  <c r="I14" i="1"/>
  <c r="I15" i="1"/>
  <c r="I16" i="1"/>
  <c r="I6" i="1"/>
  <c r="H7" i="1"/>
  <c r="H8" i="1"/>
  <c r="H9" i="1"/>
  <c r="H10" i="1"/>
  <c r="H11" i="1"/>
  <c r="H12" i="1"/>
  <c r="H13" i="1"/>
  <c r="H14" i="1"/>
  <c r="H15" i="1"/>
  <c r="H16" i="1"/>
  <c r="H6" i="1"/>
  <c r="I5" i="1"/>
  <c r="H5" i="1"/>
</calcChain>
</file>

<file path=xl/sharedStrings.xml><?xml version="1.0" encoding="utf-8"?>
<sst xmlns="http://schemas.openxmlformats.org/spreadsheetml/2006/main" count="50" uniqueCount="26">
  <si>
    <t>CONFIGURAÇÃO NÃO INVERSORA</t>
  </si>
  <si>
    <r>
      <t>V</t>
    </r>
    <r>
      <rPr>
        <vertAlign val="subscript"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/V</t>
    </r>
  </si>
  <si>
    <r>
      <t>V</t>
    </r>
    <r>
      <rPr>
        <vertAlign val="subscript"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/V</t>
    </r>
  </si>
  <si>
    <t>A</t>
  </si>
  <si>
    <t>u(A)</t>
  </si>
  <si>
    <r>
      <t>u(V</t>
    </r>
    <r>
      <rPr>
        <vertAlign val="subscript"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) /V</t>
    </r>
  </si>
  <si>
    <r>
      <t>u(V</t>
    </r>
    <r>
      <rPr>
        <vertAlign val="subscript"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) /V</t>
    </r>
  </si>
  <si>
    <t>CONFIGURAÇÃO INVERSORA</t>
  </si>
  <si>
    <t>f /kHz</t>
  </si>
  <si>
    <t>u(f) /kHz</t>
  </si>
  <si>
    <t>C /F</t>
  </si>
  <si>
    <r>
      <t>V</t>
    </r>
    <r>
      <rPr>
        <vertAlign val="subscript"/>
        <sz val="11"/>
        <color theme="1"/>
        <rFont val="Calibri"/>
        <family val="2"/>
        <scheme val="minor"/>
      </rPr>
      <t>out|ref</t>
    </r>
    <r>
      <rPr>
        <sz val="11"/>
        <color theme="1"/>
        <rFont val="Calibri"/>
        <family val="2"/>
        <scheme val="minor"/>
      </rPr>
      <t xml:space="preserve"> /V</t>
    </r>
  </si>
  <si>
    <t>u(C) /F</t>
  </si>
  <si>
    <r>
      <t>R /</t>
    </r>
    <r>
      <rPr>
        <sz val="11"/>
        <color theme="1"/>
        <rFont val="Calibri"/>
        <family val="2"/>
      </rPr>
      <t>Ω</t>
    </r>
  </si>
  <si>
    <t>u(R) /Ω</t>
  </si>
  <si>
    <r>
      <t>A</t>
    </r>
    <r>
      <rPr>
        <vertAlign val="subscript"/>
        <sz val="11"/>
        <color theme="1"/>
        <rFont val="Calibri"/>
        <family val="2"/>
        <scheme val="minor"/>
      </rPr>
      <t>ref</t>
    </r>
  </si>
  <si>
    <r>
      <t>I</t>
    </r>
    <r>
      <rPr>
        <vertAlign val="subscript"/>
        <sz val="11"/>
        <color theme="1"/>
        <rFont val="Calibri"/>
        <family val="2"/>
        <scheme val="minor"/>
      </rPr>
      <t>med</t>
    </r>
    <r>
      <rPr>
        <sz val="11"/>
        <color theme="1"/>
        <rFont val="Calibri"/>
        <family val="2"/>
        <scheme val="minor"/>
      </rPr>
      <t xml:space="preserve"> /A</t>
    </r>
  </si>
  <si>
    <r>
      <t>E</t>
    </r>
    <r>
      <rPr>
        <vertAlign val="subscript"/>
        <sz val="11"/>
        <color theme="1"/>
        <rFont val="Calibri"/>
        <family val="2"/>
        <scheme val="minor"/>
      </rPr>
      <t>%</t>
    </r>
  </si>
  <si>
    <r>
      <t>Tolerância</t>
    </r>
    <r>
      <rPr>
        <vertAlign val="subscript"/>
        <sz val="11"/>
        <color theme="1"/>
        <rFont val="Calibri"/>
        <family val="2"/>
        <scheme val="minor"/>
      </rPr>
      <t>%</t>
    </r>
  </si>
  <si>
    <r>
      <t>u(I</t>
    </r>
    <r>
      <rPr>
        <vertAlign val="subscript"/>
        <sz val="11"/>
        <color theme="1"/>
        <rFont val="Calibri"/>
        <family val="2"/>
        <scheme val="minor"/>
      </rPr>
      <t>med</t>
    </r>
    <r>
      <rPr>
        <sz val="11"/>
        <color theme="1"/>
        <rFont val="Calibri"/>
        <family val="2"/>
        <scheme val="minor"/>
      </rPr>
      <t>) /A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</si>
  <si>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(R</t>
    </r>
    <r>
      <rPr>
        <vertAlign val="subscript"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)</t>
    </r>
  </si>
  <si>
    <r>
      <t>R</t>
    </r>
    <r>
      <rPr>
        <vertAlign val="subscript"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</si>
  <si>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r>
      <t>u(R</t>
    </r>
    <r>
      <rPr>
        <vertAlign val="subscript"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) /Ω</t>
    </r>
  </si>
  <si>
    <r>
      <t>R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/Ω</t>
    </r>
  </si>
  <si>
    <r>
      <t>u(R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 /Ω</t>
    </r>
  </si>
  <si>
    <r>
      <t>R</t>
    </r>
    <r>
      <rPr>
        <vertAlign val="subscript"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/Ω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</si>
</sst>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0"/>
    <numFmt numFmtId="167" formatCode="0.0E+00"/>
    <numFmt numFmtId="168" formatCode="0E+00"/>
  </numFmts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6E8FC"/>
        <bgColor indexed="64"/>
      </patternFill>
    </fill>
    <fill>
      <patternFill patternType="solid">
        <fgColor rgb="FFE1B3F3"/>
        <bgColor indexed="64"/>
      </patternFill>
    </fill>
    <fill>
      <patternFill patternType="solid">
        <fgColor rgb="FFEDD0F8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5" xfId="0" applyBorder="1"/>
    <xf numFmtId="0" fontId="0" fillId="0" borderId="7" xfId="0" applyBorder="1"/>
    <xf numFmtId="0" fontId="0" fillId="4" borderId="4" xfId="0" applyFill="1" applyBorder="1"/>
    <xf numFmtId="0" fontId="0" fillId="4" borderId="6" xfId="0" applyFill="1" applyBorder="1"/>
    <xf numFmtId="164" fontId="0" fillId="0" borderId="5" xfId="0" applyNumberFormat="1" applyBorder="1"/>
    <xf numFmtId="0" fontId="0" fillId="3" borderId="2" xfId="0" applyFill="1" applyBorder="1"/>
    <xf numFmtId="0" fontId="0" fillId="5" borderId="9" xfId="0" applyFill="1" applyBorder="1"/>
    <xf numFmtId="0" fontId="0" fillId="2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3" borderId="3" xfId="0" applyFill="1" applyBorder="1"/>
    <xf numFmtId="0" fontId="0" fillId="3" borderId="8" xfId="0" applyFill="1" applyBorder="1"/>
    <xf numFmtId="165" fontId="0" fillId="5" borderId="15" xfId="0" applyNumberFormat="1" applyFill="1" applyBorder="1"/>
    <xf numFmtId="2" fontId="0" fillId="2" borderId="16" xfId="0" applyNumberFormat="1" applyFill="1" applyBorder="1"/>
    <xf numFmtId="2" fontId="0" fillId="5" borderId="16" xfId="0" applyNumberFormat="1" applyFill="1" applyBorder="1"/>
    <xf numFmtId="164" fontId="0" fillId="2" borderId="16" xfId="0" applyNumberFormat="1" applyFill="1" applyBorder="1"/>
    <xf numFmtId="164" fontId="0" fillId="5" borderId="16" xfId="0" applyNumberFormat="1" applyFill="1" applyBorder="1"/>
    <xf numFmtId="164" fontId="0" fillId="5" borderId="17" xfId="0" applyNumberFormat="1" applyFill="1" applyBorder="1"/>
    <xf numFmtId="0" fontId="0" fillId="5" borderId="15" xfId="0" applyFill="1" applyBorder="1"/>
    <xf numFmtId="0" fontId="0" fillId="2" borderId="16" xfId="0" applyFill="1" applyBorder="1"/>
    <xf numFmtId="0" fontId="0" fillId="5" borderId="16" xfId="0" applyFill="1" applyBorder="1"/>
    <xf numFmtId="0" fontId="0" fillId="5" borderId="17" xfId="0" applyFill="1" applyBorder="1"/>
    <xf numFmtId="2" fontId="0" fillId="5" borderId="17" xfId="0" applyNumberFormat="1" applyFill="1" applyBorder="1"/>
    <xf numFmtId="2" fontId="0" fillId="5" borderId="15" xfId="0" applyNumberFormat="1" applyFill="1" applyBorder="1"/>
    <xf numFmtId="2" fontId="0" fillId="2" borderId="13" xfId="0" applyNumberFormat="1" applyFill="1" applyBorder="1"/>
    <xf numFmtId="2" fontId="0" fillId="5" borderId="13" xfId="0" applyNumberFormat="1" applyFill="1" applyBorder="1"/>
    <xf numFmtId="2" fontId="0" fillId="5" borderId="14" xfId="0" applyNumberFormat="1" applyFill="1" applyBorder="1"/>
    <xf numFmtId="164" fontId="0" fillId="5" borderId="12" xfId="0" applyNumberFormat="1" applyFill="1" applyBorder="1"/>
    <xf numFmtId="164" fontId="0" fillId="2" borderId="13" xfId="0" applyNumberFormat="1" applyFill="1" applyBorder="1"/>
    <xf numFmtId="164" fontId="0" fillId="5" borderId="13" xfId="0" applyNumberFormat="1" applyFill="1" applyBorder="1"/>
    <xf numFmtId="164" fontId="0" fillId="5" borderId="15" xfId="0" applyNumberFormat="1" applyFill="1" applyBorder="1"/>
    <xf numFmtId="164" fontId="0" fillId="5" borderId="18" xfId="0" applyNumberFormat="1" applyFill="1" applyBorder="1"/>
    <xf numFmtId="2" fontId="0" fillId="5" borderId="10" xfId="0" applyNumberFormat="1" applyFill="1" applyBorder="1"/>
    <xf numFmtId="2" fontId="0" fillId="2" borderId="10" xfId="0" applyNumberFormat="1" applyFill="1" applyBorder="1"/>
    <xf numFmtId="2" fontId="0" fillId="5" borderId="11" xfId="0" applyNumberFormat="1" applyFill="1" applyBorder="1"/>
    <xf numFmtId="0" fontId="0" fillId="2" borderId="11" xfId="0" applyFill="1" applyBorder="1"/>
    <xf numFmtId="0" fontId="0" fillId="2" borderId="17" xfId="0" applyFill="1" applyBorder="1"/>
    <xf numFmtId="164" fontId="0" fillId="2" borderId="17" xfId="0" applyNumberFormat="1" applyFill="1" applyBorder="1"/>
    <xf numFmtId="2" fontId="0" fillId="5" borderId="9" xfId="0" applyNumberFormat="1" applyFill="1" applyBorder="1"/>
    <xf numFmtId="164" fontId="0" fillId="2" borderId="10" xfId="0" applyNumberFormat="1" applyFill="1" applyBorder="1"/>
    <xf numFmtId="164" fontId="0" fillId="5" borderId="10" xfId="0" applyNumberFormat="1" applyFill="1" applyBorder="1"/>
    <xf numFmtId="164" fontId="0" fillId="2" borderId="11" xfId="0" applyNumberFormat="1" applyFill="1" applyBorder="1"/>
    <xf numFmtId="2" fontId="0" fillId="2" borderId="17" xfId="0" applyNumberFormat="1" applyFill="1" applyBorder="1"/>
    <xf numFmtId="166" fontId="0" fillId="0" borderId="0" xfId="0" applyNumberFormat="1"/>
    <xf numFmtId="2" fontId="0" fillId="0" borderId="15" xfId="0" applyNumberFormat="1" applyBorder="1"/>
    <xf numFmtId="0" fontId="0" fillId="3" borderId="1" xfId="0" applyFill="1" applyBorder="1"/>
    <xf numFmtId="2" fontId="0" fillId="0" borderId="19" xfId="0" applyNumberFormat="1" applyBorder="1"/>
    <xf numFmtId="2" fontId="0" fillId="2" borderId="19" xfId="0" applyNumberFormat="1" applyFill="1" applyBorder="1"/>
    <xf numFmtId="164" fontId="0" fillId="0" borderId="19" xfId="0" applyNumberFormat="1" applyBorder="1"/>
    <xf numFmtId="164" fontId="0" fillId="2" borderId="19" xfId="0" applyNumberFormat="1" applyFill="1" applyBorder="1"/>
    <xf numFmtId="2" fontId="0" fillId="2" borderId="20" xfId="0" applyNumberFormat="1" applyFill="1" applyBorder="1"/>
    <xf numFmtId="2" fontId="0" fillId="0" borderId="16" xfId="0" applyNumberFormat="1" applyBorder="1"/>
    <xf numFmtId="11" fontId="0" fillId="0" borderId="5" xfId="0" applyNumberFormat="1" applyBorder="1"/>
    <xf numFmtId="168" fontId="0" fillId="0" borderId="7" xfId="0" applyNumberFormat="1" applyBorder="1"/>
    <xf numFmtId="167" fontId="0" fillId="0" borderId="5" xfId="0" applyNumberFormat="1" applyBorder="1"/>
    <xf numFmtId="0" fontId="0" fillId="4" borderId="21" xfId="0" applyFill="1" applyBorder="1"/>
    <xf numFmtId="168" fontId="0" fillId="0" borderId="22" xfId="0" applyNumberFormat="1" applyBorder="1"/>
    <xf numFmtId="0" fontId="0" fillId="4" borderId="24" xfId="0" applyFill="1" applyBorder="1"/>
    <xf numFmtId="0" fontId="0" fillId="0" borderId="22" xfId="0" applyBorder="1"/>
    <xf numFmtId="2" fontId="0" fillId="0" borderId="23" xfId="0" applyNumberFormat="1" applyBorder="1"/>
    <xf numFmtId="1" fontId="0" fillId="0" borderId="22" xfId="0" applyNumberFormat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" fontId="0" fillId="0" borderId="2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D0F8"/>
      <color rgb="FFC164E6"/>
      <color rgb="FFF6E8FC"/>
      <color rgb="FFE1B3F3"/>
      <color rgb="FFD699EF"/>
      <color rgb="FFF8EDFD"/>
      <color rgb="FFEAC9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164E6"/>
              </a:solidFill>
              <a:ln w="9525">
                <a:solidFill>
                  <a:srgbClr val="C164E6"/>
                </a:solidFill>
              </a:ln>
              <a:effectLst/>
            </c:spPr>
          </c:marker>
          <c:xVal>
            <c:numRef>
              <c:f>'Realimentação negativa'!$B$5:$B$29</c:f>
              <c:numCache>
                <c:formatCode>0.00</c:formatCode>
                <c:ptCount val="25"/>
                <c:pt idx="0" formatCode="0.00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23</c:v>
                </c:pt>
                <c:pt idx="10">
                  <c:v>26</c:v>
                </c:pt>
                <c:pt idx="11">
                  <c:v>29</c:v>
                </c:pt>
                <c:pt idx="12">
                  <c:v>32</c:v>
                </c:pt>
                <c:pt idx="13">
                  <c:v>35</c:v>
                </c:pt>
                <c:pt idx="14">
                  <c:v>38</c:v>
                </c:pt>
                <c:pt idx="15">
                  <c:v>40</c:v>
                </c:pt>
                <c:pt idx="16">
                  <c:v>45</c:v>
                </c:pt>
                <c:pt idx="17" formatCode="0.0">
                  <c:v>50</c:v>
                </c:pt>
                <c:pt idx="18">
                  <c:v>55</c:v>
                </c:pt>
                <c:pt idx="19" formatCode="0.0">
                  <c:v>70</c:v>
                </c:pt>
                <c:pt idx="20">
                  <c:v>60</c:v>
                </c:pt>
                <c:pt idx="21" formatCode="0.0">
                  <c:v>80</c:v>
                </c:pt>
                <c:pt idx="22" formatCode="0.0">
                  <c:v>90</c:v>
                </c:pt>
                <c:pt idx="23" formatCode="0.0">
                  <c:v>100</c:v>
                </c:pt>
                <c:pt idx="24" formatCode="0.0">
                  <c:v>110</c:v>
                </c:pt>
              </c:numCache>
            </c:numRef>
          </c:xVal>
          <c:yVal>
            <c:numRef>
              <c:f>'Realimentação negativa'!$H$5:$H$29</c:f>
              <c:numCache>
                <c:formatCode>0.0</c:formatCode>
                <c:ptCount val="25"/>
                <c:pt idx="0">
                  <c:v>10.673076923076922</c:v>
                </c:pt>
                <c:pt idx="1">
                  <c:v>10.857142857142858</c:v>
                </c:pt>
                <c:pt idx="2">
                  <c:v>10.761904761904763</c:v>
                </c:pt>
                <c:pt idx="3">
                  <c:v>10</c:v>
                </c:pt>
                <c:pt idx="4">
                  <c:v>9.1176470588235308</c:v>
                </c:pt>
                <c:pt idx="5">
                  <c:v>8.6274509803921582</c:v>
                </c:pt>
                <c:pt idx="6">
                  <c:v>8.1372549019607856</c:v>
                </c:pt>
                <c:pt idx="7">
                  <c:v>7.2549019607843137</c:v>
                </c:pt>
                <c:pt idx="8">
                  <c:v>6.5686274509803919</c:v>
                </c:pt>
                <c:pt idx="9">
                  <c:v>5.6862745098039209</c:v>
                </c:pt>
                <c:pt idx="10">
                  <c:v>5.0980392156862742</c:v>
                </c:pt>
                <c:pt idx="11" formatCode="0.00">
                  <c:v>4.5544554455445541</c:v>
                </c:pt>
                <c:pt idx="12" formatCode="0.00">
                  <c:v>4.0784313725490193</c:v>
                </c:pt>
                <c:pt idx="13" formatCode="0.00">
                  <c:v>3.725490196078431</c:v>
                </c:pt>
                <c:pt idx="14" formatCode="0.00">
                  <c:v>3.4509803921568629</c:v>
                </c:pt>
                <c:pt idx="15" formatCode="0.00">
                  <c:v>3.2549019607843137</c:v>
                </c:pt>
                <c:pt idx="16" formatCode="0.00">
                  <c:v>2.9019607843137254</c:v>
                </c:pt>
                <c:pt idx="17" formatCode="0.00">
                  <c:v>2.613861386138614</c:v>
                </c:pt>
                <c:pt idx="18" formatCode="0.00">
                  <c:v>2.3960396039603959</c:v>
                </c:pt>
                <c:pt idx="19" formatCode="0.00">
                  <c:v>1.8431372549019607</c:v>
                </c:pt>
                <c:pt idx="20" formatCode="0.00">
                  <c:v>2.1782178217821784</c:v>
                </c:pt>
                <c:pt idx="21" formatCode="0.00">
                  <c:v>1.6078431372549018</c:v>
                </c:pt>
                <c:pt idx="22" formatCode="0.00">
                  <c:v>1.4509803921568627</c:v>
                </c:pt>
                <c:pt idx="23" formatCode="0.00">
                  <c:v>1.2941176470588236</c:v>
                </c:pt>
                <c:pt idx="24" formatCode="0.00">
                  <c:v>1.1764705882352942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39-400D-9750-E1DEEA26A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67375"/>
        <c:axId val="1900432175"/>
      </c:scatterChart>
      <c:valAx>
        <c:axId val="6846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/kHz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0432175"/>
        <c:crosses val="autoZero"/>
        <c:crossBetween val="midCat"/>
      </c:valAx>
      <c:valAx>
        <c:axId val="1900432175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846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164E6"/>
              </a:solidFill>
              <a:ln w="9525">
                <a:solidFill>
                  <a:srgbClr val="C164E6"/>
                </a:solidFill>
              </a:ln>
              <a:effectLst/>
            </c:spPr>
          </c:marker>
          <c:xVal>
            <c:numRef>
              <c:f>'Realimentação negativa'!$B$36:$B$58</c:f>
              <c:numCache>
                <c:formatCode>0.00</c:formatCode>
                <c:ptCount val="23"/>
                <c:pt idx="0" formatCode="0.00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 formatCode="0.0">
                  <c:v>16</c:v>
                </c:pt>
                <c:pt idx="6" formatCode="0.0">
                  <c:v>18</c:v>
                </c:pt>
                <c:pt idx="7" formatCode="0.0">
                  <c:v>20</c:v>
                </c:pt>
                <c:pt idx="8" formatCode="0.0">
                  <c:v>23</c:v>
                </c:pt>
                <c:pt idx="9" formatCode="0.0">
                  <c:v>26</c:v>
                </c:pt>
                <c:pt idx="10" formatCode="0.0">
                  <c:v>29</c:v>
                </c:pt>
                <c:pt idx="11" formatCode="0.0">
                  <c:v>32</c:v>
                </c:pt>
                <c:pt idx="12" formatCode="0.0">
                  <c:v>35</c:v>
                </c:pt>
                <c:pt idx="13" formatCode="0.0">
                  <c:v>40</c:v>
                </c:pt>
                <c:pt idx="14" formatCode="0.0">
                  <c:v>45</c:v>
                </c:pt>
                <c:pt idx="15" formatCode="0.0">
                  <c:v>50</c:v>
                </c:pt>
                <c:pt idx="16" formatCode="0.0">
                  <c:v>55</c:v>
                </c:pt>
                <c:pt idx="17" formatCode="0.0">
                  <c:v>70</c:v>
                </c:pt>
                <c:pt idx="18" formatCode="0.0">
                  <c:v>60</c:v>
                </c:pt>
                <c:pt idx="19" formatCode="0.0">
                  <c:v>80</c:v>
                </c:pt>
                <c:pt idx="20" formatCode="0.0">
                  <c:v>90</c:v>
                </c:pt>
                <c:pt idx="21" formatCode="0.0">
                  <c:v>100</c:v>
                </c:pt>
                <c:pt idx="22" formatCode="0.0">
                  <c:v>110</c:v>
                </c:pt>
              </c:numCache>
            </c:numRef>
          </c:xVal>
          <c:yVal>
            <c:numRef>
              <c:f>'Realimentação negativa'!$H$36:$H$58</c:f>
              <c:numCache>
                <c:formatCode>0.0</c:formatCode>
                <c:ptCount val="23"/>
                <c:pt idx="0">
                  <c:v>9.6999999999999993</c:v>
                </c:pt>
                <c:pt idx="1">
                  <c:v>9.8039215686274517</c:v>
                </c:pt>
                <c:pt idx="2">
                  <c:v>9.615384615384615</c:v>
                </c:pt>
                <c:pt idx="3">
                  <c:v>9.4230769230769234</c:v>
                </c:pt>
                <c:pt idx="4">
                  <c:v>8.75</c:v>
                </c:pt>
                <c:pt idx="5">
                  <c:v>7.9807692307692308</c:v>
                </c:pt>
                <c:pt idx="6" formatCode="0.00">
                  <c:v>7.2475247524752477</c:v>
                </c:pt>
                <c:pt idx="7" formatCode="0.00">
                  <c:v>6.5742574257425739</c:v>
                </c:pt>
                <c:pt idx="8" formatCode="0.00">
                  <c:v>5.6699029126213594</c:v>
                </c:pt>
                <c:pt idx="9" formatCode="0.00">
                  <c:v>5.0980392156862742</c:v>
                </c:pt>
                <c:pt idx="10" formatCode="0.00">
                  <c:v>4.5882352941176467</c:v>
                </c:pt>
                <c:pt idx="11" formatCode="0.00">
                  <c:v>4.1553398058252426</c:v>
                </c:pt>
                <c:pt idx="12" formatCode="0.00">
                  <c:v>3.8076923076923075</c:v>
                </c:pt>
                <c:pt idx="13" formatCode="0.00">
                  <c:v>3.3398058252427183</c:v>
                </c:pt>
                <c:pt idx="14" formatCode="0.00">
                  <c:v>2.9902912621359223</c:v>
                </c:pt>
                <c:pt idx="15" formatCode="0.00">
                  <c:v>2.7184466019417473</c:v>
                </c:pt>
                <c:pt idx="16" formatCode="0.00">
                  <c:v>2.4951456310679609</c:v>
                </c:pt>
                <c:pt idx="17" formatCode="0.00">
                  <c:v>2</c:v>
                </c:pt>
                <c:pt idx="18" formatCode="0.00">
                  <c:v>2.29126213592233</c:v>
                </c:pt>
                <c:pt idx="19" formatCode="0.00">
                  <c:v>1.7692307692307692</c:v>
                </c:pt>
                <c:pt idx="20" formatCode="0.00">
                  <c:v>1.5339805825242718</c:v>
                </c:pt>
                <c:pt idx="21" formatCode="0.00">
                  <c:v>1.3653846153846152</c:v>
                </c:pt>
                <c:pt idx="22" formatCode="0.00">
                  <c:v>1.2692307692307692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74-4D30-8ED2-1A191F573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03183"/>
        <c:axId val="1899324703"/>
      </c:scatterChart>
      <c:valAx>
        <c:axId val="89803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/kHz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9324703"/>
        <c:crosses val="autoZero"/>
        <c:crossBetween val="midCat"/>
      </c:valAx>
      <c:valAx>
        <c:axId val="1899324703"/>
        <c:scaling>
          <c:orientation val="minMax"/>
          <c:max val="10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9803183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C164E6"/>
              </a:solidFill>
              <a:ln w="9525">
                <a:solidFill>
                  <a:srgbClr val="C164E6"/>
                </a:solidFill>
              </a:ln>
              <a:effectLst/>
            </c:spPr>
          </c:marker>
          <c:xVal>
            <c:numRef>
              <c:f>Diferenciador!$B$3:$B$30</c:f>
              <c:numCache>
                <c:formatCode>0.00</c:formatCode>
                <c:ptCount val="28"/>
                <c:pt idx="0" formatCode="0.00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 formatCode="0.0">
                  <c:v>15</c:v>
                </c:pt>
                <c:pt idx="7" formatCode="0.0">
                  <c:v>18</c:v>
                </c:pt>
                <c:pt idx="8">
                  <c:v>20</c:v>
                </c:pt>
                <c:pt idx="9" formatCode="0.0">
                  <c:v>23</c:v>
                </c:pt>
                <c:pt idx="10">
                  <c:v>26</c:v>
                </c:pt>
                <c:pt idx="11" formatCode="0.0">
                  <c:v>30</c:v>
                </c:pt>
                <c:pt idx="12" formatCode="0.0">
                  <c:v>33</c:v>
                </c:pt>
                <c:pt idx="13" formatCode="0.0">
                  <c:v>35</c:v>
                </c:pt>
                <c:pt idx="14" formatCode="0.0">
                  <c:v>40</c:v>
                </c:pt>
                <c:pt idx="15" formatCode="0.0">
                  <c:v>45</c:v>
                </c:pt>
                <c:pt idx="16" formatCode="0.0">
                  <c:v>50</c:v>
                </c:pt>
                <c:pt idx="17" formatCode="0.0">
                  <c:v>55</c:v>
                </c:pt>
                <c:pt idx="18" formatCode="0.0">
                  <c:v>60</c:v>
                </c:pt>
                <c:pt idx="19" formatCode="0.0">
                  <c:v>70</c:v>
                </c:pt>
                <c:pt idx="20" formatCode="0.0">
                  <c:v>80</c:v>
                </c:pt>
                <c:pt idx="21" formatCode="0.0">
                  <c:v>90</c:v>
                </c:pt>
                <c:pt idx="22" formatCode="0.0">
                  <c:v>100</c:v>
                </c:pt>
                <c:pt idx="23">
                  <c:v>11.5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16</c:v>
                </c:pt>
              </c:numCache>
            </c:numRef>
          </c:xVal>
          <c:yVal>
            <c:numRef>
              <c:f>Diferenciador!$H$3:$H$30</c:f>
              <c:numCache>
                <c:formatCode>0.00</c:formatCode>
                <c:ptCount val="28"/>
                <c:pt idx="0">
                  <c:v>0.6310679611650486</c:v>
                </c:pt>
                <c:pt idx="1">
                  <c:v>2.9811320754716979</c:v>
                </c:pt>
                <c:pt idx="2">
                  <c:v>1.846153846153846</c:v>
                </c:pt>
                <c:pt idx="3">
                  <c:v>4.9504950495049505</c:v>
                </c:pt>
                <c:pt idx="4">
                  <c:v>6.6666666666666661</c:v>
                </c:pt>
                <c:pt idx="5" formatCode="0.0">
                  <c:v>10.10752688172043</c:v>
                </c:pt>
                <c:pt idx="6" formatCode="0.0">
                  <c:v>10.963855421686747</c:v>
                </c:pt>
                <c:pt idx="7" formatCode="0.0">
                  <c:v>8.6363636363636367</c:v>
                </c:pt>
                <c:pt idx="8" formatCode="0.0">
                  <c:v>7.5824175824175821</c:v>
                </c:pt>
                <c:pt idx="9" formatCode="0.0">
                  <c:v>6.4516129032258061</c:v>
                </c:pt>
                <c:pt idx="10" formatCode="0.0">
                  <c:v>5.6842105263157903</c:v>
                </c:pt>
                <c:pt idx="11" formatCode="0.0">
                  <c:v>4.8958333333333339</c:v>
                </c:pt>
                <c:pt idx="12">
                  <c:v>4.1649484536082477</c:v>
                </c:pt>
                <c:pt idx="13">
                  <c:v>4.020833333333333</c:v>
                </c:pt>
                <c:pt idx="14">
                  <c:v>3.3877551020408161</c:v>
                </c:pt>
                <c:pt idx="15">
                  <c:v>3.0612244897959182</c:v>
                </c:pt>
                <c:pt idx="16">
                  <c:v>2.7755102040816331</c:v>
                </c:pt>
                <c:pt idx="17">
                  <c:v>2.489795918367347</c:v>
                </c:pt>
                <c:pt idx="18">
                  <c:v>2.3030303030303028</c:v>
                </c:pt>
                <c:pt idx="19">
                  <c:v>1.9797979797979799</c:v>
                </c:pt>
                <c:pt idx="20">
                  <c:v>1.7777777777777779</c:v>
                </c:pt>
                <c:pt idx="21">
                  <c:v>1.56</c:v>
                </c:pt>
                <c:pt idx="22">
                  <c:v>1.44</c:v>
                </c:pt>
                <c:pt idx="23">
                  <c:v>8.6458333333333339</c:v>
                </c:pt>
                <c:pt idx="24">
                  <c:v>7.916666666666667</c:v>
                </c:pt>
                <c:pt idx="25" formatCode="0.0">
                  <c:v>14</c:v>
                </c:pt>
                <c:pt idx="26" formatCode="0.0">
                  <c:v>12.564102564102564</c:v>
                </c:pt>
                <c:pt idx="27" formatCode="0.0">
                  <c:v>10.117647058823529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B8-4AF4-BE7A-977DDAD18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246464"/>
        <c:axId val="785345760"/>
      </c:scatterChart>
      <c:valAx>
        <c:axId val="837246464"/>
        <c:scaling>
          <c:orientation val="minMax"/>
          <c:max val="1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</a:t>
                </a:r>
                <a:r>
                  <a:rPr lang="pt-PT" baseline="0"/>
                  <a:t> /kHz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85345760"/>
        <c:crosses val="autoZero"/>
        <c:crossBetween val="midCat"/>
      </c:valAx>
      <c:valAx>
        <c:axId val="78534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7246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680829797298373"/>
          <c:y val="5.0040888815019571E-2"/>
          <c:w val="0.77909578909487887"/>
          <c:h val="0.7479608427358504"/>
        </c:manualLayout>
      </c:layout>
      <c:scatterChart>
        <c:scatterStyle val="lineMarker"/>
        <c:varyColors val="0"/>
        <c:ser>
          <c:idx val="1"/>
          <c:order val="0"/>
          <c:tx>
            <c:v>Valores de referência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Diferenciador!$B$3:$B$30</c:f>
              <c:numCache>
                <c:formatCode>0.00</c:formatCode>
                <c:ptCount val="28"/>
                <c:pt idx="0" formatCode="0.00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 formatCode="0.0">
                  <c:v>15</c:v>
                </c:pt>
                <c:pt idx="7" formatCode="0.0">
                  <c:v>18</c:v>
                </c:pt>
                <c:pt idx="8">
                  <c:v>20</c:v>
                </c:pt>
                <c:pt idx="9" formatCode="0.0">
                  <c:v>23</c:v>
                </c:pt>
                <c:pt idx="10">
                  <c:v>26</c:v>
                </c:pt>
                <c:pt idx="11" formatCode="0.0">
                  <c:v>30</c:v>
                </c:pt>
                <c:pt idx="12" formatCode="0.0">
                  <c:v>33</c:v>
                </c:pt>
                <c:pt idx="13" formatCode="0.0">
                  <c:v>35</c:v>
                </c:pt>
                <c:pt idx="14" formatCode="0.0">
                  <c:v>40</c:v>
                </c:pt>
                <c:pt idx="15" formatCode="0.0">
                  <c:v>45</c:v>
                </c:pt>
                <c:pt idx="16" formatCode="0.0">
                  <c:v>50</c:v>
                </c:pt>
                <c:pt idx="17" formatCode="0.0">
                  <c:v>55</c:v>
                </c:pt>
                <c:pt idx="18" formatCode="0.0">
                  <c:v>60</c:v>
                </c:pt>
                <c:pt idx="19" formatCode="0.0">
                  <c:v>70</c:v>
                </c:pt>
                <c:pt idx="20" formatCode="0.0">
                  <c:v>80</c:v>
                </c:pt>
                <c:pt idx="21" formatCode="0.0">
                  <c:v>90</c:v>
                </c:pt>
                <c:pt idx="22" formatCode="0.0">
                  <c:v>100</c:v>
                </c:pt>
                <c:pt idx="23">
                  <c:v>11.5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16</c:v>
                </c:pt>
              </c:numCache>
            </c:numRef>
          </c:xVal>
          <c:yVal>
            <c:numRef>
              <c:f>Diferenciador!$K$3:$K$30</c:f>
              <c:numCache>
                <c:formatCode>0.00</c:formatCode>
                <c:ptCount val="28"/>
                <c:pt idx="0">
                  <c:v>0.60205481613394785</c:v>
                </c:pt>
                <c:pt idx="1">
                  <c:v>3.0102740806697397</c:v>
                </c:pt>
                <c:pt idx="2">
                  <c:v>1.8061644484018435</c:v>
                </c:pt>
                <c:pt idx="3">
                  <c:v>4.8164385290715837</c:v>
                </c:pt>
                <c:pt idx="4">
                  <c:v>6.0205481613394793</c:v>
                </c:pt>
                <c:pt idx="5">
                  <c:v>7.2246577936073741</c:v>
                </c:pt>
                <c:pt idx="6">
                  <c:v>9.0308222420092186</c:v>
                </c:pt>
                <c:pt idx="7">
                  <c:v>10.836986690411061</c:v>
                </c:pt>
                <c:pt idx="8">
                  <c:v>12.041096322678957</c:v>
                </c:pt>
                <c:pt idx="9">
                  <c:v>13.8472607710808</c:v>
                </c:pt>
                <c:pt idx="10">
                  <c:v>15.653425219482649</c:v>
                </c:pt>
                <c:pt idx="11">
                  <c:v>18.061644484018437</c:v>
                </c:pt>
                <c:pt idx="12">
                  <c:v>19.867808932420282</c:v>
                </c:pt>
                <c:pt idx="13">
                  <c:v>21.071918564688175</c:v>
                </c:pt>
                <c:pt idx="14">
                  <c:v>24.082192645357917</c:v>
                </c:pt>
                <c:pt idx="15">
                  <c:v>27.092466726027659</c:v>
                </c:pt>
                <c:pt idx="16">
                  <c:v>30.102740806697401</c:v>
                </c:pt>
                <c:pt idx="17">
                  <c:v>33.113014887367136</c:v>
                </c:pt>
                <c:pt idx="18">
                  <c:v>36.123288968036867</c:v>
                </c:pt>
                <c:pt idx="19">
                  <c:v>42.143837129376351</c:v>
                </c:pt>
                <c:pt idx="20">
                  <c:v>48.164385290715835</c:v>
                </c:pt>
                <c:pt idx="21">
                  <c:v>54.184933452055311</c:v>
                </c:pt>
                <c:pt idx="22">
                  <c:v>60.205481613394795</c:v>
                </c:pt>
                <c:pt idx="23">
                  <c:v>6.9236303855404007</c:v>
                </c:pt>
                <c:pt idx="24">
                  <c:v>6.6226029774734263</c:v>
                </c:pt>
                <c:pt idx="25">
                  <c:v>7.8267126097413238</c:v>
                </c:pt>
                <c:pt idx="26">
                  <c:v>8.4287674258752716</c:v>
                </c:pt>
                <c:pt idx="27">
                  <c:v>9.6328770581431655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48-482F-9811-50AC65AE88E1}"/>
            </c:ext>
          </c:extLst>
        </c:ser>
        <c:ser>
          <c:idx val="0"/>
          <c:order val="1"/>
          <c:tx>
            <c:v>Valores experimentais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C164E6"/>
              </a:solidFill>
              <a:ln w="9525">
                <a:solidFill>
                  <a:srgbClr val="C164E6"/>
                </a:solidFill>
              </a:ln>
              <a:effectLst/>
            </c:spPr>
          </c:marker>
          <c:xVal>
            <c:numRef>
              <c:f>Diferenciador!$B$3:$B$30</c:f>
              <c:numCache>
                <c:formatCode>0.00</c:formatCode>
                <c:ptCount val="28"/>
                <c:pt idx="0" formatCode="0.00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 formatCode="0.0">
                  <c:v>15</c:v>
                </c:pt>
                <c:pt idx="7" formatCode="0.0">
                  <c:v>18</c:v>
                </c:pt>
                <c:pt idx="8">
                  <c:v>20</c:v>
                </c:pt>
                <c:pt idx="9" formatCode="0.0">
                  <c:v>23</c:v>
                </c:pt>
                <c:pt idx="10">
                  <c:v>26</c:v>
                </c:pt>
                <c:pt idx="11" formatCode="0.0">
                  <c:v>30</c:v>
                </c:pt>
                <c:pt idx="12" formatCode="0.0">
                  <c:v>33</c:v>
                </c:pt>
                <c:pt idx="13" formatCode="0.0">
                  <c:v>35</c:v>
                </c:pt>
                <c:pt idx="14" formatCode="0.0">
                  <c:v>40</c:v>
                </c:pt>
                <c:pt idx="15" formatCode="0.0">
                  <c:v>45</c:v>
                </c:pt>
                <c:pt idx="16" formatCode="0.0">
                  <c:v>50</c:v>
                </c:pt>
                <c:pt idx="17" formatCode="0.0">
                  <c:v>55</c:v>
                </c:pt>
                <c:pt idx="18" formatCode="0.0">
                  <c:v>60</c:v>
                </c:pt>
                <c:pt idx="19" formatCode="0.0">
                  <c:v>70</c:v>
                </c:pt>
                <c:pt idx="20" formatCode="0.0">
                  <c:v>80</c:v>
                </c:pt>
                <c:pt idx="21" formatCode="0.0">
                  <c:v>90</c:v>
                </c:pt>
                <c:pt idx="22" formatCode="0.0">
                  <c:v>100</c:v>
                </c:pt>
                <c:pt idx="23">
                  <c:v>11.5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16</c:v>
                </c:pt>
              </c:numCache>
            </c:numRef>
          </c:xVal>
          <c:yVal>
            <c:numRef>
              <c:f>Diferenciador!$H$3:$H$30</c:f>
              <c:numCache>
                <c:formatCode>0.00</c:formatCode>
                <c:ptCount val="28"/>
                <c:pt idx="0">
                  <c:v>0.6310679611650486</c:v>
                </c:pt>
                <c:pt idx="1">
                  <c:v>2.9811320754716979</c:v>
                </c:pt>
                <c:pt idx="2">
                  <c:v>1.846153846153846</c:v>
                </c:pt>
                <c:pt idx="3">
                  <c:v>4.9504950495049505</c:v>
                </c:pt>
                <c:pt idx="4">
                  <c:v>6.6666666666666661</c:v>
                </c:pt>
                <c:pt idx="5" formatCode="0.0">
                  <c:v>10.10752688172043</c:v>
                </c:pt>
                <c:pt idx="6" formatCode="0.0">
                  <c:v>10.963855421686747</c:v>
                </c:pt>
                <c:pt idx="7" formatCode="0.0">
                  <c:v>8.6363636363636367</c:v>
                </c:pt>
                <c:pt idx="8" formatCode="0.0">
                  <c:v>7.5824175824175821</c:v>
                </c:pt>
                <c:pt idx="9" formatCode="0.0">
                  <c:v>6.4516129032258061</c:v>
                </c:pt>
                <c:pt idx="10" formatCode="0.0">
                  <c:v>5.6842105263157903</c:v>
                </c:pt>
                <c:pt idx="11" formatCode="0.0">
                  <c:v>4.8958333333333339</c:v>
                </c:pt>
                <c:pt idx="12">
                  <c:v>4.1649484536082477</c:v>
                </c:pt>
                <c:pt idx="13">
                  <c:v>4.020833333333333</c:v>
                </c:pt>
                <c:pt idx="14">
                  <c:v>3.3877551020408161</c:v>
                </c:pt>
                <c:pt idx="15">
                  <c:v>3.0612244897959182</c:v>
                </c:pt>
                <c:pt idx="16">
                  <c:v>2.7755102040816331</c:v>
                </c:pt>
                <c:pt idx="17">
                  <c:v>2.489795918367347</c:v>
                </c:pt>
                <c:pt idx="18">
                  <c:v>2.3030303030303028</c:v>
                </c:pt>
                <c:pt idx="19">
                  <c:v>1.9797979797979799</c:v>
                </c:pt>
                <c:pt idx="20">
                  <c:v>1.7777777777777779</c:v>
                </c:pt>
                <c:pt idx="21">
                  <c:v>1.56</c:v>
                </c:pt>
                <c:pt idx="22">
                  <c:v>1.44</c:v>
                </c:pt>
                <c:pt idx="23">
                  <c:v>8.6458333333333339</c:v>
                </c:pt>
                <c:pt idx="24">
                  <c:v>7.916666666666667</c:v>
                </c:pt>
                <c:pt idx="25" formatCode="0.0">
                  <c:v>14</c:v>
                </c:pt>
                <c:pt idx="26" formatCode="0.0">
                  <c:v>12.564102564102564</c:v>
                </c:pt>
                <c:pt idx="27" formatCode="0.0">
                  <c:v>10.117647058823529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48-482F-9811-50AC65AE8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507648"/>
        <c:axId val="252665120"/>
      </c:scatterChart>
      <c:valAx>
        <c:axId val="626507648"/>
        <c:scaling>
          <c:orientation val="minMax"/>
          <c:max val="1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</a:t>
                </a:r>
                <a:r>
                  <a:rPr lang="pt-PT" baseline="0"/>
                  <a:t> /kHz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2665120"/>
        <c:crosses val="autoZero"/>
        <c:crossBetween val="midCat"/>
      </c:valAx>
      <c:valAx>
        <c:axId val="252665120"/>
        <c:scaling>
          <c:orientation val="minMax"/>
          <c:max val="6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A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50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262775702744913"/>
          <c:y val="0.13440304317055909"/>
          <c:w val="0.27108458292403564"/>
          <c:h val="0.15605255780594099"/>
        </c:manualLayout>
      </c:layout>
      <c:overlay val="0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178805</xdr:rowOff>
    </xdr:from>
    <xdr:to>
      <xdr:col>16</xdr:col>
      <xdr:colOff>0</xdr:colOff>
      <xdr:row>16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269A3F-9D16-43C1-D91F-191D35AF7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</xdr:colOff>
      <xdr:row>33</xdr:row>
      <xdr:rowOff>181389</xdr:rowOff>
    </xdr:from>
    <xdr:to>
      <xdr:col>16</xdr:col>
      <xdr:colOff>1722</xdr:colOff>
      <xdr:row>47</xdr:row>
      <xdr:rowOff>4180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5AB2429-0265-4C3A-84AE-943811447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525514</xdr:colOff>
      <xdr:row>1</xdr:row>
      <xdr:rowOff>13699</xdr:rowOff>
    </xdr:from>
    <xdr:to>
      <xdr:col>20</xdr:col>
      <xdr:colOff>216301</xdr:colOff>
      <xdr:row>15</xdr:row>
      <xdr:rowOff>177333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E767CB-DA3B-DD68-5D6A-B6BCCEC8F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558973</xdr:colOff>
      <xdr:row>17</xdr:row>
      <xdr:rowOff>179647</xdr:rowOff>
    </xdr:from>
    <xdr:to>
      <xdr:col>20</xdr:col>
      <xdr:colOff>244867</xdr:colOff>
      <xdr:row>32</xdr:row>
      <xdr:rowOff>183137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DE6C8A-8BA5-EE34-EA5A-FAE019529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4E03-EEC7-4EF9-8387-4BB84283DD59}">
  <dimension ref="B1:R58"/>
  <sheetViews>
    <sheetView tabSelected="1" zoomScale="76" zoomScaleNormal="122" workbookViewId="0">
      <selection activeCell="W31" sqref="W31"/>
    </sheetView>
  </sheetViews>
  <sheetFormatPr defaultRowHeight="14.4" x14ac:dyDescent="0.3"/>
  <cols>
    <col min="2" max="2" width="10" customWidth="1"/>
    <col min="15" max="15" width="10.33203125" bestFit="1" customWidth="1"/>
    <col min="17" max="17" width="10.5546875" bestFit="1" customWidth="1"/>
  </cols>
  <sheetData>
    <row r="1" spans="2:9" ht="15" thickBot="1" x14ac:dyDescent="0.35"/>
    <row r="2" spans="2:9" ht="18" thickBot="1" x14ac:dyDescent="0.4">
      <c r="B2" s="62" t="s">
        <v>0</v>
      </c>
      <c r="C2" s="63"/>
      <c r="D2" s="63"/>
      <c r="E2" s="64"/>
    </row>
    <row r="3" spans="2:9" ht="15" thickBot="1" x14ac:dyDescent="0.35"/>
    <row r="4" spans="2:9" ht="16.2" thickBot="1" x14ac:dyDescent="0.4">
      <c r="B4" s="12" t="s">
        <v>8</v>
      </c>
      <c r="C4" s="6" t="s">
        <v>9</v>
      </c>
      <c r="D4" s="12" t="s">
        <v>1</v>
      </c>
      <c r="E4" s="6" t="s">
        <v>6</v>
      </c>
      <c r="F4" s="12" t="s">
        <v>2</v>
      </c>
      <c r="G4" s="6" t="s">
        <v>5</v>
      </c>
      <c r="H4" s="12" t="s">
        <v>3</v>
      </c>
      <c r="I4" s="11" t="s">
        <v>4</v>
      </c>
    </row>
    <row r="5" spans="2:9" x14ac:dyDescent="0.3">
      <c r="B5" s="13">
        <v>1</v>
      </c>
      <c r="C5" s="7">
        <v>2E-3</v>
      </c>
      <c r="D5" s="19">
        <v>1.04</v>
      </c>
      <c r="E5" s="7">
        <v>0.01</v>
      </c>
      <c r="F5" s="19">
        <v>11.1</v>
      </c>
      <c r="G5" s="7">
        <v>0.1</v>
      </c>
      <c r="H5" s="31">
        <f>F5/D5</f>
        <v>10.673076923076922</v>
      </c>
      <c r="I5" s="28">
        <f>SQRT((G5/D5)^2+(F5/D5^2*E5)^2)</f>
        <v>0.14063287157650861</v>
      </c>
    </row>
    <row r="6" spans="2:9" x14ac:dyDescent="0.3">
      <c r="B6" s="14">
        <v>5</v>
      </c>
      <c r="C6" s="8">
        <v>0.01</v>
      </c>
      <c r="D6" s="20">
        <v>1.05</v>
      </c>
      <c r="E6" s="8">
        <v>0.01</v>
      </c>
      <c r="F6" s="20">
        <v>11.4</v>
      </c>
      <c r="G6" s="8">
        <v>0.1</v>
      </c>
      <c r="H6" s="16">
        <f>F6/D6</f>
        <v>10.857142857142858</v>
      </c>
      <c r="I6" s="29">
        <f>SQRT((G6/D6)^2+(F6/D6^2*E6)^2)</f>
        <v>0.14057786506764072</v>
      </c>
    </row>
    <row r="7" spans="2:9" x14ac:dyDescent="0.3">
      <c r="B7" s="15">
        <v>10</v>
      </c>
      <c r="C7" s="9">
        <v>0.02</v>
      </c>
      <c r="D7" s="21">
        <v>1.05</v>
      </c>
      <c r="E7" s="9">
        <v>0.01</v>
      </c>
      <c r="F7" s="21">
        <v>11.3</v>
      </c>
      <c r="G7" s="9">
        <v>0.1</v>
      </c>
      <c r="H7" s="17">
        <f t="shared" ref="H7:H16" si="0">F7/D7</f>
        <v>10.761904761904763</v>
      </c>
      <c r="I7" s="30">
        <f>SQRT((G7/D7)^2+(F7/D7^2*E7)^2)</f>
        <v>0.13991205339497395</v>
      </c>
    </row>
    <row r="8" spans="2:9" x14ac:dyDescent="0.3">
      <c r="B8" s="14">
        <v>12</v>
      </c>
      <c r="C8" s="8">
        <v>0.05</v>
      </c>
      <c r="D8" s="20">
        <v>1.04</v>
      </c>
      <c r="E8" s="8">
        <v>0.01</v>
      </c>
      <c r="F8" s="20">
        <v>10.4</v>
      </c>
      <c r="G8" s="8">
        <v>0.2</v>
      </c>
      <c r="H8" s="16">
        <f t="shared" si="0"/>
        <v>10</v>
      </c>
      <c r="I8" s="29">
        <f t="shared" ref="I8:I16" si="1">SQRT((G8/D8)^2+(F8/D8^2*E8)^2)</f>
        <v>0.21500653629805669</v>
      </c>
    </row>
    <row r="9" spans="2:9" x14ac:dyDescent="0.3">
      <c r="B9" s="15">
        <v>14</v>
      </c>
      <c r="C9" s="9">
        <v>0.01</v>
      </c>
      <c r="D9" s="21">
        <v>1.02</v>
      </c>
      <c r="E9" s="9">
        <v>0.01</v>
      </c>
      <c r="F9" s="21">
        <v>9.3000000000000007</v>
      </c>
      <c r="G9" s="9">
        <v>0.1</v>
      </c>
      <c r="H9" s="17">
        <f t="shared" si="0"/>
        <v>9.1176470588235308</v>
      </c>
      <c r="I9" s="30">
        <f t="shared" si="1"/>
        <v>0.1326726305689428</v>
      </c>
    </row>
    <row r="10" spans="2:9" x14ac:dyDescent="0.3">
      <c r="B10" s="14">
        <v>15</v>
      </c>
      <c r="C10" s="8">
        <v>0.01</v>
      </c>
      <c r="D10" s="20">
        <v>1.02</v>
      </c>
      <c r="E10" s="8">
        <v>0.01</v>
      </c>
      <c r="F10" s="20">
        <v>8.8000000000000007</v>
      </c>
      <c r="G10" s="8">
        <v>0.2</v>
      </c>
      <c r="H10" s="16">
        <f t="shared" si="0"/>
        <v>8.6274509803921582</v>
      </c>
      <c r="I10" s="29">
        <f t="shared" si="1"/>
        <v>0.21354393044211942</v>
      </c>
    </row>
    <row r="11" spans="2:9" x14ac:dyDescent="0.3">
      <c r="B11" s="15">
        <v>16</v>
      </c>
      <c r="C11" s="9">
        <v>0.01</v>
      </c>
      <c r="D11" s="21">
        <v>1.02</v>
      </c>
      <c r="E11" s="9">
        <v>0.01</v>
      </c>
      <c r="F11" s="21">
        <v>8.3000000000000007</v>
      </c>
      <c r="G11" s="9">
        <v>0.1</v>
      </c>
      <c r="H11" s="17">
        <f t="shared" si="0"/>
        <v>8.1372549019607856</v>
      </c>
      <c r="I11" s="30">
        <f>SQRT((G11/D11)^2+(F11/D11^2*E11)^2)</f>
        <v>0.12639643567868719</v>
      </c>
    </row>
    <row r="12" spans="2:9" x14ac:dyDescent="0.3">
      <c r="B12" s="14">
        <v>18</v>
      </c>
      <c r="C12" s="8">
        <v>0.01</v>
      </c>
      <c r="D12" s="20">
        <v>1.02</v>
      </c>
      <c r="E12" s="8">
        <v>0.01</v>
      </c>
      <c r="F12" s="20">
        <v>7.4</v>
      </c>
      <c r="G12" s="8">
        <v>0.1</v>
      </c>
      <c r="H12" s="16">
        <f t="shared" si="0"/>
        <v>7.2549019607843137</v>
      </c>
      <c r="I12" s="29">
        <f t="shared" si="1"/>
        <v>0.12112252212244032</v>
      </c>
    </row>
    <row r="13" spans="2:9" x14ac:dyDescent="0.3">
      <c r="B13" s="15">
        <v>20</v>
      </c>
      <c r="C13" s="9">
        <v>0.01</v>
      </c>
      <c r="D13" s="21">
        <v>1.02</v>
      </c>
      <c r="E13" s="9">
        <v>0.01</v>
      </c>
      <c r="F13" s="21">
        <v>6.7</v>
      </c>
      <c r="G13" s="9">
        <v>0.2</v>
      </c>
      <c r="H13" s="17">
        <f t="shared" si="0"/>
        <v>6.5686274509803919</v>
      </c>
      <c r="I13" s="30">
        <f t="shared" si="1"/>
        <v>0.20638288050841919</v>
      </c>
    </row>
    <row r="14" spans="2:9" x14ac:dyDescent="0.3">
      <c r="B14" s="14">
        <v>23</v>
      </c>
      <c r="C14" s="8">
        <v>0.01</v>
      </c>
      <c r="D14" s="20">
        <v>1.02</v>
      </c>
      <c r="E14" s="8">
        <v>0.01</v>
      </c>
      <c r="F14" s="20">
        <v>5.8</v>
      </c>
      <c r="G14" s="8">
        <v>0.2</v>
      </c>
      <c r="H14" s="16">
        <f t="shared" si="0"/>
        <v>5.6862745098039209</v>
      </c>
      <c r="I14" s="29">
        <f t="shared" si="1"/>
        <v>0.20384937395702887</v>
      </c>
    </row>
    <row r="15" spans="2:9" x14ac:dyDescent="0.3">
      <c r="B15" s="15">
        <v>26</v>
      </c>
      <c r="C15" s="9">
        <v>0.01</v>
      </c>
      <c r="D15" s="21">
        <v>1.02</v>
      </c>
      <c r="E15" s="9">
        <v>0.01</v>
      </c>
      <c r="F15" s="21">
        <v>5.2</v>
      </c>
      <c r="G15" s="9">
        <v>0.1</v>
      </c>
      <c r="H15" s="17">
        <f t="shared" si="0"/>
        <v>5.0980392156862742</v>
      </c>
      <c r="I15" s="30">
        <f t="shared" si="1"/>
        <v>0.11004438124845606</v>
      </c>
    </row>
    <row r="16" spans="2:9" x14ac:dyDescent="0.3">
      <c r="B16" s="14">
        <v>29</v>
      </c>
      <c r="C16" s="8">
        <v>0.01</v>
      </c>
      <c r="D16" s="20">
        <v>1.01</v>
      </c>
      <c r="E16" s="8">
        <v>0.01</v>
      </c>
      <c r="F16" s="14">
        <v>4.5999999999999996</v>
      </c>
      <c r="G16" s="8">
        <v>0.04</v>
      </c>
      <c r="H16" s="14">
        <f t="shared" si="0"/>
        <v>4.5544554455445541</v>
      </c>
      <c r="I16" s="25">
        <f t="shared" si="1"/>
        <v>6.0015898626753168E-2</v>
      </c>
    </row>
    <row r="17" spans="2:18" ht="15" thickBot="1" x14ac:dyDescent="0.35">
      <c r="B17" s="15">
        <v>32</v>
      </c>
      <c r="C17" s="9">
        <v>0.01</v>
      </c>
      <c r="D17" s="21">
        <v>1.02</v>
      </c>
      <c r="E17" s="9">
        <v>0.01</v>
      </c>
      <c r="F17" s="21">
        <v>4.16</v>
      </c>
      <c r="G17" s="9">
        <v>0.04</v>
      </c>
      <c r="H17" s="15">
        <f t="shared" ref="H17:H29" si="2">F17/D17</f>
        <v>4.0784313725490193</v>
      </c>
      <c r="I17" s="26">
        <f t="shared" ref="I17:I29" si="3">SQRT((G17/D17)^2+(F17/D17^2*E17)^2)</f>
        <v>5.6005713908897019E-2</v>
      </c>
    </row>
    <row r="18" spans="2:18" ht="15.6" x14ac:dyDescent="0.35">
      <c r="B18" s="14">
        <v>35</v>
      </c>
      <c r="C18" s="8">
        <v>0.01</v>
      </c>
      <c r="D18" s="20">
        <v>1.02</v>
      </c>
      <c r="E18" s="8">
        <v>0.01</v>
      </c>
      <c r="F18" s="14">
        <v>3.8</v>
      </c>
      <c r="G18" s="8">
        <v>0.04</v>
      </c>
      <c r="H18" s="14">
        <f t="shared" si="2"/>
        <v>3.725490196078431</v>
      </c>
      <c r="I18" s="25">
        <f t="shared" si="3"/>
        <v>5.3590137573653079E-2</v>
      </c>
      <c r="K18" s="3" t="s">
        <v>1</v>
      </c>
      <c r="L18" s="1">
        <v>0.4</v>
      </c>
      <c r="N18" s="3" t="s">
        <v>16</v>
      </c>
      <c r="O18" s="55">
        <f>1.2*10^-6</f>
        <v>1.1999999999999999E-6</v>
      </c>
      <c r="Q18" s="3" t="s">
        <v>25</v>
      </c>
      <c r="R18" s="55">
        <f>L18/O18</f>
        <v>333333.33333333337</v>
      </c>
    </row>
    <row r="19" spans="2:18" ht="16.2" thickBot="1" x14ac:dyDescent="0.4">
      <c r="B19" s="15">
        <v>38</v>
      </c>
      <c r="C19" s="9">
        <v>0.01</v>
      </c>
      <c r="D19" s="21">
        <v>1.02</v>
      </c>
      <c r="E19" s="9">
        <v>0.01</v>
      </c>
      <c r="F19" s="21">
        <v>3.52</v>
      </c>
      <c r="G19" s="9">
        <v>0.04</v>
      </c>
      <c r="H19" s="15">
        <f t="shared" si="2"/>
        <v>3.4509803921568629</v>
      </c>
      <c r="I19" s="26">
        <f t="shared" si="3"/>
        <v>5.1793353691807494E-2</v>
      </c>
      <c r="K19" s="4" t="s">
        <v>6</v>
      </c>
      <c r="L19" s="2">
        <v>0.1</v>
      </c>
      <c r="N19" s="4" t="s">
        <v>19</v>
      </c>
      <c r="O19" s="54">
        <f>10^-7</f>
        <v>9.9999999999999995E-8</v>
      </c>
      <c r="Q19" s="56" t="s">
        <v>22</v>
      </c>
      <c r="R19" s="57">
        <f>SQRT((L19/O18)^2+(O19*L18/O18^2)^2)</f>
        <v>87841.046115788326</v>
      </c>
    </row>
    <row r="20" spans="2:18" ht="16.2" thickBot="1" x14ac:dyDescent="0.4">
      <c r="B20" s="14">
        <v>40</v>
      </c>
      <c r="C20" s="8">
        <v>0.01</v>
      </c>
      <c r="D20" s="20">
        <v>1.02</v>
      </c>
      <c r="E20" s="8">
        <v>0.01</v>
      </c>
      <c r="F20" s="20">
        <v>3.32</v>
      </c>
      <c r="G20" s="8">
        <v>0.04</v>
      </c>
      <c r="H20" s="14">
        <f t="shared" si="2"/>
        <v>3.2549019607843137</v>
      </c>
      <c r="I20" s="25">
        <f t="shared" si="3"/>
        <v>5.0558574271474879E-2</v>
      </c>
      <c r="Q20" s="4" t="s">
        <v>20</v>
      </c>
      <c r="R20" s="65">
        <f>R19/R18*100</f>
        <v>26.352313834736496</v>
      </c>
    </row>
    <row r="21" spans="2:18" x14ac:dyDescent="0.3">
      <c r="B21" s="15">
        <v>45</v>
      </c>
      <c r="C21" s="9">
        <v>0.05</v>
      </c>
      <c r="D21" s="21">
        <v>1.02</v>
      </c>
      <c r="E21" s="9">
        <v>0.01</v>
      </c>
      <c r="F21" s="21">
        <v>2.96</v>
      </c>
      <c r="G21" s="9">
        <v>0.04</v>
      </c>
      <c r="H21" s="15">
        <f t="shared" si="2"/>
        <v>2.9019607843137254</v>
      </c>
      <c r="I21" s="26">
        <f t="shared" si="3"/>
        <v>4.8449008848976127E-2</v>
      </c>
    </row>
    <row r="22" spans="2:18" x14ac:dyDescent="0.3">
      <c r="B22" s="16">
        <v>50</v>
      </c>
      <c r="C22" s="8">
        <v>0.1</v>
      </c>
      <c r="D22" s="20">
        <v>1.01</v>
      </c>
      <c r="E22" s="8">
        <v>0.01</v>
      </c>
      <c r="F22" s="20">
        <v>2.64</v>
      </c>
      <c r="G22" s="8">
        <v>0.04</v>
      </c>
      <c r="H22" s="14">
        <f t="shared" si="2"/>
        <v>2.613861386138614</v>
      </c>
      <c r="I22" s="25">
        <f t="shared" si="3"/>
        <v>4.7310025786738027E-2</v>
      </c>
    </row>
    <row r="23" spans="2:18" x14ac:dyDescent="0.3">
      <c r="B23" s="15">
        <v>55</v>
      </c>
      <c r="C23" s="9">
        <v>0.05</v>
      </c>
      <c r="D23" s="21">
        <v>1.01</v>
      </c>
      <c r="E23" s="9">
        <v>0.01</v>
      </c>
      <c r="F23" s="21">
        <v>2.42</v>
      </c>
      <c r="G23" s="9">
        <v>0.02</v>
      </c>
      <c r="H23" s="15">
        <f t="shared" si="2"/>
        <v>2.3960396039603959</v>
      </c>
      <c r="I23" s="26">
        <f t="shared" si="3"/>
        <v>3.0901568709463353E-2</v>
      </c>
    </row>
    <row r="24" spans="2:18" x14ac:dyDescent="0.3">
      <c r="B24" s="16">
        <v>70</v>
      </c>
      <c r="C24" s="8">
        <v>0.1</v>
      </c>
      <c r="D24" s="20">
        <v>1.02</v>
      </c>
      <c r="E24" s="8">
        <v>0.01</v>
      </c>
      <c r="F24" s="20">
        <v>1.88</v>
      </c>
      <c r="G24" s="8">
        <v>0.02</v>
      </c>
      <c r="H24" s="14">
        <f t="shared" si="2"/>
        <v>1.8431372549019607</v>
      </c>
      <c r="I24" s="25">
        <f t="shared" si="3"/>
        <v>2.6664422736485508E-2</v>
      </c>
    </row>
    <row r="25" spans="2:18" x14ac:dyDescent="0.3">
      <c r="B25" s="15">
        <v>60</v>
      </c>
      <c r="C25" s="9">
        <v>0.05</v>
      </c>
      <c r="D25" s="21">
        <v>1.01</v>
      </c>
      <c r="E25" s="9">
        <v>0.01</v>
      </c>
      <c r="F25" s="15">
        <v>2.2000000000000002</v>
      </c>
      <c r="G25" s="9">
        <v>0.04</v>
      </c>
      <c r="H25" s="15">
        <f t="shared" si="2"/>
        <v>2.1782178217821784</v>
      </c>
      <c r="I25" s="26">
        <f t="shared" si="3"/>
        <v>4.5095323103186175E-2</v>
      </c>
    </row>
    <row r="26" spans="2:18" x14ac:dyDescent="0.3">
      <c r="B26" s="16">
        <v>80</v>
      </c>
      <c r="C26" s="8">
        <v>0.2</v>
      </c>
      <c r="D26" s="20">
        <v>1.02</v>
      </c>
      <c r="E26" s="8">
        <v>0.01</v>
      </c>
      <c r="F26" s="20">
        <v>1.64</v>
      </c>
      <c r="G26" s="8">
        <v>0.02</v>
      </c>
      <c r="H26" s="14">
        <f t="shared" si="2"/>
        <v>1.6078431372549018</v>
      </c>
      <c r="I26" s="25">
        <f t="shared" si="3"/>
        <v>2.5158397768524236E-2</v>
      </c>
    </row>
    <row r="27" spans="2:18" x14ac:dyDescent="0.3">
      <c r="B27" s="17">
        <v>90</v>
      </c>
      <c r="C27" s="9">
        <v>0.1</v>
      </c>
      <c r="D27" s="21">
        <v>1.02</v>
      </c>
      <c r="E27" s="9">
        <v>0.01</v>
      </c>
      <c r="F27" s="21">
        <v>1.48</v>
      </c>
      <c r="G27" s="9">
        <v>0.02</v>
      </c>
      <c r="H27" s="15">
        <f t="shared" si="2"/>
        <v>1.4509803921568627</v>
      </c>
      <c r="I27" s="26">
        <f t="shared" si="3"/>
        <v>2.4224504424488064E-2</v>
      </c>
    </row>
    <row r="28" spans="2:18" x14ac:dyDescent="0.3">
      <c r="B28" s="16">
        <v>100</v>
      </c>
      <c r="C28" s="8">
        <v>0.1</v>
      </c>
      <c r="D28" s="20">
        <v>1.02</v>
      </c>
      <c r="E28" s="8">
        <v>0.01</v>
      </c>
      <c r="F28" s="20">
        <v>1.32</v>
      </c>
      <c r="G28" s="8">
        <v>0.02</v>
      </c>
      <c r="H28" s="14">
        <f t="shared" si="2"/>
        <v>1.2941176470588236</v>
      </c>
      <c r="I28" s="25">
        <f t="shared" si="3"/>
        <v>2.3354621374067575E-2</v>
      </c>
    </row>
    <row r="29" spans="2:18" ht="15" thickBot="1" x14ac:dyDescent="0.35">
      <c r="B29" s="18">
        <v>110</v>
      </c>
      <c r="C29" s="10">
        <v>0.1</v>
      </c>
      <c r="D29" s="22">
        <v>1.02</v>
      </c>
      <c r="E29" s="10">
        <v>0.01</v>
      </c>
      <c r="F29" s="23">
        <v>1.2</v>
      </c>
      <c r="G29" s="10">
        <v>0.02</v>
      </c>
      <c r="H29" s="23">
        <f t="shared" si="2"/>
        <v>1.1764705882352942</v>
      </c>
      <c r="I29" s="27">
        <f t="shared" si="3"/>
        <v>2.2748653890791257E-2</v>
      </c>
    </row>
    <row r="32" spans="2:18" ht="15" thickBot="1" x14ac:dyDescent="0.35"/>
    <row r="33" spans="2:9" ht="18" thickBot="1" x14ac:dyDescent="0.4">
      <c r="B33" s="62" t="s">
        <v>7</v>
      </c>
      <c r="C33" s="63"/>
      <c r="D33" s="63"/>
      <c r="E33" s="64"/>
    </row>
    <row r="34" spans="2:9" ht="15" thickBot="1" x14ac:dyDescent="0.35"/>
    <row r="35" spans="2:9" ht="16.2" thickBot="1" x14ac:dyDescent="0.4">
      <c r="B35" s="12" t="s">
        <v>8</v>
      </c>
      <c r="C35" s="6" t="s">
        <v>9</v>
      </c>
      <c r="D35" s="12" t="s">
        <v>1</v>
      </c>
      <c r="E35" s="6" t="s">
        <v>6</v>
      </c>
      <c r="F35" s="12" t="s">
        <v>2</v>
      </c>
      <c r="G35" s="6" t="s">
        <v>5</v>
      </c>
      <c r="H35" s="12" t="s">
        <v>3</v>
      </c>
      <c r="I35" s="11" t="s">
        <v>4</v>
      </c>
    </row>
    <row r="36" spans="2:9" x14ac:dyDescent="0.3">
      <c r="B36" s="13">
        <v>1</v>
      </c>
      <c r="C36" s="7">
        <v>4.0000000000000001E-3</v>
      </c>
      <c r="D36" s="24">
        <v>1</v>
      </c>
      <c r="E36" s="7">
        <v>0.02</v>
      </c>
      <c r="F36" s="31">
        <v>9.6999999999999993</v>
      </c>
      <c r="G36" s="7">
        <v>0.1</v>
      </c>
      <c r="H36" s="32">
        <f>F36/D36</f>
        <v>9.6999999999999993</v>
      </c>
      <c r="I36" s="28">
        <f>SQRT((G36/D36)^2+(F36/D36^2*E36)^2)</f>
        <v>0.21825672956406175</v>
      </c>
    </row>
    <row r="37" spans="2:9" x14ac:dyDescent="0.3">
      <c r="B37" s="14">
        <v>5</v>
      </c>
      <c r="C37" s="8">
        <v>0.02</v>
      </c>
      <c r="D37" s="20">
        <v>1.02</v>
      </c>
      <c r="E37" s="8">
        <v>0.02</v>
      </c>
      <c r="F37" s="16">
        <v>10</v>
      </c>
      <c r="G37" s="8">
        <v>0.1</v>
      </c>
      <c r="H37" s="16">
        <f>F37/D37</f>
        <v>9.8039215686274517</v>
      </c>
      <c r="I37" s="29">
        <f>SQRT((G37/D37)^2+(F37/D37^2*E37)^2)</f>
        <v>0.21579041881751937</v>
      </c>
    </row>
    <row r="38" spans="2:9" x14ac:dyDescent="0.3">
      <c r="B38" s="15">
        <v>10</v>
      </c>
      <c r="C38" s="9">
        <v>0.05</v>
      </c>
      <c r="D38" s="21">
        <v>1.04</v>
      </c>
      <c r="E38" s="9">
        <v>0.02</v>
      </c>
      <c r="F38" s="17">
        <v>10</v>
      </c>
      <c r="G38" s="9">
        <v>0.1</v>
      </c>
      <c r="H38" s="17">
        <f t="shared" ref="H38:H46" si="4">F38/D38</f>
        <v>9.615384615384615</v>
      </c>
      <c r="I38" s="30">
        <f t="shared" ref="I38:I46" si="5">SQRT((G38/D38)^2+(F38/D38^2*E38)^2)</f>
        <v>0.20841720123676585</v>
      </c>
    </row>
    <row r="39" spans="2:9" x14ac:dyDescent="0.3">
      <c r="B39" s="14">
        <v>12</v>
      </c>
      <c r="C39" s="8">
        <v>0.02</v>
      </c>
      <c r="D39" s="20">
        <v>1.04</v>
      </c>
      <c r="E39" s="8">
        <v>0.02</v>
      </c>
      <c r="F39" s="16">
        <v>9.8000000000000007</v>
      </c>
      <c r="G39" s="8">
        <v>0.1</v>
      </c>
      <c r="H39" s="16">
        <f t="shared" si="4"/>
        <v>9.4230769230769234</v>
      </c>
      <c r="I39" s="29">
        <f t="shared" si="5"/>
        <v>0.20514316935441806</v>
      </c>
    </row>
    <row r="40" spans="2:9" x14ac:dyDescent="0.3">
      <c r="B40" s="15">
        <v>14</v>
      </c>
      <c r="C40" s="9">
        <v>0.03</v>
      </c>
      <c r="D40" s="21">
        <v>1.04</v>
      </c>
      <c r="E40" s="9">
        <v>0.02</v>
      </c>
      <c r="F40" s="17">
        <v>9.1</v>
      </c>
      <c r="G40" s="9">
        <v>0.1</v>
      </c>
      <c r="H40" s="17">
        <f t="shared" si="4"/>
        <v>8.75</v>
      </c>
      <c r="I40" s="30">
        <f t="shared" si="5"/>
        <v>0.19380427279563817</v>
      </c>
    </row>
    <row r="41" spans="2:9" x14ac:dyDescent="0.3">
      <c r="B41" s="16">
        <v>16</v>
      </c>
      <c r="C41" s="8">
        <v>0.1</v>
      </c>
      <c r="D41" s="20">
        <v>1.04</v>
      </c>
      <c r="E41" s="8">
        <v>0.02</v>
      </c>
      <c r="F41" s="16">
        <v>8.3000000000000007</v>
      </c>
      <c r="G41" s="8">
        <v>0.1</v>
      </c>
      <c r="H41" s="16">
        <f t="shared" si="4"/>
        <v>7.9807692307692308</v>
      </c>
      <c r="I41" s="29">
        <f t="shared" si="5"/>
        <v>0.18110921130133784</v>
      </c>
    </row>
    <row r="42" spans="2:9" x14ac:dyDescent="0.3">
      <c r="B42" s="17">
        <v>18</v>
      </c>
      <c r="C42" s="9">
        <v>0.1</v>
      </c>
      <c r="D42" s="21">
        <v>1.01</v>
      </c>
      <c r="E42" s="9">
        <v>0.01</v>
      </c>
      <c r="F42" s="15">
        <v>7.32</v>
      </c>
      <c r="G42" s="33">
        <v>0.04</v>
      </c>
      <c r="H42" s="15">
        <f t="shared" si="4"/>
        <v>7.2475247524752477</v>
      </c>
      <c r="I42" s="26">
        <f t="shared" si="5"/>
        <v>8.1961192036674776E-2</v>
      </c>
    </row>
    <row r="43" spans="2:9" x14ac:dyDescent="0.3">
      <c r="B43" s="16">
        <v>20</v>
      </c>
      <c r="C43" s="8">
        <v>0.1</v>
      </c>
      <c r="D43" s="20">
        <v>1.01</v>
      </c>
      <c r="E43" s="8">
        <v>0.01</v>
      </c>
      <c r="F43" s="14">
        <v>6.64</v>
      </c>
      <c r="G43" s="34">
        <v>0.04</v>
      </c>
      <c r="H43" s="14">
        <f t="shared" si="4"/>
        <v>6.5742574257425739</v>
      </c>
      <c r="I43" s="25">
        <f t="shared" si="5"/>
        <v>7.6193159657951121E-2</v>
      </c>
    </row>
    <row r="44" spans="2:9" x14ac:dyDescent="0.3">
      <c r="B44" s="17">
        <v>23</v>
      </c>
      <c r="C44" s="9">
        <v>0.1</v>
      </c>
      <c r="D44" s="21">
        <v>1.03</v>
      </c>
      <c r="E44" s="9">
        <v>0.01</v>
      </c>
      <c r="F44" s="15">
        <v>5.84</v>
      </c>
      <c r="G44" s="33">
        <v>0.04</v>
      </c>
      <c r="H44" s="15">
        <f t="shared" si="4"/>
        <v>5.6699029126213594</v>
      </c>
      <c r="I44" s="26">
        <f t="shared" si="5"/>
        <v>6.7367587464249742E-2</v>
      </c>
    </row>
    <row r="45" spans="2:9" x14ac:dyDescent="0.3">
      <c r="B45" s="16">
        <v>26</v>
      </c>
      <c r="C45" s="8">
        <v>0.1</v>
      </c>
      <c r="D45" s="20">
        <v>1.02</v>
      </c>
      <c r="E45" s="8">
        <v>0.01</v>
      </c>
      <c r="F45" s="14">
        <v>5.2</v>
      </c>
      <c r="G45" s="34">
        <v>0.04</v>
      </c>
      <c r="H45" s="14">
        <f t="shared" si="4"/>
        <v>5.0980392156862742</v>
      </c>
      <c r="I45" s="25">
        <f t="shared" si="5"/>
        <v>6.3529112082229444E-2</v>
      </c>
    </row>
    <row r="46" spans="2:9" x14ac:dyDescent="0.3">
      <c r="B46" s="17">
        <v>29</v>
      </c>
      <c r="C46" s="9">
        <v>0.1</v>
      </c>
      <c r="D46" s="21">
        <v>1.02</v>
      </c>
      <c r="E46" s="9">
        <v>0.01</v>
      </c>
      <c r="F46" s="15">
        <v>4.68</v>
      </c>
      <c r="G46" s="33">
        <v>0.04</v>
      </c>
      <c r="H46" s="15">
        <f t="shared" si="4"/>
        <v>4.5882352941176467</v>
      </c>
      <c r="I46" s="26">
        <f t="shared" si="5"/>
        <v>5.9676739655255037E-2</v>
      </c>
    </row>
    <row r="47" spans="2:9" x14ac:dyDescent="0.3">
      <c r="B47" s="16">
        <v>32</v>
      </c>
      <c r="C47" s="8">
        <v>0.1</v>
      </c>
      <c r="D47" s="20">
        <v>1.03</v>
      </c>
      <c r="E47" s="8">
        <v>0.01</v>
      </c>
      <c r="F47" s="14">
        <v>4.28</v>
      </c>
      <c r="G47" s="34">
        <v>0.04</v>
      </c>
      <c r="H47" s="14">
        <f t="shared" ref="H47:H48" si="6">F47/D47</f>
        <v>4.1553398058252426</v>
      </c>
      <c r="I47" s="25">
        <f t="shared" ref="I47:I48" si="7">SQRT((G47/D47)^2+(F47/D47^2*E47)^2)</f>
        <v>5.5997496091056455E-2</v>
      </c>
    </row>
    <row r="48" spans="2:9" ht="15" thickBot="1" x14ac:dyDescent="0.35">
      <c r="B48" s="17">
        <v>35</v>
      </c>
      <c r="C48" s="9">
        <v>0.2</v>
      </c>
      <c r="D48" s="21">
        <v>1.04</v>
      </c>
      <c r="E48" s="9">
        <v>0.01</v>
      </c>
      <c r="F48" s="15">
        <v>3.96</v>
      </c>
      <c r="G48" s="33">
        <v>0.04</v>
      </c>
      <c r="H48" s="15">
        <f t="shared" si="6"/>
        <v>3.8076923076923075</v>
      </c>
      <c r="I48" s="26">
        <f t="shared" si="7"/>
        <v>5.3101409407223625E-2</v>
      </c>
    </row>
    <row r="49" spans="2:18" ht="15.6" x14ac:dyDescent="0.35">
      <c r="B49" s="16">
        <v>40</v>
      </c>
      <c r="C49" s="8">
        <v>0.1</v>
      </c>
      <c r="D49" s="20">
        <v>1.03</v>
      </c>
      <c r="E49" s="8">
        <v>0.01</v>
      </c>
      <c r="F49" s="14">
        <v>3.44</v>
      </c>
      <c r="G49" s="34">
        <v>0.04</v>
      </c>
      <c r="H49" s="14">
        <f t="shared" ref="H49:H58" si="8">F49/D49</f>
        <v>3.3398058252427183</v>
      </c>
      <c r="I49" s="25">
        <f t="shared" ref="I49:I58" si="9">SQRT((G49/D49)^2+(F49/D49^2*E49)^2)</f>
        <v>5.0592029882536999E-2</v>
      </c>
      <c r="K49" s="3" t="s">
        <v>1</v>
      </c>
      <c r="L49" s="5">
        <v>1.6</v>
      </c>
      <c r="N49" s="3" t="s">
        <v>16</v>
      </c>
      <c r="O49" s="53">
        <v>1.4400000000000001E-3</v>
      </c>
      <c r="Q49" s="3" t="s">
        <v>21</v>
      </c>
      <c r="R49" s="53">
        <f>L49/O49</f>
        <v>1111.1111111111111</v>
      </c>
    </row>
    <row r="50" spans="2:18" ht="16.2" thickBot="1" x14ac:dyDescent="0.4">
      <c r="B50" s="17">
        <v>45</v>
      </c>
      <c r="C50" s="9">
        <v>0.1</v>
      </c>
      <c r="D50" s="21">
        <v>1.03</v>
      </c>
      <c r="E50" s="9">
        <v>0.01</v>
      </c>
      <c r="F50" s="15">
        <v>3.08</v>
      </c>
      <c r="G50" s="33">
        <v>0.04</v>
      </c>
      <c r="H50" s="15">
        <f t="shared" si="8"/>
        <v>2.9902912621359223</v>
      </c>
      <c r="I50" s="26">
        <f t="shared" si="9"/>
        <v>4.8487192203186459E-2</v>
      </c>
      <c r="K50" s="4" t="s">
        <v>6</v>
      </c>
      <c r="L50" s="2">
        <v>0.1</v>
      </c>
      <c r="N50" s="4" t="s">
        <v>19</v>
      </c>
      <c r="O50" s="54">
        <v>1.0000000000000001E-5</v>
      </c>
      <c r="Q50" s="56" t="s">
        <v>22</v>
      </c>
      <c r="R50" s="57">
        <f>SQRT((L50/O49)^2+(O50*L49/O49^2)^2)</f>
        <v>69.871798905381297</v>
      </c>
    </row>
    <row r="51" spans="2:18" ht="15.6" x14ac:dyDescent="0.35">
      <c r="B51" s="16">
        <v>50</v>
      </c>
      <c r="C51" s="8">
        <v>0.2</v>
      </c>
      <c r="D51" s="20">
        <v>1.03</v>
      </c>
      <c r="E51" s="8">
        <v>0.01</v>
      </c>
      <c r="F51" s="14">
        <v>2.8</v>
      </c>
      <c r="G51" s="34">
        <v>0.04</v>
      </c>
      <c r="H51" s="14">
        <f t="shared" si="8"/>
        <v>2.7184466019417473</v>
      </c>
      <c r="I51" s="25">
        <f t="shared" si="9"/>
        <v>4.6954523745640388E-2</v>
      </c>
      <c r="Q51" s="56" t="s">
        <v>20</v>
      </c>
      <c r="R51" s="61">
        <f>R50/R49*100</f>
        <v>6.2884619014843173</v>
      </c>
    </row>
    <row r="52" spans="2:18" ht="16.2" thickBot="1" x14ac:dyDescent="0.4">
      <c r="B52" s="17">
        <v>55</v>
      </c>
      <c r="C52" s="9">
        <v>0.2</v>
      </c>
      <c r="D52" s="21">
        <v>1.03</v>
      </c>
      <c r="E52" s="9">
        <v>0.01</v>
      </c>
      <c r="F52" s="15">
        <v>2.57</v>
      </c>
      <c r="G52" s="33">
        <v>0.04</v>
      </c>
      <c r="H52" s="15">
        <f t="shared" si="8"/>
        <v>2.4951456310679609</v>
      </c>
      <c r="I52" s="26">
        <f t="shared" si="9"/>
        <v>4.5771063619844357E-2</v>
      </c>
      <c r="Q52" s="4" t="s">
        <v>17</v>
      </c>
      <c r="R52" s="60">
        <f>(R49-R54)/R54*100</f>
        <v>11.111111111111109</v>
      </c>
    </row>
    <row r="53" spans="2:18" ht="15" thickBot="1" x14ac:dyDescent="0.35">
      <c r="B53" s="16">
        <v>70</v>
      </c>
      <c r="C53" s="8">
        <v>0.3</v>
      </c>
      <c r="D53" s="20">
        <v>1.04</v>
      </c>
      <c r="E53" s="8">
        <v>0.01</v>
      </c>
      <c r="F53" s="14">
        <v>2.08</v>
      </c>
      <c r="G53" s="34">
        <v>0.04</v>
      </c>
      <c r="H53" s="14">
        <f t="shared" si="8"/>
        <v>2</v>
      </c>
      <c r="I53" s="25">
        <f t="shared" si="9"/>
        <v>4.3001307259611342E-2</v>
      </c>
    </row>
    <row r="54" spans="2:18" ht="15.6" x14ac:dyDescent="0.35">
      <c r="B54" s="17">
        <v>60</v>
      </c>
      <c r="C54" s="9">
        <v>0.2</v>
      </c>
      <c r="D54" s="21">
        <v>1.03</v>
      </c>
      <c r="E54" s="9">
        <v>0.01</v>
      </c>
      <c r="F54" s="15">
        <v>2.36</v>
      </c>
      <c r="G54" s="33">
        <v>0.04</v>
      </c>
      <c r="H54" s="15">
        <f t="shared" si="8"/>
        <v>2.29126213592233</v>
      </c>
      <c r="I54" s="26">
        <f t="shared" si="9"/>
        <v>4.4754946104549484E-2</v>
      </c>
      <c r="Q54" s="3" t="s">
        <v>23</v>
      </c>
      <c r="R54" s="1">
        <v>1000</v>
      </c>
    </row>
    <row r="55" spans="2:18" ht="15.6" x14ac:dyDescent="0.35">
      <c r="B55" s="16">
        <v>80</v>
      </c>
      <c r="C55" s="8">
        <v>0.3</v>
      </c>
      <c r="D55" s="20">
        <v>1.04</v>
      </c>
      <c r="E55" s="8">
        <v>0.01</v>
      </c>
      <c r="F55" s="14">
        <v>1.84</v>
      </c>
      <c r="G55" s="34">
        <v>0.04</v>
      </c>
      <c r="H55" s="14">
        <f t="shared" si="8"/>
        <v>1.7692307692307692</v>
      </c>
      <c r="I55" s="25">
        <f t="shared" si="9"/>
        <v>4.2055825372276631E-2</v>
      </c>
      <c r="Q55" s="58" t="s">
        <v>18</v>
      </c>
      <c r="R55" s="59">
        <v>5</v>
      </c>
    </row>
    <row r="56" spans="2:18" ht="16.2" thickBot="1" x14ac:dyDescent="0.4">
      <c r="B56" s="17">
        <v>90</v>
      </c>
      <c r="C56" s="9">
        <v>0.4</v>
      </c>
      <c r="D56" s="21">
        <v>1.03</v>
      </c>
      <c r="E56" s="9">
        <v>0.01</v>
      </c>
      <c r="F56" s="15">
        <v>1.58</v>
      </c>
      <c r="G56" s="33">
        <v>0.02</v>
      </c>
      <c r="H56" s="15">
        <f t="shared" si="8"/>
        <v>1.5339805825242718</v>
      </c>
      <c r="I56" s="26">
        <f t="shared" si="9"/>
        <v>2.4471213094065736E-2</v>
      </c>
      <c r="Q56" s="4" t="s">
        <v>24</v>
      </c>
      <c r="R56" s="2">
        <f>0.01*R55*R54</f>
        <v>50</v>
      </c>
    </row>
    <row r="57" spans="2:18" x14ac:dyDescent="0.3">
      <c r="B57" s="16">
        <v>100</v>
      </c>
      <c r="C57" s="8">
        <v>0.5</v>
      </c>
      <c r="D57" s="20">
        <v>1.04</v>
      </c>
      <c r="E57" s="8">
        <v>0.01</v>
      </c>
      <c r="F57" s="14">
        <v>1.42</v>
      </c>
      <c r="G57" s="34">
        <v>0.02</v>
      </c>
      <c r="H57" s="14">
        <f t="shared" si="8"/>
        <v>1.3653846153846152</v>
      </c>
      <c r="I57" s="25">
        <f t="shared" si="9"/>
        <v>2.328487067360123E-2</v>
      </c>
    </row>
    <row r="58" spans="2:18" ht="15" thickBot="1" x14ac:dyDescent="0.35">
      <c r="B58" s="18">
        <v>110</v>
      </c>
      <c r="C58" s="10">
        <v>0.6</v>
      </c>
      <c r="D58" s="22">
        <v>1.04</v>
      </c>
      <c r="E58" s="10">
        <v>0.01</v>
      </c>
      <c r="F58" s="23">
        <v>1.32</v>
      </c>
      <c r="G58" s="35">
        <v>0.02</v>
      </c>
      <c r="H58" s="23">
        <f t="shared" si="8"/>
        <v>1.2692307692307692</v>
      </c>
      <c r="I58" s="27">
        <f t="shared" si="9"/>
        <v>2.2776381790181689E-2</v>
      </c>
    </row>
  </sheetData>
  <mergeCells count="2">
    <mergeCell ref="B2:E2"/>
    <mergeCell ref="B33:E3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103C-2693-45F5-9B91-B717A7BCB321}">
  <dimension ref="B1:K33"/>
  <sheetViews>
    <sheetView topLeftCell="A26" zoomScale="72" zoomScaleNormal="400" workbookViewId="0">
      <selection activeCell="B33" sqref="B33"/>
    </sheetView>
  </sheetViews>
  <sheetFormatPr defaultRowHeight="14.4" x14ac:dyDescent="0.3"/>
  <cols>
    <col min="3" max="3" width="10.109375" customWidth="1"/>
    <col min="8" max="8" width="7.6640625" customWidth="1"/>
    <col min="10" max="10" width="11.88671875" customWidth="1"/>
    <col min="11" max="11" width="11.5546875" bestFit="1" customWidth="1"/>
  </cols>
  <sheetData>
    <row r="1" spans="2:11" ht="15" thickBot="1" x14ac:dyDescent="0.35"/>
    <row r="2" spans="2:11" ht="16.2" thickBot="1" x14ac:dyDescent="0.4">
      <c r="B2" s="12" t="s">
        <v>8</v>
      </c>
      <c r="C2" s="6" t="s">
        <v>9</v>
      </c>
      <c r="D2" s="12" t="s">
        <v>1</v>
      </c>
      <c r="E2" s="6" t="s">
        <v>6</v>
      </c>
      <c r="F2" s="12" t="s">
        <v>2</v>
      </c>
      <c r="G2" s="6" t="s">
        <v>5</v>
      </c>
      <c r="H2" s="12" t="s">
        <v>3</v>
      </c>
      <c r="I2" s="6" t="s">
        <v>4</v>
      </c>
      <c r="J2" s="46" t="s">
        <v>11</v>
      </c>
      <c r="K2" s="12" t="s">
        <v>15</v>
      </c>
    </row>
    <row r="3" spans="2:11" x14ac:dyDescent="0.3">
      <c r="B3" s="13">
        <v>1</v>
      </c>
      <c r="C3" s="7">
        <v>1E-3</v>
      </c>
      <c r="D3" s="19">
        <v>1.03</v>
      </c>
      <c r="E3" s="7">
        <v>0.01</v>
      </c>
      <c r="F3" s="24">
        <v>0.65</v>
      </c>
      <c r="G3" s="7">
        <v>0.01</v>
      </c>
      <c r="H3" s="24">
        <f>F3/D3</f>
        <v>0.6310679611650486</v>
      </c>
      <c r="I3" s="39">
        <f>SQRT((G3/D3)^2+(F3/D3^2*E3)^2)</f>
        <v>1.148033835249699E-2</v>
      </c>
      <c r="J3" s="47">
        <f>2*PI()*B3*D3*1000*F$32*C$32</f>
        <v>0.62011646061796633</v>
      </c>
      <c r="K3" s="45">
        <f>J3/D3</f>
        <v>0.60205481613394785</v>
      </c>
    </row>
    <row r="4" spans="2:11" x14ac:dyDescent="0.3">
      <c r="B4" s="14">
        <v>5</v>
      </c>
      <c r="C4" s="8">
        <v>0.02</v>
      </c>
      <c r="D4" s="20">
        <v>1.06</v>
      </c>
      <c r="E4" s="8">
        <v>0.02</v>
      </c>
      <c r="F4" s="14">
        <v>3.16</v>
      </c>
      <c r="G4" s="8">
        <v>0.04</v>
      </c>
      <c r="H4" s="14">
        <f>F4/D4</f>
        <v>2.9811320754716979</v>
      </c>
      <c r="I4" s="34">
        <f>SQRT((G4/D4)^2+(F4/D4^2*E4)^2)</f>
        <v>6.7733348488574041E-2</v>
      </c>
      <c r="J4" s="48">
        <f t="shared" ref="J4:J30" si="0">2*PI()*B4*D4*1000*F$32*C$32</f>
        <v>3.190890525509924</v>
      </c>
      <c r="K4" s="14">
        <f t="shared" ref="K4:K30" si="1">J4/D4</f>
        <v>3.0102740806697397</v>
      </c>
    </row>
    <row r="5" spans="2:11" x14ac:dyDescent="0.3">
      <c r="B5" s="15">
        <v>3</v>
      </c>
      <c r="C5" s="9">
        <v>0.01</v>
      </c>
      <c r="D5" s="21">
        <v>1.04</v>
      </c>
      <c r="E5" s="9">
        <v>0.01</v>
      </c>
      <c r="F5" s="15">
        <v>1.92</v>
      </c>
      <c r="G5" s="9">
        <v>0.04</v>
      </c>
      <c r="H5" s="15">
        <f t="shared" ref="H5:H13" si="2">F5/D5</f>
        <v>1.846153846153846</v>
      </c>
      <c r="I5" s="33">
        <f t="shared" ref="I5:I13" si="3">SQRT((G5/D5)^2+(F5/D5^2*E5)^2)</f>
        <v>4.2360417346971463E-2</v>
      </c>
      <c r="J5" s="47">
        <f t="shared" si="0"/>
        <v>1.8784110263379175</v>
      </c>
      <c r="K5" s="52">
        <f t="shared" si="1"/>
        <v>1.8061644484018435</v>
      </c>
    </row>
    <row r="6" spans="2:11" x14ac:dyDescent="0.3">
      <c r="B6" s="14">
        <v>8</v>
      </c>
      <c r="C6" s="8">
        <v>0.02</v>
      </c>
      <c r="D6" s="20">
        <v>1.01</v>
      </c>
      <c r="E6" s="8">
        <v>0.01</v>
      </c>
      <c r="F6" s="14">
        <v>5</v>
      </c>
      <c r="G6" s="8">
        <v>0.04</v>
      </c>
      <c r="H6" s="14">
        <f t="shared" si="2"/>
        <v>4.9504950495049505</v>
      </c>
      <c r="I6" s="34">
        <f t="shared" si="3"/>
        <v>6.3015272277901921E-2</v>
      </c>
      <c r="J6" s="48">
        <f t="shared" si="0"/>
        <v>4.8646029143622993</v>
      </c>
      <c r="K6" s="14">
        <f t="shared" si="1"/>
        <v>4.8164385290715837</v>
      </c>
    </row>
    <row r="7" spans="2:11" x14ac:dyDescent="0.3">
      <c r="B7" s="15">
        <v>10</v>
      </c>
      <c r="C7" s="9">
        <v>0.02</v>
      </c>
      <c r="D7" s="21">
        <v>0.99</v>
      </c>
      <c r="E7" s="9">
        <v>0.01</v>
      </c>
      <c r="F7" s="15">
        <v>6.6</v>
      </c>
      <c r="G7" s="9">
        <v>0.04</v>
      </c>
      <c r="H7" s="15">
        <f t="shared" si="2"/>
        <v>6.6666666666666661</v>
      </c>
      <c r="I7" s="33">
        <f t="shared" si="3"/>
        <v>7.8531338651115154E-2</v>
      </c>
      <c r="J7" s="47">
        <f t="shared" si="0"/>
        <v>5.9603426797260841</v>
      </c>
      <c r="K7" s="52">
        <f t="shared" si="1"/>
        <v>6.0205481613394793</v>
      </c>
    </row>
    <row r="8" spans="2:11" x14ac:dyDescent="0.3">
      <c r="B8" s="14">
        <v>12</v>
      </c>
      <c r="C8" s="8">
        <v>0.02</v>
      </c>
      <c r="D8" s="20">
        <v>0.93</v>
      </c>
      <c r="E8" s="8">
        <v>0.01</v>
      </c>
      <c r="F8" s="14">
        <v>9.4</v>
      </c>
      <c r="G8" s="8">
        <v>0.04</v>
      </c>
      <c r="H8" s="16">
        <f t="shared" si="2"/>
        <v>10.10752688172043</v>
      </c>
      <c r="I8" s="40">
        <f t="shared" si="3"/>
        <v>0.1168842921761075</v>
      </c>
      <c r="J8" s="48">
        <f t="shared" si="0"/>
        <v>6.7189317480548585</v>
      </c>
      <c r="K8" s="14">
        <f t="shared" si="1"/>
        <v>7.2246577936073741</v>
      </c>
    </row>
    <row r="9" spans="2:11" x14ac:dyDescent="0.3">
      <c r="B9" s="17">
        <v>15</v>
      </c>
      <c r="C9" s="9">
        <v>0.1</v>
      </c>
      <c r="D9" s="21">
        <v>0.83</v>
      </c>
      <c r="E9" s="9">
        <v>0.01</v>
      </c>
      <c r="F9" s="21">
        <v>9.1</v>
      </c>
      <c r="G9" s="9">
        <v>0.1</v>
      </c>
      <c r="H9" s="17">
        <f t="shared" si="2"/>
        <v>10.963855421686747</v>
      </c>
      <c r="I9" s="41">
        <f t="shared" si="3"/>
        <v>0.17878727522371507</v>
      </c>
      <c r="J9" s="49">
        <f t="shared" si="0"/>
        <v>7.4955824608676505</v>
      </c>
      <c r="K9" s="52">
        <f t="shared" si="1"/>
        <v>9.0308222420092186</v>
      </c>
    </row>
    <row r="10" spans="2:11" x14ac:dyDescent="0.3">
      <c r="B10" s="16">
        <v>18</v>
      </c>
      <c r="C10" s="8">
        <v>0.1</v>
      </c>
      <c r="D10" s="20">
        <v>0.88</v>
      </c>
      <c r="E10" s="8">
        <v>0.01</v>
      </c>
      <c r="F10" s="20">
        <v>7.6</v>
      </c>
      <c r="G10" s="8">
        <v>0.1</v>
      </c>
      <c r="H10" s="16">
        <f t="shared" si="2"/>
        <v>8.6363636363636367</v>
      </c>
      <c r="I10" s="40">
        <f t="shared" si="3"/>
        <v>0.15014919270401481</v>
      </c>
      <c r="J10" s="50">
        <f t="shared" si="0"/>
        <v>9.5365482875617342</v>
      </c>
      <c r="K10" s="14">
        <f t="shared" si="1"/>
        <v>10.836986690411061</v>
      </c>
    </row>
    <row r="11" spans="2:11" x14ac:dyDescent="0.3">
      <c r="B11" s="15">
        <v>20</v>
      </c>
      <c r="C11" s="9">
        <v>0.02</v>
      </c>
      <c r="D11" s="21">
        <v>0.91</v>
      </c>
      <c r="E11" s="9">
        <v>0.01</v>
      </c>
      <c r="F11" s="21">
        <v>6.9</v>
      </c>
      <c r="G11" s="9">
        <v>0.1</v>
      </c>
      <c r="H11" s="17">
        <f t="shared" si="2"/>
        <v>7.5824175824175821</v>
      </c>
      <c r="I11" s="41">
        <f t="shared" si="3"/>
        <v>0.13790795335256559</v>
      </c>
      <c r="J11" s="49">
        <f t="shared" si="0"/>
        <v>10.957397653637852</v>
      </c>
      <c r="K11" s="52">
        <f t="shared" si="1"/>
        <v>12.041096322678957</v>
      </c>
    </row>
    <row r="12" spans="2:11" x14ac:dyDescent="0.3">
      <c r="B12" s="16">
        <v>23</v>
      </c>
      <c r="C12" s="8">
        <v>0.1</v>
      </c>
      <c r="D12" s="20">
        <v>0.93</v>
      </c>
      <c r="E12" s="8">
        <v>0.01</v>
      </c>
      <c r="F12" s="16">
        <v>6</v>
      </c>
      <c r="G12" s="8">
        <v>0.1</v>
      </c>
      <c r="H12" s="16">
        <f t="shared" si="2"/>
        <v>6.4516129032258061</v>
      </c>
      <c r="I12" s="40">
        <f t="shared" si="3"/>
        <v>0.12796300205131264</v>
      </c>
      <c r="J12" s="50">
        <f t="shared" si="0"/>
        <v>12.877952517105145</v>
      </c>
      <c r="K12" s="14">
        <f t="shared" si="1"/>
        <v>13.8472607710808</v>
      </c>
    </row>
    <row r="13" spans="2:11" x14ac:dyDescent="0.3">
      <c r="B13" s="15">
        <v>26</v>
      </c>
      <c r="C13" s="9">
        <v>0.05</v>
      </c>
      <c r="D13" s="21">
        <v>0.95</v>
      </c>
      <c r="E13" s="9">
        <v>0.01</v>
      </c>
      <c r="F13" s="21">
        <v>5.4</v>
      </c>
      <c r="G13" s="9">
        <v>0.1</v>
      </c>
      <c r="H13" s="17">
        <f t="shared" si="2"/>
        <v>5.6842105263157903</v>
      </c>
      <c r="I13" s="41">
        <f t="shared" si="3"/>
        <v>0.12108020249294173</v>
      </c>
      <c r="J13" s="49">
        <f t="shared" si="0"/>
        <v>14.870753958508516</v>
      </c>
      <c r="K13" s="52">
        <f t="shared" si="1"/>
        <v>15.653425219482649</v>
      </c>
    </row>
    <row r="14" spans="2:11" x14ac:dyDescent="0.3">
      <c r="B14" s="16">
        <v>30</v>
      </c>
      <c r="C14" s="8">
        <v>0.1</v>
      </c>
      <c r="D14" s="20">
        <v>0.96</v>
      </c>
      <c r="E14" s="8">
        <v>0.01</v>
      </c>
      <c r="F14" s="20">
        <v>4.7</v>
      </c>
      <c r="G14" s="8">
        <v>0.1</v>
      </c>
      <c r="H14" s="16">
        <f t="shared" ref="H14:H24" si="4">F14/D14</f>
        <v>4.8958333333333339</v>
      </c>
      <c r="I14" s="40">
        <f t="shared" ref="I14:I24" si="5">SQRT((G14/D14)^2+(F14/D14^2*E14)^2)</f>
        <v>0.11598067668420113</v>
      </c>
      <c r="J14" s="50">
        <f t="shared" si="0"/>
        <v>17.339178704657698</v>
      </c>
      <c r="K14" s="14">
        <f t="shared" si="1"/>
        <v>18.061644484018437</v>
      </c>
    </row>
    <row r="15" spans="2:11" x14ac:dyDescent="0.3">
      <c r="B15" s="17">
        <v>33</v>
      </c>
      <c r="C15" s="9">
        <v>0.2</v>
      </c>
      <c r="D15" s="21">
        <v>0.97</v>
      </c>
      <c r="E15" s="9">
        <v>0.01</v>
      </c>
      <c r="F15" s="15">
        <v>4.04</v>
      </c>
      <c r="G15" s="9">
        <v>0.04</v>
      </c>
      <c r="H15" s="15">
        <f t="shared" si="4"/>
        <v>4.1649484536082477</v>
      </c>
      <c r="I15" s="33">
        <f t="shared" si="5"/>
        <v>5.9532664356034617E-2</v>
      </c>
      <c r="J15" s="47">
        <f t="shared" si="0"/>
        <v>19.271774664447673</v>
      </c>
      <c r="K15" s="52">
        <f t="shared" si="1"/>
        <v>19.867808932420282</v>
      </c>
    </row>
    <row r="16" spans="2:11" x14ac:dyDescent="0.3">
      <c r="B16" s="16">
        <v>35</v>
      </c>
      <c r="C16" s="8">
        <v>0.2</v>
      </c>
      <c r="D16" s="20">
        <v>0.96</v>
      </c>
      <c r="E16" s="8">
        <v>0.01</v>
      </c>
      <c r="F16" s="14">
        <v>3.86</v>
      </c>
      <c r="G16" s="8">
        <v>0.04</v>
      </c>
      <c r="H16" s="14">
        <f t="shared" si="4"/>
        <v>4.020833333333333</v>
      </c>
      <c r="I16" s="34">
        <f t="shared" si="5"/>
        <v>5.9079216379289708E-2</v>
      </c>
      <c r="J16" s="48">
        <f t="shared" si="0"/>
        <v>20.229041822100648</v>
      </c>
      <c r="K16" s="14">
        <f t="shared" si="1"/>
        <v>21.071918564688175</v>
      </c>
    </row>
    <row r="17" spans="2:11" x14ac:dyDescent="0.3">
      <c r="B17" s="17">
        <v>40</v>
      </c>
      <c r="C17" s="9">
        <v>0.2</v>
      </c>
      <c r="D17" s="21">
        <v>0.98</v>
      </c>
      <c r="E17" s="9">
        <v>0.01</v>
      </c>
      <c r="F17" s="15">
        <v>3.32</v>
      </c>
      <c r="G17" s="9">
        <v>0.04</v>
      </c>
      <c r="H17" s="15">
        <f t="shared" si="4"/>
        <v>3.3877551020408161</v>
      </c>
      <c r="I17" s="33">
        <f t="shared" si="5"/>
        <v>5.3488161363227836E-2</v>
      </c>
      <c r="J17" s="47">
        <f t="shared" si="0"/>
        <v>23.600548792450759</v>
      </c>
      <c r="K17" s="52">
        <f t="shared" si="1"/>
        <v>24.082192645357917</v>
      </c>
    </row>
    <row r="18" spans="2:11" x14ac:dyDescent="0.3">
      <c r="B18" s="16">
        <v>45</v>
      </c>
      <c r="C18" s="8">
        <v>0.2</v>
      </c>
      <c r="D18" s="20">
        <v>0.98</v>
      </c>
      <c r="E18" s="8">
        <v>0.01</v>
      </c>
      <c r="F18" s="14">
        <v>3</v>
      </c>
      <c r="G18" s="8">
        <v>0.04</v>
      </c>
      <c r="H18" s="14">
        <f t="shared" si="4"/>
        <v>3.0612244897959182</v>
      </c>
      <c r="I18" s="34">
        <f t="shared" si="5"/>
        <v>5.1397682026664462E-2</v>
      </c>
      <c r="J18" s="48">
        <f t="shared" si="0"/>
        <v>26.550617391507107</v>
      </c>
      <c r="K18" s="14">
        <f t="shared" si="1"/>
        <v>27.092466726027659</v>
      </c>
    </row>
    <row r="19" spans="2:11" x14ac:dyDescent="0.3">
      <c r="B19" s="17">
        <v>50</v>
      </c>
      <c r="C19" s="9">
        <v>0.1</v>
      </c>
      <c r="D19" s="21">
        <v>0.98</v>
      </c>
      <c r="E19" s="9">
        <v>0.01</v>
      </c>
      <c r="F19" s="15">
        <v>2.72</v>
      </c>
      <c r="G19" s="9">
        <v>0.04</v>
      </c>
      <c r="H19" s="15">
        <f t="shared" si="4"/>
        <v>2.7755102040816331</v>
      </c>
      <c r="I19" s="33">
        <f t="shared" si="5"/>
        <v>4.9679791924193077E-2</v>
      </c>
      <c r="J19" s="47">
        <f t="shared" si="0"/>
        <v>29.500685990563454</v>
      </c>
      <c r="K19" s="52">
        <f t="shared" si="1"/>
        <v>30.102740806697401</v>
      </c>
    </row>
    <row r="20" spans="2:11" x14ac:dyDescent="0.3">
      <c r="B20" s="16">
        <v>55</v>
      </c>
      <c r="C20" s="8">
        <v>0.1</v>
      </c>
      <c r="D20" s="20">
        <v>0.98</v>
      </c>
      <c r="E20" s="8">
        <v>0.01</v>
      </c>
      <c r="F20" s="14">
        <v>2.44</v>
      </c>
      <c r="G20" s="8">
        <v>0.04</v>
      </c>
      <c r="H20" s="14">
        <f t="shared" si="4"/>
        <v>2.489795918367347</v>
      </c>
      <c r="I20" s="34">
        <f t="shared" si="5"/>
        <v>4.8077452647293607E-2</v>
      </c>
      <c r="J20" s="48">
        <f t="shared" si="0"/>
        <v>32.450754589619791</v>
      </c>
      <c r="K20" s="14">
        <f t="shared" si="1"/>
        <v>33.113014887367136</v>
      </c>
    </row>
    <row r="21" spans="2:11" x14ac:dyDescent="0.3">
      <c r="B21" s="17">
        <v>60</v>
      </c>
      <c r="C21" s="9">
        <v>0.2</v>
      </c>
      <c r="D21" s="21">
        <v>0.99</v>
      </c>
      <c r="E21" s="9">
        <v>0.01</v>
      </c>
      <c r="F21" s="15">
        <v>2.2799999999999998</v>
      </c>
      <c r="G21" s="9">
        <v>0.04</v>
      </c>
      <c r="H21" s="15">
        <f t="shared" si="4"/>
        <v>2.3030303030303028</v>
      </c>
      <c r="I21" s="33">
        <f t="shared" si="5"/>
        <v>4.6622424890504485E-2</v>
      </c>
      <c r="J21" s="47">
        <f t="shared" si="0"/>
        <v>35.762056078356501</v>
      </c>
      <c r="K21" s="52">
        <f t="shared" si="1"/>
        <v>36.123288968036867</v>
      </c>
    </row>
    <row r="22" spans="2:11" x14ac:dyDescent="0.3">
      <c r="B22" s="16">
        <v>70</v>
      </c>
      <c r="C22" s="8">
        <v>0.1</v>
      </c>
      <c r="D22" s="20">
        <v>0.99</v>
      </c>
      <c r="E22" s="8">
        <v>0.01</v>
      </c>
      <c r="F22" s="14">
        <v>1.96</v>
      </c>
      <c r="G22" s="8">
        <v>0.04</v>
      </c>
      <c r="H22" s="14">
        <f t="shared" si="4"/>
        <v>1.9797979797979799</v>
      </c>
      <c r="I22" s="34">
        <f t="shared" si="5"/>
        <v>4.5082201153130962E-2</v>
      </c>
      <c r="J22" s="48">
        <f t="shared" si="0"/>
        <v>41.722398758082591</v>
      </c>
      <c r="K22" s="14">
        <f t="shared" si="1"/>
        <v>42.143837129376351</v>
      </c>
    </row>
    <row r="23" spans="2:11" x14ac:dyDescent="0.3">
      <c r="B23" s="17">
        <v>80</v>
      </c>
      <c r="C23" s="9">
        <v>0.3</v>
      </c>
      <c r="D23" s="21">
        <v>0.99</v>
      </c>
      <c r="E23" s="9">
        <v>0.01</v>
      </c>
      <c r="F23" s="15">
        <v>1.76</v>
      </c>
      <c r="G23" s="9">
        <v>0.04</v>
      </c>
      <c r="H23" s="15">
        <f t="shared" si="4"/>
        <v>1.7777777777777779</v>
      </c>
      <c r="I23" s="33">
        <f t="shared" si="5"/>
        <v>4.4214849839713154E-2</v>
      </c>
      <c r="J23" s="47">
        <f t="shared" si="0"/>
        <v>47.682741437808673</v>
      </c>
      <c r="K23" s="52">
        <f t="shared" si="1"/>
        <v>48.164385290715835</v>
      </c>
    </row>
    <row r="24" spans="2:11" x14ac:dyDescent="0.3">
      <c r="B24" s="16">
        <v>90</v>
      </c>
      <c r="C24" s="8">
        <v>0.3</v>
      </c>
      <c r="D24" s="14">
        <v>1</v>
      </c>
      <c r="E24" s="8">
        <v>0.01</v>
      </c>
      <c r="F24" s="14">
        <v>1.56</v>
      </c>
      <c r="G24" s="8">
        <v>0.04</v>
      </c>
      <c r="H24" s="14">
        <f t="shared" si="4"/>
        <v>1.56</v>
      </c>
      <c r="I24" s="34">
        <f t="shared" si="5"/>
        <v>4.2934368517540816E-2</v>
      </c>
      <c r="J24" s="48">
        <f t="shared" si="0"/>
        <v>54.184933452055311</v>
      </c>
      <c r="K24" s="14">
        <f t="shared" si="1"/>
        <v>54.184933452055311</v>
      </c>
    </row>
    <row r="25" spans="2:11" x14ac:dyDescent="0.3">
      <c r="B25" s="17">
        <v>100</v>
      </c>
      <c r="C25" s="9">
        <v>0.4</v>
      </c>
      <c r="D25" s="15">
        <v>1</v>
      </c>
      <c r="E25" s="9">
        <v>0.01</v>
      </c>
      <c r="F25" s="15">
        <v>1.44</v>
      </c>
      <c r="G25" s="9">
        <v>0.04</v>
      </c>
      <c r="H25" s="15">
        <f t="shared" ref="H25:H26" si="6">F25/D25</f>
        <v>1.44</v>
      </c>
      <c r="I25" s="33">
        <f t="shared" ref="I25:I26" si="7">SQRT((G25/D25)^2+(F25/D25^2*E25)^2)</f>
        <v>4.2513056817876552E-2</v>
      </c>
      <c r="J25" s="47">
        <f t="shared" si="0"/>
        <v>60.205481613394795</v>
      </c>
      <c r="K25" s="52">
        <f t="shared" si="1"/>
        <v>60.205481613394795</v>
      </c>
    </row>
    <row r="26" spans="2:11" x14ac:dyDescent="0.3">
      <c r="B26" s="14">
        <v>11.5</v>
      </c>
      <c r="C26" s="8">
        <v>0.05</v>
      </c>
      <c r="D26" s="20">
        <v>0.96</v>
      </c>
      <c r="E26" s="8">
        <v>0.01</v>
      </c>
      <c r="F26" s="14">
        <v>8.3000000000000007</v>
      </c>
      <c r="G26" s="8">
        <v>0.04</v>
      </c>
      <c r="H26" s="14">
        <f t="shared" si="6"/>
        <v>8.6458333333333339</v>
      </c>
      <c r="I26" s="34">
        <f t="shared" si="7"/>
        <v>9.923231481408315E-2</v>
      </c>
      <c r="J26" s="48">
        <f t="shared" si="0"/>
        <v>6.6466851701187846</v>
      </c>
      <c r="K26" s="14">
        <f t="shared" si="1"/>
        <v>6.9236303855404007</v>
      </c>
    </row>
    <row r="27" spans="2:11" x14ac:dyDescent="0.3">
      <c r="B27" s="15">
        <v>11</v>
      </c>
      <c r="C27" s="9">
        <v>0.04</v>
      </c>
      <c r="D27" s="21">
        <v>0.96</v>
      </c>
      <c r="E27" s="9">
        <v>0.01</v>
      </c>
      <c r="F27" s="15">
        <v>7.6</v>
      </c>
      <c r="G27" s="9">
        <v>0.04</v>
      </c>
      <c r="H27" s="15">
        <f t="shared" ref="H27:H30" si="8">F27/D27</f>
        <v>7.916666666666667</v>
      </c>
      <c r="I27" s="33">
        <f t="shared" ref="I27:I30" si="9">SQRT((G27/D27)^2+(F27/D27^2*E27)^2)</f>
        <v>9.2393902126044883E-2</v>
      </c>
      <c r="J27" s="47">
        <f t="shared" si="0"/>
        <v>6.3576988583744889</v>
      </c>
      <c r="K27" s="52">
        <f t="shared" si="1"/>
        <v>6.6226029774734263</v>
      </c>
    </row>
    <row r="28" spans="2:11" x14ac:dyDescent="0.3">
      <c r="B28" s="14">
        <v>13</v>
      </c>
      <c r="C28" s="8">
        <v>0.04</v>
      </c>
      <c r="D28" s="20">
        <v>0.75</v>
      </c>
      <c r="E28" s="8">
        <v>0.01</v>
      </c>
      <c r="F28" s="20">
        <v>10.5</v>
      </c>
      <c r="G28" s="8">
        <v>0.1</v>
      </c>
      <c r="H28" s="16">
        <f t="shared" si="8"/>
        <v>14</v>
      </c>
      <c r="I28" s="40">
        <f t="shared" si="9"/>
        <v>0.22939534045447005</v>
      </c>
      <c r="J28" s="48">
        <f t="shared" si="0"/>
        <v>5.8700344573059926</v>
      </c>
      <c r="K28" s="14">
        <f t="shared" si="1"/>
        <v>7.8267126097413238</v>
      </c>
    </row>
    <row r="29" spans="2:11" x14ac:dyDescent="0.3">
      <c r="B29" s="15">
        <v>14</v>
      </c>
      <c r="C29" s="9">
        <v>0.04</v>
      </c>
      <c r="D29" s="21">
        <v>0.78</v>
      </c>
      <c r="E29" s="9">
        <v>0.01</v>
      </c>
      <c r="F29" s="21">
        <v>9.8000000000000007</v>
      </c>
      <c r="G29" s="9">
        <v>0.1</v>
      </c>
      <c r="H29" s="17">
        <f t="shared" si="8"/>
        <v>12.564102564102564</v>
      </c>
      <c r="I29" s="41">
        <f t="shared" si="9"/>
        <v>0.20587072073440071</v>
      </c>
      <c r="J29" s="49">
        <f t="shared" si="0"/>
        <v>6.5744385921827115</v>
      </c>
      <c r="K29" s="52">
        <f t="shared" si="1"/>
        <v>8.4287674258752716</v>
      </c>
    </row>
    <row r="30" spans="2:11" ht="15" thickBot="1" x14ac:dyDescent="0.35">
      <c r="B30" s="43">
        <v>16</v>
      </c>
      <c r="C30" s="36">
        <v>0.04</v>
      </c>
      <c r="D30" s="37">
        <v>0.85</v>
      </c>
      <c r="E30" s="36">
        <v>0.01</v>
      </c>
      <c r="F30" s="43">
        <v>8.6</v>
      </c>
      <c r="G30" s="36">
        <v>0.04</v>
      </c>
      <c r="H30" s="38">
        <f t="shared" si="8"/>
        <v>10.117647058823529</v>
      </c>
      <c r="I30" s="42">
        <f t="shared" si="9"/>
        <v>0.12799588120910055</v>
      </c>
      <c r="J30" s="51">
        <f t="shared" si="0"/>
        <v>8.1879454994216907</v>
      </c>
      <c r="K30" s="43">
        <f t="shared" si="1"/>
        <v>9.6328770581431655</v>
      </c>
    </row>
    <row r="31" spans="2:11" ht="15" thickBot="1" x14ac:dyDescent="0.35">
      <c r="J31" s="44"/>
    </row>
    <row r="32" spans="2:11" x14ac:dyDescent="0.3">
      <c r="B32" s="3" t="s">
        <v>10</v>
      </c>
      <c r="C32" s="1">
        <f>95.82*10^(-9)</f>
        <v>9.5819999999999994E-8</v>
      </c>
      <c r="E32" s="3" t="s">
        <v>13</v>
      </c>
      <c r="F32" s="1">
        <v>1000</v>
      </c>
    </row>
    <row r="33" spans="2:6" ht="15" thickBot="1" x14ac:dyDescent="0.35">
      <c r="B33" s="4" t="s">
        <v>12</v>
      </c>
      <c r="C33" s="2">
        <f>10^(-11)</f>
        <v>9.9999999999999994E-12</v>
      </c>
      <c r="E33" s="4" t="s">
        <v>14</v>
      </c>
      <c r="F33" s="2">
        <f>0.05*F32</f>
        <v>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Realimentação negativa</vt:lpstr>
      <vt:lpstr>Diferenciador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Salomé Gomes</cp:lastModifiedBy>
  <dcterms:created xsi:type="dcterms:W3CDTF">2023-03-14T00:28:52Z</dcterms:created>
  <dcterms:modified xsi:type="dcterms:W3CDTF">2023-04-12T00:33:01Z</dcterms:modified>
</cp:coreProperties>
</file>