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xr:revisionPtr revIDLastSave="0" documentId="13_ncr:1_{874C324A-1F17-4AF8-BD08-7E7EBF363A9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rte 1" sheetId="1" r:id="rId1"/>
    <sheet name="Parte 2" sheetId="3" r:id="rId2"/>
    <sheet name="Parte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4" l="1"/>
  <c r="C12" i="4" a="1"/>
  <c r="D14" i="4" s="1"/>
  <c r="H12" i="4" a="1"/>
  <c r="H12" i="4" s="1"/>
  <c r="L5" i="4"/>
  <c r="L6" i="4"/>
  <c r="L7" i="4"/>
  <c r="L8" i="4"/>
  <c r="L9" i="4"/>
  <c r="J7" i="4"/>
  <c r="J4" i="4"/>
  <c r="J5" i="4"/>
  <c r="J6" i="4"/>
  <c r="J8" i="4"/>
  <c r="J9" i="4"/>
  <c r="J3" i="4"/>
  <c r="H5" i="4"/>
  <c r="H6" i="4"/>
  <c r="H7" i="4"/>
  <c r="H8" i="4"/>
  <c r="H9" i="4"/>
  <c r="O3" i="4"/>
  <c r="O2" i="4"/>
  <c r="M3" i="3"/>
  <c r="C9" i="4"/>
  <c r="C8" i="4"/>
  <c r="C7" i="4"/>
  <c r="C6" i="4"/>
  <c r="O5" i="4"/>
  <c r="C5" i="4"/>
  <c r="O4" i="4"/>
  <c r="C4" i="4"/>
  <c r="H4" i="4" s="1"/>
  <c r="L4" i="4" s="1"/>
  <c r="C3" i="4"/>
  <c r="H3" i="4" s="1"/>
  <c r="L3" i="4" s="1"/>
  <c r="C16" i="3"/>
  <c r="M9" i="3"/>
  <c r="L9" i="3"/>
  <c r="G9" i="3"/>
  <c r="Q9" i="3" s="1"/>
  <c r="E9" i="3"/>
  <c r="D9" i="3"/>
  <c r="M8" i="3"/>
  <c r="L8" i="3"/>
  <c r="G8" i="3"/>
  <c r="E8" i="3"/>
  <c r="D8" i="3"/>
  <c r="M7" i="3"/>
  <c r="L7" i="3"/>
  <c r="G7" i="3"/>
  <c r="E7" i="3"/>
  <c r="D7" i="3"/>
  <c r="M6" i="3"/>
  <c r="L6" i="3"/>
  <c r="G6" i="3"/>
  <c r="E6" i="3"/>
  <c r="D6" i="3"/>
  <c r="P6" i="3" s="1"/>
  <c r="M5" i="3"/>
  <c r="L5" i="3"/>
  <c r="G5" i="3"/>
  <c r="E5" i="3"/>
  <c r="D5" i="3"/>
  <c r="M4" i="3"/>
  <c r="L4" i="3"/>
  <c r="F13" i="3" s="1" a="1"/>
  <c r="F13" i="3" s="1"/>
  <c r="G4" i="3"/>
  <c r="Q4" i="3" s="1"/>
  <c r="E4" i="3"/>
  <c r="D4" i="3"/>
  <c r="L3" i="3"/>
  <c r="E3" i="3"/>
  <c r="D3" i="3"/>
  <c r="N5" i="1"/>
  <c r="N8" i="1"/>
  <c r="N6" i="1"/>
  <c r="C14" i="4" l="1"/>
  <c r="D13" i="4"/>
  <c r="C13" i="4"/>
  <c r="D12" i="4"/>
  <c r="C12" i="4"/>
  <c r="E3" i="4" s="1"/>
  <c r="I12" i="4"/>
  <c r="I14" i="4"/>
  <c r="H14" i="4"/>
  <c r="I13" i="4"/>
  <c r="H13" i="4"/>
  <c r="Q7" i="3"/>
  <c r="K13" i="3"/>
  <c r="K14" i="3"/>
  <c r="P8" i="3"/>
  <c r="P9" i="3"/>
  <c r="R9" i="3" s="1"/>
  <c r="P4" i="3"/>
  <c r="R4" i="3" s="1"/>
  <c r="Q6" i="3"/>
  <c r="R6" i="3" s="1"/>
  <c r="P5" i="3"/>
  <c r="Q5" i="3"/>
  <c r="Q8" i="3"/>
  <c r="P7" i="3"/>
  <c r="R7" i="3" l="1"/>
  <c r="K15" i="3"/>
  <c r="R8" i="3"/>
  <c r="R5" i="3"/>
  <c r="N8" i="3"/>
  <c r="N6" i="3"/>
  <c r="N4" i="3"/>
  <c r="N7" i="3"/>
  <c r="N3" i="3"/>
  <c r="O3" i="3" s="1"/>
  <c r="N9" i="3"/>
  <c r="N5" i="3"/>
  <c r="N13" i="3" l="1"/>
  <c r="O9" i="4"/>
  <c r="N14" i="3"/>
  <c r="J3" i="3"/>
  <c r="K3" i="3" s="1"/>
  <c r="O8" i="3"/>
  <c r="J8" i="3"/>
  <c r="K8" i="3" s="1"/>
  <c r="O4" i="3"/>
  <c r="J4" i="3"/>
  <c r="K4" i="3" s="1"/>
  <c r="J9" i="3"/>
  <c r="K9" i="3" s="1"/>
  <c r="O9" i="3"/>
  <c r="J7" i="3"/>
  <c r="K7" i="3" s="1"/>
  <c r="O7" i="3"/>
  <c r="O6" i="3"/>
  <c r="J6" i="3"/>
  <c r="K6" i="3" s="1"/>
  <c r="J5" i="3"/>
  <c r="K5" i="3" s="1"/>
  <c r="O5" i="3"/>
  <c r="O10" i="4" l="1"/>
  <c r="O11" i="4" s="1"/>
  <c r="N15" i="3"/>
  <c r="F3" i="4"/>
  <c r="E4" i="4"/>
  <c r="F4" i="4" s="1"/>
  <c r="E9" i="4"/>
  <c r="F9" i="4" s="1"/>
  <c r="E7" i="4"/>
  <c r="F7" i="4" s="1"/>
  <c r="E5" i="4"/>
  <c r="F5" i="4" s="1"/>
  <c r="E8" i="4"/>
  <c r="F8" i="4" s="1"/>
  <c r="E6" i="4"/>
  <c r="F6" i="4" s="1"/>
  <c r="O12" i="4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3" i="1"/>
  <c r="J13" i="1" l="1" a="1"/>
  <c r="L13" i="1" s="1"/>
  <c r="K14" i="1" l="1"/>
  <c r="J15" i="1"/>
  <c r="J14" i="1"/>
  <c r="K15" i="1"/>
  <c r="L15" i="1"/>
  <c r="L14" i="1"/>
  <c r="J13" i="1"/>
  <c r="F110" i="1" s="1"/>
  <c r="G110" i="1" s="1"/>
  <c r="K13" i="1"/>
  <c r="F71" i="1" s="1"/>
  <c r="G71" i="1" s="1"/>
  <c r="F87" i="1"/>
  <c r="G87" i="1" s="1"/>
  <c r="F3" i="1"/>
  <c r="G3" i="1" s="1"/>
  <c r="F11" i="1"/>
  <c r="G11" i="1" s="1"/>
  <c r="F4" i="1"/>
  <c r="G4" i="1" s="1"/>
  <c r="F36" i="1"/>
  <c r="G36" i="1" s="1"/>
  <c r="F90" i="1" l="1"/>
  <c r="G90" i="1" s="1"/>
  <c r="F108" i="1"/>
  <c r="G108" i="1" s="1"/>
  <c r="F48" i="1"/>
  <c r="G48" i="1" s="1"/>
  <c r="F101" i="1"/>
  <c r="G101" i="1" s="1"/>
  <c r="F93" i="1"/>
  <c r="G93" i="1" s="1"/>
  <c r="F112" i="1"/>
  <c r="G112" i="1" s="1"/>
  <c r="F21" i="1"/>
  <c r="G21" i="1" s="1"/>
  <c r="F74" i="1"/>
  <c r="G74" i="1" s="1"/>
  <c r="F104" i="1"/>
  <c r="G104" i="1" s="1"/>
  <c r="F97" i="1"/>
  <c r="G97" i="1" s="1"/>
  <c r="F67" i="1"/>
  <c r="G67" i="1" s="1"/>
  <c r="F89" i="1"/>
  <c r="G89" i="1" s="1"/>
  <c r="F40" i="1"/>
  <c r="G40" i="1" s="1"/>
  <c r="F19" i="1"/>
  <c r="G19" i="1" s="1"/>
  <c r="F33" i="1"/>
  <c r="G33" i="1" s="1"/>
  <c r="F53" i="1"/>
  <c r="G53" i="1" s="1"/>
  <c r="F77" i="1"/>
  <c r="G77" i="1" s="1"/>
  <c r="F25" i="1"/>
  <c r="G25" i="1" s="1"/>
  <c r="F29" i="1"/>
  <c r="G29" i="1" s="1"/>
  <c r="F102" i="1"/>
  <c r="G102" i="1" s="1"/>
  <c r="F46" i="1"/>
  <c r="G46" i="1" s="1"/>
  <c r="F38" i="1"/>
  <c r="G38" i="1" s="1"/>
  <c r="F61" i="1"/>
  <c r="G61" i="1" s="1"/>
  <c r="F17" i="1"/>
  <c r="G17" i="1" s="1"/>
  <c r="F96" i="1"/>
  <c r="G96" i="1" s="1"/>
  <c r="F55" i="1"/>
  <c r="G55" i="1" s="1"/>
  <c r="F94" i="1"/>
  <c r="G94" i="1" s="1"/>
  <c r="F45" i="1"/>
  <c r="G45" i="1" s="1"/>
  <c r="F83" i="1"/>
  <c r="G83" i="1" s="1"/>
  <c r="F50" i="1"/>
  <c r="G50" i="1" s="1"/>
  <c r="F73" i="1"/>
  <c r="G73" i="1" s="1"/>
  <c r="F9" i="1"/>
  <c r="G9" i="1" s="1"/>
  <c r="F82" i="1"/>
  <c r="G82" i="1" s="1"/>
  <c r="F88" i="1"/>
  <c r="G88" i="1" s="1"/>
  <c r="F24" i="1"/>
  <c r="G24" i="1" s="1"/>
  <c r="F52" i="1"/>
  <c r="G52" i="1" s="1"/>
  <c r="F39" i="1"/>
  <c r="G39" i="1" s="1"/>
  <c r="F76" i="1"/>
  <c r="G76" i="1" s="1"/>
  <c r="F95" i="1"/>
  <c r="G95" i="1" s="1"/>
  <c r="F86" i="1"/>
  <c r="G86" i="1" s="1"/>
  <c r="F22" i="1"/>
  <c r="G22" i="1" s="1"/>
  <c r="F32" i="1"/>
  <c r="G32" i="1" s="1"/>
  <c r="F37" i="1"/>
  <c r="G37" i="1" s="1"/>
  <c r="F58" i="1"/>
  <c r="G58" i="1" s="1"/>
  <c r="F16" i="1"/>
  <c r="G16" i="1" s="1"/>
  <c r="F12" i="1"/>
  <c r="G12" i="1" s="1"/>
  <c r="F31" i="1"/>
  <c r="G31" i="1" s="1"/>
  <c r="F60" i="1"/>
  <c r="G60" i="1" s="1"/>
  <c r="F79" i="1"/>
  <c r="G79" i="1" s="1"/>
  <c r="F78" i="1"/>
  <c r="G78" i="1" s="1"/>
  <c r="F14" i="1"/>
  <c r="G14" i="1" s="1"/>
  <c r="F66" i="1"/>
  <c r="G66" i="1" s="1"/>
  <c r="F111" i="1"/>
  <c r="G111" i="1" s="1"/>
  <c r="F34" i="1"/>
  <c r="G34" i="1" s="1"/>
  <c r="F13" i="1"/>
  <c r="G13" i="1" s="1"/>
  <c r="F57" i="1"/>
  <c r="G57" i="1" s="1"/>
  <c r="F72" i="1"/>
  <c r="G72" i="1" s="1"/>
  <c r="F8" i="1"/>
  <c r="G8" i="1" s="1"/>
  <c r="F91" i="1"/>
  <c r="G91" i="1" s="1"/>
  <c r="F23" i="1"/>
  <c r="G23" i="1" s="1"/>
  <c r="F44" i="1"/>
  <c r="G44" i="1" s="1"/>
  <c r="F63" i="1"/>
  <c r="G63" i="1" s="1"/>
  <c r="F70" i="1"/>
  <c r="G70" i="1" s="1"/>
  <c r="F6" i="1"/>
  <c r="G6" i="1" s="1"/>
  <c r="F81" i="1"/>
  <c r="G81" i="1" s="1"/>
  <c r="F92" i="1"/>
  <c r="G92" i="1" s="1"/>
  <c r="F99" i="1"/>
  <c r="G99" i="1" s="1"/>
  <c r="F10" i="1"/>
  <c r="G10" i="1" s="1"/>
  <c r="F42" i="1"/>
  <c r="G42" i="1" s="1"/>
  <c r="F114" i="1"/>
  <c r="G114" i="1" s="1"/>
  <c r="F49" i="1"/>
  <c r="G49" i="1" s="1"/>
  <c r="F51" i="1"/>
  <c r="G51" i="1" s="1"/>
  <c r="F26" i="1"/>
  <c r="G26" i="1" s="1"/>
  <c r="F64" i="1"/>
  <c r="G64" i="1" s="1"/>
  <c r="F109" i="1"/>
  <c r="G109" i="1" s="1"/>
  <c r="F27" i="1"/>
  <c r="G27" i="1" s="1"/>
  <c r="F7" i="1"/>
  <c r="G7" i="1" s="1"/>
  <c r="F28" i="1"/>
  <c r="G28" i="1" s="1"/>
  <c r="F47" i="1"/>
  <c r="G47" i="1" s="1"/>
  <c r="F62" i="1"/>
  <c r="G62" i="1" s="1"/>
  <c r="F5" i="1"/>
  <c r="G5" i="1" s="1"/>
  <c r="F107" i="1"/>
  <c r="G107" i="1" s="1"/>
  <c r="F98" i="1"/>
  <c r="G98" i="1" s="1"/>
  <c r="F84" i="1"/>
  <c r="G84" i="1" s="1"/>
  <c r="F30" i="1"/>
  <c r="G30" i="1" s="1"/>
  <c r="F59" i="1"/>
  <c r="G59" i="1" s="1"/>
  <c r="F65" i="1"/>
  <c r="G65" i="1" s="1"/>
  <c r="F80" i="1"/>
  <c r="G80" i="1" s="1"/>
  <c r="F43" i="1"/>
  <c r="G43" i="1" s="1"/>
  <c r="F75" i="1"/>
  <c r="G75" i="1" s="1"/>
  <c r="F100" i="1"/>
  <c r="G100" i="1" s="1"/>
  <c r="F113" i="1"/>
  <c r="G113" i="1" s="1"/>
  <c r="F68" i="1"/>
  <c r="G68" i="1" s="1"/>
  <c r="F106" i="1"/>
  <c r="G106" i="1" s="1"/>
  <c r="F105" i="1"/>
  <c r="G105" i="1" s="1"/>
  <c r="F41" i="1"/>
  <c r="G41" i="1" s="1"/>
  <c r="F35" i="1"/>
  <c r="G35" i="1" s="1"/>
  <c r="F18" i="1"/>
  <c r="G18" i="1" s="1"/>
  <c r="F56" i="1"/>
  <c r="G56" i="1" s="1"/>
  <c r="F85" i="1"/>
  <c r="G85" i="1" s="1"/>
  <c r="F103" i="1"/>
  <c r="G103" i="1" s="1"/>
  <c r="F69" i="1"/>
  <c r="G69" i="1" s="1"/>
  <c r="F20" i="1"/>
  <c r="G20" i="1" s="1"/>
  <c r="F15" i="1"/>
  <c r="G15" i="1" s="1"/>
  <c r="F54" i="1"/>
  <c r="G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<sst xmlns="http://schemas.openxmlformats.org/spreadsheetml/2006/main" count="91" uniqueCount="76">
  <si>
    <r>
      <t>R(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</si>
  <si>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Vmin (V)</t>
  </si>
  <si>
    <t>Vmáx (V)</t>
  </si>
  <si>
    <t>Ampl. Impulso (V)</t>
  </si>
  <si>
    <t>Resíduos (V)</t>
  </si>
  <si>
    <t>s(m)</t>
  </si>
  <si>
    <t>m</t>
  </si>
  <si>
    <t>Coeficiente</t>
  </si>
  <si>
    <t>x</t>
  </si>
  <si>
    <t>c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</si>
  <si>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</si>
  <si>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</si>
  <si>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s ( )</t>
  </si>
  <si>
    <t>u(Amp.Impulso) :</t>
  </si>
  <si>
    <t>Aj. Polinomial (V)</t>
  </si>
  <si>
    <r>
      <t>Z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ref. (</t>
    </r>
    <r>
      <rPr>
        <b/>
        <sz val="11"/>
        <color theme="1"/>
        <rFont val="Calibri"/>
        <family val="2"/>
      </rPr>
      <t>Ω)</t>
    </r>
  </si>
  <si>
    <r>
      <t>Z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exp. (</t>
    </r>
    <r>
      <rPr>
        <b/>
        <sz val="11"/>
        <color theme="1"/>
        <rFont val="Calibri"/>
        <family val="2"/>
      </rPr>
      <t>Ω)</t>
    </r>
  </si>
  <si>
    <r>
      <t>u(Z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) exp. (</t>
    </r>
    <r>
      <rPr>
        <b/>
        <sz val="11"/>
        <color theme="1"/>
        <rFont val="Calibri"/>
        <family val="2"/>
      </rPr>
      <t>Ω)</t>
    </r>
  </si>
  <si>
    <r>
      <t>u(Z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) exp. (%</t>
    </r>
    <r>
      <rPr>
        <b/>
        <sz val="11"/>
        <color theme="1"/>
        <rFont val="Calibri"/>
        <family val="2"/>
      </rPr>
      <t>)</t>
    </r>
  </si>
  <si>
    <t>erro (%)</t>
  </si>
  <si>
    <t>Zc aj. (Ω)</t>
  </si>
  <si>
    <t xml:space="preserve">Er(%) Zc aj. </t>
  </si>
  <si>
    <t>Impulso</t>
  </si>
  <si>
    <t>n</t>
  </si>
  <si>
    <t>l (m)</t>
  </si>
  <si>
    <t>u(l) (m)</t>
  </si>
  <si>
    <t>Γ</t>
  </si>
  <si>
    <t>ln(Γ)</t>
  </si>
  <si>
    <t>d (m)</t>
  </si>
  <si>
    <t>u(d) (m)</t>
  </si>
  <si>
    <t>t (ns)</t>
  </si>
  <si>
    <t>t(s)</t>
  </si>
  <si>
    <t>V(D) ajst.</t>
  </si>
  <si>
    <t>ln(Vn)</t>
  </si>
  <si>
    <t>∆d</t>
  </si>
  <si>
    <t>∆t(s)</t>
  </si>
  <si>
    <r>
      <t>v(m/</t>
    </r>
    <r>
      <rPr>
        <b/>
        <sz val="11"/>
        <color theme="1"/>
        <rFont val="Calibri"/>
        <family val="2"/>
      </rPr>
      <t>s)</t>
    </r>
  </si>
  <si>
    <t>-</t>
  </si>
  <si>
    <t>b</t>
  </si>
  <si>
    <t xml:space="preserve">α </t>
  </si>
  <si>
    <t>v (m/s)</t>
  </si>
  <si>
    <t>s(b)</t>
  </si>
  <si>
    <t xml:space="preserve">u(α) </t>
  </si>
  <si>
    <t>u(v) (m/s)</t>
  </si>
  <si>
    <t>r²</t>
  </si>
  <si>
    <t>s(y)</t>
  </si>
  <si>
    <t>u(α) (%)</t>
  </si>
  <si>
    <t>u(v) (%)</t>
  </si>
  <si>
    <t>Regressão Linear Ln(Vn)[d]</t>
  </si>
  <si>
    <r>
      <t>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 xml:space="preserve"> (V)</t>
    </r>
  </si>
  <si>
    <r>
      <t>u(V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>) (V)</t>
    </r>
  </si>
  <si>
    <r>
      <t>u(ln(V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>))</t>
    </r>
  </si>
  <si>
    <r>
      <t>ln(V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>) ajst. (D)</t>
    </r>
  </si>
  <si>
    <r>
      <t>Resíduos (Ln(V</t>
    </r>
    <r>
      <rPr>
        <b/>
        <vertAlign val="subscript"/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>))</t>
    </r>
  </si>
  <si>
    <t>f (kHz)</t>
  </si>
  <si>
    <t>f (Hz)</t>
  </si>
  <si>
    <t>φ (°)</t>
  </si>
  <si>
    <t xml:space="preserve">l (m) </t>
  </si>
  <si>
    <t>μ (H/m)</t>
  </si>
  <si>
    <r>
      <t>ε</t>
    </r>
    <r>
      <rPr>
        <b/>
        <vertAlign val="subscript"/>
        <sz val="11"/>
        <color theme="1"/>
        <rFont val="Calibri"/>
        <family val="2"/>
      </rPr>
      <t>0</t>
    </r>
    <r>
      <rPr>
        <b/>
        <sz val="11"/>
        <color theme="1"/>
        <rFont val="Calibri"/>
        <family val="2"/>
      </rPr>
      <t xml:space="preserve"> (F/m)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</si>
  <si>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 xml:space="preserve">ref </t>
    </r>
    <r>
      <rPr>
        <b/>
        <sz val="11"/>
        <color theme="1"/>
        <rFont val="Calibri"/>
        <family val="2"/>
        <scheme val="minor"/>
      </rPr>
      <t>(m/s)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</si>
  <si>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exp</t>
    </r>
    <r>
      <rPr>
        <b/>
        <sz val="11"/>
        <color theme="1"/>
        <rFont val="Calibri"/>
        <family val="2"/>
        <scheme val="minor"/>
      </rPr>
      <t xml:space="preserve"> (m/s)</t>
    </r>
  </si>
  <si>
    <r>
      <t>u(v</t>
    </r>
    <r>
      <rPr>
        <b/>
        <vertAlign val="subscript"/>
        <sz val="11"/>
        <color theme="1"/>
        <rFont val="Calibri"/>
        <family val="2"/>
        <scheme val="minor"/>
      </rPr>
      <t>exp</t>
    </r>
    <r>
      <rPr>
        <b/>
        <sz val="11"/>
        <color theme="1"/>
        <rFont val="Calibri"/>
        <family val="2"/>
        <scheme val="minor"/>
      </rPr>
      <t>) (m/s)</t>
    </r>
  </si>
  <si>
    <r>
      <t>u(v</t>
    </r>
    <r>
      <rPr>
        <b/>
        <vertAlign val="subscript"/>
        <sz val="11"/>
        <color theme="1"/>
        <rFont val="Calibri"/>
        <family val="2"/>
        <scheme val="minor"/>
      </rPr>
      <t>exp</t>
    </r>
    <r>
      <rPr>
        <b/>
        <sz val="11"/>
        <color theme="1"/>
        <rFont val="Calibri"/>
        <family val="2"/>
        <scheme val="minor"/>
      </rPr>
      <t>) (%)</t>
    </r>
  </si>
  <si>
    <t>Er (%)</t>
  </si>
  <si>
    <t>u(f) :</t>
  </si>
  <si>
    <t>f ajst. (Hz)</t>
  </si>
  <si>
    <t>resíduos (Hz)</t>
  </si>
  <si>
    <t>Ajuste Linear de f[φ]</t>
  </si>
  <si>
    <t>ln(f)</t>
  </si>
  <si>
    <t>ln(φ)</t>
  </si>
  <si>
    <t>ajst.lin</t>
  </si>
  <si>
    <t>res</t>
  </si>
  <si>
    <t>u(ln(f))</t>
  </si>
  <si>
    <t>u(ln(φ))</t>
  </si>
  <si>
    <t>u(φ)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</si>
</sst>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E+00"/>
    <numFmt numFmtId="165" formatCode="0.0"/>
    <numFmt numFmtId="166" formatCode="0.000"/>
    <numFmt numFmtId="167" formatCode="0.00000000"/>
    <numFmt numFmtId="168" formatCode="0.0000"/>
    <numFmt numFmtId="169" formatCode="0E+00"/>
    <numFmt numFmtId="170" formatCode="0.00000"/>
    <numFmt numFmtId="171" formatCode="0.0E+00"/>
    <numFmt numFmtId="172" formatCode="0.00000E+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8" fillId="0" borderId="0" xfId="1"/>
    <xf numFmtId="0" fontId="8" fillId="0" borderId="1" xfId="1" applyBorder="1" applyAlignment="1">
      <alignment horizontal="center" vertical="center"/>
    </xf>
    <xf numFmtId="165" fontId="8" fillId="0" borderId="1" xfId="1" applyNumberFormat="1" applyBorder="1" applyAlignment="1">
      <alignment horizontal="center" vertical="center"/>
    </xf>
    <xf numFmtId="0" fontId="8" fillId="0" borderId="1" xfId="1" applyBorder="1"/>
    <xf numFmtId="166" fontId="8" fillId="0" borderId="1" xfId="1" applyNumberFormat="1" applyBorder="1" applyAlignment="1">
      <alignment horizontal="center" vertical="center"/>
    </xf>
    <xf numFmtId="2" fontId="8" fillId="0" borderId="1" xfId="1" applyNumberFormat="1" applyBorder="1" applyAlignment="1">
      <alignment horizontal="center" vertical="center"/>
    </xf>
    <xf numFmtId="167" fontId="8" fillId="0" borderId="1" xfId="1" applyNumberFormat="1" applyBorder="1" applyAlignment="1">
      <alignment horizontal="center" vertical="center"/>
    </xf>
    <xf numFmtId="0" fontId="9" fillId="0" borderId="0" xfId="1" applyFont="1" applyAlignment="1">
      <alignment horizontal="center"/>
    </xf>
    <xf numFmtId="2" fontId="8" fillId="0" borderId="0" xfId="1" applyNumberFormat="1"/>
    <xf numFmtId="11" fontId="8" fillId="0" borderId="1" xfId="1" applyNumberFormat="1" applyBorder="1"/>
    <xf numFmtId="164" fontId="8" fillId="0" borderId="1" xfId="1" applyNumberFormat="1" applyBorder="1" applyAlignment="1">
      <alignment horizontal="center" vertical="center"/>
    </xf>
    <xf numFmtId="164" fontId="8" fillId="0" borderId="1" xfId="1" applyNumberFormat="1" applyBorder="1"/>
    <xf numFmtId="166" fontId="8" fillId="0" borderId="0" xfId="1" applyNumberFormat="1"/>
    <xf numFmtId="0" fontId="10" fillId="0" borderId="0" xfId="1" applyFont="1"/>
    <xf numFmtId="11" fontId="8" fillId="0" borderId="1" xfId="1" applyNumberForma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168" fontId="8" fillId="0" borderId="1" xfId="1" applyNumberFormat="1" applyBorder="1"/>
    <xf numFmtId="2" fontId="8" fillId="0" borderId="1" xfId="1" applyNumberFormat="1" applyBorder="1"/>
    <xf numFmtId="166" fontId="8" fillId="0" borderId="1" xfId="1" applyNumberFormat="1" applyBorder="1"/>
    <xf numFmtId="168" fontId="8" fillId="0" borderId="0" xfId="1" applyNumberFormat="1"/>
    <xf numFmtId="169" fontId="8" fillId="0" borderId="1" xfId="1" applyNumberFormat="1" applyBorder="1" applyAlignment="1">
      <alignment horizontal="center" vertical="center"/>
    </xf>
    <xf numFmtId="164" fontId="8" fillId="0" borderId="0" xfId="1" applyNumberFormat="1"/>
    <xf numFmtId="1" fontId="8" fillId="0" borderId="1" xfId="1" applyNumberFormat="1" applyBorder="1" applyAlignment="1">
      <alignment horizontal="center" vertical="center"/>
    </xf>
    <xf numFmtId="168" fontId="8" fillId="0" borderId="1" xfId="1" applyNumberFormat="1" applyBorder="1" applyAlignment="1">
      <alignment horizontal="center" vertical="center"/>
    </xf>
    <xf numFmtId="170" fontId="8" fillId="0" borderId="0" xfId="1" applyNumberFormat="1"/>
    <xf numFmtId="165" fontId="8" fillId="0" borderId="0" xfId="1" applyNumberFormat="1"/>
    <xf numFmtId="0" fontId="9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1" fontId="9" fillId="2" borderId="1" xfId="1" applyNumberFormat="1" applyFont="1" applyFill="1" applyBorder="1" applyAlignment="1">
      <alignment horizontal="center" vertical="center"/>
    </xf>
    <xf numFmtId="0" fontId="8" fillId="3" borderId="1" xfId="1" applyFill="1" applyBorder="1" applyAlignment="1">
      <alignment horizontal="center" vertical="center"/>
    </xf>
    <xf numFmtId="0" fontId="8" fillId="4" borderId="1" xfId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/>
    </xf>
    <xf numFmtId="0" fontId="8" fillId="2" borderId="1" xfId="1" applyFill="1" applyBorder="1" applyAlignment="1">
      <alignment horizontal="center" vertical="center"/>
    </xf>
    <xf numFmtId="171" fontId="8" fillId="0" borderId="1" xfId="1" applyNumberFormat="1" applyBorder="1"/>
    <xf numFmtId="172" fontId="8" fillId="0" borderId="1" xfId="1" applyNumberFormat="1" applyBorder="1" applyAlignment="1">
      <alignment horizontal="center" vertical="center"/>
    </xf>
    <xf numFmtId="0" fontId="8" fillId="0" borderId="0" xfId="1" applyAlignment="1">
      <alignment horizontal="center" vertical="center"/>
    </xf>
    <xf numFmtId="169" fontId="8" fillId="0" borderId="1" xfId="1" applyNumberFormat="1" applyBorder="1"/>
    <xf numFmtId="170" fontId="8" fillId="0" borderId="1" xfId="1" applyNumberFormat="1" applyBorder="1"/>
    <xf numFmtId="0" fontId="8" fillId="2" borderId="1" xfId="1" applyFill="1" applyBorder="1" applyAlignment="1">
      <alignment horizontal="center"/>
    </xf>
    <xf numFmtId="0" fontId="8" fillId="0" borderId="1" xfId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169" fontId="8" fillId="0" borderId="1" xfId="1" applyNumberFormat="1" applyBorder="1" applyAlignment="1">
      <alignment horizontal="center"/>
    </xf>
    <xf numFmtId="166" fontId="8" fillId="0" borderId="1" xfId="1" applyNumberFormat="1" applyBorder="1" applyAlignment="1">
      <alignment horizontal="center"/>
    </xf>
    <xf numFmtId="11" fontId="8" fillId="0" borderId="1" xfId="1" applyNumberFormat="1" applyBorder="1" applyAlignment="1">
      <alignment horizontal="center"/>
    </xf>
    <xf numFmtId="0" fontId="13" fillId="0" borderId="0" xfId="1" applyFont="1"/>
    <xf numFmtId="0" fontId="9" fillId="2" borderId="1" xfId="1" applyFont="1" applyFill="1" applyBorder="1" applyAlignment="1">
      <alignment horizontal="center" vertical="center"/>
    </xf>
    <xf numFmtId="0" fontId="8" fillId="2" borderId="1" xfId="1" applyFill="1" applyBorder="1" applyAlignment="1">
      <alignment horizontal="center" vertical="center"/>
    </xf>
  </cellXfs>
  <cellStyles count="2">
    <cellStyle name="Normal" xfId="0" builtinId="0"/>
    <cellStyle name="Normal 2" xfId="1" xr:uid="{CC7365FC-5CE6-4C46-BE68-04759038F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Amp. Impulso [R]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1'!$J$2</c:f>
                <c:numCache>
                  <c:formatCode>General</c:formatCode>
                  <c:ptCount val="1"/>
                </c:numCache>
              </c:numRef>
            </c:plus>
            <c:minus>
              <c:numRef>
                <c:f>'Parte 1'!$J$2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1'!$B$3:$B$114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150</c:v>
                </c:pt>
                <c:pt idx="101">
                  <c:v>200</c:v>
                </c:pt>
                <c:pt idx="102">
                  <c:v>250</c:v>
                </c:pt>
                <c:pt idx="103">
                  <c:v>300</c:v>
                </c:pt>
                <c:pt idx="104">
                  <c:v>350</c:v>
                </c:pt>
                <c:pt idx="105">
                  <c:v>400</c:v>
                </c:pt>
                <c:pt idx="106">
                  <c:v>450</c:v>
                </c:pt>
                <c:pt idx="107">
                  <c:v>500</c:v>
                </c:pt>
                <c:pt idx="108">
                  <c:v>550</c:v>
                </c:pt>
                <c:pt idx="109">
                  <c:v>600</c:v>
                </c:pt>
                <c:pt idx="110">
                  <c:v>650</c:v>
                </c:pt>
                <c:pt idx="111">
                  <c:v>700</c:v>
                </c:pt>
              </c:numCache>
            </c:numRef>
          </c:xVal>
          <c:yVal>
            <c:numRef>
              <c:f>'Parte 1'!$E$3:$E$114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7-4366-B00E-88B210307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529664"/>
        <c:axId val="712293328"/>
      </c:scatterChart>
      <c:valAx>
        <c:axId val="122652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R(</a:t>
                </a:r>
                <a:r>
                  <a:rPr lang="el-GR"/>
                  <a:t>Ω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2293328"/>
        <c:crossesAt val="-100"/>
        <c:crossBetween val="midCat"/>
      </c:valAx>
      <c:valAx>
        <c:axId val="7122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Amp. Impulso (V)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48094196558763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6529664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07238863825284"/>
          <c:y val="0.15097664520966492"/>
          <c:w val="0.23199890417738186"/>
          <c:h val="7.9046865916759385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Amp.</a:t>
            </a:r>
            <a:r>
              <a:rPr lang="pt-PT" baseline="0"/>
              <a:t> Impulso VS Amp. Ajuste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Amp. Impulso [R]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1'!$J$2</c:f>
                <c:numCache>
                  <c:formatCode>General</c:formatCode>
                  <c:ptCount val="1"/>
                </c:numCache>
              </c:numRef>
            </c:plus>
            <c:minus>
              <c:numRef>
                <c:f>'Parte 1'!$J$2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1'!$B$3:$B$114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150</c:v>
                </c:pt>
                <c:pt idx="101">
                  <c:v>200</c:v>
                </c:pt>
                <c:pt idx="102">
                  <c:v>250</c:v>
                </c:pt>
                <c:pt idx="103">
                  <c:v>300</c:v>
                </c:pt>
                <c:pt idx="104">
                  <c:v>350</c:v>
                </c:pt>
                <c:pt idx="105">
                  <c:v>400</c:v>
                </c:pt>
                <c:pt idx="106">
                  <c:v>450</c:v>
                </c:pt>
                <c:pt idx="107">
                  <c:v>500</c:v>
                </c:pt>
                <c:pt idx="108">
                  <c:v>550</c:v>
                </c:pt>
                <c:pt idx="109">
                  <c:v>600</c:v>
                </c:pt>
                <c:pt idx="110">
                  <c:v>650</c:v>
                </c:pt>
                <c:pt idx="111">
                  <c:v>700</c:v>
                </c:pt>
              </c:numCache>
            </c:numRef>
          </c:xVal>
          <c:yVal>
            <c:numRef>
              <c:f>'Parte 1'!$E$3:$E$114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D1-431F-99D0-5E69CA6B9D2D}"/>
            </c:ext>
          </c:extLst>
        </c:ser>
        <c:ser>
          <c:idx val="1"/>
          <c:order val="1"/>
          <c:tx>
            <c:v>Aj. Polinomial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1'!$B$3:$B$114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150</c:v>
                </c:pt>
                <c:pt idx="101">
                  <c:v>200</c:v>
                </c:pt>
                <c:pt idx="102">
                  <c:v>250</c:v>
                </c:pt>
                <c:pt idx="103">
                  <c:v>300</c:v>
                </c:pt>
                <c:pt idx="104">
                  <c:v>350</c:v>
                </c:pt>
                <c:pt idx="105">
                  <c:v>400</c:v>
                </c:pt>
                <c:pt idx="106">
                  <c:v>450</c:v>
                </c:pt>
                <c:pt idx="107">
                  <c:v>500</c:v>
                </c:pt>
                <c:pt idx="108">
                  <c:v>550</c:v>
                </c:pt>
                <c:pt idx="109">
                  <c:v>600</c:v>
                </c:pt>
                <c:pt idx="110">
                  <c:v>650</c:v>
                </c:pt>
                <c:pt idx="111">
                  <c:v>700</c:v>
                </c:pt>
              </c:numCache>
            </c:numRef>
          </c:xVal>
          <c:yVal>
            <c:numRef>
              <c:f>'Parte 1'!$F$3:$F$114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D1-431F-99D0-5E69CA6B9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529664"/>
        <c:axId val="712293328"/>
      </c:scatterChart>
      <c:valAx>
        <c:axId val="122652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R(</a:t>
                </a:r>
                <a:r>
                  <a:rPr lang="el-GR"/>
                  <a:t>Ω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2293328"/>
        <c:crossesAt val="-100"/>
        <c:crossBetween val="midCat"/>
      </c:valAx>
      <c:valAx>
        <c:axId val="7122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Amp. Impulso (V)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48094196558763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6529664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6394512636711"/>
          <c:y val="0.14712136689348049"/>
          <c:w val="0.25627491008068437"/>
          <c:h val="0.15809373183351877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Amp.</a:t>
            </a:r>
            <a:r>
              <a:rPr lang="pt-PT" baseline="0"/>
              <a:t> Impulso VS Amp. Ajuste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Amp.Impulso - Aj. Polinomial(V)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1'!$J$2</c:f>
                <c:numCache>
                  <c:formatCode>General</c:formatCode>
                  <c:ptCount val="1"/>
                </c:numCache>
              </c:numRef>
            </c:plus>
            <c:minus>
              <c:numRef>
                <c:f>'Parte 1'!$J$2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1'!$B$3:$B$114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150</c:v>
                </c:pt>
                <c:pt idx="101">
                  <c:v>200</c:v>
                </c:pt>
                <c:pt idx="102">
                  <c:v>250</c:v>
                </c:pt>
                <c:pt idx="103">
                  <c:v>300</c:v>
                </c:pt>
                <c:pt idx="104">
                  <c:v>350</c:v>
                </c:pt>
                <c:pt idx="105">
                  <c:v>400</c:v>
                </c:pt>
                <c:pt idx="106">
                  <c:v>450</c:v>
                </c:pt>
                <c:pt idx="107">
                  <c:v>500</c:v>
                </c:pt>
                <c:pt idx="108">
                  <c:v>550</c:v>
                </c:pt>
                <c:pt idx="109">
                  <c:v>600</c:v>
                </c:pt>
                <c:pt idx="110">
                  <c:v>650</c:v>
                </c:pt>
                <c:pt idx="111">
                  <c:v>700</c:v>
                </c:pt>
              </c:numCache>
            </c:numRef>
          </c:xVal>
          <c:yVal>
            <c:numRef>
              <c:f>'Parte 1'!$G$3:$G$114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64-48FD-8460-C49FB6C9A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529664"/>
        <c:axId val="712293328"/>
      </c:scatterChart>
      <c:valAx>
        <c:axId val="122652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R(</a:t>
                </a:r>
                <a:r>
                  <a:rPr lang="el-GR"/>
                  <a:t>Ω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2293328"/>
        <c:crossesAt val="-100"/>
        <c:crossBetween val="midCat"/>
      </c:valAx>
      <c:valAx>
        <c:axId val="7122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Amp.Impulso</a:t>
                </a:r>
                <a:r>
                  <a:rPr lang="pt-PT" baseline="0"/>
                  <a:t> - Aj. Polinomial</a:t>
                </a:r>
                <a:r>
                  <a:rPr lang="pt-PT"/>
                  <a:t>(V)</a:t>
                </a:r>
              </a:p>
            </c:rich>
          </c:tx>
          <c:layout>
            <c:manualLayout>
              <c:xMode val="edge"/>
              <c:yMode val="edge"/>
              <c:x val="1.7535576067051372E-2"/>
              <c:y val="0.16304093425232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6529664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6394512636711"/>
          <c:y val="0.14712136689348049"/>
          <c:w val="0.2675347918944227"/>
          <c:h val="0.15809373183351877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</a:t>
            </a:r>
            <a:r>
              <a:rPr lang="pt-PT" baseline="0"/>
              <a:t> de Vn em função de d</a:t>
            </a:r>
            <a:endParaRPr lang="pt-PT"/>
          </a:p>
        </c:rich>
      </c:tx>
      <c:layout>
        <c:manualLayout>
          <c:xMode val="edge"/>
          <c:yMode val="edge"/>
          <c:x val="0.29747808877579868"/>
          <c:y val="3.6467185419557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170844269466317"/>
          <c:y val="0.14884153469301439"/>
          <c:w val="0.803596675415573"/>
          <c:h val="0.65488535033717898"/>
        </c:manualLayout>
      </c:layout>
      <c:scatterChart>
        <c:scatterStyle val="lineMarker"/>
        <c:varyColors val="0"/>
        <c:ser>
          <c:idx val="0"/>
          <c:order val="0"/>
          <c:tx>
            <c:v>Vn[d]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2'!$D$3:$D$9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'Parte 2'!$H$3:$H$9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34-4457-8003-54C729865037}"/>
            </c:ext>
          </c:extLst>
        </c:ser>
        <c:ser>
          <c:idx val="1"/>
          <c:order val="1"/>
          <c:tx>
            <c:v>Aj.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2'!$D$3:$D$9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'Parte 2'!$J$3:$J$9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 formatCode="0.00">
                  <c:v>0</c:v>
                </c:pt>
                <c:pt idx="3">
                  <c:v>0</c:v>
                </c:pt>
                <c:pt idx="4" formatCode="0.00">
                  <c:v>0</c:v>
                </c:pt>
                <c:pt idx="5" formatCode="0.00">
                  <c:v>0</c:v>
                </c:pt>
                <c:pt idx="6" formatCode="0.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34-4457-8003-54C729865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544543"/>
        <c:axId val="1426269375"/>
      </c:scatterChart>
      <c:valAx>
        <c:axId val="139754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6269375"/>
        <c:crosses val="autoZero"/>
        <c:crossBetween val="midCat"/>
      </c:valAx>
      <c:valAx>
        <c:axId val="142626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Vn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7544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70416313259811"/>
          <c:y val="0.14859200771381473"/>
          <c:w val="0.20434814108001131"/>
          <c:h val="0.1534306376460486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Vn em função de d</a:t>
            </a:r>
          </a:p>
        </c:rich>
      </c:tx>
      <c:layout>
        <c:manualLayout>
          <c:xMode val="edge"/>
          <c:yMode val="edge"/>
          <c:x val="0.29523395532937519"/>
          <c:y val="5.0121432908318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4250369719014"/>
          <c:y val="0.18309315778440843"/>
          <c:w val="0.81601502857828045"/>
          <c:h val="0.64477025361527018"/>
        </c:manualLayout>
      </c:layout>
      <c:scatterChart>
        <c:scatterStyle val="lineMarker"/>
        <c:varyColors val="0"/>
        <c:ser>
          <c:idx val="0"/>
          <c:order val="0"/>
          <c:tx>
            <c:v>Ln(Vn)[d]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2'!$D$4:$D$9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'Parte 2'!$L$4:$L$9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9-4999-91A9-D1303460EE06}"/>
            </c:ext>
          </c:extLst>
        </c:ser>
        <c:ser>
          <c:idx val="1"/>
          <c:order val="1"/>
          <c:tx>
            <c:v>Aj.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2'!$D$4:$D$9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'Parte 2'!$N$4:$N$9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A9-4999-91A9-D1303460E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610991"/>
        <c:axId val="1397614367"/>
      </c:scatterChart>
      <c:valAx>
        <c:axId val="139761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7614367"/>
        <c:crossesAt val="-90"/>
        <c:crossBetween val="midCat"/>
      </c:valAx>
      <c:valAx>
        <c:axId val="13976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ln (Vn)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761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96769861464521"/>
          <c:y val="0.17776168791742561"/>
          <c:w val="0.272911987824979"/>
          <c:h val="0.15519496253081685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40" b="0" i="0" u="none" strike="noStrike" baseline="0">
                <a:effectLst/>
              </a:rPr>
              <a:t>Gráfico de Vn - V. Ajuste em função de d</a:t>
            </a:r>
            <a:endParaRPr lang="en-US"/>
          </a:p>
        </c:rich>
      </c:tx>
      <c:layout>
        <c:manualLayout>
          <c:xMode val="edge"/>
          <c:yMode val="edge"/>
          <c:x val="0.26297533220243147"/>
          <c:y val="3.95421979356405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2799650043744"/>
          <c:y val="0.16749205239635992"/>
          <c:w val="0.7788129921259842"/>
          <c:h val="0.6834105728919804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2'!$I$3:$I$9</c:f>
                <c:numCache>
                  <c:formatCode>General</c:formatCode>
                  <c:ptCount val="7"/>
                </c:numCache>
              </c:numRef>
            </c:plus>
            <c:minus>
              <c:numRef>
                <c:f>'Parte 2'!$I$3:$I$9</c:f>
                <c:numCache>
                  <c:formatCode>General</c:formatCode>
                  <c:ptCount val="7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2'!$D$3:$D$9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'Parte 2'!$K$3:$K$9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 formatCode="0.00">
                  <c:v>0</c:v>
                </c:pt>
                <c:pt idx="3">
                  <c:v>0</c:v>
                </c:pt>
                <c:pt idx="4" formatCode="0.00">
                  <c:v>0</c:v>
                </c:pt>
                <c:pt idx="5" formatCode="0.00">
                  <c:v>0</c:v>
                </c:pt>
                <c:pt idx="6" formatCode="0.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50-41FE-B962-6D675C130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550847"/>
        <c:axId val="1421457263"/>
      </c:scatterChart>
      <c:valAx>
        <c:axId val="139755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1457263"/>
        <c:crossesAt val="-10"/>
        <c:crossBetween val="midCat"/>
      </c:valAx>
      <c:valAx>
        <c:axId val="142145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Vn</a:t>
                </a:r>
                <a:r>
                  <a:rPr lang="pt-PT" baseline="0"/>
                  <a:t> - V. Ajuste</a:t>
                </a:r>
                <a:r>
                  <a:rPr lang="pt-PT"/>
                  <a:t>(V)</a:t>
                </a:r>
              </a:p>
            </c:rich>
          </c:tx>
          <c:layout>
            <c:manualLayout>
              <c:xMode val="edge"/>
              <c:yMode val="edge"/>
              <c:x val="3.8837468193384225E-2"/>
              <c:y val="0.31274043715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7550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03208934124963"/>
          <c:y val="0.16501639344262295"/>
          <c:w val="0.2051007209499576"/>
          <c:h val="7.6812819393146742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</a:t>
            </a:r>
            <a:r>
              <a:rPr lang="en-US"/>
              <a:t>Ln(Vn) - Ln(V.Ajuste) em</a:t>
            </a:r>
            <a:r>
              <a:rPr lang="en-US" baseline="0"/>
              <a:t> função de d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474250777495052"/>
          <c:y val="3.26384335154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2799650043744"/>
          <c:y val="0.15816676622205122"/>
          <c:w val="0.77560476815398072"/>
          <c:h val="0.6603286539243117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2'!$M$3:$M$9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'Parte 2'!$M$3:$M$9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2'!$D$4:$D$9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'Parte 2'!$O$4:$O$9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6-47B1-BB2C-5961F2A26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947839"/>
        <c:axId val="1442932191"/>
      </c:scatterChart>
      <c:valAx>
        <c:axId val="143394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(m)</a:t>
                </a:r>
              </a:p>
            </c:rich>
          </c:tx>
          <c:layout>
            <c:manualLayout>
              <c:xMode val="edge"/>
              <c:yMode val="edge"/>
              <c:x val="0.49652471566054246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42932191"/>
        <c:crossesAt val="-10"/>
        <c:crossBetween val="midCat"/>
      </c:valAx>
      <c:valAx>
        <c:axId val="144293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Ln(Vn)</a:t>
                </a:r>
                <a:r>
                  <a:rPr lang="pt-PT" baseline="0"/>
                  <a:t> - Ln(V.Ajuste)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3.1925537178399771E-2"/>
              <c:y val="0.28700667880995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3947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91949392140229"/>
          <c:y val="0.15809107468123862"/>
          <c:w val="0.22815327254735651"/>
          <c:h val="7.6812819393146742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f</a:t>
            </a:r>
            <a:r>
              <a:rPr lang="en-US" baseline="0"/>
              <a:t> - f.Aj Linear em função de </a:t>
            </a:r>
            <a:r>
              <a:rPr lang="el-GR" sz="1440" b="0" i="0" u="none" strike="noStrike" baseline="0">
                <a:effectLst/>
              </a:rPr>
              <a:t>φ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69466316710413"/>
          <c:y val="0.16532436341901643"/>
          <c:w val="0.77535498687664028"/>
          <c:h val="0.6534827884884653"/>
        </c:manualLayout>
      </c:layout>
      <c:scatterChart>
        <c:scatterStyle val="lineMarker"/>
        <c:varyColors val="0"/>
        <c:ser>
          <c:idx val="0"/>
          <c:order val="0"/>
          <c:tx>
            <c:v>Resíduos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3'!$R$2</c:f>
                <c:numCache>
                  <c:formatCode>General</c:formatCode>
                  <c:ptCount val="1"/>
                </c:numCache>
              </c:numRef>
            </c:plus>
            <c:minus>
              <c:numRef>
                <c:f>'Parte 3'!$R$2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3'!$D$3:$D$9</c:f>
              <c:numCache>
                <c:formatCode>General</c:formatCode>
                <c:ptCount val="7"/>
              </c:numCache>
            </c:numRef>
          </c:xVal>
          <c:yVal>
            <c:numRef>
              <c:f>'Parte 3'!$F$3:$F$9</c:f>
              <c:numCache>
                <c:formatCode>0E+00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93-4511-B5F2-850EFFD33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383487"/>
        <c:axId val="1428852959"/>
      </c:scatterChart>
      <c:valAx>
        <c:axId val="142938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φ (°)</a:t>
                </a:r>
                <a:r>
                  <a:rPr lang="pt-PT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8852959"/>
        <c:crossesAt val="-99000000000"/>
        <c:crossBetween val="midCat"/>
      </c:valAx>
      <c:valAx>
        <c:axId val="14288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f - f.Aj Linear</a:t>
                </a:r>
                <a:r>
                  <a:rPr lang="pt-PT"/>
                  <a:t>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9383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64905174808827"/>
          <c:y val="0.16269010693204"/>
          <c:w val="0.18647774739602374"/>
          <c:h val="7.80026271258020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</a:t>
            </a:r>
            <a:r>
              <a:rPr lang="pt-PT" baseline="0"/>
              <a:t> de f em função de </a:t>
            </a:r>
            <a:r>
              <a:rPr lang="el-GR" sz="1440" b="0" i="0" u="none" strike="noStrike" baseline="0">
                <a:effectLst/>
              </a:rPr>
              <a:t>φ</a:t>
            </a:r>
            <a:r>
              <a:rPr lang="pt-PT" baseline="0"/>
              <a:t>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11111111111112"/>
          <c:y val="0.15322702890723691"/>
          <c:w val="0.77694400699912514"/>
          <c:h val="0.67364773080936613"/>
        </c:manualLayout>
      </c:layout>
      <c:scatterChart>
        <c:scatterStyle val="lineMarker"/>
        <c:varyColors val="0"/>
        <c:ser>
          <c:idx val="0"/>
          <c:order val="0"/>
          <c:tx>
            <c:v>f[φ]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3'!$D$3:$D$9</c:f>
              <c:numCache>
                <c:formatCode>General</c:formatCode>
                <c:ptCount val="7"/>
              </c:numCache>
            </c:numRef>
          </c:xVal>
          <c:yVal>
            <c:numRef>
              <c:f>'Parte 3'!$C$3:$C$9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E-401C-8437-21F94D2E2619}"/>
            </c:ext>
          </c:extLst>
        </c:ser>
        <c:ser>
          <c:idx val="1"/>
          <c:order val="1"/>
          <c:tx>
            <c:v>Aj. lin.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3'!$D$3:$D$9</c:f>
              <c:numCache>
                <c:formatCode>General</c:formatCode>
                <c:ptCount val="7"/>
              </c:numCache>
            </c:numRef>
          </c:xVal>
          <c:yVal>
            <c:numRef>
              <c:f>'Parte 3'!$E$3:$E$9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8E-401C-8437-21F94D2E2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882431"/>
        <c:axId val="1431748095"/>
      </c:scatterChart>
      <c:valAx>
        <c:axId val="143188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φ (°)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1748095"/>
        <c:crossesAt val="-99999999990"/>
        <c:crossBetween val="midCat"/>
      </c:valAx>
      <c:valAx>
        <c:axId val="143174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188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5850929371661"/>
          <c:y val="0.6764583869584655"/>
          <c:w val="0.2001561105089627"/>
          <c:h val="0.1608391030929615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15</xdr:row>
      <xdr:rowOff>123977</xdr:rowOff>
    </xdr:from>
    <xdr:to>
      <xdr:col>16</xdr:col>
      <xdr:colOff>9525</xdr:colOff>
      <xdr:row>32</xdr:row>
      <xdr:rowOff>179662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D363C2E-70FB-F86B-5F06-B72298DB304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33</xdr:row>
      <xdr:rowOff>57150</xdr:rowOff>
    </xdr:from>
    <xdr:to>
      <xdr:col>16</xdr:col>
      <xdr:colOff>0</xdr:colOff>
      <xdr:row>50</xdr:row>
      <xdr:rowOff>112835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11D277B-C291-48D0-8E1E-84E1D7039AF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57150</xdr:colOff>
      <xdr:row>33</xdr:row>
      <xdr:rowOff>76200</xdr:rowOff>
    </xdr:from>
    <xdr:to>
      <xdr:col>24</xdr:col>
      <xdr:colOff>600075</xdr:colOff>
      <xdr:row>50</xdr:row>
      <xdr:rowOff>131885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0998653-A59B-4621-ABB1-8E68ACE1B08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17180</xdr:colOff>
      <xdr:row>16</xdr:row>
      <xdr:rowOff>145677</xdr:rowOff>
    </xdr:from>
    <xdr:to>
      <xdr:col>6</xdr:col>
      <xdr:colOff>600115</xdr:colOff>
      <xdr:row>33</xdr:row>
      <xdr:rowOff>10677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211F81-4322-4C54-880C-CD774B9651C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637989</xdr:colOff>
      <xdr:row>16</xdr:row>
      <xdr:rowOff>136338</xdr:rowOff>
    </xdr:from>
    <xdr:to>
      <xdr:col>12</xdr:col>
      <xdr:colOff>963189</xdr:colOff>
      <xdr:row>33</xdr:row>
      <xdr:rowOff>1338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EC8882-B1B0-4331-9FCC-31F98A1FC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22662</xdr:colOff>
      <xdr:row>33</xdr:row>
      <xdr:rowOff>53164</xdr:rowOff>
    </xdr:from>
    <xdr:to>
      <xdr:col>6</xdr:col>
      <xdr:colOff>605597</xdr:colOff>
      <xdr:row>49</xdr:row>
      <xdr:rowOff>119870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AA2FC48-5088-4D62-B558-9BF00D272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657909</xdr:colOff>
      <xdr:row>33</xdr:row>
      <xdr:rowOff>47189</xdr:rowOff>
    </xdr:from>
    <xdr:to>
      <xdr:col>12</xdr:col>
      <xdr:colOff>983109</xdr:colOff>
      <xdr:row>49</xdr:row>
      <xdr:rowOff>113895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9CFCCBD-7C89-4C8E-9827-9A0AE9D2D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9</xdr:col>
      <xdr:colOff>635000</xdr:colOff>
      <xdr:row>25</xdr:row>
      <xdr:rowOff>67733</xdr:rowOff>
    </xdr:from>
    <xdr:ext cx="65" cy="172098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A0B46ADD-A885-4E59-B363-F4A7B067DADE}"/>
            </a:ext>
          </a:extLst>
        </xdr:cNvPr>
        <xdr:cNvSpPr txBox="1"/>
      </xdr:nvSpPr>
      <xdr:spPr>
        <a:xfrm>
          <a:off x="9074150" y="5982758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81169</xdr:colOff>
      <xdr:row>29</xdr:row>
      <xdr:rowOff>183873</xdr:rowOff>
    </xdr:from>
    <xdr:to>
      <xdr:col>6</xdr:col>
      <xdr:colOff>646626</xdr:colOff>
      <xdr:row>43</xdr:row>
      <xdr:rowOff>164822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E01ACC-45C1-4A65-9DE4-ED267BFDE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33891</xdr:colOff>
      <xdr:row>15</xdr:row>
      <xdr:rowOff>182220</xdr:rowOff>
    </xdr:from>
    <xdr:to>
      <xdr:col>6</xdr:col>
      <xdr:colOff>588065</xdr:colOff>
      <xdr:row>29</xdr:row>
      <xdr:rowOff>130414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962E68-E91E-45D8-A367-125E248D4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14"/>
  <sheetViews>
    <sheetView topLeftCell="I20" workbookViewId="0">
      <selection activeCell="R25" sqref="R25"/>
    </sheetView>
  </sheetViews>
  <sheetFormatPr defaultRowHeight="14.4" x14ac:dyDescent="0.3"/>
  <cols>
    <col min="2" max="2" width="8.109375" customWidth="1"/>
    <col min="3" max="3" width="12.6640625" customWidth="1"/>
    <col min="4" max="4" width="12.33203125" customWidth="1"/>
    <col min="5" max="5" width="17.33203125" bestFit="1" customWidth="1"/>
    <col min="6" max="6" width="16.6640625" bestFit="1" customWidth="1"/>
    <col min="7" max="7" width="11.6640625" customWidth="1"/>
    <col min="9" max="9" width="16.5546875" bestFit="1" customWidth="1"/>
    <col min="10" max="10" width="10" customWidth="1"/>
    <col min="11" max="11" width="9.33203125" customWidth="1"/>
    <col min="12" max="12" width="9.6640625" customWidth="1"/>
    <col min="13" max="13" width="12.88671875" bestFit="1" customWidth="1"/>
    <col min="14" max="14" width="9.33203125" bestFit="1" customWidth="1"/>
  </cols>
  <sheetData>
    <row r="2" spans="2:14" ht="15.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14</v>
      </c>
      <c r="G2" s="2" t="s">
        <v>4</v>
      </c>
      <c r="I2" s="2" t="s">
        <v>13</v>
      </c>
      <c r="J2" s="3"/>
      <c r="M2" s="7" t="s">
        <v>15</v>
      </c>
      <c r="N2" s="6">
        <v>50</v>
      </c>
    </row>
    <row r="3" spans="2:14" ht="15.6" x14ac:dyDescent="0.3">
      <c r="B3" s="1">
        <v>1</v>
      </c>
      <c r="C3" s="1"/>
      <c r="D3" s="1"/>
      <c r="E3" s="1">
        <f>D3+C3</f>
        <v>0</v>
      </c>
      <c r="F3" s="1">
        <f t="shared" ref="F3:F34" si="0">$J$13*B3*B3+$K$13*B3+$L$13</f>
        <v>0</v>
      </c>
      <c r="G3" s="1">
        <f>E3-F3</f>
        <v>0</v>
      </c>
      <c r="M3" s="7" t="s">
        <v>16</v>
      </c>
      <c r="N3" s="6"/>
    </row>
    <row r="4" spans="2:14" ht="15.6" x14ac:dyDescent="0.3">
      <c r="B4" s="1">
        <v>2</v>
      </c>
      <c r="C4" s="1"/>
      <c r="D4" s="1"/>
      <c r="E4" s="1">
        <f>D4+C4</f>
        <v>0</v>
      </c>
      <c r="F4" s="1">
        <f t="shared" si="0"/>
        <v>0</v>
      </c>
      <c r="G4" s="1">
        <f t="shared" ref="G4:G67" si="1">E4-F4</f>
        <v>0</v>
      </c>
      <c r="M4" s="7" t="s">
        <v>17</v>
      </c>
      <c r="N4" s="6">
        <v>0.01</v>
      </c>
    </row>
    <row r="5" spans="2:14" ht="15.6" x14ac:dyDescent="0.3">
      <c r="B5" s="1">
        <v>3</v>
      </c>
      <c r="C5" s="1"/>
      <c r="D5" s="1"/>
      <c r="E5" s="1">
        <f t="shared" ref="E5:E67" si="2">D5+C5</f>
        <v>0</v>
      </c>
      <c r="F5" s="1">
        <f t="shared" si="0"/>
        <v>0</v>
      </c>
      <c r="G5" s="1">
        <f t="shared" si="1"/>
        <v>0</v>
      </c>
      <c r="M5" s="7" t="s">
        <v>18</v>
      </c>
      <c r="N5" s="1" t="e">
        <f>(N4/N3)*100</f>
        <v>#DIV/0!</v>
      </c>
    </row>
    <row r="6" spans="2:14" x14ac:dyDescent="0.3">
      <c r="B6" s="1">
        <v>4</v>
      </c>
      <c r="C6" s="1"/>
      <c r="D6" s="1"/>
      <c r="E6" s="1">
        <f t="shared" si="2"/>
        <v>0</v>
      </c>
      <c r="F6" s="1">
        <f t="shared" si="0"/>
        <v>0</v>
      </c>
      <c r="G6" s="1">
        <f t="shared" si="1"/>
        <v>0</v>
      </c>
      <c r="M6" s="7" t="s">
        <v>19</v>
      </c>
      <c r="N6" s="6">
        <f>(N2-N3)/N2*100</f>
        <v>100</v>
      </c>
    </row>
    <row r="7" spans="2:14" x14ac:dyDescent="0.3">
      <c r="B7" s="1">
        <v>5</v>
      </c>
      <c r="C7" s="1"/>
      <c r="D7" s="1"/>
      <c r="E7" s="1">
        <f t="shared" si="2"/>
        <v>0</v>
      </c>
      <c r="F7" s="1">
        <f t="shared" si="0"/>
        <v>0</v>
      </c>
      <c r="G7" s="1">
        <f t="shared" si="1"/>
        <v>0</v>
      </c>
      <c r="M7" s="7" t="s">
        <v>20</v>
      </c>
      <c r="N7" s="6"/>
    </row>
    <row r="8" spans="2:14" x14ac:dyDescent="0.3">
      <c r="B8" s="1">
        <v>6</v>
      </c>
      <c r="C8" s="1"/>
      <c r="D8" s="1"/>
      <c r="E8" s="1">
        <f t="shared" si="2"/>
        <v>0</v>
      </c>
      <c r="F8" s="1">
        <f t="shared" si="0"/>
        <v>0</v>
      </c>
      <c r="G8" s="1">
        <f t="shared" si="1"/>
        <v>0</v>
      </c>
      <c r="M8" s="7" t="s">
        <v>21</v>
      </c>
      <c r="N8" s="6">
        <f>(N2-N7)/N2*100</f>
        <v>100</v>
      </c>
    </row>
    <row r="9" spans="2:14" x14ac:dyDescent="0.3">
      <c r="B9" s="1">
        <v>7</v>
      </c>
      <c r="C9" s="1"/>
      <c r="D9" s="1"/>
      <c r="E9" s="1">
        <f t="shared" si="2"/>
        <v>0</v>
      </c>
      <c r="F9" s="1">
        <f t="shared" si="0"/>
        <v>0</v>
      </c>
      <c r="G9" s="1">
        <f t="shared" si="1"/>
        <v>0</v>
      </c>
    </row>
    <row r="10" spans="2:14" x14ac:dyDescent="0.3">
      <c r="B10" s="1">
        <v>8</v>
      </c>
      <c r="C10" s="1"/>
      <c r="D10" s="1"/>
      <c r="E10" s="1">
        <f t="shared" si="2"/>
        <v>0</v>
      </c>
      <c r="F10" s="1">
        <f t="shared" si="0"/>
        <v>0</v>
      </c>
      <c r="G10" s="1">
        <f t="shared" si="1"/>
        <v>0</v>
      </c>
    </row>
    <row r="11" spans="2:14" x14ac:dyDescent="0.3">
      <c r="B11" s="1">
        <v>9</v>
      </c>
      <c r="C11" s="1"/>
      <c r="D11" s="1"/>
      <c r="E11" s="1">
        <f t="shared" si="2"/>
        <v>0</v>
      </c>
      <c r="F11" s="1">
        <f t="shared" si="0"/>
        <v>0</v>
      </c>
      <c r="G11" s="1">
        <f t="shared" si="1"/>
        <v>0</v>
      </c>
    </row>
    <row r="12" spans="2:14" ht="16.2" x14ac:dyDescent="0.3">
      <c r="B12" s="1">
        <v>10</v>
      </c>
      <c r="C12" s="1"/>
      <c r="D12" s="1"/>
      <c r="E12" s="1">
        <f t="shared" si="2"/>
        <v>0</v>
      </c>
      <c r="F12" s="1">
        <f t="shared" si="0"/>
        <v>0</v>
      </c>
      <c r="G12" s="1">
        <f t="shared" si="1"/>
        <v>0</v>
      </c>
      <c r="I12" s="4"/>
      <c r="J12" s="2" t="s">
        <v>10</v>
      </c>
      <c r="K12" s="2" t="s">
        <v>8</v>
      </c>
      <c r="L12" s="2" t="s">
        <v>9</v>
      </c>
    </row>
    <row r="13" spans="2:14" x14ac:dyDescent="0.3">
      <c r="B13" s="1">
        <v>11</v>
      </c>
      <c r="C13" s="1"/>
      <c r="D13" s="1"/>
      <c r="E13" s="1">
        <f t="shared" si="2"/>
        <v>0</v>
      </c>
      <c r="F13" s="1">
        <f t="shared" si="0"/>
        <v>0</v>
      </c>
      <c r="G13" s="1">
        <f t="shared" si="1"/>
        <v>0</v>
      </c>
      <c r="I13" s="5" t="s">
        <v>7</v>
      </c>
      <c r="J13" s="1">
        <f t="array" ref="J13:L15">LINEST(E3:E114,B3:B114^{1,2},TRUE,TRUE)</f>
        <v>0</v>
      </c>
      <c r="K13" s="1">
        <v>0</v>
      </c>
      <c r="L13" s="1">
        <v>0</v>
      </c>
    </row>
    <row r="14" spans="2:14" x14ac:dyDescent="0.3">
      <c r="B14" s="1">
        <v>12</v>
      </c>
      <c r="C14" s="1"/>
      <c r="D14" s="1"/>
      <c r="E14" s="1">
        <f t="shared" si="2"/>
        <v>0</v>
      </c>
      <c r="F14" s="1">
        <f t="shared" si="0"/>
        <v>0</v>
      </c>
      <c r="G14" s="1">
        <f t="shared" si="1"/>
        <v>0</v>
      </c>
      <c r="I14" s="2" t="s">
        <v>12</v>
      </c>
      <c r="J14" s="1">
        <v>0</v>
      </c>
      <c r="K14" s="1">
        <v>0</v>
      </c>
      <c r="L14" s="1">
        <v>0</v>
      </c>
    </row>
    <row r="15" spans="2:14" ht="16.2" x14ac:dyDescent="0.3">
      <c r="B15" s="1">
        <v>13</v>
      </c>
      <c r="C15" s="1"/>
      <c r="D15" s="1"/>
      <c r="E15" s="1">
        <f t="shared" si="2"/>
        <v>0</v>
      </c>
      <c r="F15" s="1">
        <f t="shared" si="0"/>
        <v>0</v>
      </c>
      <c r="G15" s="1">
        <f t="shared" si="1"/>
        <v>0</v>
      </c>
      <c r="I15" s="2" t="s">
        <v>11</v>
      </c>
      <c r="J15" s="1">
        <v>1</v>
      </c>
      <c r="K15" s="1">
        <v>0</v>
      </c>
      <c r="L15" s="1" t="e">
        <v>#N/A</v>
      </c>
    </row>
    <row r="16" spans="2:14" x14ac:dyDescent="0.3">
      <c r="B16" s="1">
        <v>14</v>
      </c>
      <c r="C16" s="1"/>
      <c r="D16" s="1"/>
      <c r="E16" s="1">
        <f t="shared" si="2"/>
        <v>0</v>
      </c>
      <c r="F16" s="1">
        <f t="shared" si="0"/>
        <v>0</v>
      </c>
      <c r="G16" s="1">
        <f t="shared" si="1"/>
        <v>0</v>
      </c>
    </row>
    <row r="17" spans="2:7" x14ac:dyDescent="0.3">
      <c r="B17" s="1">
        <v>15</v>
      </c>
      <c r="C17" s="1"/>
      <c r="D17" s="1"/>
      <c r="E17" s="1">
        <f t="shared" si="2"/>
        <v>0</v>
      </c>
      <c r="F17" s="1">
        <f t="shared" si="0"/>
        <v>0</v>
      </c>
      <c r="G17" s="1">
        <f t="shared" si="1"/>
        <v>0</v>
      </c>
    </row>
    <row r="18" spans="2:7" x14ac:dyDescent="0.3">
      <c r="B18" s="1">
        <v>16</v>
      </c>
      <c r="C18" s="1"/>
      <c r="D18" s="1"/>
      <c r="E18" s="1">
        <f t="shared" si="2"/>
        <v>0</v>
      </c>
      <c r="F18" s="1">
        <f t="shared" si="0"/>
        <v>0</v>
      </c>
      <c r="G18" s="1">
        <f t="shared" si="1"/>
        <v>0</v>
      </c>
    </row>
    <row r="19" spans="2:7" x14ac:dyDescent="0.3">
      <c r="B19" s="1">
        <v>17</v>
      </c>
      <c r="C19" s="1"/>
      <c r="D19" s="1"/>
      <c r="E19" s="1">
        <f t="shared" si="2"/>
        <v>0</v>
      </c>
      <c r="F19" s="1">
        <f t="shared" si="0"/>
        <v>0</v>
      </c>
      <c r="G19" s="1">
        <f t="shared" si="1"/>
        <v>0</v>
      </c>
    </row>
    <row r="20" spans="2:7" x14ac:dyDescent="0.3">
      <c r="B20" s="1">
        <v>18</v>
      </c>
      <c r="C20" s="1"/>
      <c r="D20" s="1"/>
      <c r="E20" s="1">
        <f t="shared" si="2"/>
        <v>0</v>
      </c>
      <c r="F20" s="1">
        <f t="shared" si="0"/>
        <v>0</v>
      </c>
      <c r="G20" s="1">
        <f t="shared" si="1"/>
        <v>0</v>
      </c>
    </row>
    <row r="21" spans="2:7" x14ac:dyDescent="0.3">
      <c r="B21" s="1">
        <v>19</v>
      </c>
      <c r="C21" s="1"/>
      <c r="D21" s="1"/>
      <c r="E21" s="1">
        <f t="shared" si="2"/>
        <v>0</v>
      </c>
      <c r="F21" s="1">
        <f t="shared" si="0"/>
        <v>0</v>
      </c>
      <c r="G21" s="1">
        <f t="shared" si="1"/>
        <v>0</v>
      </c>
    </row>
    <row r="22" spans="2:7" x14ac:dyDescent="0.3">
      <c r="B22" s="1">
        <v>20</v>
      </c>
      <c r="C22" s="1"/>
      <c r="D22" s="1"/>
      <c r="E22" s="1">
        <f t="shared" si="2"/>
        <v>0</v>
      </c>
      <c r="F22" s="1">
        <f t="shared" si="0"/>
        <v>0</v>
      </c>
      <c r="G22" s="1">
        <f t="shared" si="1"/>
        <v>0</v>
      </c>
    </row>
    <row r="23" spans="2:7" x14ac:dyDescent="0.3">
      <c r="B23" s="1">
        <v>21</v>
      </c>
      <c r="C23" s="1"/>
      <c r="D23" s="1"/>
      <c r="E23" s="1">
        <f t="shared" si="2"/>
        <v>0</v>
      </c>
      <c r="F23" s="1">
        <f t="shared" si="0"/>
        <v>0</v>
      </c>
      <c r="G23" s="1">
        <f t="shared" si="1"/>
        <v>0</v>
      </c>
    </row>
    <row r="24" spans="2:7" x14ac:dyDescent="0.3">
      <c r="B24" s="1">
        <v>22</v>
      </c>
      <c r="C24" s="1"/>
      <c r="D24" s="1"/>
      <c r="E24" s="1">
        <f t="shared" si="2"/>
        <v>0</v>
      </c>
      <c r="F24" s="1">
        <f t="shared" si="0"/>
        <v>0</v>
      </c>
      <c r="G24" s="1">
        <f t="shared" si="1"/>
        <v>0</v>
      </c>
    </row>
    <row r="25" spans="2:7" x14ac:dyDescent="0.3">
      <c r="B25" s="1">
        <v>23</v>
      </c>
      <c r="C25" s="1"/>
      <c r="D25" s="1"/>
      <c r="E25" s="1">
        <f t="shared" si="2"/>
        <v>0</v>
      </c>
      <c r="F25" s="1">
        <f t="shared" si="0"/>
        <v>0</v>
      </c>
      <c r="G25" s="1">
        <f t="shared" si="1"/>
        <v>0</v>
      </c>
    </row>
    <row r="26" spans="2:7" x14ac:dyDescent="0.3">
      <c r="B26" s="1">
        <v>24</v>
      </c>
      <c r="C26" s="1"/>
      <c r="D26" s="1"/>
      <c r="E26" s="1">
        <f t="shared" si="2"/>
        <v>0</v>
      </c>
      <c r="F26" s="1">
        <f t="shared" si="0"/>
        <v>0</v>
      </c>
      <c r="G26" s="1">
        <f t="shared" si="1"/>
        <v>0</v>
      </c>
    </row>
    <row r="27" spans="2:7" x14ac:dyDescent="0.3">
      <c r="B27" s="1">
        <v>25</v>
      </c>
      <c r="C27" s="1"/>
      <c r="D27" s="1"/>
      <c r="E27" s="1">
        <f t="shared" si="2"/>
        <v>0</v>
      </c>
      <c r="F27" s="1">
        <f t="shared" si="0"/>
        <v>0</v>
      </c>
      <c r="G27" s="1">
        <f t="shared" si="1"/>
        <v>0</v>
      </c>
    </row>
    <row r="28" spans="2:7" x14ac:dyDescent="0.3">
      <c r="B28" s="1">
        <v>26</v>
      </c>
      <c r="C28" s="1"/>
      <c r="D28" s="1"/>
      <c r="E28" s="1">
        <f t="shared" si="2"/>
        <v>0</v>
      </c>
      <c r="F28" s="1">
        <f t="shared" si="0"/>
        <v>0</v>
      </c>
      <c r="G28" s="1">
        <f t="shared" si="1"/>
        <v>0</v>
      </c>
    </row>
    <row r="29" spans="2:7" x14ac:dyDescent="0.3">
      <c r="B29" s="1">
        <v>27</v>
      </c>
      <c r="C29" s="1"/>
      <c r="D29" s="1"/>
      <c r="E29" s="1">
        <f t="shared" si="2"/>
        <v>0</v>
      </c>
      <c r="F29" s="1">
        <f t="shared" si="0"/>
        <v>0</v>
      </c>
      <c r="G29" s="1">
        <f t="shared" si="1"/>
        <v>0</v>
      </c>
    </row>
    <row r="30" spans="2:7" x14ac:dyDescent="0.3">
      <c r="B30" s="1">
        <v>28</v>
      </c>
      <c r="C30" s="1"/>
      <c r="D30" s="1"/>
      <c r="E30" s="1">
        <f t="shared" si="2"/>
        <v>0</v>
      </c>
      <c r="F30" s="1">
        <f t="shared" si="0"/>
        <v>0</v>
      </c>
      <c r="G30" s="1">
        <f t="shared" si="1"/>
        <v>0</v>
      </c>
    </row>
    <row r="31" spans="2:7" x14ac:dyDescent="0.3">
      <c r="B31" s="1">
        <v>29</v>
      </c>
      <c r="C31" s="1"/>
      <c r="D31" s="1"/>
      <c r="E31" s="1">
        <f t="shared" si="2"/>
        <v>0</v>
      </c>
      <c r="F31" s="1">
        <f t="shared" si="0"/>
        <v>0</v>
      </c>
      <c r="G31" s="1">
        <f t="shared" si="1"/>
        <v>0</v>
      </c>
    </row>
    <row r="32" spans="2:7" x14ac:dyDescent="0.3">
      <c r="B32" s="1">
        <v>30</v>
      </c>
      <c r="C32" s="1"/>
      <c r="D32" s="1"/>
      <c r="E32" s="1">
        <f t="shared" si="2"/>
        <v>0</v>
      </c>
      <c r="F32" s="1">
        <f t="shared" si="0"/>
        <v>0</v>
      </c>
      <c r="G32" s="1">
        <f t="shared" si="1"/>
        <v>0</v>
      </c>
    </row>
    <row r="33" spans="2:7" x14ac:dyDescent="0.3">
      <c r="B33" s="1">
        <v>31</v>
      </c>
      <c r="C33" s="1"/>
      <c r="D33" s="1"/>
      <c r="E33" s="1">
        <f t="shared" si="2"/>
        <v>0</v>
      </c>
      <c r="F33" s="1">
        <f t="shared" si="0"/>
        <v>0</v>
      </c>
      <c r="G33" s="1">
        <f t="shared" si="1"/>
        <v>0</v>
      </c>
    </row>
    <row r="34" spans="2:7" x14ac:dyDescent="0.3">
      <c r="B34" s="1">
        <v>32</v>
      </c>
      <c r="C34" s="1"/>
      <c r="D34" s="1"/>
      <c r="E34" s="1">
        <f t="shared" si="2"/>
        <v>0</v>
      </c>
      <c r="F34" s="1">
        <f t="shared" si="0"/>
        <v>0</v>
      </c>
      <c r="G34" s="1">
        <f t="shared" si="1"/>
        <v>0</v>
      </c>
    </row>
    <row r="35" spans="2:7" x14ac:dyDescent="0.3">
      <c r="B35" s="1">
        <v>33</v>
      </c>
      <c r="C35" s="1"/>
      <c r="D35" s="1"/>
      <c r="E35" s="1">
        <f t="shared" si="2"/>
        <v>0</v>
      </c>
      <c r="F35" s="1">
        <f t="shared" ref="F35:F66" si="3">$J$13*B35*B35+$K$13*B35+$L$13</f>
        <v>0</v>
      </c>
      <c r="G35" s="1">
        <f t="shared" si="1"/>
        <v>0</v>
      </c>
    </row>
    <row r="36" spans="2:7" x14ac:dyDescent="0.3">
      <c r="B36" s="1">
        <v>34</v>
      </c>
      <c r="C36" s="1"/>
      <c r="D36" s="1"/>
      <c r="E36" s="1">
        <f t="shared" si="2"/>
        <v>0</v>
      </c>
      <c r="F36" s="1">
        <f t="shared" si="3"/>
        <v>0</v>
      </c>
      <c r="G36" s="1">
        <f t="shared" si="1"/>
        <v>0</v>
      </c>
    </row>
    <row r="37" spans="2:7" x14ac:dyDescent="0.3">
      <c r="B37" s="1">
        <v>35</v>
      </c>
      <c r="C37" s="1"/>
      <c r="D37" s="1"/>
      <c r="E37" s="1">
        <f t="shared" si="2"/>
        <v>0</v>
      </c>
      <c r="F37" s="1">
        <f t="shared" si="3"/>
        <v>0</v>
      </c>
      <c r="G37" s="1">
        <f t="shared" si="1"/>
        <v>0</v>
      </c>
    </row>
    <row r="38" spans="2:7" x14ac:dyDescent="0.3">
      <c r="B38" s="1">
        <v>36</v>
      </c>
      <c r="C38" s="1"/>
      <c r="D38" s="1"/>
      <c r="E38" s="1">
        <f t="shared" si="2"/>
        <v>0</v>
      </c>
      <c r="F38" s="1">
        <f t="shared" si="3"/>
        <v>0</v>
      </c>
      <c r="G38" s="1">
        <f t="shared" si="1"/>
        <v>0</v>
      </c>
    </row>
    <row r="39" spans="2:7" x14ac:dyDescent="0.3">
      <c r="B39" s="1">
        <v>37</v>
      </c>
      <c r="C39" s="1"/>
      <c r="D39" s="1"/>
      <c r="E39" s="1">
        <f t="shared" si="2"/>
        <v>0</v>
      </c>
      <c r="F39" s="1">
        <f t="shared" si="3"/>
        <v>0</v>
      </c>
      <c r="G39" s="1">
        <f t="shared" si="1"/>
        <v>0</v>
      </c>
    </row>
    <row r="40" spans="2:7" x14ac:dyDescent="0.3">
      <c r="B40" s="1">
        <v>38</v>
      </c>
      <c r="C40" s="1"/>
      <c r="D40" s="1"/>
      <c r="E40" s="1">
        <f t="shared" si="2"/>
        <v>0</v>
      </c>
      <c r="F40" s="1">
        <f t="shared" si="3"/>
        <v>0</v>
      </c>
      <c r="G40" s="1">
        <f t="shared" si="1"/>
        <v>0</v>
      </c>
    </row>
    <row r="41" spans="2:7" x14ac:dyDescent="0.3">
      <c r="B41" s="1">
        <v>39</v>
      </c>
      <c r="C41" s="1"/>
      <c r="D41" s="1"/>
      <c r="E41" s="1">
        <f t="shared" si="2"/>
        <v>0</v>
      </c>
      <c r="F41" s="1">
        <f t="shared" si="3"/>
        <v>0</v>
      </c>
      <c r="G41" s="1">
        <f t="shared" si="1"/>
        <v>0</v>
      </c>
    </row>
    <row r="42" spans="2:7" x14ac:dyDescent="0.3">
      <c r="B42" s="1">
        <v>40</v>
      </c>
      <c r="C42" s="1"/>
      <c r="D42" s="1"/>
      <c r="E42" s="1">
        <f t="shared" si="2"/>
        <v>0</v>
      </c>
      <c r="F42" s="1">
        <f t="shared" si="3"/>
        <v>0</v>
      </c>
      <c r="G42" s="1">
        <f t="shared" si="1"/>
        <v>0</v>
      </c>
    </row>
    <row r="43" spans="2:7" x14ac:dyDescent="0.3">
      <c r="B43" s="1">
        <v>41</v>
      </c>
      <c r="C43" s="1"/>
      <c r="D43" s="1"/>
      <c r="E43" s="1">
        <f t="shared" si="2"/>
        <v>0</v>
      </c>
      <c r="F43" s="1">
        <f t="shared" si="3"/>
        <v>0</v>
      </c>
      <c r="G43" s="1">
        <f t="shared" si="1"/>
        <v>0</v>
      </c>
    </row>
    <row r="44" spans="2:7" x14ac:dyDescent="0.3">
      <c r="B44" s="1">
        <v>42</v>
      </c>
      <c r="C44" s="1"/>
      <c r="D44" s="1"/>
      <c r="E44" s="1">
        <f t="shared" si="2"/>
        <v>0</v>
      </c>
      <c r="F44" s="1">
        <f t="shared" si="3"/>
        <v>0</v>
      </c>
      <c r="G44" s="1">
        <f t="shared" si="1"/>
        <v>0</v>
      </c>
    </row>
    <row r="45" spans="2:7" x14ac:dyDescent="0.3">
      <c r="B45" s="1">
        <v>43</v>
      </c>
      <c r="C45" s="1"/>
      <c r="D45" s="1"/>
      <c r="E45" s="1">
        <f t="shared" si="2"/>
        <v>0</v>
      </c>
      <c r="F45" s="1">
        <f t="shared" si="3"/>
        <v>0</v>
      </c>
      <c r="G45" s="1">
        <f t="shared" si="1"/>
        <v>0</v>
      </c>
    </row>
    <row r="46" spans="2:7" x14ac:dyDescent="0.3">
      <c r="B46" s="1">
        <v>44</v>
      </c>
      <c r="C46" s="1"/>
      <c r="D46" s="1"/>
      <c r="E46" s="1">
        <f t="shared" si="2"/>
        <v>0</v>
      </c>
      <c r="F46" s="1">
        <f t="shared" si="3"/>
        <v>0</v>
      </c>
      <c r="G46" s="1">
        <f t="shared" si="1"/>
        <v>0</v>
      </c>
    </row>
    <row r="47" spans="2:7" x14ac:dyDescent="0.3">
      <c r="B47" s="1">
        <v>45</v>
      </c>
      <c r="C47" s="1"/>
      <c r="D47" s="1"/>
      <c r="E47" s="1">
        <f t="shared" si="2"/>
        <v>0</v>
      </c>
      <c r="F47" s="1">
        <f t="shared" si="3"/>
        <v>0</v>
      </c>
      <c r="G47" s="1">
        <f t="shared" si="1"/>
        <v>0</v>
      </c>
    </row>
    <row r="48" spans="2:7" x14ac:dyDescent="0.3">
      <c r="B48" s="1">
        <v>46</v>
      </c>
      <c r="C48" s="1"/>
      <c r="D48" s="1"/>
      <c r="E48" s="1">
        <f t="shared" si="2"/>
        <v>0</v>
      </c>
      <c r="F48" s="1">
        <f t="shared" si="3"/>
        <v>0</v>
      </c>
      <c r="G48" s="1">
        <f t="shared" si="1"/>
        <v>0</v>
      </c>
    </row>
    <row r="49" spans="2:7" x14ac:dyDescent="0.3">
      <c r="B49" s="1">
        <v>47</v>
      </c>
      <c r="C49" s="1"/>
      <c r="D49" s="1"/>
      <c r="E49" s="1">
        <f t="shared" si="2"/>
        <v>0</v>
      </c>
      <c r="F49" s="1">
        <f t="shared" si="3"/>
        <v>0</v>
      </c>
      <c r="G49" s="1">
        <f t="shared" si="1"/>
        <v>0</v>
      </c>
    </row>
    <row r="50" spans="2:7" x14ac:dyDescent="0.3">
      <c r="B50" s="1">
        <v>48</v>
      </c>
      <c r="C50" s="1"/>
      <c r="D50" s="1"/>
      <c r="E50" s="1">
        <f t="shared" si="2"/>
        <v>0</v>
      </c>
      <c r="F50" s="1">
        <f t="shared" si="3"/>
        <v>0</v>
      </c>
      <c r="G50" s="1">
        <f t="shared" si="1"/>
        <v>0</v>
      </c>
    </row>
    <row r="51" spans="2:7" x14ac:dyDescent="0.3">
      <c r="B51" s="1">
        <v>49</v>
      </c>
      <c r="C51" s="1"/>
      <c r="D51" s="1"/>
      <c r="E51" s="1">
        <f t="shared" si="2"/>
        <v>0</v>
      </c>
      <c r="F51" s="1">
        <f t="shared" si="3"/>
        <v>0</v>
      </c>
      <c r="G51" s="1">
        <f t="shared" si="1"/>
        <v>0</v>
      </c>
    </row>
    <row r="52" spans="2:7" x14ac:dyDescent="0.3">
      <c r="B52" s="1">
        <v>50</v>
      </c>
      <c r="C52" s="1"/>
      <c r="D52" s="1"/>
      <c r="E52" s="1">
        <f t="shared" si="2"/>
        <v>0</v>
      </c>
      <c r="F52" s="1">
        <f t="shared" si="3"/>
        <v>0</v>
      </c>
      <c r="G52" s="1">
        <f t="shared" si="1"/>
        <v>0</v>
      </c>
    </row>
    <row r="53" spans="2:7" x14ac:dyDescent="0.3">
      <c r="B53" s="1">
        <v>51</v>
      </c>
      <c r="C53" s="1"/>
      <c r="D53" s="1"/>
      <c r="E53" s="1">
        <f t="shared" si="2"/>
        <v>0</v>
      </c>
      <c r="F53" s="1">
        <f t="shared" si="3"/>
        <v>0</v>
      </c>
      <c r="G53" s="1">
        <f t="shared" si="1"/>
        <v>0</v>
      </c>
    </row>
    <row r="54" spans="2:7" x14ac:dyDescent="0.3">
      <c r="B54" s="1">
        <v>52</v>
      </c>
      <c r="C54" s="1"/>
      <c r="D54" s="1"/>
      <c r="E54" s="1">
        <f t="shared" si="2"/>
        <v>0</v>
      </c>
      <c r="F54" s="1">
        <f t="shared" si="3"/>
        <v>0</v>
      </c>
      <c r="G54" s="1">
        <f t="shared" si="1"/>
        <v>0</v>
      </c>
    </row>
    <row r="55" spans="2:7" x14ac:dyDescent="0.3">
      <c r="B55" s="1">
        <v>53</v>
      </c>
      <c r="C55" s="1"/>
      <c r="D55" s="1"/>
      <c r="E55" s="1">
        <f t="shared" si="2"/>
        <v>0</v>
      </c>
      <c r="F55" s="1">
        <f t="shared" si="3"/>
        <v>0</v>
      </c>
      <c r="G55" s="1">
        <f t="shared" si="1"/>
        <v>0</v>
      </c>
    </row>
    <row r="56" spans="2:7" x14ac:dyDescent="0.3">
      <c r="B56" s="1">
        <v>54</v>
      </c>
      <c r="C56" s="1"/>
      <c r="D56" s="1"/>
      <c r="E56" s="1">
        <f t="shared" si="2"/>
        <v>0</v>
      </c>
      <c r="F56" s="1">
        <f t="shared" si="3"/>
        <v>0</v>
      </c>
      <c r="G56" s="1">
        <f t="shared" si="1"/>
        <v>0</v>
      </c>
    </row>
    <row r="57" spans="2:7" x14ac:dyDescent="0.3">
      <c r="B57" s="1">
        <v>55</v>
      </c>
      <c r="C57" s="1"/>
      <c r="D57" s="1"/>
      <c r="E57" s="1">
        <f t="shared" si="2"/>
        <v>0</v>
      </c>
      <c r="F57" s="1">
        <f t="shared" si="3"/>
        <v>0</v>
      </c>
      <c r="G57" s="1">
        <f t="shared" si="1"/>
        <v>0</v>
      </c>
    </row>
    <row r="58" spans="2:7" x14ac:dyDescent="0.3">
      <c r="B58" s="1">
        <v>56</v>
      </c>
      <c r="C58" s="1"/>
      <c r="D58" s="1"/>
      <c r="E58" s="1">
        <f t="shared" si="2"/>
        <v>0</v>
      </c>
      <c r="F58" s="1">
        <f t="shared" si="3"/>
        <v>0</v>
      </c>
      <c r="G58" s="1">
        <f t="shared" si="1"/>
        <v>0</v>
      </c>
    </row>
    <row r="59" spans="2:7" x14ac:dyDescent="0.3">
      <c r="B59" s="1">
        <v>57</v>
      </c>
      <c r="C59" s="1"/>
      <c r="D59" s="1"/>
      <c r="E59" s="1">
        <f t="shared" si="2"/>
        <v>0</v>
      </c>
      <c r="F59" s="1">
        <f t="shared" si="3"/>
        <v>0</v>
      </c>
      <c r="G59" s="1">
        <f t="shared" si="1"/>
        <v>0</v>
      </c>
    </row>
    <row r="60" spans="2:7" x14ac:dyDescent="0.3">
      <c r="B60" s="1">
        <v>58</v>
      </c>
      <c r="C60" s="1"/>
      <c r="D60" s="1"/>
      <c r="E60" s="1">
        <f t="shared" si="2"/>
        <v>0</v>
      </c>
      <c r="F60" s="1">
        <f t="shared" si="3"/>
        <v>0</v>
      </c>
      <c r="G60" s="1">
        <f t="shared" si="1"/>
        <v>0</v>
      </c>
    </row>
    <row r="61" spans="2:7" x14ac:dyDescent="0.3">
      <c r="B61" s="1">
        <v>59</v>
      </c>
      <c r="C61" s="1"/>
      <c r="D61" s="1"/>
      <c r="E61" s="1">
        <f t="shared" si="2"/>
        <v>0</v>
      </c>
      <c r="F61" s="1">
        <f t="shared" si="3"/>
        <v>0</v>
      </c>
      <c r="G61" s="1">
        <f t="shared" si="1"/>
        <v>0</v>
      </c>
    </row>
    <row r="62" spans="2:7" x14ac:dyDescent="0.3">
      <c r="B62" s="1">
        <v>60</v>
      </c>
      <c r="C62" s="1"/>
      <c r="D62" s="1"/>
      <c r="E62" s="1">
        <f t="shared" si="2"/>
        <v>0</v>
      </c>
      <c r="F62" s="1">
        <f t="shared" si="3"/>
        <v>0</v>
      </c>
      <c r="G62" s="1">
        <f t="shared" si="1"/>
        <v>0</v>
      </c>
    </row>
    <row r="63" spans="2:7" x14ac:dyDescent="0.3">
      <c r="B63" s="1">
        <v>61</v>
      </c>
      <c r="C63" s="1"/>
      <c r="D63" s="1"/>
      <c r="E63" s="1">
        <f t="shared" si="2"/>
        <v>0</v>
      </c>
      <c r="F63" s="1">
        <f t="shared" si="3"/>
        <v>0</v>
      </c>
      <c r="G63" s="1">
        <f t="shared" si="1"/>
        <v>0</v>
      </c>
    </row>
    <row r="64" spans="2:7" x14ac:dyDescent="0.3">
      <c r="B64" s="1">
        <v>62</v>
      </c>
      <c r="C64" s="1"/>
      <c r="D64" s="1"/>
      <c r="E64" s="1">
        <f t="shared" si="2"/>
        <v>0</v>
      </c>
      <c r="F64" s="1">
        <f t="shared" si="3"/>
        <v>0</v>
      </c>
      <c r="G64" s="1">
        <f t="shared" si="1"/>
        <v>0</v>
      </c>
    </row>
    <row r="65" spans="2:7" x14ac:dyDescent="0.3">
      <c r="B65" s="1">
        <v>63</v>
      </c>
      <c r="C65" s="1"/>
      <c r="D65" s="1"/>
      <c r="E65" s="1">
        <f t="shared" si="2"/>
        <v>0</v>
      </c>
      <c r="F65" s="1">
        <f t="shared" si="3"/>
        <v>0</v>
      </c>
      <c r="G65" s="1">
        <f t="shared" si="1"/>
        <v>0</v>
      </c>
    </row>
    <row r="66" spans="2:7" x14ac:dyDescent="0.3">
      <c r="B66" s="1">
        <v>64</v>
      </c>
      <c r="C66" s="1"/>
      <c r="D66" s="1"/>
      <c r="E66" s="1">
        <f t="shared" si="2"/>
        <v>0</v>
      </c>
      <c r="F66" s="1">
        <f t="shared" si="3"/>
        <v>0</v>
      </c>
      <c r="G66" s="1">
        <f t="shared" si="1"/>
        <v>0</v>
      </c>
    </row>
    <row r="67" spans="2:7" x14ac:dyDescent="0.3">
      <c r="B67" s="1">
        <v>65</v>
      </c>
      <c r="C67" s="1"/>
      <c r="D67" s="1"/>
      <c r="E67" s="1">
        <f t="shared" si="2"/>
        <v>0</v>
      </c>
      <c r="F67" s="1">
        <f t="shared" ref="F67:F98" si="4">$J$13*B67*B67+$K$13*B67+$L$13</f>
        <v>0</v>
      </c>
      <c r="G67" s="1">
        <f t="shared" si="1"/>
        <v>0</v>
      </c>
    </row>
    <row r="68" spans="2:7" x14ac:dyDescent="0.3">
      <c r="B68" s="1">
        <v>66</v>
      </c>
      <c r="C68" s="1"/>
      <c r="D68" s="1"/>
      <c r="E68" s="1">
        <f t="shared" ref="E68:E114" si="5">D68+C68</f>
        <v>0</v>
      </c>
      <c r="F68" s="1">
        <f t="shared" si="4"/>
        <v>0</v>
      </c>
      <c r="G68" s="1">
        <f t="shared" ref="G68:G114" si="6">E68-F68</f>
        <v>0</v>
      </c>
    </row>
    <row r="69" spans="2:7" x14ac:dyDescent="0.3">
      <c r="B69" s="1">
        <v>67</v>
      </c>
      <c r="C69" s="1"/>
      <c r="D69" s="1"/>
      <c r="E69" s="1">
        <f t="shared" si="5"/>
        <v>0</v>
      </c>
      <c r="F69" s="1">
        <f t="shared" si="4"/>
        <v>0</v>
      </c>
      <c r="G69" s="1">
        <f t="shared" si="6"/>
        <v>0</v>
      </c>
    </row>
    <row r="70" spans="2:7" x14ac:dyDescent="0.3">
      <c r="B70" s="1">
        <v>68</v>
      </c>
      <c r="C70" s="1"/>
      <c r="D70" s="1"/>
      <c r="E70" s="1">
        <f t="shared" si="5"/>
        <v>0</v>
      </c>
      <c r="F70" s="1">
        <f t="shared" si="4"/>
        <v>0</v>
      </c>
      <c r="G70" s="1">
        <f t="shared" si="6"/>
        <v>0</v>
      </c>
    </row>
    <row r="71" spans="2:7" x14ac:dyDescent="0.3">
      <c r="B71" s="1">
        <v>69</v>
      </c>
      <c r="C71" s="1"/>
      <c r="D71" s="1"/>
      <c r="E71" s="1">
        <f t="shared" si="5"/>
        <v>0</v>
      </c>
      <c r="F71" s="1">
        <f t="shared" si="4"/>
        <v>0</v>
      </c>
      <c r="G71" s="1">
        <f t="shared" si="6"/>
        <v>0</v>
      </c>
    </row>
    <row r="72" spans="2:7" x14ac:dyDescent="0.3">
      <c r="B72" s="1">
        <v>70</v>
      </c>
      <c r="C72" s="1"/>
      <c r="D72" s="1"/>
      <c r="E72" s="1">
        <f t="shared" si="5"/>
        <v>0</v>
      </c>
      <c r="F72" s="1">
        <f t="shared" si="4"/>
        <v>0</v>
      </c>
      <c r="G72" s="1">
        <f t="shared" si="6"/>
        <v>0</v>
      </c>
    </row>
    <row r="73" spans="2:7" x14ac:dyDescent="0.3">
      <c r="B73" s="1">
        <v>71</v>
      </c>
      <c r="C73" s="1"/>
      <c r="D73" s="1"/>
      <c r="E73" s="1">
        <f t="shared" si="5"/>
        <v>0</v>
      </c>
      <c r="F73" s="1">
        <f t="shared" si="4"/>
        <v>0</v>
      </c>
      <c r="G73" s="1">
        <f t="shared" si="6"/>
        <v>0</v>
      </c>
    </row>
    <row r="74" spans="2:7" x14ac:dyDescent="0.3">
      <c r="B74" s="1">
        <v>72</v>
      </c>
      <c r="C74" s="1"/>
      <c r="D74" s="1"/>
      <c r="E74" s="1">
        <f t="shared" si="5"/>
        <v>0</v>
      </c>
      <c r="F74" s="1">
        <f t="shared" si="4"/>
        <v>0</v>
      </c>
      <c r="G74" s="1">
        <f t="shared" si="6"/>
        <v>0</v>
      </c>
    </row>
    <row r="75" spans="2:7" x14ac:dyDescent="0.3">
      <c r="B75" s="1">
        <v>73</v>
      </c>
      <c r="C75" s="1"/>
      <c r="D75" s="1"/>
      <c r="E75" s="1">
        <f t="shared" si="5"/>
        <v>0</v>
      </c>
      <c r="F75" s="1">
        <f t="shared" si="4"/>
        <v>0</v>
      </c>
      <c r="G75" s="1">
        <f t="shared" si="6"/>
        <v>0</v>
      </c>
    </row>
    <row r="76" spans="2:7" x14ac:dyDescent="0.3">
      <c r="B76" s="1">
        <v>74</v>
      </c>
      <c r="C76" s="1"/>
      <c r="D76" s="1"/>
      <c r="E76" s="1">
        <f t="shared" si="5"/>
        <v>0</v>
      </c>
      <c r="F76" s="1">
        <f t="shared" si="4"/>
        <v>0</v>
      </c>
      <c r="G76" s="1">
        <f t="shared" si="6"/>
        <v>0</v>
      </c>
    </row>
    <row r="77" spans="2:7" x14ac:dyDescent="0.3">
      <c r="B77" s="1">
        <v>75</v>
      </c>
      <c r="C77" s="1"/>
      <c r="D77" s="1"/>
      <c r="E77" s="1">
        <f t="shared" si="5"/>
        <v>0</v>
      </c>
      <c r="F77" s="1">
        <f t="shared" si="4"/>
        <v>0</v>
      </c>
      <c r="G77" s="1">
        <f t="shared" si="6"/>
        <v>0</v>
      </c>
    </row>
    <row r="78" spans="2:7" x14ac:dyDescent="0.3">
      <c r="B78" s="1">
        <v>76</v>
      </c>
      <c r="C78" s="1"/>
      <c r="D78" s="1"/>
      <c r="E78" s="1">
        <f t="shared" si="5"/>
        <v>0</v>
      </c>
      <c r="F78" s="1">
        <f t="shared" si="4"/>
        <v>0</v>
      </c>
      <c r="G78" s="1">
        <f t="shared" si="6"/>
        <v>0</v>
      </c>
    </row>
    <row r="79" spans="2:7" x14ac:dyDescent="0.3">
      <c r="B79" s="1">
        <v>77</v>
      </c>
      <c r="C79" s="1"/>
      <c r="D79" s="1"/>
      <c r="E79" s="1">
        <f t="shared" si="5"/>
        <v>0</v>
      </c>
      <c r="F79" s="1">
        <f t="shared" si="4"/>
        <v>0</v>
      </c>
      <c r="G79" s="1">
        <f t="shared" si="6"/>
        <v>0</v>
      </c>
    </row>
    <row r="80" spans="2:7" x14ac:dyDescent="0.3">
      <c r="B80" s="1">
        <v>78</v>
      </c>
      <c r="C80" s="1"/>
      <c r="D80" s="1"/>
      <c r="E80" s="1">
        <f t="shared" si="5"/>
        <v>0</v>
      </c>
      <c r="F80" s="1">
        <f t="shared" si="4"/>
        <v>0</v>
      </c>
      <c r="G80" s="1">
        <f t="shared" si="6"/>
        <v>0</v>
      </c>
    </row>
    <row r="81" spans="2:7" x14ac:dyDescent="0.3">
      <c r="B81" s="1">
        <v>79</v>
      </c>
      <c r="C81" s="1"/>
      <c r="D81" s="1"/>
      <c r="E81" s="1">
        <f t="shared" si="5"/>
        <v>0</v>
      </c>
      <c r="F81" s="1">
        <f t="shared" si="4"/>
        <v>0</v>
      </c>
      <c r="G81" s="1">
        <f t="shared" si="6"/>
        <v>0</v>
      </c>
    </row>
    <row r="82" spans="2:7" x14ac:dyDescent="0.3">
      <c r="B82" s="1">
        <v>80</v>
      </c>
      <c r="C82" s="1"/>
      <c r="D82" s="1"/>
      <c r="E82" s="1">
        <f t="shared" si="5"/>
        <v>0</v>
      </c>
      <c r="F82" s="1">
        <f t="shared" si="4"/>
        <v>0</v>
      </c>
      <c r="G82" s="1">
        <f t="shared" si="6"/>
        <v>0</v>
      </c>
    </row>
    <row r="83" spans="2:7" x14ac:dyDescent="0.3">
      <c r="B83" s="1">
        <v>81</v>
      </c>
      <c r="C83" s="1"/>
      <c r="D83" s="1"/>
      <c r="E83" s="1">
        <f t="shared" si="5"/>
        <v>0</v>
      </c>
      <c r="F83" s="1">
        <f t="shared" si="4"/>
        <v>0</v>
      </c>
      <c r="G83" s="1">
        <f t="shared" si="6"/>
        <v>0</v>
      </c>
    </row>
    <row r="84" spans="2:7" x14ac:dyDescent="0.3">
      <c r="B84" s="1">
        <v>82</v>
      </c>
      <c r="C84" s="1"/>
      <c r="D84" s="1"/>
      <c r="E84" s="1">
        <f t="shared" si="5"/>
        <v>0</v>
      </c>
      <c r="F84" s="1">
        <f t="shared" si="4"/>
        <v>0</v>
      </c>
      <c r="G84" s="1">
        <f t="shared" si="6"/>
        <v>0</v>
      </c>
    </row>
    <row r="85" spans="2:7" x14ac:dyDescent="0.3">
      <c r="B85" s="1">
        <v>83</v>
      </c>
      <c r="C85" s="1"/>
      <c r="D85" s="1"/>
      <c r="E85" s="1">
        <f t="shared" si="5"/>
        <v>0</v>
      </c>
      <c r="F85" s="1">
        <f t="shared" si="4"/>
        <v>0</v>
      </c>
      <c r="G85" s="1">
        <f t="shared" si="6"/>
        <v>0</v>
      </c>
    </row>
    <row r="86" spans="2:7" x14ac:dyDescent="0.3">
      <c r="B86" s="1">
        <v>84</v>
      </c>
      <c r="C86" s="1"/>
      <c r="D86" s="1"/>
      <c r="E86" s="1">
        <f t="shared" si="5"/>
        <v>0</v>
      </c>
      <c r="F86" s="1">
        <f t="shared" si="4"/>
        <v>0</v>
      </c>
      <c r="G86" s="1">
        <f t="shared" si="6"/>
        <v>0</v>
      </c>
    </row>
    <row r="87" spans="2:7" x14ac:dyDescent="0.3">
      <c r="B87" s="1">
        <v>85</v>
      </c>
      <c r="C87" s="1"/>
      <c r="D87" s="1"/>
      <c r="E87" s="1">
        <f t="shared" si="5"/>
        <v>0</v>
      </c>
      <c r="F87" s="1">
        <f t="shared" si="4"/>
        <v>0</v>
      </c>
      <c r="G87" s="1">
        <f t="shared" si="6"/>
        <v>0</v>
      </c>
    </row>
    <row r="88" spans="2:7" x14ac:dyDescent="0.3">
      <c r="B88" s="1">
        <v>86</v>
      </c>
      <c r="C88" s="1"/>
      <c r="D88" s="1"/>
      <c r="E88" s="1">
        <f t="shared" si="5"/>
        <v>0</v>
      </c>
      <c r="F88" s="1">
        <f t="shared" si="4"/>
        <v>0</v>
      </c>
      <c r="G88" s="1">
        <f t="shared" si="6"/>
        <v>0</v>
      </c>
    </row>
    <row r="89" spans="2:7" x14ac:dyDescent="0.3">
      <c r="B89" s="1">
        <v>87</v>
      </c>
      <c r="C89" s="1"/>
      <c r="D89" s="1"/>
      <c r="E89" s="1">
        <f t="shared" si="5"/>
        <v>0</v>
      </c>
      <c r="F89" s="1">
        <f t="shared" si="4"/>
        <v>0</v>
      </c>
      <c r="G89" s="1">
        <f t="shared" si="6"/>
        <v>0</v>
      </c>
    </row>
    <row r="90" spans="2:7" x14ac:dyDescent="0.3">
      <c r="B90" s="1">
        <v>88</v>
      </c>
      <c r="C90" s="1"/>
      <c r="D90" s="1"/>
      <c r="E90" s="1">
        <f t="shared" si="5"/>
        <v>0</v>
      </c>
      <c r="F90" s="1">
        <f t="shared" si="4"/>
        <v>0</v>
      </c>
      <c r="G90" s="1">
        <f t="shared" si="6"/>
        <v>0</v>
      </c>
    </row>
    <row r="91" spans="2:7" x14ac:dyDescent="0.3">
      <c r="B91" s="1">
        <v>89</v>
      </c>
      <c r="C91" s="1"/>
      <c r="D91" s="1"/>
      <c r="E91" s="1">
        <f t="shared" si="5"/>
        <v>0</v>
      </c>
      <c r="F91" s="1">
        <f t="shared" si="4"/>
        <v>0</v>
      </c>
      <c r="G91" s="1">
        <f t="shared" si="6"/>
        <v>0</v>
      </c>
    </row>
    <row r="92" spans="2:7" x14ac:dyDescent="0.3">
      <c r="B92" s="1">
        <v>90</v>
      </c>
      <c r="C92" s="1"/>
      <c r="D92" s="1"/>
      <c r="E92" s="1">
        <f t="shared" si="5"/>
        <v>0</v>
      </c>
      <c r="F92" s="1">
        <f t="shared" si="4"/>
        <v>0</v>
      </c>
      <c r="G92" s="1">
        <f t="shared" si="6"/>
        <v>0</v>
      </c>
    </row>
    <row r="93" spans="2:7" x14ac:dyDescent="0.3">
      <c r="B93" s="1">
        <v>91</v>
      </c>
      <c r="C93" s="1"/>
      <c r="D93" s="1"/>
      <c r="E93" s="1">
        <f t="shared" si="5"/>
        <v>0</v>
      </c>
      <c r="F93" s="1">
        <f t="shared" si="4"/>
        <v>0</v>
      </c>
      <c r="G93" s="1">
        <f t="shared" si="6"/>
        <v>0</v>
      </c>
    </row>
    <row r="94" spans="2:7" x14ac:dyDescent="0.3">
      <c r="B94" s="1">
        <v>92</v>
      </c>
      <c r="C94" s="1"/>
      <c r="D94" s="1"/>
      <c r="E94" s="1">
        <f t="shared" si="5"/>
        <v>0</v>
      </c>
      <c r="F94" s="1">
        <f t="shared" si="4"/>
        <v>0</v>
      </c>
      <c r="G94" s="1">
        <f t="shared" si="6"/>
        <v>0</v>
      </c>
    </row>
    <row r="95" spans="2:7" x14ac:dyDescent="0.3">
      <c r="B95" s="1">
        <v>93</v>
      </c>
      <c r="C95" s="1"/>
      <c r="D95" s="1"/>
      <c r="E95" s="1">
        <f t="shared" si="5"/>
        <v>0</v>
      </c>
      <c r="F95" s="1">
        <f t="shared" si="4"/>
        <v>0</v>
      </c>
      <c r="G95" s="1">
        <f t="shared" si="6"/>
        <v>0</v>
      </c>
    </row>
    <row r="96" spans="2:7" x14ac:dyDescent="0.3">
      <c r="B96" s="1">
        <v>94</v>
      </c>
      <c r="C96" s="1"/>
      <c r="D96" s="1"/>
      <c r="E96" s="1">
        <f t="shared" si="5"/>
        <v>0</v>
      </c>
      <c r="F96" s="1">
        <f t="shared" si="4"/>
        <v>0</v>
      </c>
      <c r="G96" s="1">
        <f t="shared" si="6"/>
        <v>0</v>
      </c>
    </row>
    <row r="97" spans="2:7" x14ac:dyDescent="0.3">
      <c r="B97" s="1">
        <v>95</v>
      </c>
      <c r="C97" s="1"/>
      <c r="D97" s="1"/>
      <c r="E97" s="1">
        <f t="shared" si="5"/>
        <v>0</v>
      </c>
      <c r="F97" s="1">
        <f t="shared" si="4"/>
        <v>0</v>
      </c>
      <c r="G97" s="1">
        <f t="shared" si="6"/>
        <v>0</v>
      </c>
    </row>
    <row r="98" spans="2:7" x14ac:dyDescent="0.3">
      <c r="B98" s="1">
        <v>96</v>
      </c>
      <c r="C98" s="1"/>
      <c r="D98" s="1"/>
      <c r="E98" s="1">
        <f t="shared" si="5"/>
        <v>0</v>
      </c>
      <c r="F98" s="1">
        <f t="shared" si="4"/>
        <v>0</v>
      </c>
      <c r="G98" s="1">
        <f t="shared" si="6"/>
        <v>0</v>
      </c>
    </row>
    <row r="99" spans="2:7" x14ac:dyDescent="0.3">
      <c r="B99" s="1">
        <v>97</v>
      </c>
      <c r="C99" s="1"/>
      <c r="D99" s="1"/>
      <c r="E99" s="1">
        <f t="shared" si="5"/>
        <v>0</v>
      </c>
      <c r="F99" s="1">
        <f t="shared" ref="F99:F114" si="7">$J$13*B99*B99+$K$13*B99+$L$13</f>
        <v>0</v>
      </c>
      <c r="G99" s="1">
        <f t="shared" si="6"/>
        <v>0</v>
      </c>
    </row>
    <row r="100" spans="2:7" x14ac:dyDescent="0.3">
      <c r="B100" s="1">
        <v>98</v>
      </c>
      <c r="C100" s="1"/>
      <c r="D100" s="1"/>
      <c r="E100" s="1">
        <f t="shared" si="5"/>
        <v>0</v>
      </c>
      <c r="F100" s="1">
        <f t="shared" si="7"/>
        <v>0</v>
      </c>
      <c r="G100" s="1">
        <f t="shared" si="6"/>
        <v>0</v>
      </c>
    </row>
    <row r="101" spans="2:7" x14ac:dyDescent="0.3">
      <c r="B101" s="1">
        <v>99</v>
      </c>
      <c r="C101" s="1"/>
      <c r="D101" s="1"/>
      <c r="E101" s="1">
        <f t="shared" si="5"/>
        <v>0</v>
      </c>
      <c r="F101" s="1">
        <f t="shared" si="7"/>
        <v>0</v>
      </c>
      <c r="G101" s="1">
        <f t="shared" si="6"/>
        <v>0</v>
      </c>
    </row>
    <row r="102" spans="2:7" x14ac:dyDescent="0.3">
      <c r="B102" s="1">
        <v>100</v>
      </c>
      <c r="C102" s="1"/>
      <c r="D102" s="1"/>
      <c r="E102" s="1">
        <f t="shared" si="5"/>
        <v>0</v>
      </c>
      <c r="F102" s="1">
        <f t="shared" si="7"/>
        <v>0</v>
      </c>
      <c r="G102" s="1">
        <f t="shared" si="6"/>
        <v>0</v>
      </c>
    </row>
    <row r="103" spans="2:7" x14ac:dyDescent="0.3">
      <c r="B103" s="1">
        <v>150</v>
      </c>
      <c r="C103" s="1"/>
      <c r="D103" s="1"/>
      <c r="E103" s="1">
        <f t="shared" si="5"/>
        <v>0</v>
      </c>
      <c r="F103" s="1">
        <f t="shared" si="7"/>
        <v>0</v>
      </c>
      <c r="G103" s="1">
        <f t="shared" si="6"/>
        <v>0</v>
      </c>
    </row>
    <row r="104" spans="2:7" x14ac:dyDescent="0.3">
      <c r="B104" s="1">
        <v>200</v>
      </c>
      <c r="C104" s="1"/>
      <c r="D104" s="1"/>
      <c r="E104" s="1">
        <f t="shared" si="5"/>
        <v>0</v>
      </c>
      <c r="F104" s="1">
        <f t="shared" si="7"/>
        <v>0</v>
      </c>
      <c r="G104" s="1">
        <f t="shared" si="6"/>
        <v>0</v>
      </c>
    </row>
    <row r="105" spans="2:7" x14ac:dyDescent="0.3">
      <c r="B105" s="1">
        <v>250</v>
      </c>
      <c r="C105" s="1"/>
      <c r="D105" s="1"/>
      <c r="E105" s="1">
        <f t="shared" si="5"/>
        <v>0</v>
      </c>
      <c r="F105" s="1">
        <f t="shared" si="7"/>
        <v>0</v>
      </c>
      <c r="G105" s="1">
        <f t="shared" si="6"/>
        <v>0</v>
      </c>
    </row>
    <row r="106" spans="2:7" x14ac:dyDescent="0.3">
      <c r="B106" s="1">
        <v>300</v>
      </c>
      <c r="C106" s="1"/>
      <c r="D106" s="1"/>
      <c r="E106" s="1">
        <f t="shared" si="5"/>
        <v>0</v>
      </c>
      <c r="F106" s="1">
        <f t="shared" si="7"/>
        <v>0</v>
      </c>
      <c r="G106" s="1">
        <f t="shared" si="6"/>
        <v>0</v>
      </c>
    </row>
    <row r="107" spans="2:7" x14ac:dyDescent="0.3">
      <c r="B107" s="1">
        <v>350</v>
      </c>
      <c r="C107" s="1"/>
      <c r="D107" s="1"/>
      <c r="E107" s="1">
        <f t="shared" si="5"/>
        <v>0</v>
      </c>
      <c r="F107" s="1">
        <f t="shared" si="7"/>
        <v>0</v>
      </c>
      <c r="G107" s="1">
        <f t="shared" si="6"/>
        <v>0</v>
      </c>
    </row>
    <row r="108" spans="2:7" x14ac:dyDescent="0.3">
      <c r="B108" s="1">
        <v>400</v>
      </c>
      <c r="C108" s="1"/>
      <c r="D108" s="1"/>
      <c r="E108" s="1">
        <f t="shared" si="5"/>
        <v>0</v>
      </c>
      <c r="F108" s="1">
        <f t="shared" si="7"/>
        <v>0</v>
      </c>
      <c r="G108" s="1">
        <f t="shared" si="6"/>
        <v>0</v>
      </c>
    </row>
    <row r="109" spans="2:7" x14ac:dyDescent="0.3">
      <c r="B109" s="1">
        <v>450</v>
      </c>
      <c r="C109" s="1"/>
      <c r="D109" s="1"/>
      <c r="E109" s="1">
        <f t="shared" si="5"/>
        <v>0</v>
      </c>
      <c r="F109" s="1">
        <f t="shared" si="7"/>
        <v>0</v>
      </c>
      <c r="G109" s="1">
        <f t="shared" si="6"/>
        <v>0</v>
      </c>
    </row>
    <row r="110" spans="2:7" x14ac:dyDescent="0.3">
      <c r="B110" s="1">
        <v>500</v>
      </c>
      <c r="C110" s="1"/>
      <c r="D110" s="1"/>
      <c r="E110" s="1">
        <f t="shared" si="5"/>
        <v>0</v>
      </c>
      <c r="F110" s="1">
        <f t="shared" si="7"/>
        <v>0</v>
      </c>
      <c r="G110" s="1">
        <f t="shared" si="6"/>
        <v>0</v>
      </c>
    </row>
    <row r="111" spans="2:7" x14ac:dyDescent="0.3">
      <c r="B111" s="1">
        <v>550</v>
      </c>
      <c r="C111" s="1"/>
      <c r="D111" s="1"/>
      <c r="E111" s="1">
        <f t="shared" si="5"/>
        <v>0</v>
      </c>
      <c r="F111" s="1">
        <f t="shared" si="7"/>
        <v>0</v>
      </c>
      <c r="G111" s="1">
        <f t="shared" si="6"/>
        <v>0</v>
      </c>
    </row>
    <row r="112" spans="2:7" x14ac:dyDescent="0.3">
      <c r="B112" s="1">
        <v>600</v>
      </c>
      <c r="C112" s="1"/>
      <c r="D112" s="1"/>
      <c r="E112" s="1">
        <f t="shared" si="5"/>
        <v>0</v>
      </c>
      <c r="F112" s="1">
        <f t="shared" si="7"/>
        <v>0</v>
      </c>
      <c r="G112" s="1">
        <f t="shared" si="6"/>
        <v>0</v>
      </c>
    </row>
    <row r="113" spans="2:7" x14ac:dyDescent="0.3">
      <c r="B113" s="1">
        <v>650</v>
      </c>
      <c r="C113" s="1"/>
      <c r="D113" s="1"/>
      <c r="E113" s="1">
        <f t="shared" si="5"/>
        <v>0</v>
      </c>
      <c r="F113" s="1">
        <f t="shared" si="7"/>
        <v>0</v>
      </c>
      <c r="G113" s="1">
        <f t="shared" si="6"/>
        <v>0</v>
      </c>
    </row>
    <row r="114" spans="2:7" x14ac:dyDescent="0.3">
      <c r="B114" s="1">
        <v>700</v>
      </c>
      <c r="C114" s="1"/>
      <c r="D114" s="1"/>
      <c r="E114" s="1">
        <f t="shared" si="5"/>
        <v>0</v>
      </c>
      <c r="F114" s="1">
        <f t="shared" si="7"/>
        <v>0</v>
      </c>
      <c r="G114" s="1">
        <f t="shared" si="6"/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DB4A-142A-4B59-B915-0379F8548473}">
  <dimension ref="B2:V37"/>
  <sheetViews>
    <sheetView zoomScale="85" zoomScaleNormal="85" workbookViewId="0">
      <selection activeCell="E14" sqref="E14"/>
    </sheetView>
  </sheetViews>
  <sheetFormatPr defaultColWidth="12.88671875" defaultRowHeight="15.6" x14ac:dyDescent="0.3"/>
  <cols>
    <col min="1" max="1" width="12.88671875" style="8"/>
    <col min="2" max="3" width="12.5546875" style="8" bestFit="1" customWidth="1"/>
    <col min="4" max="5" width="19.109375" style="8" customWidth="1"/>
    <col min="6" max="10" width="12.5546875" style="8" bestFit="1" customWidth="1"/>
    <col min="11" max="12" width="14.88671875" style="8" customWidth="1"/>
    <col min="13" max="13" width="16.5546875" style="8" customWidth="1"/>
    <col min="14" max="14" width="15.109375" style="8" customWidth="1"/>
    <col min="15" max="15" width="18" style="8" customWidth="1"/>
    <col min="16" max="16" width="14.5546875" style="8" bestFit="1" customWidth="1"/>
    <col min="17" max="17" width="12.88671875" style="8" bestFit="1" customWidth="1"/>
    <col min="18" max="18" width="15.6640625" style="8" bestFit="1" customWidth="1"/>
    <col min="19" max="16384" width="12.88671875" style="8"/>
  </cols>
  <sheetData>
    <row r="2" spans="2:22" ht="37.5" customHeight="1" x14ac:dyDescent="0.3">
      <c r="B2" s="34" t="s">
        <v>22</v>
      </c>
      <c r="C2" s="34" t="s">
        <v>23</v>
      </c>
      <c r="D2" s="34" t="s">
        <v>28</v>
      </c>
      <c r="E2" s="34" t="s">
        <v>29</v>
      </c>
      <c r="F2" s="35" t="s">
        <v>30</v>
      </c>
      <c r="G2" s="36" t="s">
        <v>31</v>
      </c>
      <c r="H2" s="34" t="s">
        <v>49</v>
      </c>
      <c r="I2" s="34" t="s">
        <v>50</v>
      </c>
      <c r="J2" s="34" t="s">
        <v>32</v>
      </c>
      <c r="K2" s="34" t="s">
        <v>4</v>
      </c>
      <c r="L2" s="34" t="s">
        <v>33</v>
      </c>
      <c r="M2" s="34" t="s">
        <v>51</v>
      </c>
      <c r="N2" s="34" t="s">
        <v>52</v>
      </c>
      <c r="O2" s="34" t="s">
        <v>53</v>
      </c>
      <c r="P2" s="34" t="s">
        <v>34</v>
      </c>
      <c r="Q2" s="34" t="s">
        <v>35</v>
      </c>
      <c r="R2" s="34" t="s">
        <v>36</v>
      </c>
    </row>
    <row r="3" spans="2:22" x14ac:dyDescent="0.3">
      <c r="B3" s="37">
        <v>1</v>
      </c>
      <c r="C3" s="38">
        <v>0</v>
      </c>
      <c r="D3" s="10">
        <f t="shared" ref="D3:D9" si="0">2*$C$13*C3</f>
        <v>0</v>
      </c>
      <c r="E3" s="30">
        <f t="shared" ref="E3:E9" si="1">2*C3*$C$14</f>
        <v>0</v>
      </c>
      <c r="F3" s="9"/>
      <c r="G3" s="19">
        <v>0</v>
      </c>
      <c r="H3" s="9"/>
      <c r="I3" s="11"/>
      <c r="J3" s="10" t="e">
        <f>EXP(N3)</f>
        <v>#VALUE!</v>
      </c>
      <c r="K3" s="10" t="e">
        <f t="shared" ref="K3:K9" si="2">J3-H3</f>
        <v>#VALUE!</v>
      </c>
      <c r="L3" s="12" t="e">
        <f>LN(H3)</f>
        <v>#NUM!</v>
      </c>
      <c r="M3" s="12" t="e">
        <f>I3/H3</f>
        <v>#DIV/0!</v>
      </c>
      <c r="N3" s="13" t="e">
        <f t="shared" ref="N3:N9" si="3">$F$13*D3+$G$13</f>
        <v>#VALUE!</v>
      </c>
      <c r="O3" s="9" t="e">
        <f>N3-L3</f>
        <v>#VALUE!</v>
      </c>
      <c r="P3" s="9">
        <v>0</v>
      </c>
      <c r="Q3" s="14">
        <v>0</v>
      </c>
      <c r="R3" s="9" t="s">
        <v>37</v>
      </c>
      <c r="S3" s="15"/>
      <c r="T3" s="16"/>
      <c r="U3" s="16"/>
      <c r="V3" s="15"/>
    </row>
    <row r="4" spans="2:22" x14ac:dyDescent="0.3">
      <c r="B4" s="37">
        <v>2</v>
      </c>
      <c r="C4" s="38">
        <v>1</v>
      </c>
      <c r="D4" s="10">
        <f t="shared" si="0"/>
        <v>0</v>
      </c>
      <c r="E4" s="9">
        <f t="shared" si="1"/>
        <v>0</v>
      </c>
      <c r="F4" s="9"/>
      <c r="G4" s="19">
        <f>F4*10^-9</f>
        <v>0</v>
      </c>
      <c r="H4" s="9"/>
      <c r="I4" s="11"/>
      <c r="J4" s="10" t="e">
        <f>EXP(N4)</f>
        <v>#VALUE!</v>
      </c>
      <c r="K4" s="10" t="e">
        <f t="shared" si="2"/>
        <v>#VALUE!</v>
      </c>
      <c r="L4" s="12" t="e">
        <f t="shared" ref="L4:L9" si="4">LN(H4)</f>
        <v>#NUM!</v>
      </c>
      <c r="M4" s="12" t="e">
        <f t="shared" ref="M4:M8" si="5">I4/H4</f>
        <v>#DIV/0!</v>
      </c>
      <c r="N4" s="13" t="e">
        <f t="shared" si="3"/>
        <v>#VALUE!</v>
      </c>
      <c r="O4" s="13" t="e">
        <f t="shared" ref="O4:O9" si="6">N4-L4</f>
        <v>#VALUE!</v>
      </c>
      <c r="P4" s="10">
        <f>D4-D3</f>
        <v>0</v>
      </c>
      <c r="Q4" s="14">
        <f>G4-G3</f>
        <v>0</v>
      </c>
      <c r="R4" s="18" t="e">
        <f>P4/Q4</f>
        <v>#DIV/0!</v>
      </c>
      <c r="S4" s="15"/>
      <c r="T4" s="16"/>
      <c r="U4" s="16"/>
      <c r="V4" s="15"/>
    </row>
    <row r="5" spans="2:22" x14ac:dyDescent="0.3">
      <c r="B5" s="37">
        <v>3</v>
      </c>
      <c r="C5" s="38">
        <v>2</v>
      </c>
      <c r="D5" s="10">
        <f t="shared" si="0"/>
        <v>0</v>
      </c>
      <c r="E5" s="9">
        <f t="shared" si="1"/>
        <v>0</v>
      </c>
      <c r="F5" s="9"/>
      <c r="G5" s="19">
        <f t="shared" ref="G5:G9" si="7">F5*10^-9</f>
        <v>0</v>
      </c>
      <c r="H5" s="9"/>
      <c r="I5" s="11"/>
      <c r="J5" s="13" t="e">
        <f t="shared" ref="J5:J9" si="8">EXP(N5)</f>
        <v>#VALUE!</v>
      </c>
      <c r="K5" s="13" t="e">
        <f t="shared" si="2"/>
        <v>#VALUE!</v>
      </c>
      <c r="L5" s="12" t="e">
        <f t="shared" si="4"/>
        <v>#NUM!</v>
      </c>
      <c r="M5" s="12" t="e">
        <f t="shared" si="5"/>
        <v>#DIV/0!</v>
      </c>
      <c r="N5" s="13" t="e">
        <f t="shared" si="3"/>
        <v>#VALUE!</v>
      </c>
      <c r="O5" s="13" t="e">
        <f t="shared" si="6"/>
        <v>#VALUE!</v>
      </c>
      <c r="P5" s="10">
        <f t="shared" ref="P5:P9" si="9">D5-D4</f>
        <v>0</v>
      </c>
      <c r="Q5" s="14">
        <f t="shared" ref="Q5:Q9" si="10">G5-G4</f>
        <v>0</v>
      </c>
      <c r="R5" s="18" t="e">
        <f t="shared" ref="R5:R9" si="11">P5/Q5</f>
        <v>#DIV/0!</v>
      </c>
      <c r="S5" s="15"/>
      <c r="T5" s="20"/>
      <c r="U5" s="16"/>
      <c r="V5" s="15"/>
    </row>
    <row r="6" spans="2:22" x14ac:dyDescent="0.3">
      <c r="B6" s="37">
        <v>4</v>
      </c>
      <c r="C6" s="38">
        <v>3</v>
      </c>
      <c r="D6" s="10">
        <f t="shared" si="0"/>
        <v>0</v>
      </c>
      <c r="E6" s="9">
        <f t="shared" si="1"/>
        <v>0</v>
      </c>
      <c r="F6" s="9"/>
      <c r="G6" s="19">
        <f t="shared" si="7"/>
        <v>0</v>
      </c>
      <c r="H6" s="9"/>
      <c r="I6" s="11"/>
      <c r="J6" s="10" t="e">
        <f t="shared" si="8"/>
        <v>#VALUE!</v>
      </c>
      <c r="K6" s="10" t="e">
        <f t="shared" si="2"/>
        <v>#VALUE!</v>
      </c>
      <c r="L6" s="12" t="e">
        <f t="shared" si="4"/>
        <v>#NUM!</v>
      </c>
      <c r="M6" s="12" t="e">
        <f t="shared" si="5"/>
        <v>#DIV/0!</v>
      </c>
      <c r="N6" s="13" t="e">
        <f t="shared" si="3"/>
        <v>#VALUE!</v>
      </c>
      <c r="O6" s="13" t="e">
        <f t="shared" si="6"/>
        <v>#VALUE!</v>
      </c>
      <c r="P6" s="10">
        <f>D6-D5</f>
        <v>0</v>
      </c>
      <c r="Q6" s="14">
        <f t="shared" si="10"/>
        <v>0</v>
      </c>
      <c r="R6" s="18" t="e">
        <f t="shared" si="11"/>
        <v>#DIV/0!</v>
      </c>
      <c r="T6" s="21"/>
      <c r="U6" s="21"/>
    </row>
    <row r="7" spans="2:22" x14ac:dyDescent="0.3">
      <c r="B7" s="37">
        <v>5</v>
      </c>
      <c r="C7" s="38">
        <v>4</v>
      </c>
      <c r="D7" s="10">
        <f t="shared" si="0"/>
        <v>0</v>
      </c>
      <c r="E7" s="9">
        <f t="shared" si="1"/>
        <v>0</v>
      </c>
      <c r="F7" s="9"/>
      <c r="G7" s="19">
        <f t="shared" si="7"/>
        <v>0</v>
      </c>
      <c r="H7" s="9"/>
      <c r="I7" s="11"/>
      <c r="J7" s="13" t="e">
        <f t="shared" si="8"/>
        <v>#VALUE!</v>
      </c>
      <c r="K7" s="13" t="e">
        <f t="shared" si="2"/>
        <v>#VALUE!</v>
      </c>
      <c r="L7" s="12" t="e">
        <f t="shared" si="4"/>
        <v>#NUM!</v>
      </c>
      <c r="M7" s="12" t="e">
        <f t="shared" si="5"/>
        <v>#DIV/0!</v>
      </c>
      <c r="N7" s="13" t="e">
        <f t="shared" si="3"/>
        <v>#VALUE!</v>
      </c>
      <c r="O7" s="13" t="e">
        <f t="shared" si="6"/>
        <v>#VALUE!</v>
      </c>
      <c r="P7" s="10">
        <f t="shared" si="9"/>
        <v>0</v>
      </c>
      <c r="Q7" s="14">
        <f t="shared" si="10"/>
        <v>0</v>
      </c>
      <c r="R7" s="18" t="e">
        <f t="shared" si="11"/>
        <v>#DIV/0!</v>
      </c>
      <c r="T7" s="21"/>
      <c r="U7" s="21"/>
    </row>
    <row r="8" spans="2:22" x14ac:dyDescent="0.3">
      <c r="B8" s="37">
        <v>6</v>
      </c>
      <c r="C8" s="38">
        <v>5</v>
      </c>
      <c r="D8" s="10">
        <f t="shared" si="0"/>
        <v>0</v>
      </c>
      <c r="E8" s="9">
        <f t="shared" si="1"/>
        <v>0</v>
      </c>
      <c r="F8" s="9"/>
      <c r="G8" s="19">
        <f t="shared" si="7"/>
        <v>0</v>
      </c>
      <c r="H8" s="9"/>
      <c r="I8" s="11"/>
      <c r="J8" s="13" t="e">
        <f t="shared" si="8"/>
        <v>#VALUE!</v>
      </c>
      <c r="K8" s="13" t="e">
        <f t="shared" si="2"/>
        <v>#VALUE!</v>
      </c>
      <c r="L8" s="12" t="e">
        <f t="shared" si="4"/>
        <v>#NUM!</v>
      </c>
      <c r="M8" s="12" t="e">
        <f t="shared" si="5"/>
        <v>#DIV/0!</v>
      </c>
      <c r="N8" s="13" t="e">
        <f t="shared" si="3"/>
        <v>#VALUE!</v>
      </c>
      <c r="O8" s="13" t="e">
        <f t="shared" si="6"/>
        <v>#VALUE!</v>
      </c>
      <c r="P8" s="10">
        <f t="shared" si="9"/>
        <v>0</v>
      </c>
      <c r="Q8" s="14">
        <f t="shared" si="10"/>
        <v>0</v>
      </c>
      <c r="R8" s="22" t="e">
        <f t="shared" si="11"/>
        <v>#DIV/0!</v>
      </c>
      <c r="S8" s="23"/>
    </row>
    <row r="9" spans="2:22" x14ac:dyDescent="0.3">
      <c r="B9" s="37">
        <v>7</v>
      </c>
      <c r="C9" s="38">
        <v>6</v>
      </c>
      <c r="D9" s="10">
        <f t="shared" si="0"/>
        <v>0</v>
      </c>
      <c r="E9" s="9">
        <f t="shared" si="1"/>
        <v>0</v>
      </c>
      <c r="F9" s="9"/>
      <c r="G9" s="19">
        <f t="shared" si="7"/>
        <v>0</v>
      </c>
      <c r="H9" s="9"/>
      <c r="I9" s="11"/>
      <c r="J9" s="13" t="e">
        <f t="shared" si="8"/>
        <v>#VALUE!</v>
      </c>
      <c r="K9" s="13" t="e">
        <f t="shared" si="2"/>
        <v>#VALUE!</v>
      </c>
      <c r="L9" s="12" t="e">
        <f t="shared" si="4"/>
        <v>#NUM!</v>
      </c>
      <c r="M9" s="12" t="e">
        <f>I9/H9</f>
        <v>#DIV/0!</v>
      </c>
      <c r="N9" s="13" t="e">
        <f t="shared" si="3"/>
        <v>#VALUE!</v>
      </c>
      <c r="O9" s="13" t="e">
        <f t="shared" si="6"/>
        <v>#VALUE!</v>
      </c>
      <c r="P9" s="10">
        <f t="shared" si="9"/>
        <v>0</v>
      </c>
      <c r="Q9" s="14">
        <f t="shared" si="10"/>
        <v>0</v>
      </c>
      <c r="R9" s="22" t="e">
        <f t="shared" si="11"/>
        <v>#DIV/0!</v>
      </c>
      <c r="S9" s="23"/>
      <c r="T9" s="16"/>
    </row>
    <row r="10" spans="2:22" x14ac:dyDescent="0.3">
      <c r="S10" s="23"/>
    </row>
    <row r="12" spans="2:22" x14ac:dyDescent="0.3">
      <c r="E12" s="54" t="s">
        <v>48</v>
      </c>
      <c r="F12" s="54"/>
      <c r="G12" s="54"/>
      <c r="H12" s="54"/>
    </row>
    <row r="13" spans="2:22" x14ac:dyDescent="0.3">
      <c r="B13" s="39" t="s">
        <v>24</v>
      </c>
      <c r="C13" s="13"/>
      <c r="E13" s="40" t="s">
        <v>6</v>
      </c>
      <c r="F13" s="24" t="e" cm="1">
        <f t="array" ref="F13">LINEST(L4:L9,D4:D9,1,1)</f>
        <v>#VALUE!</v>
      </c>
      <c r="G13" s="25"/>
      <c r="H13" s="40" t="s">
        <v>38</v>
      </c>
      <c r="J13" s="35" t="s">
        <v>39</v>
      </c>
      <c r="K13" s="24" t="e">
        <f>-F13</f>
        <v>#VALUE!</v>
      </c>
      <c r="L13" s="27"/>
      <c r="M13" s="39" t="s">
        <v>40</v>
      </c>
      <c r="N13" s="22" t="e">
        <f>AVERAGE(R4:R9)</f>
        <v>#DIV/0!</v>
      </c>
      <c r="P13" s="29"/>
    </row>
    <row r="14" spans="2:22" x14ac:dyDescent="0.3">
      <c r="B14" s="39" t="s">
        <v>25</v>
      </c>
      <c r="C14" s="9"/>
      <c r="E14" s="40" t="s">
        <v>5</v>
      </c>
      <c r="F14" s="24"/>
      <c r="G14" s="25"/>
      <c r="H14" s="40" t="s">
        <v>41</v>
      </c>
      <c r="J14" s="35" t="s">
        <v>42</v>
      </c>
      <c r="K14" s="24">
        <f>F14</f>
        <v>0</v>
      </c>
      <c r="L14" s="27"/>
      <c r="M14" s="39" t="s">
        <v>43</v>
      </c>
      <c r="N14" s="28" t="e">
        <f>_xlfn.STDEV.P(R4:R9)/SQRT(6)</f>
        <v>#DIV/0!</v>
      </c>
    </row>
    <row r="15" spans="2:22" x14ac:dyDescent="0.3">
      <c r="B15" s="39" t="s">
        <v>26</v>
      </c>
      <c r="C15" s="9">
        <v>0.84599999999999997</v>
      </c>
      <c r="E15" s="40" t="s">
        <v>44</v>
      </c>
      <c r="F15" s="26"/>
      <c r="G15" s="25"/>
      <c r="H15" s="40" t="s">
        <v>45</v>
      </c>
      <c r="J15" s="35" t="s">
        <v>46</v>
      </c>
      <c r="K15" s="25" t="e">
        <f>K14/K13</f>
        <v>#VALUE!</v>
      </c>
      <c r="L15" s="16"/>
      <c r="M15" s="39" t="s">
        <v>47</v>
      </c>
      <c r="N15" s="30" t="e">
        <f>(N14/N13)*100</f>
        <v>#DIV/0!</v>
      </c>
    </row>
    <row r="16" spans="2:22" x14ac:dyDescent="0.3">
      <c r="B16" s="39" t="s">
        <v>27</v>
      </c>
      <c r="C16" s="31">
        <f>LN(C15)</f>
        <v>-0.16723591937591381</v>
      </c>
      <c r="F16" s="21"/>
      <c r="G16" s="21"/>
    </row>
    <row r="17" spans="3:22" x14ac:dyDescent="0.3">
      <c r="F17" s="21"/>
      <c r="G17" s="21"/>
    </row>
    <row r="18" spans="3:22" x14ac:dyDescent="0.3">
      <c r="C18" s="21"/>
      <c r="E18" s="21"/>
    </row>
    <row r="19" spans="3:22" x14ac:dyDescent="0.3">
      <c r="C19" s="21"/>
      <c r="E19" s="21"/>
    </row>
    <row r="20" spans="3:22" x14ac:dyDescent="0.3">
      <c r="O20" s="21"/>
      <c r="P20" s="21"/>
    </row>
    <row r="21" spans="3:22" x14ac:dyDescent="0.3">
      <c r="O21" s="21"/>
      <c r="P21" s="21"/>
    </row>
    <row r="22" spans="3:22" x14ac:dyDescent="0.3">
      <c r="S22" s="15"/>
      <c r="T22" s="32"/>
      <c r="U22" s="16"/>
      <c r="V22" s="15"/>
    </row>
    <row r="23" spans="3:22" x14ac:dyDescent="0.3">
      <c r="S23" s="15"/>
      <c r="T23" s="32"/>
      <c r="U23" s="16"/>
      <c r="V23" s="15"/>
    </row>
    <row r="24" spans="3:22" x14ac:dyDescent="0.3">
      <c r="S24" s="15"/>
      <c r="T24" s="20"/>
      <c r="U24" s="16"/>
      <c r="V24" s="15"/>
    </row>
    <row r="25" spans="3:22" x14ac:dyDescent="0.3">
      <c r="T25" s="21"/>
      <c r="U25" s="21"/>
    </row>
    <row r="26" spans="3:22" x14ac:dyDescent="0.3">
      <c r="T26" s="21"/>
      <c r="U26" s="21"/>
    </row>
    <row r="31" spans="3:22" x14ac:dyDescent="0.3">
      <c r="O31" s="33"/>
    </row>
    <row r="32" spans="3:22" x14ac:dyDescent="0.3">
      <c r="O32" s="33"/>
    </row>
    <row r="33" spans="15:15" x14ac:dyDescent="0.3">
      <c r="O33" s="33"/>
    </row>
    <row r="34" spans="15:15" x14ac:dyDescent="0.3">
      <c r="O34" s="33"/>
    </row>
    <row r="35" spans="15:15" x14ac:dyDescent="0.3">
      <c r="O35" s="33"/>
    </row>
    <row r="36" spans="15:15" x14ac:dyDescent="0.3">
      <c r="O36" s="33"/>
    </row>
    <row r="37" spans="15:15" x14ac:dyDescent="0.3">
      <c r="O37" s="33"/>
    </row>
  </sheetData>
  <mergeCells count="1">
    <mergeCell ref="E12:H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71D2-D440-428C-BFA9-1510F3E3B96E}">
  <dimension ref="B1:R31"/>
  <sheetViews>
    <sheetView tabSelected="1" zoomScale="70" zoomScaleNormal="70" workbookViewId="0">
      <selection activeCell="K34" sqref="K34"/>
    </sheetView>
  </sheetViews>
  <sheetFormatPr defaultColWidth="12.88671875" defaultRowHeight="15.6" x14ac:dyDescent="0.3"/>
  <cols>
    <col min="1" max="2" width="12.88671875" style="8"/>
    <col min="3" max="3" width="14.5546875" style="8" bestFit="1" customWidth="1"/>
    <col min="4" max="4" width="15.109375" style="8" bestFit="1" customWidth="1"/>
    <col min="5" max="7" width="12.88671875" style="8"/>
    <col min="8" max="8" width="13.44140625" style="8" customWidth="1"/>
    <col min="9" max="9" width="12.88671875" style="8"/>
    <col min="10" max="10" width="13.44140625" style="8" bestFit="1" customWidth="1"/>
    <col min="11" max="11" width="12.88671875" style="8"/>
    <col min="12" max="12" width="14.5546875" style="8" bestFit="1" customWidth="1"/>
    <col min="13" max="14" width="12.88671875" style="8"/>
    <col min="15" max="15" width="13.109375" style="8" bestFit="1" customWidth="1"/>
    <col min="16" max="16384" width="12.88671875" style="8"/>
  </cols>
  <sheetData>
    <row r="1" spans="2:18" x14ac:dyDescent="0.3">
      <c r="B1" s="44"/>
      <c r="C1" s="44"/>
      <c r="D1" s="44"/>
      <c r="E1" s="44"/>
      <c r="F1" s="44"/>
      <c r="G1" s="44"/>
      <c r="H1" s="44"/>
    </row>
    <row r="2" spans="2:18" x14ac:dyDescent="0.3">
      <c r="B2" s="47" t="s">
        <v>54</v>
      </c>
      <c r="C2" s="47" t="s">
        <v>55</v>
      </c>
      <c r="D2" s="49" t="s">
        <v>56</v>
      </c>
      <c r="E2" s="49" t="s">
        <v>66</v>
      </c>
      <c r="F2" s="49" t="s">
        <v>67</v>
      </c>
      <c r="G2" s="47" t="s">
        <v>69</v>
      </c>
      <c r="H2" s="47" t="s">
        <v>73</v>
      </c>
      <c r="I2" s="47" t="s">
        <v>70</v>
      </c>
      <c r="J2" s="47" t="s">
        <v>74</v>
      </c>
      <c r="K2" s="47" t="s">
        <v>71</v>
      </c>
      <c r="L2" s="47" t="s">
        <v>72</v>
      </c>
      <c r="N2" s="39" t="s">
        <v>57</v>
      </c>
      <c r="O2" s="13">
        <f>'Parte 2'!C13</f>
        <v>0</v>
      </c>
      <c r="Q2" s="41" t="s">
        <v>65</v>
      </c>
      <c r="R2" s="9"/>
    </row>
    <row r="3" spans="2:18" x14ac:dyDescent="0.3">
      <c r="B3" s="48"/>
      <c r="C3" s="48">
        <f>B3*10^3</f>
        <v>0</v>
      </c>
      <c r="D3" s="48"/>
      <c r="E3" s="48" t="e">
        <f t="shared" ref="E3:E9" si="0">$C$12*D3+$D$12</f>
        <v>#VALUE!</v>
      </c>
      <c r="F3" s="50" t="e">
        <f>E3-C3</f>
        <v>#VALUE!</v>
      </c>
      <c r="G3" s="48"/>
      <c r="H3" s="48" t="e">
        <f>$R$2/C3</f>
        <v>#DIV/0!</v>
      </c>
      <c r="I3" s="48"/>
      <c r="J3" s="48" t="e">
        <f>$R$3/D3</f>
        <v>#DIV/0!</v>
      </c>
      <c r="K3" s="48"/>
      <c r="L3" s="51" t="e">
        <f>H3-K3</f>
        <v>#DIV/0!</v>
      </c>
      <c r="N3" s="39" t="s">
        <v>25</v>
      </c>
      <c r="O3" s="9">
        <f>'Parte 2'!C14</f>
        <v>0</v>
      </c>
      <c r="Q3" s="41" t="s">
        <v>75</v>
      </c>
      <c r="R3" s="11"/>
    </row>
    <row r="4" spans="2:18" x14ac:dyDescent="0.3">
      <c r="B4" s="48"/>
      <c r="C4" s="48">
        <f t="shared" ref="C4:C9" si="1">B4*10^3</f>
        <v>0</v>
      </c>
      <c r="D4" s="48"/>
      <c r="E4" s="52" t="e">
        <f t="shared" si="0"/>
        <v>#VALUE!</v>
      </c>
      <c r="F4" s="50" t="e">
        <f t="shared" ref="F4:F9" si="2">E4-C4</f>
        <v>#VALUE!</v>
      </c>
      <c r="G4" s="48"/>
      <c r="H4" s="48" t="e">
        <f t="shared" ref="H4:H9" si="3">$R$2/C4</f>
        <v>#DIV/0!</v>
      </c>
      <c r="I4" s="48"/>
      <c r="J4" s="48" t="e">
        <f t="shared" ref="J4:J9" si="4">$R$3/D4</f>
        <v>#DIV/0!</v>
      </c>
      <c r="K4" s="48"/>
      <c r="L4" s="51" t="e">
        <f t="shared" ref="L4:L9" si="5">H4-K4</f>
        <v>#DIV/0!</v>
      </c>
      <c r="N4" s="35" t="s">
        <v>58</v>
      </c>
      <c r="O4" s="22">
        <f>4*PI()*10^(-7)</f>
        <v>1.2566370614359173E-6</v>
      </c>
    </row>
    <row r="5" spans="2:18" x14ac:dyDescent="0.3">
      <c r="B5" s="48"/>
      <c r="C5" s="48">
        <f t="shared" si="1"/>
        <v>0</v>
      </c>
      <c r="D5" s="48"/>
      <c r="E5" s="52" t="e">
        <f t="shared" si="0"/>
        <v>#VALUE!</v>
      </c>
      <c r="F5" s="50" t="e">
        <f t="shared" si="2"/>
        <v>#VALUE!</v>
      </c>
      <c r="G5" s="48"/>
      <c r="H5" s="48" t="e">
        <f t="shared" si="3"/>
        <v>#DIV/0!</v>
      </c>
      <c r="I5" s="48"/>
      <c r="J5" s="48" t="e">
        <f t="shared" si="4"/>
        <v>#DIV/0!</v>
      </c>
      <c r="K5" s="48"/>
      <c r="L5" s="51" t="e">
        <f t="shared" si="5"/>
        <v>#DIV/0!</v>
      </c>
      <c r="N5" s="35" t="s">
        <v>59</v>
      </c>
      <c r="O5" s="22">
        <f>8.85*10^(-12)</f>
        <v>8.8499999999999988E-12</v>
      </c>
    </row>
    <row r="6" spans="2:18" x14ac:dyDescent="0.3">
      <c r="B6" s="48"/>
      <c r="C6" s="48">
        <f t="shared" si="1"/>
        <v>0</v>
      </c>
      <c r="D6" s="48"/>
      <c r="E6" s="52" t="e">
        <f t="shared" si="0"/>
        <v>#VALUE!</v>
      </c>
      <c r="F6" s="50" t="e">
        <f t="shared" si="2"/>
        <v>#VALUE!</v>
      </c>
      <c r="G6" s="48"/>
      <c r="H6" s="48" t="e">
        <f t="shared" si="3"/>
        <v>#DIV/0!</v>
      </c>
      <c r="I6" s="48"/>
      <c r="J6" s="48" t="e">
        <f t="shared" si="4"/>
        <v>#DIV/0!</v>
      </c>
      <c r="K6" s="48"/>
      <c r="L6" s="51" t="e">
        <f t="shared" si="5"/>
        <v>#DIV/0!</v>
      </c>
      <c r="N6" s="39" t="s">
        <v>60</v>
      </c>
      <c r="O6" s="43">
        <f>1/SQRT(2.3*O4*O5)</f>
        <v>197724057.76581627</v>
      </c>
    </row>
    <row r="7" spans="2:18" x14ac:dyDescent="0.3">
      <c r="B7" s="48"/>
      <c r="C7" s="48">
        <f t="shared" si="1"/>
        <v>0</v>
      </c>
      <c r="D7" s="48"/>
      <c r="E7" s="52" t="e">
        <f t="shared" si="0"/>
        <v>#VALUE!</v>
      </c>
      <c r="F7" s="50" t="e">
        <f t="shared" si="2"/>
        <v>#VALUE!</v>
      </c>
      <c r="G7" s="48"/>
      <c r="H7" s="48" t="e">
        <f t="shared" si="3"/>
        <v>#DIV/0!</v>
      </c>
      <c r="I7" s="48"/>
      <c r="J7" s="48" t="e">
        <f>$R$3/D7</f>
        <v>#DIV/0!</v>
      </c>
      <c r="K7" s="48"/>
      <c r="L7" s="51" t="e">
        <f t="shared" si="5"/>
        <v>#DIV/0!</v>
      </c>
      <c r="O7" s="44"/>
    </row>
    <row r="8" spans="2:18" x14ac:dyDescent="0.3">
      <c r="B8" s="48"/>
      <c r="C8" s="48">
        <f t="shared" si="1"/>
        <v>0</v>
      </c>
      <c r="D8" s="48"/>
      <c r="E8" s="52" t="e">
        <f t="shared" si="0"/>
        <v>#VALUE!</v>
      </c>
      <c r="F8" s="50" t="e">
        <f t="shared" si="2"/>
        <v>#VALUE!</v>
      </c>
      <c r="G8" s="48"/>
      <c r="H8" s="48" t="e">
        <f t="shared" si="3"/>
        <v>#DIV/0!</v>
      </c>
      <c r="I8" s="48"/>
      <c r="J8" s="48" t="e">
        <f t="shared" si="4"/>
        <v>#DIV/0!</v>
      </c>
      <c r="K8" s="48"/>
      <c r="L8" s="51" t="e">
        <f t="shared" si="5"/>
        <v>#DIV/0!</v>
      </c>
      <c r="O8" s="44"/>
    </row>
    <row r="9" spans="2:18" x14ac:dyDescent="0.3">
      <c r="B9" s="48"/>
      <c r="C9" s="48">
        <f t="shared" si="1"/>
        <v>0</v>
      </c>
      <c r="D9" s="48"/>
      <c r="E9" s="52" t="e">
        <f t="shared" si="0"/>
        <v>#VALUE!</v>
      </c>
      <c r="F9" s="50" t="e">
        <f t="shared" si="2"/>
        <v>#VALUE!</v>
      </c>
      <c r="G9" s="48"/>
      <c r="H9" s="48" t="e">
        <f t="shared" si="3"/>
        <v>#DIV/0!</v>
      </c>
      <c r="I9" s="48"/>
      <c r="J9" s="48" t="e">
        <f t="shared" si="4"/>
        <v>#DIV/0!</v>
      </c>
      <c r="K9" s="48"/>
      <c r="L9" s="51" t="e">
        <f t="shared" si="5"/>
        <v>#DIV/0!</v>
      </c>
      <c r="N9" s="39" t="s">
        <v>61</v>
      </c>
      <c r="O9" s="18" t="e">
        <f>C12*360*O2</f>
        <v>#VALUE!</v>
      </c>
    </row>
    <row r="10" spans="2:18" x14ac:dyDescent="0.3">
      <c r="B10" s="44"/>
      <c r="C10" s="44"/>
      <c r="D10" s="44"/>
      <c r="E10" s="44"/>
      <c r="F10" s="44"/>
      <c r="G10" s="44"/>
      <c r="H10" s="44"/>
      <c r="N10" s="39" t="s">
        <v>62</v>
      </c>
      <c r="O10" s="28" t="e">
        <f>SQRT((360*O2*C13)^2+(360*C12*O3)^2)</f>
        <v>#VALUE!</v>
      </c>
    </row>
    <row r="11" spans="2:18" x14ac:dyDescent="0.3">
      <c r="B11" s="55" t="s">
        <v>68</v>
      </c>
      <c r="C11" s="55"/>
      <c r="D11" s="55"/>
      <c r="E11" s="55"/>
      <c r="G11" s="55" t="s">
        <v>68</v>
      </c>
      <c r="H11" s="55"/>
      <c r="I11" s="55"/>
      <c r="J11" s="55"/>
      <c r="N11" s="39" t="s">
        <v>63</v>
      </c>
      <c r="O11" s="9" t="e">
        <f>O10/O9*100</f>
        <v>#VALUE!</v>
      </c>
    </row>
    <row r="12" spans="2:18" x14ac:dyDescent="0.3">
      <c r="B12" s="47" t="s">
        <v>6</v>
      </c>
      <c r="C12" s="17" t="e">
        <f t="array" ref="C12:D14">LINEST(C4:C9,D4:D9,1,1)</f>
        <v>#VALUE!</v>
      </c>
      <c r="D12" s="42" t="e">
        <v>#VALUE!</v>
      </c>
      <c r="E12" s="47" t="s">
        <v>38</v>
      </c>
      <c r="G12" s="47" t="s">
        <v>6</v>
      </c>
      <c r="H12" s="11" t="e">
        <f t="array" ref="H12:I14">LINEST(G4:G9,I4:I9,1,1)</f>
        <v>#VALUE!</v>
      </c>
      <c r="I12" s="11" t="e">
        <v>#VALUE!</v>
      </c>
      <c r="J12" s="47" t="s">
        <v>38</v>
      </c>
      <c r="N12" s="39" t="s">
        <v>64</v>
      </c>
      <c r="O12" s="10" t="e">
        <f>(-O6+O9)/O6*100</f>
        <v>#VALUE!</v>
      </c>
    </row>
    <row r="13" spans="2:18" x14ac:dyDescent="0.3">
      <c r="B13" s="47" t="s">
        <v>5</v>
      </c>
      <c r="C13" s="45" t="e">
        <v>#VALUE!</v>
      </c>
      <c r="D13" s="45" t="e">
        <v>#VALUE!</v>
      </c>
      <c r="E13" s="47" t="s">
        <v>41</v>
      </c>
      <c r="G13" s="47" t="s">
        <v>5</v>
      </c>
      <c r="H13" s="11" t="e">
        <v>#VALUE!</v>
      </c>
      <c r="I13" s="11" t="e">
        <v>#VALUE!</v>
      </c>
      <c r="J13" s="47" t="s">
        <v>41</v>
      </c>
    </row>
    <row r="14" spans="2:18" x14ac:dyDescent="0.3">
      <c r="B14" s="47" t="s">
        <v>44</v>
      </c>
      <c r="C14" s="46" t="e">
        <v>#VALUE!</v>
      </c>
      <c r="D14" s="45" t="e">
        <v>#VALUE!</v>
      </c>
      <c r="E14" s="47" t="s">
        <v>45</v>
      </c>
      <c r="G14" s="47" t="s">
        <v>44</v>
      </c>
      <c r="H14" s="11" t="e">
        <v>#VALUE!</v>
      </c>
      <c r="I14" s="11" t="e">
        <v>#VALUE!</v>
      </c>
      <c r="J14" s="47" t="s">
        <v>45</v>
      </c>
    </row>
    <row r="15" spans="2:18" x14ac:dyDescent="0.3">
      <c r="C15" s="21"/>
      <c r="D15" s="21"/>
      <c r="E15" s="21"/>
    </row>
    <row r="16" spans="2:18" x14ac:dyDescent="0.3">
      <c r="D16" s="21"/>
      <c r="E16" s="21"/>
    </row>
    <row r="30" spans="8:8" x14ac:dyDescent="0.3">
      <c r="H30" s="53"/>
    </row>
    <row r="31" spans="8:8" x14ac:dyDescent="0.3">
      <c r="H31" s="53"/>
    </row>
  </sheetData>
  <mergeCells count="2">
    <mergeCell ref="B11:E11"/>
    <mergeCell ref="G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Parte 1</vt:lpstr>
      <vt:lpstr>Parte 2</vt:lpstr>
      <vt:lpstr>Parte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dcterms:created xsi:type="dcterms:W3CDTF">2015-06-05T18:19:34Z</dcterms:created>
  <dcterms:modified xsi:type="dcterms:W3CDTF">2023-03-14T23:45:22Z</dcterms:modified>
</cp:coreProperties>
</file>