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-114\T1B\"/>
    </mc:Choice>
  </mc:AlternateContent>
  <xr:revisionPtr revIDLastSave="0" documentId="13_ncr:1_{8801E212-5CAE-48D4-B9BF-168A9DFA7AFE}" xr6:coauthVersionLast="47" xr6:coauthVersionMax="47" xr10:uidLastSave="{00000000-0000-0000-0000-000000000000}"/>
  <bookViews>
    <workbookView xWindow="-120" yWindow="-120" windowWidth="29040" windowHeight="15720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 a="1"/>
  <c r="X51" i="1" s="1"/>
  <c r="AE39" i="1" s="1"/>
  <c r="AE42" i="1" s="1"/>
  <c r="W19" i="1" a="1"/>
  <c r="X21" i="1" s="1"/>
  <c r="W41" i="1" a="1"/>
  <c r="X41" i="1" s="1"/>
  <c r="AB39" i="1" s="1"/>
  <c r="AB42" i="1" s="1"/>
  <c r="W12" i="1" a="1"/>
  <c r="W12" i="1" s="1"/>
  <c r="AB20" i="1" s="1"/>
  <c r="AB23" i="1" s="1"/>
  <c r="W51" i="1" l="1"/>
  <c r="AE44" i="1" s="1"/>
  <c r="AE47" i="1" s="1"/>
  <c r="X53" i="1"/>
  <c r="W53" i="1"/>
  <c r="X52" i="1"/>
  <c r="W52" i="1"/>
  <c r="W21" i="1"/>
  <c r="X20" i="1"/>
  <c r="W20" i="1"/>
  <c r="X19" i="1"/>
  <c r="AE10" i="1" s="1"/>
  <c r="W19" i="1"/>
  <c r="AE20" i="1" s="1"/>
  <c r="W42" i="1"/>
  <c r="W41" i="1"/>
  <c r="X43" i="1"/>
  <c r="W43" i="1"/>
  <c r="X42" i="1"/>
  <c r="W15" i="1"/>
  <c r="W16" i="1"/>
  <c r="X15" i="1"/>
  <c r="X14" i="1"/>
  <c r="W14" i="1"/>
  <c r="X16" i="1"/>
  <c r="X13" i="1"/>
  <c r="AB11" i="1" s="1"/>
  <c r="W13" i="1"/>
  <c r="AB21" i="1" s="1"/>
  <c r="AB22" i="1" s="1"/>
  <c r="X12" i="1"/>
  <c r="AB10" i="1" s="1"/>
  <c r="AB13" i="1" s="1"/>
  <c r="G41" i="1" l="1"/>
  <c r="G49" i="1"/>
  <c r="G42" i="1"/>
  <c r="G50" i="1"/>
  <c r="G45" i="1"/>
  <c r="G43" i="1"/>
  <c r="G51" i="1"/>
  <c r="G40" i="1"/>
  <c r="G48" i="1"/>
  <c r="G44" i="1"/>
  <c r="G46" i="1"/>
  <c r="G47" i="1"/>
  <c r="G12" i="1"/>
  <c r="G11" i="1"/>
  <c r="AE50" i="1"/>
  <c r="G17" i="1"/>
  <c r="G14" i="1"/>
  <c r="G16" i="1"/>
  <c r="G15" i="1"/>
  <c r="AE45" i="1"/>
  <c r="AE46" i="1" s="1"/>
  <c r="K68" i="1"/>
  <c r="AB49" i="1"/>
  <c r="AE13" i="1"/>
  <c r="O70" i="1"/>
  <c r="AE15" i="1"/>
  <c r="O68" i="1"/>
  <c r="H45" i="1" a="1"/>
  <c r="H45" i="1" s="1"/>
  <c r="H43" i="1" a="1"/>
  <c r="H43" i="1" s="1"/>
  <c r="H47" i="1" a="1"/>
  <c r="H47" i="1" s="1"/>
  <c r="AE49" i="1"/>
  <c r="AE52" i="1" s="1"/>
  <c r="H44" i="1" a="1"/>
  <c r="H44" i="1" s="1"/>
  <c r="H46" i="1" a="1"/>
  <c r="H46" i="1" s="1"/>
  <c r="H42" i="1" a="1"/>
  <c r="H42" i="1" s="1"/>
  <c r="G20" i="1"/>
  <c r="G18" i="1"/>
  <c r="O72" i="1"/>
  <c r="AE23" i="1"/>
  <c r="AB40" i="1"/>
  <c r="AE40" i="1"/>
  <c r="AE41" i="1" s="1"/>
  <c r="AE21" i="1"/>
  <c r="AE22" i="1" s="1"/>
  <c r="G13" i="1"/>
  <c r="G19" i="1"/>
  <c r="AE11" i="1"/>
  <c r="AE16" i="1"/>
  <c r="G21" i="1"/>
  <c r="O69" i="1"/>
  <c r="H13" i="1"/>
  <c r="H14" i="1"/>
  <c r="H15" i="1"/>
  <c r="H16" i="1"/>
  <c r="H17" i="1"/>
  <c r="AE12" i="1"/>
  <c r="AB50" i="1"/>
  <c r="O71" i="1" l="1"/>
  <c r="AE18" i="1"/>
  <c r="AE17" i="1"/>
  <c r="AE51" i="1"/>
  <c r="AB45" i="1"/>
  <c r="K69" i="1"/>
  <c r="AB41" i="1"/>
  <c r="AB44" i="1"/>
  <c r="AB47" i="1" s="1"/>
  <c r="AB52" i="1"/>
  <c r="AB46" i="1" l="1"/>
  <c r="AB16" i="1"/>
  <c r="AB15" i="1"/>
  <c r="K70" i="1"/>
  <c r="AB12" i="1"/>
  <c r="AB51" i="1"/>
  <c r="K71" i="1" l="1"/>
  <c r="AB18" i="1"/>
  <c r="K72" i="1"/>
  <c r="AB17" i="1"/>
</calcChain>
</file>

<file path=xl/sharedStrings.xml><?xml version="1.0" encoding="utf-8"?>
<sst xmlns="http://schemas.openxmlformats.org/spreadsheetml/2006/main" count="109" uniqueCount="37">
  <si>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</si>
  <si>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R /</t>
    </r>
    <r>
      <rPr>
        <sz val="11"/>
        <color theme="1"/>
        <rFont val="Calibri"/>
        <family val="2"/>
      </rPr>
      <t>Ω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</si>
  <si>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</si>
  <si>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</si>
  <si>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</si>
  <si>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</si>
  <si>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</si>
  <si>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</si>
  <si>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</si>
  <si>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</si>
  <si>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</si>
  <si>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</si>
  <si>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</si>
  <si>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</si>
  <si>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</si>
  <si>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</si>
  <si>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</si>
  <si>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</si>
  <si>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</si>
  <si>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</si>
  <si>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</si>
  <si>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</si>
  <si>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</si>
  <si>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</si>
  <si>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</si>
  <si>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t>Valor verificado</t>
  </si>
  <si>
    <t>Vth :</t>
  </si>
  <si>
    <t>IN :</t>
  </si>
  <si>
    <r>
      <t>u(I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</si>
  <si>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± u(IL) ) mA</t>
    </r>
  </si>
  <si>
    <t>Aj.Lin Original (1)</t>
  </si>
  <si>
    <t>Aj.Lin Original (2)</t>
  </si>
  <si>
    <t>Aj.Lin Equivalente (1)</t>
  </si>
  <si>
    <t>Aj.Lin Equivalente (2)</t>
  </si>
  <si>
    <t>Resíduos Aj2 IL /mA</t>
  </si>
  <si>
    <t>Resíduos Aj1 IL /mA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</si>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</sst>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E+00"/>
    <numFmt numFmtId="166" formatCode="0.000000"/>
    <numFmt numFmtId="167" formatCode="0E+00"/>
    <numFmt numFmtId="168" formatCode="0.0"/>
    <numFmt numFmtId="169" formatCode="0.0000"/>
    <numFmt numFmtId="170" formatCode="0.0000000"/>
    <numFmt numFmtId="171" formatCode="0.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1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Norton'!$E$11:$E$21</c:f>
              <c:numCache>
                <c:formatCode>General</c:formatCode>
                <c:ptCount val="11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  <c:pt idx="9">
                  <c:v>3.2</c:v>
                </c:pt>
                <c:pt idx="10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5607543869846"/>
          <c:y val="0.17565829488284362"/>
          <c:w val="0.81512831078586256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plus>
            <c:minus>
              <c:numRef>
                <c:f>'Thévenin Norton'!$F$11:$F$21</c:f>
                <c:numCache>
                  <c:formatCode>General</c:formatCode>
                  <c:ptCount val="11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Norton'!$D$11:$D$21</c:f>
              <c:numCache>
                <c:formatCode>General</c:formatCode>
                <c:ptCount val="11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  <c:pt idx="9">
                  <c:v>0.32100000000000001</c:v>
                </c:pt>
                <c:pt idx="10">
                  <c:v>0.17199999999999999</c:v>
                </c:pt>
              </c:numCache>
            </c:numRef>
          </c:xVal>
          <c:yVal>
            <c:numRef>
              <c:f>'Thévenin Norton'!$G$11:$G$21</c:f>
              <c:numCache>
                <c:formatCode>0.0E+00</c:formatCode>
                <c:ptCount val="11"/>
                <c:pt idx="0">
                  <c:v>2.6206890367676261E-3</c:v>
                </c:pt>
                <c:pt idx="1">
                  <c:v>2.6206890367676261E-3</c:v>
                </c:pt>
                <c:pt idx="2">
                  <c:v>1.3091592590041279E-3</c:v>
                </c:pt>
                <c:pt idx="3">
                  <c:v>-7.6455844372408377E-4</c:v>
                </c:pt>
                <c:pt idx="4">
                  <c:v>-3.6862221608721102E-3</c:v>
                </c:pt>
                <c:pt idx="5">
                  <c:v>-4.1319666514763043E-3</c:v>
                </c:pt>
                <c:pt idx="6">
                  <c:v>-1.4006058974654678E-2</c:v>
                </c:pt>
                <c:pt idx="7">
                  <c:v>2.8187177365941452E-2</c:v>
                </c:pt>
                <c:pt idx="8">
                  <c:v>-3.8044637430445505E-4</c:v>
                </c:pt>
                <c:pt idx="9">
                  <c:v>5.4117687483627996E-3</c:v>
                </c:pt>
                <c:pt idx="10">
                  <c:v>-1.7180230841811195E-2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88373183309888"/>
          <c:y val="0.17169646160579607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Norton'!$E$40:$E$51</c:f>
              <c:numCache>
                <c:formatCode>0.00E+00</c:formatCode>
                <c:ptCount val="12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  <c:pt idx="10" formatCode="General">
                  <c:v>3.2</c:v>
                </c:pt>
                <c:pt idx="11" formatCode="General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8964311102114"/>
          <c:y val="0.17299611840962403"/>
          <c:w val="0.81508692725227028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plus>
            <c:minus>
              <c:numRef>
                <c:f>'Thévenin Norton'!$F$40:$F$51</c:f>
                <c:numCache>
                  <c:formatCode>General</c:formatCode>
                  <c:ptCount val="12"/>
                  <c:pt idx="0">
                    <c:v>1.0000000000000001E-5</c:v>
                  </c:pt>
                  <c:pt idx="1">
                    <c:v>1.0000000000000001E-5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0.1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Norton'!$D$40:$D$51</c:f>
              <c:numCache>
                <c:formatCode>General</c:formatCode>
                <c:ptCount val="12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  <c:pt idx="10">
                  <c:v>0.33200000000000002</c:v>
                </c:pt>
                <c:pt idx="11">
                  <c:v>0.17199999999999999</c:v>
                </c:pt>
              </c:numCache>
            </c:numRef>
          </c:xVal>
          <c:yVal>
            <c:numRef>
              <c:f>'Thévenin Norton'!$G$40:$G$51</c:f>
              <c:numCache>
                <c:formatCode>0.00E+00</c:formatCode>
                <c:ptCount val="12"/>
                <c:pt idx="0">
                  <c:v>3.1362522959416383E-3</c:v>
                </c:pt>
                <c:pt idx="1">
                  <c:v>3.8629463646640272E-3</c:v>
                </c:pt>
                <c:pt idx="2">
                  <c:v>2.9171388792153252E-3</c:v>
                </c:pt>
                <c:pt idx="3">
                  <c:v>9.3463732504422969E-4</c:v>
                </c:pt>
                <c:pt idx="4">
                  <c:v>-3.3382929445354703E-3</c:v>
                </c:pt>
                <c:pt idx="5">
                  <c:v>-5.1601368493652267E-3</c:v>
                </c:pt>
                <c:pt idx="6">
                  <c:v>-8.301240898686002E-3</c:v>
                </c:pt>
                <c:pt idx="7">
                  <c:v>-1.2650389684553343E-2</c:v>
                </c:pt>
                <c:pt idx="8">
                  <c:v>2.5337220119899584E-2</c:v>
                </c:pt>
                <c:pt idx="9">
                  <c:v>-3.1385873655489505E-3</c:v>
                </c:pt>
                <c:pt idx="10">
                  <c:v>1.7664700881158346E-2</c:v>
                </c:pt>
                <c:pt idx="11">
                  <c:v>-2.126424812323302E-2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80657466169077"/>
          <c:y val="0.17567064546697184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Circuito Original VS</a:t>
            </a:r>
            <a:r>
              <a:rPr lang="pt-PT" baseline="0"/>
              <a:t> Circuito Equivalente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03422924885687"/>
          <c:y val="0.17821882177977055"/>
          <c:w val="0.76376052312457088"/>
          <c:h val="0.60752374286095367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1584624"/>
        <c:crossesAt val="-5"/>
        <c:crossBetween val="midCat"/>
      </c:valAx>
      <c:valAx>
        <c:axId val="20215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7187291619454326"/>
          <c:y val="0.17884800077359633"/>
          <c:w val="0.27073152588150473"/>
          <c:h val="0.1502406866253545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Norton'!$E$13:$E$17</c:f>
              <c:numCache>
                <c:formatCode>General</c:formatCode>
                <c:ptCount val="5"/>
                <c:pt idx="0">
                  <c:v>0.22900000000000001</c:v>
                </c:pt>
                <c:pt idx="1">
                  <c:v>0.45400000000000001</c:v>
                </c:pt>
                <c:pt idx="2">
                  <c:v>0.83799999999999997</c:v>
                </c:pt>
                <c:pt idx="3">
                  <c:v>1.0960000000000001</c:v>
                </c:pt>
                <c:pt idx="4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5-4D55-872C-E8C098FC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At val="-1"/>
        <c:crossBetween val="midCat"/>
      </c:valAx>
      <c:valAx>
        <c:axId val="663625024"/>
        <c:scaling>
          <c:orientation val="minMax"/>
          <c:max val="2.2999999999999998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5295827473042667"/>
          <c:y val="0.16201241508393885"/>
          <c:w val="0.30806047819971871"/>
          <c:h val="0.1073144549513115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61358188324752"/>
          <c:y val="0.17565829488284362"/>
          <c:w val="0.7906705676915603"/>
          <c:h val="0.61404757705045554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plus>
            <c:minus>
              <c:numRef>
                <c:f>'Thévenin Norton'!$F$13:$F$17</c:f>
                <c:numCache>
                  <c:formatCode>General</c:formatCode>
                  <c:ptCount val="5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Norton'!$D$13:$D$17</c:f>
              <c:numCache>
                <c:formatCode>General</c:formatCode>
                <c:ptCount val="5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</c:numCache>
            </c:numRef>
          </c:xVal>
          <c:yVal>
            <c:numRef>
              <c:f>'Thévenin Norton'!$H$13:$H$17</c:f>
              <c:numCache>
                <c:formatCode>0.0E+00</c:formatCode>
                <c:ptCount val="5"/>
                <c:pt idx="0">
                  <c:v>-3.3002087349096043E-4</c:v>
                </c:pt>
                <c:pt idx="1">
                  <c:v>-4.7756349436250956E-4</c:v>
                </c:pt>
                <c:pt idx="2">
                  <c:v>-1.1712624966320195E-4</c:v>
                </c:pt>
                <c:pt idx="3">
                  <c:v>1.6294206357927443E-3</c:v>
                </c:pt>
                <c:pt idx="4">
                  <c:v>-7.0471001827687729E-4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48C-8AE8-299E5F6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93090156073795"/>
          <c:y val="0.17673199432062162"/>
          <c:w val="0.31566526019690572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Norton'!$E$42:$E$47</c:f>
              <c:numCache>
                <c:formatCode>General</c:formatCode>
                <c:ptCount val="6"/>
                <c:pt idx="0">
                  <c:v>0.23</c:v>
                </c:pt>
                <c:pt idx="1">
                  <c:v>0.45500000000000002</c:v>
                </c:pt>
                <c:pt idx="2">
                  <c:v>0.83599999999999997</c:v>
                </c:pt>
                <c:pt idx="3">
                  <c:v>1.097</c:v>
                </c:pt>
                <c:pt idx="4">
                  <c:v>1.397</c:v>
                </c:pt>
                <c:pt idx="5">
                  <c:v>1.984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C-4019-9476-79CDA7EE5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0615810388239932"/>
          <c:y val="0.15588995393138974"/>
          <c:w val="0.35278763542045061"/>
          <c:h val="0.11952969629918903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976771619699505"/>
          <c:y val="0.17299611840962403"/>
          <c:w val="0.78450624220882714"/>
          <c:h val="0.61989685083990942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plus>
            <c:minus>
              <c:numRef>
                <c:f>'Thévenin Norton'!$F$42:$F$47</c:f>
                <c:numCache>
                  <c:formatCode>General</c:formatCode>
                  <c:ptCount val="6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'Thévenin Norton'!$D$42:$D$47</c:f>
              <c:numCache>
                <c:formatCode>General</c:formatCode>
                <c:ptCount val="6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</c:numCache>
            </c:numRef>
          </c:xVal>
          <c:yVal>
            <c:numRef>
              <c:f>'Thévenin Norton'!$H$42:$H$47</c:f>
              <c:numCache>
                <c:formatCode>0.00E+00</c:formatCode>
                <c:ptCount val="6"/>
                <c:pt idx="0">
                  <c:v>2.5702306557076615E-4</c:v>
                </c:pt>
                <c:pt idx="1">
                  <c:v>2.978926889526945E-4</c:v>
                </c:pt>
                <c:pt idx="2">
                  <c:v>-5.4063123977943217E-4</c:v>
                </c:pt>
                <c:pt idx="3">
                  <c:v>-1.962430744217869E-5</c:v>
                </c:pt>
                <c:pt idx="4">
                  <c:v>-4.5846290253037658E-4</c:v>
                </c:pt>
                <c:pt idx="5">
                  <c:v>4.6380269522861006E-4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E-4BD7-90CD-992B7728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pt-PT" sz="1000" b="0" i="0" u="none" strike="noStrike" baseline="0">
                    <a:effectLst/>
                  </a:rPr>
                  <a:t>m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625292426397192"/>
          <c:y val="0.17070434684193372"/>
          <c:w val="0.33366567605077385"/>
          <c:h val="0.102845248374386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50381</xdr:colOff>
      <xdr:row>0</xdr:row>
      <xdr:rowOff>8965</xdr:rowOff>
    </xdr:from>
    <xdr:to>
      <xdr:col>13</xdr:col>
      <xdr:colOff>497417</xdr:colOff>
      <xdr:row>13</xdr:row>
      <xdr:rowOff>71283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27138</xdr:colOff>
      <xdr:row>13</xdr:row>
      <xdr:rowOff>125980</xdr:rowOff>
    </xdr:from>
    <xdr:to>
      <xdr:col>13</xdr:col>
      <xdr:colOff>475130</xdr:colOff>
      <xdr:row>26</xdr:row>
      <xdr:rowOff>173828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46647</xdr:colOff>
      <xdr:row>36</xdr:row>
      <xdr:rowOff>108770</xdr:rowOff>
    </xdr:from>
    <xdr:to>
      <xdr:col>13</xdr:col>
      <xdr:colOff>488702</xdr:colOff>
      <xdr:row>49</xdr:row>
      <xdr:rowOff>127615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53787</xdr:colOff>
      <xdr:row>49</xdr:row>
      <xdr:rowOff>175490</xdr:rowOff>
    </xdr:from>
    <xdr:to>
      <xdr:col>13</xdr:col>
      <xdr:colOff>500594</xdr:colOff>
      <xdr:row>63</xdr:row>
      <xdr:rowOff>156997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586122</xdr:colOff>
      <xdr:row>51</xdr:row>
      <xdr:rowOff>171240</xdr:rowOff>
    </xdr:from>
    <xdr:to>
      <xdr:col>6</xdr:col>
      <xdr:colOff>0</xdr:colOff>
      <xdr:row>66</xdr:row>
      <xdr:rowOff>60814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466164</xdr:colOff>
      <xdr:row>0</xdr:row>
      <xdr:rowOff>0</xdr:rowOff>
    </xdr:from>
    <xdr:to>
      <xdr:col>20</xdr:col>
      <xdr:colOff>546847</xdr:colOff>
      <xdr:row>13</xdr:row>
      <xdr:rowOff>62318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16C3A9B-1D54-456A-8DC6-BC92E4335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519177</xdr:colOff>
      <xdr:row>13</xdr:row>
      <xdr:rowOff>125507</xdr:rowOff>
    </xdr:from>
    <xdr:to>
      <xdr:col>20</xdr:col>
      <xdr:colOff>518933</xdr:colOff>
      <xdr:row>26</xdr:row>
      <xdr:rowOff>173355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F692E8E-A8E8-4663-82A2-0D27CA538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546847</xdr:colOff>
      <xdr:row>36</xdr:row>
      <xdr:rowOff>107578</xdr:rowOff>
    </xdr:from>
    <xdr:to>
      <xdr:col>20</xdr:col>
      <xdr:colOff>540667</xdr:colOff>
      <xdr:row>49</xdr:row>
      <xdr:rowOff>126423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CE3DBA4-7D71-4893-A254-B7F3726C7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537882</xdr:colOff>
      <xdr:row>49</xdr:row>
      <xdr:rowOff>188259</xdr:rowOff>
    </xdr:from>
    <xdr:to>
      <xdr:col>20</xdr:col>
      <xdr:colOff>536454</xdr:colOff>
      <xdr:row>63</xdr:row>
      <xdr:rowOff>169766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B42AC6B-3C83-417F-AA9B-55E6FAE28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3:AE72"/>
  <sheetViews>
    <sheetView tabSelected="1" topLeftCell="H49" zoomScale="130" zoomScaleNormal="130" workbookViewId="0">
      <selection activeCell="Q29" sqref="Q29"/>
    </sheetView>
  </sheetViews>
  <sheetFormatPr defaultColWidth="8.85546875" defaultRowHeight="15" x14ac:dyDescent="0.25"/>
  <cols>
    <col min="1" max="1" width="8.85546875" style="7"/>
    <col min="2" max="2" width="10.85546875" style="7" bestFit="1" customWidth="1"/>
    <col min="3" max="3" width="11.42578125" style="7" bestFit="1" customWidth="1"/>
    <col min="4" max="4" width="14" style="7" bestFit="1" customWidth="1"/>
    <col min="5" max="5" width="14.7109375" style="7" bestFit="1" customWidth="1"/>
    <col min="6" max="6" width="14.7109375" style="7" customWidth="1"/>
    <col min="7" max="8" width="18.5703125" style="7" bestFit="1" customWidth="1"/>
    <col min="9" max="9" width="20.140625" style="7" bestFit="1" customWidth="1"/>
    <col min="10" max="12" width="8.85546875" style="7"/>
    <col min="13" max="13" width="22.140625" style="7" bestFit="1" customWidth="1"/>
    <col min="14" max="20" width="8.85546875" style="7"/>
    <col min="21" max="21" width="8.85546875" style="7" customWidth="1"/>
    <col min="22" max="22" width="10.140625" style="7" customWidth="1"/>
    <col min="23" max="23" width="10.28515625" style="7" customWidth="1"/>
    <col min="24" max="24" width="10.42578125" style="7" customWidth="1"/>
    <col min="25" max="25" width="8.85546875" style="7"/>
    <col min="26" max="26" width="10" style="7" bestFit="1" customWidth="1"/>
    <col min="27" max="27" width="13.28515625" style="7" bestFit="1" customWidth="1"/>
    <col min="28" max="28" width="9.28515625" style="7" customWidth="1"/>
    <col min="29" max="29" width="12" style="7" bestFit="1" customWidth="1"/>
    <col min="30" max="30" width="14.140625" style="7" bestFit="1" customWidth="1"/>
    <col min="31" max="31" width="9.140625" style="7" customWidth="1"/>
    <col min="32" max="16384" width="8.85546875" style="7"/>
  </cols>
  <sheetData>
    <row r="3" spans="2:31" x14ac:dyDescent="0.25">
      <c r="B3" s="23" t="s">
        <v>2</v>
      </c>
      <c r="C3" s="23"/>
      <c r="D3" s="5" t="s">
        <v>25</v>
      </c>
    </row>
    <row r="4" spans="2:31" ht="18" x14ac:dyDescent="0.25">
      <c r="B4" s="6" t="s">
        <v>3</v>
      </c>
      <c r="C4" s="8">
        <v>2.42</v>
      </c>
      <c r="D4" s="17">
        <v>2.4620000000000002</v>
      </c>
    </row>
    <row r="5" spans="2:31" ht="18" x14ac:dyDescent="0.25">
      <c r="B5" s="6" t="s">
        <v>4</v>
      </c>
      <c r="C5" s="8">
        <v>3.57</v>
      </c>
      <c r="D5" s="17">
        <v>3.6</v>
      </c>
    </row>
    <row r="6" spans="2:31" ht="18" x14ac:dyDescent="0.25">
      <c r="B6" s="6" t="s">
        <v>5</v>
      </c>
      <c r="C6" s="8">
        <v>677</v>
      </c>
      <c r="D6" s="17">
        <v>756</v>
      </c>
    </row>
    <row r="9" spans="2:31" x14ac:dyDescent="0.25">
      <c r="AA9" s="34">
        <v>1</v>
      </c>
      <c r="AB9" s="35"/>
      <c r="AD9" s="34">
        <v>2</v>
      </c>
      <c r="AE9" s="35"/>
    </row>
    <row r="10" spans="2:31" ht="18" x14ac:dyDescent="0.25">
      <c r="B10" s="5" t="s">
        <v>1</v>
      </c>
      <c r="C10" s="5" t="s">
        <v>14</v>
      </c>
      <c r="D10" s="5" t="s">
        <v>0</v>
      </c>
      <c r="E10" s="5" t="s">
        <v>29</v>
      </c>
      <c r="F10" s="5" t="s">
        <v>28</v>
      </c>
      <c r="G10" s="5" t="s">
        <v>35</v>
      </c>
      <c r="H10" s="5" t="s">
        <v>34</v>
      </c>
      <c r="AA10" s="5" t="s">
        <v>4</v>
      </c>
      <c r="AB10" s="4">
        <f>X12</f>
        <v>3.674132069294898</v>
      </c>
      <c r="AD10" s="5" t="s">
        <v>4</v>
      </c>
      <c r="AE10" s="4">
        <f>X19</f>
        <v>3.6465364736784283</v>
      </c>
    </row>
    <row r="11" spans="2:31" ht="18" x14ac:dyDescent="0.25">
      <c r="B11" s="3">
        <v>10000000</v>
      </c>
      <c r="C11" s="24">
        <v>0.05</v>
      </c>
      <c r="D11" s="1">
        <v>2.4609999999999999</v>
      </c>
      <c r="E11" s="1">
        <v>2.5000000000000001E-4</v>
      </c>
      <c r="F11" s="1">
        <v>1.0000000000000001E-5</v>
      </c>
      <c r="G11" s="2">
        <f>(E11-(W$12*D11+X$12))</f>
        <v>2.6206890367676261E-3</v>
      </c>
      <c r="H11" s="27"/>
      <c r="I11" s="20"/>
      <c r="W11" s="23" t="s">
        <v>30</v>
      </c>
      <c r="X11" s="23"/>
      <c r="AA11" s="5" t="s">
        <v>19</v>
      </c>
      <c r="AB11" s="4">
        <f>X13</f>
        <v>7.1375066424344529E-3</v>
      </c>
      <c r="AC11" s="10"/>
      <c r="AD11" s="5" t="s">
        <v>19</v>
      </c>
      <c r="AE11" s="4">
        <f>X20</f>
        <v>2.2230761979651231E-3</v>
      </c>
    </row>
    <row r="12" spans="2:31" ht="18" x14ac:dyDescent="0.25">
      <c r="B12" s="3">
        <v>1000000</v>
      </c>
      <c r="C12" s="25"/>
      <c r="D12" s="1">
        <v>2.4609999999999999</v>
      </c>
      <c r="E12" s="1">
        <v>2.5000000000000001E-4</v>
      </c>
      <c r="F12" s="1">
        <v>1.0000000000000001E-5</v>
      </c>
      <c r="G12" s="2">
        <f>(E12-(W$12*D12+X$12))</f>
        <v>2.6206890367676261E-3</v>
      </c>
      <c r="H12" s="29"/>
      <c r="I12" s="20"/>
      <c r="V12" s="6" t="s">
        <v>6</v>
      </c>
      <c r="W12" s="11">
        <f t="array" ref="W12:X16">LINEST(E11:E21,D11:D21,1,1)</f>
        <v>-1.4939060375179463</v>
      </c>
      <c r="X12" s="11">
        <v>3.674132069294898</v>
      </c>
      <c r="Y12" s="6" t="s">
        <v>9</v>
      </c>
      <c r="AA12" s="5" t="s">
        <v>20</v>
      </c>
      <c r="AB12" s="12">
        <f>AB11/AB10*100</f>
        <v>0.19426374740536234</v>
      </c>
      <c r="AD12" s="5" t="s">
        <v>20</v>
      </c>
      <c r="AE12" s="12">
        <f>AE11/AE10*100</f>
        <v>6.0964046678589894E-2</v>
      </c>
    </row>
    <row r="13" spans="2:31" ht="18" x14ac:dyDescent="0.25">
      <c r="B13" s="1">
        <v>10000</v>
      </c>
      <c r="C13" s="25"/>
      <c r="D13" s="1">
        <v>2.3069999999999999</v>
      </c>
      <c r="E13" s="1">
        <v>0.22900000000000001</v>
      </c>
      <c r="F13" s="1">
        <v>1E-3</v>
      </c>
      <c r="G13" s="2">
        <f>(E13-(W$12*D13+X$12))</f>
        <v>1.3091592590041279E-3</v>
      </c>
      <c r="H13" s="2">
        <f>(E13 - (W$19*D13+X$19))</f>
        <v>-3.3002087349096043E-4</v>
      </c>
      <c r="I13" s="20"/>
      <c r="V13" s="6" t="s">
        <v>7</v>
      </c>
      <c r="W13" s="11">
        <v>4.2782683950550867E-3</v>
      </c>
      <c r="X13" s="11">
        <v>7.1375066424344529E-3</v>
      </c>
      <c r="Y13" s="6" t="s">
        <v>10</v>
      </c>
      <c r="AA13" s="5" t="s">
        <v>13</v>
      </c>
      <c r="AB13" s="12">
        <f>ABS(C5-AB10)/C5 *100</f>
        <v>2.9168646861316012</v>
      </c>
      <c r="AD13" s="5" t="s">
        <v>13</v>
      </c>
      <c r="AE13" s="12">
        <f>ABS(C5-AE10)/C5 *100</f>
        <v>2.1438788145218046</v>
      </c>
    </row>
    <row r="14" spans="2:31" ht="18" x14ac:dyDescent="0.25">
      <c r="B14" s="1">
        <v>4700</v>
      </c>
      <c r="C14" s="25"/>
      <c r="D14" s="1">
        <v>2.1549999999999998</v>
      </c>
      <c r="E14" s="1">
        <v>0.45400000000000001</v>
      </c>
      <c r="F14" s="1">
        <v>1E-3</v>
      </c>
      <c r="G14" s="2">
        <f>(E14-(W$12*D14+X$12))</f>
        <v>-7.6455844372408377E-4</v>
      </c>
      <c r="H14" s="2">
        <f>(E14 - (W$19*D14+X$19))</f>
        <v>-4.7756349436250956E-4</v>
      </c>
      <c r="I14" s="20"/>
      <c r="V14" s="6" t="s">
        <v>8</v>
      </c>
      <c r="W14" s="11">
        <v>0.99992619259403037</v>
      </c>
      <c r="X14" s="3">
        <v>1.230164767613736E-2</v>
      </c>
      <c r="Y14" s="6" t="s">
        <v>11</v>
      </c>
    </row>
    <row r="15" spans="2:31" ht="18" x14ac:dyDescent="0.25">
      <c r="B15" s="1">
        <v>2200</v>
      </c>
      <c r="C15" s="25"/>
      <c r="D15" s="1">
        <v>1.8959999999999999</v>
      </c>
      <c r="E15" s="1">
        <v>0.83799999999999997</v>
      </c>
      <c r="F15" s="1">
        <v>1E-3</v>
      </c>
      <c r="G15" s="2">
        <f>(E15-(W$12*D15+X$12))</f>
        <v>-3.6862221608721102E-3</v>
      </c>
      <c r="H15" s="2">
        <f>(E15 - (W$19*D15+X$19))</f>
        <v>-1.1712624966320195E-4</v>
      </c>
      <c r="I15" s="20"/>
      <c r="V15" s="13"/>
      <c r="W15" s="13">
        <v>121929.98270443629</v>
      </c>
      <c r="X15" s="14">
        <v>9</v>
      </c>
      <c r="AA15" s="5" t="s">
        <v>3</v>
      </c>
      <c r="AB15" s="4">
        <f xml:space="preserve"> -X12/W12</f>
        <v>2.4594130936101535</v>
      </c>
      <c r="AC15" s="10"/>
      <c r="AD15" s="5" t="s">
        <v>3</v>
      </c>
      <c r="AE15" s="4">
        <f xml:space="preserve"> -X19/W19</f>
        <v>2.461823644828621</v>
      </c>
    </row>
    <row r="16" spans="2:31" ht="18" x14ac:dyDescent="0.25">
      <c r="B16" s="1">
        <v>1500</v>
      </c>
      <c r="C16" s="25"/>
      <c r="D16" s="1">
        <v>1.7230000000000001</v>
      </c>
      <c r="E16" s="1">
        <v>1.0960000000000001</v>
      </c>
      <c r="F16" s="1">
        <v>1E-3</v>
      </c>
      <c r="G16" s="2">
        <f>(E16-(W$12*D16+X$12))</f>
        <v>-4.1319666514763043E-3</v>
      </c>
      <c r="H16" s="2">
        <f>(E16 - (W$19*D16+X$19))</f>
        <v>1.6294206357927443E-3</v>
      </c>
      <c r="I16" s="20"/>
      <c r="V16" s="14"/>
      <c r="W16" s="13">
        <v>18.451729581998251</v>
      </c>
      <c r="X16" s="15">
        <v>1.3619748199303412E-3</v>
      </c>
      <c r="AA16" s="5" t="s">
        <v>21</v>
      </c>
      <c r="AB16" s="4">
        <f>SQRT((X13/W12)^2+(X12*W13/(W12)^2)^2)</f>
        <v>8.5108730367310943E-3</v>
      </c>
      <c r="AD16" s="5" t="s">
        <v>21</v>
      </c>
      <c r="AE16" s="4">
        <f>SQRT((X20/W19)^2+(X19*W20/(W19)^2)^2)</f>
        <v>2.4671146231834938E-3</v>
      </c>
    </row>
    <row r="17" spans="2:31" ht="18" x14ac:dyDescent="0.25">
      <c r="B17" s="1">
        <v>470</v>
      </c>
      <c r="C17" s="25"/>
      <c r="D17" s="1">
        <v>1.1279999999999999</v>
      </c>
      <c r="E17" s="1">
        <v>1.9750000000000001</v>
      </c>
      <c r="F17" s="1">
        <v>1E-3</v>
      </c>
      <c r="G17" s="2">
        <f>(E17-(W$12*D17+X$12))</f>
        <v>-1.4006058974654678E-2</v>
      </c>
      <c r="H17" s="2">
        <f>(E17 - (W$19*D17+X$19))</f>
        <v>-7.0471001827687729E-4</v>
      </c>
      <c r="I17" s="20"/>
      <c r="AA17" s="5" t="s">
        <v>22</v>
      </c>
      <c r="AB17" s="12">
        <f>AB16/AB15*100</f>
        <v>0.34605300991701438</v>
      </c>
      <c r="AD17" s="5" t="s">
        <v>22</v>
      </c>
      <c r="AE17" s="12">
        <f>AE16/AE15*100</f>
        <v>0.10021492109583019</v>
      </c>
    </row>
    <row r="18" spans="2:31" x14ac:dyDescent="0.25">
      <c r="B18" s="1">
        <v>220</v>
      </c>
      <c r="C18" s="25"/>
      <c r="D18" s="1">
        <v>0.60399999999999998</v>
      </c>
      <c r="E18" s="1">
        <v>2.8</v>
      </c>
      <c r="F18" s="1">
        <v>0.1</v>
      </c>
      <c r="G18" s="2">
        <f>(E18-(W$12*D18+X$12))</f>
        <v>2.8187177365941452E-2</v>
      </c>
      <c r="H18" s="27"/>
      <c r="I18" s="20"/>
      <c r="W18" s="23" t="s">
        <v>31</v>
      </c>
      <c r="X18" s="23"/>
      <c r="AA18" s="5" t="s">
        <v>13</v>
      </c>
      <c r="AB18" s="12">
        <f>ABS(AB15-C4)/C4*100</f>
        <v>1.628640231824527</v>
      </c>
      <c r="AD18" s="5" t="s">
        <v>13</v>
      </c>
      <c r="AE18" s="12">
        <f>ABS(AE15-C4)/C4*100</f>
        <v>1.7282497863066575</v>
      </c>
    </row>
    <row r="19" spans="2:31" x14ac:dyDescent="0.25">
      <c r="B19" s="1">
        <v>150</v>
      </c>
      <c r="C19" s="25"/>
      <c r="D19" s="1">
        <v>0.45100000000000001</v>
      </c>
      <c r="E19" s="1">
        <v>3</v>
      </c>
      <c r="F19" s="1">
        <v>0.1</v>
      </c>
      <c r="G19" s="2">
        <f>(E19-(W$12*D19+X$12))</f>
        <v>-3.8044637430445505E-4</v>
      </c>
      <c r="H19" s="28"/>
      <c r="I19" s="20"/>
      <c r="V19" s="6" t="s">
        <v>6</v>
      </c>
      <c r="W19" s="17">
        <f t="array" ref="W19:X21">LINEST(E13:E17,D13:D17,1,1)</f>
        <v>-1.4812338330320491</v>
      </c>
      <c r="X19" s="17">
        <v>3.6465364736784283</v>
      </c>
      <c r="Y19" s="6" t="s">
        <v>9</v>
      </c>
      <c r="AC19" s="10"/>
    </row>
    <row r="20" spans="2:31" ht="18" x14ac:dyDescent="0.25">
      <c r="B20" s="1">
        <v>100</v>
      </c>
      <c r="C20" s="25"/>
      <c r="D20" s="17">
        <v>0.32100000000000001</v>
      </c>
      <c r="E20" s="17">
        <v>3.2</v>
      </c>
      <c r="F20" s="1">
        <v>0.1</v>
      </c>
      <c r="G20" s="2">
        <f>(E20-(W$12*D20+X$12))</f>
        <v>5.4117687483627996E-3</v>
      </c>
      <c r="H20" s="28"/>
      <c r="I20" s="20"/>
      <c r="V20" s="6" t="s">
        <v>7</v>
      </c>
      <c r="W20" s="17">
        <v>1.1781551241016148E-3</v>
      </c>
      <c r="X20" s="17">
        <v>2.2230761979651231E-3</v>
      </c>
      <c r="Y20" s="6" t="s">
        <v>10</v>
      </c>
      <c r="AA20" s="5" t="s">
        <v>12</v>
      </c>
      <c r="AB20" s="16">
        <f xml:space="preserve"> -1/W12*1000</f>
        <v>669.38614269305208</v>
      </c>
      <c r="AD20" s="5" t="s">
        <v>12</v>
      </c>
      <c r="AE20" s="16">
        <f xml:space="preserve"> -1/W19*1000</f>
        <v>675.11285368970039</v>
      </c>
    </row>
    <row r="21" spans="2:31" ht="18" x14ac:dyDescent="0.25">
      <c r="B21" s="1">
        <v>47</v>
      </c>
      <c r="C21" s="19">
        <v>0.01</v>
      </c>
      <c r="D21" s="17">
        <v>0.17199999999999999</v>
      </c>
      <c r="E21" s="17">
        <v>3.4</v>
      </c>
      <c r="F21" s="1">
        <v>0.1</v>
      </c>
      <c r="G21" s="2">
        <f>(E21-(W$12*D21+X$12))</f>
        <v>-1.7180230841811195E-2</v>
      </c>
      <c r="H21" s="29"/>
      <c r="I21" s="20"/>
      <c r="V21" s="6" t="s">
        <v>8</v>
      </c>
      <c r="W21" s="17">
        <v>0.99999810207897533</v>
      </c>
      <c r="X21" s="17">
        <v>1.080482460856352E-3</v>
      </c>
      <c r="Y21" s="6" t="s">
        <v>11</v>
      </c>
      <c r="AA21" s="5" t="s">
        <v>23</v>
      </c>
      <c r="AB21" s="16">
        <f>W13/W12^2</f>
        <v>1.9169971246180977E-3</v>
      </c>
      <c r="AD21" s="5" t="s">
        <v>23</v>
      </c>
      <c r="AE21" s="4">
        <f>W20/W19^2</f>
        <v>5.3697643828000158E-4</v>
      </c>
    </row>
    <row r="22" spans="2:31" ht="18" x14ac:dyDescent="0.25">
      <c r="AA22" s="5" t="s">
        <v>24</v>
      </c>
      <c r="AB22" s="12">
        <f>AB21/AB20*100</f>
        <v>2.8638135783715194E-4</v>
      </c>
      <c r="AD22" s="5" t="s">
        <v>24</v>
      </c>
      <c r="AE22" s="21">
        <f>AE21/AE20*100</f>
        <v>7.9538766792138448E-5</v>
      </c>
    </row>
    <row r="23" spans="2:31" x14ac:dyDescent="0.25">
      <c r="AA23" s="5" t="s">
        <v>13</v>
      </c>
      <c r="AB23" s="12">
        <f>ABS(AB20-C6)/C6*100</f>
        <v>1.1246465741429721</v>
      </c>
      <c r="AD23" s="5" t="s">
        <v>13</v>
      </c>
      <c r="AE23" s="12">
        <f>ABS(AE20-C6)/C6*100</f>
        <v>0.2787513013736504</v>
      </c>
    </row>
    <row r="24" spans="2:31" x14ac:dyDescent="0.25">
      <c r="G24" s="18"/>
      <c r="H24" s="18"/>
    </row>
    <row r="36" spans="2:31" x14ac:dyDescent="0.25">
      <c r="B36" s="7" t="s">
        <v>26</v>
      </c>
      <c r="C36" s="7">
        <v>2.4649999999999999</v>
      </c>
    </row>
    <row r="37" spans="2:31" x14ac:dyDescent="0.25">
      <c r="B37" s="7" t="s">
        <v>27</v>
      </c>
      <c r="C37" s="7">
        <v>3.6</v>
      </c>
    </row>
    <row r="39" spans="2:31" ht="18" x14ac:dyDescent="0.25">
      <c r="B39" s="5" t="s">
        <v>1</v>
      </c>
      <c r="C39" s="5" t="s">
        <v>14</v>
      </c>
      <c r="D39" s="5" t="s">
        <v>0</v>
      </c>
      <c r="E39" s="5" t="s">
        <v>36</v>
      </c>
      <c r="F39" s="5" t="s">
        <v>28</v>
      </c>
      <c r="G39" s="5" t="s">
        <v>35</v>
      </c>
      <c r="H39" s="5" t="s">
        <v>34</v>
      </c>
      <c r="AA39" s="5" t="s">
        <v>4</v>
      </c>
      <c r="AB39" s="4">
        <f>X41</f>
        <v>3.6781128683029527</v>
      </c>
      <c r="AD39" s="5" t="s">
        <v>4</v>
      </c>
      <c r="AE39" s="4">
        <f>X51</f>
        <v>3.6500097552262942</v>
      </c>
    </row>
    <row r="40" spans="2:31" ht="18" x14ac:dyDescent="0.25">
      <c r="B40" s="1">
        <v>10000000</v>
      </c>
      <c r="C40" s="24">
        <v>0.05</v>
      </c>
      <c r="D40" s="1">
        <v>2.4649999999999999</v>
      </c>
      <c r="E40" s="3">
        <v>2.5000000000000001E-4</v>
      </c>
      <c r="F40" s="1">
        <v>1.0000000000000001E-5</v>
      </c>
      <c r="G40" s="3">
        <f>(E40-(W$41*D40+X$41))</f>
        <v>3.1362522959416383E-3</v>
      </c>
      <c r="H40" s="30"/>
      <c r="I40" s="9"/>
      <c r="W40" s="23" t="s">
        <v>32</v>
      </c>
      <c r="X40" s="23"/>
      <c r="AA40" s="5" t="s">
        <v>19</v>
      </c>
      <c r="AB40" s="4">
        <f>X42</f>
        <v>7.5539774094392186E-3</v>
      </c>
      <c r="AC40" s="9"/>
      <c r="AD40" s="5" t="s">
        <v>19</v>
      </c>
      <c r="AE40" s="4">
        <f>X42</f>
        <v>7.5539774094392186E-3</v>
      </c>
    </row>
    <row r="41" spans="2:31" ht="18" x14ac:dyDescent="0.25">
      <c r="B41" s="1">
        <v>1000000</v>
      </c>
      <c r="C41" s="25"/>
      <c r="D41" s="1">
        <v>2.464</v>
      </c>
      <c r="E41" s="3">
        <v>2.47E-3</v>
      </c>
      <c r="F41" s="1">
        <v>1.0000000000000001E-5</v>
      </c>
      <c r="G41" s="3">
        <f>(E41-(W$41*D41+X$41))</f>
        <v>3.8629463646640272E-3</v>
      </c>
      <c r="H41" s="31"/>
      <c r="I41" s="9"/>
      <c r="V41" s="6" t="s">
        <v>6</v>
      </c>
      <c r="W41" s="11">
        <f t="array" ref="W41:X43">LINEST(E40:E51,D40:D51,1,1)</f>
        <v>-1.4933059312774419</v>
      </c>
      <c r="X41" s="11">
        <v>3.6781128683029527</v>
      </c>
      <c r="Y41" s="6" t="s">
        <v>9</v>
      </c>
      <c r="AA41" s="5" t="s">
        <v>20</v>
      </c>
      <c r="AB41" s="12">
        <f>AB40/AB39*100</f>
        <v>0.20537644384264245</v>
      </c>
      <c r="AD41" s="5" t="s">
        <v>20</v>
      </c>
      <c r="AE41" s="12">
        <f>AE40/AE39*100</f>
        <v>0.2069577320614828</v>
      </c>
    </row>
    <row r="42" spans="2:31" ht="18" x14ac:dyDescent="0.25">
      <c r="B42" s="1">
        <v>10000</v>
      </c>
      <c r="C42" s="25"/>
      <c r="D42" s="1">
        <v>2.3109999999999999</v>
      </c>
      <c r="E42" s="1">
        <v>0.23</v>
      </c>
      <c r="F42" s="1">
        <v>1E-3</v>
      </c>
      <c r="G42" s="3">
        <f>(E42-(W$41*D42+X$41))</f>
        <v>2.9171388792153252E-3</v>
      </c>
      <c r="H42" s="3">
        <f t="array" ref="H42">(E42-(W$51*D42+X$51))</f>
        <v>2.5702306557076615E-4</v>
      </c>
      <c r="I42" s="9"/>
      <c r="V42" s="6" t="s">
        <v>7</v>
      </c>
      <c r="W42" s="11">
        <v>4.5529131323439193E-3</v>
      </c>
      <c r="X42" s="11">
        <v>7.5539774094392186E-3</v>
      </c>
      <c r="Y42" s="6" t="s">
        <v>10</v>
      </c>
      <c r="AA42" s="5" t="s">
        <v>13</v>
      </c>
      <c r="AB42" s="12">
        <f>ABS(C5-AB39)/C5 *100</f>
        <v>3.0283716611471387</v>
      </c>
      <c r="AD42" s="5" t="s">
        <v>13</v>
      </c>
      <c r="AE42" s="12">
        <f>ABS(C5-AE39)/C5 *100</f>
        <v>2.2411696141819157</v>
      </c>
    </row>
    <row r="43" spans="2:31" ht="15.6" customHeight="1" x14ac:dyDescent="0.25">
      <c r="B43" s="1">
        <v>4700</v>
      </c>
      <c r="C43" s="25"/>
      <c r="D43" s="1">
        <v>2.1589999999999998</v>
      </c>
      <c r="E43" s="1">
        <v>0.45500000000000002</v>
      </c>
      <c r="F43" s="1">
        <v>1E-3</v>
      </c>
      <c r="G43" s="3">
        <f>(E43-(W$41*D43+X$41))</f>
        <v>9.3463732504422969E-4</v>
      </c>
      <c r="H43" s="3">
        <f t="array" ref="H43">(E43-(W$51*D43+X$51))</f>
        <v>2.978926889526945E-4</v>
      </c>
      <c r="I43" s="9"/>
      <c r="V43" s="6" t="s">
        <v>8</v>
      </c>
      <c r="W43" s="11">
        <v>0.99990705184371309</v>
      </c>
      <c r="X43" s="3">
        <v>1.3103019539363775E-2</v>
      </c>
      <c r="Y43" s="6" t="s">
        <v>11</v>
      </c>
    </row>
    <row r="44" spans="2:31" ht="18" x14ac:dyDescent="0.25">
      <c r="B44" s="1">
        <v>2200</v>
      </c>
      <c r="C44" s="25"/>
      <c r="D44" s="1">
        <v>1.901</v>
      </c>
      <c r="E44" s="1">
        <v>0.83599999999999997</v>
      </c>
      <c r="F44" s="1">
        <v>1E-3</v>
      </c>
      <c r="G44" s="3">
        <f>(E44-(W$41*D44+X$41))</f>
        <v>-3.3382929445354703E-3</v>
      </c>
      <c r="H44" s="3">
        <f t="array" ref="H44">(E44-(W$51*D44+X$51))</f>
        <v>-5.4063123977943217E-4</v>
      </c>
      <c r="I44" s="9"/>
      <c r="V44" s="13"/>
      <c r="W44" s="13"/>
      <c r="X44" s="14"/>
      <c r="AA44" s="5" t="s">
        <v>3</v>
      </c>
      <c r="AB44" s="4">
        <f xml:space="preserve"> -X41/W41</f>
        <v>2.4630672063001366</v>
      </c>
      <c r="AC44" s="9"/>
      <c r="AD44" s="5" t="s">
        <v>3</v>
      </c>
      <c r="AE44" s="4">
        <f xml:space="preserve"> -X51/W51</f>
        <v>2.4662323412504752</v>
      </c>
    </row>
    <row r="45" spans="2:31" ht="18" x14ac:dyDescent="0.25">
      <c r="B45" s="1">
        <v>1500</v>
      </c>
      <c r="C45" s="25"/>
      <c r="D45" s="1">
        <v>1.7250000000000001</v>
      </c>
      <c r="E45" s="1">
        <v>1.097</v>
      </c>
      <c r="F45" s="1">
        <v>1E-3</v>
      </c>
      <c r="G45" s="3">
        <f>(E45-(W$41*D45+X$41))</f>
        <v>-5.1601368493652267E-3</v>
      </c>
      <c r="H45" s="3">
        <f t="array" ref="H45">(E45-(W$51*D45+X$51))</f>
        <v>-1.962430744217869E-5</v>
      </c>
      <c r="I45" s="9"/>
      <c r="V45" s="14"/>
      <c r="W45" s="13"/>
      <c r="X45" s="15"/>
      <c r="AA45" s="5" t="s">
        <v>21</v>
      </c>
      <c r="AB45" s="4">
        <f>SQRT((X42/W41)^2+(X41*W42/(W41)^2)^2)</f>
        <v>9.0544534853088041E-3</v>
      </c>
      <c r="AD45" s="5" t="s">
        <v>21</v>
      </c>
      <c r="AE45" s="4">
        <f>SQRT((X52/W51)^2+(X51*W52/(W51)^2)^2)</f>
        <v>1.0021219388169883E-3</v>
      </c>
    </row>
    <row r="46" spans="2:31" ht="18" x14ac:dyDescent="0.25">
      <c r="B46" s="1">
        <v>1000</v>
      </c>
      <c r="C46" s="25"/>
      <c r="D46" s="4">
        <v>1.522</v>
      </c>
      <c r="E46" s="1">
        <v>1.397</v>
      </c>
      <c r="F46" s="1">
        <v>1E-3</v>
      </c>
      <c r="G46" s="3">
        <f>(E46-(W$41*D46+X$41))</f>
        <v>-8.301240898686002E-3</v>
      </c>
      <c r="H46" s="3">
        <f t="array" ref="H46">(E46-(W$51*D46+X$51))</f>
        <v>-4.5846290253037658E-4</v>
      </c>
      <c r="I46" s="9"/>
      <c r="AA46" s="5" t="s">
        <v>22</v>
      </c>
      <c r="AB46" s="12">
        <f>AB45/AB44*100</f>
        <v>0.36760886841207352</v>
      </c>
      <c r="AD46" s="5" t="s">
        <v>22</v>
      </c>
      <c r="AE46" s="12">
        <f>AE45/AE44*100</f>
        <v>4.0633719786063366E-2</v>
      </c>
    </row>
    <row r="47" spans="2:31" x14ac:dyDescent="0.25">
      <c r="B47" s="1">
        <v>470</v>
      </c>
      <c r="C47" s="25"/>
      <c r="D47" s="1">
        <v>1.1259999999999999</v>
      </c>
      <c r="E47" s="1">
        <v>1.984</v>
      </c>
      <c r="F47" s="1">
        <v>1E-3</v>
      </c>
      <c r="G47" s="3">
        <f>(E47-(W$41*D47+X$41))</f>
        <v>-1.2650389684553343E-2</v>
      </c>
      <c r="H47" s="3">
        <f t="array" ref="H47">(E47-(W$51*D47+X$51))</f>
        <v>4.6380269522861006E-4</v>
      </c>
      <c r="I47" s="9"/>
      <c r="AA47" s="5" t="s">
        <v>13</v>
      </c>
      <c r="AB47" s="12">
        <f>ABS(AB44-C4)/C4*100</f>
        <v>1.7796366239725918</v>
      </c>
      <c r="AD47" s="5" t="s">
        <v>13</v>
      </c>
      <c r="AE47" s="12">
        <f>ABS(AE44-C4)/C4*100</f>
        <v>1.9104273243998042</v>
      </c>
    </row>
    <row r="48" spans="2:31" x14ac:dyDescent="0.25">
      <c r="B48" s="1">
        <v>220</v>
      </c>
      <c r="C48" s="25"/>
      <c r="D48" s="1">
        <v>0.60499999999999998</v>
      </c>
      <c r="E48" s="1">
        <v>2.8</v>
      </c>
      <c r="F48" s="1">
        <v>0.1</v>
      </c>
      <c r="G48" s="3">
        <f>(E48-(W$41*D48+X$41))</f>
        <v>2.5337220119899584E-2</v>
      </c>
      <c r="H48" s="30"/>
      <c r="I48" s="9"/>
      <c r="AC48" s="9"/>
    </row>
    <row r="49" spans="2:31" ht="18" x14ac:dyDescent="0.25">
      <c r="B49" s="1">
        <v>150</v>
      </c>
      <c r="C49" s="25"/>
      <c r="D49" s="1">
        <v>0.45200000000000001</v>
      </c>
      <c r="E49" s="1">
        <v>3</v>
      </c>
      <c r="F49" s="1">
        <v>0.1</v>
      </c>
      <c r="G49" s="3">
        <f>(E49-(W$41*D49+X$41))</f>
        <v>-3.1385873655489505E-3</v>
      </c>
      <c r="H49" s="32"/>
      <c r="I49" s="9"/>
      <c r="AA49" s="5" t="s">
        <v>12</v>
      </c>
      <c r="AB49" s="16">
        <f xml:space="preserve"> -1/W41*1000</f>
        <v>669.65514504087889</v>
      </c>
      <c r="AD49" s="5" t="s">
        <v>12</v>
      </c>
      <c r="AE49" s="16">
        <f xml:space="preserve"> -1/W51*1000</f>
        <v>675.67828763174725</v>
      </c>
    </row>
    <row r="50" spans="2:31" ht="18" x14ac:dyDescent="0.25">
      <c r="B50" s="17">
        <v>100</v>
      </c>
      <c r="C50" s="26"/>
      <c r="D50" s="17">
        <v>0.33200000000000002</v>
      </c>
      <c r="E50" s="17">
        <v>3.2</v>
      </c>
      <c r="F50" s="1">
        <v>0.1</v>
      </c>
      <c r="G50" s="3">
        <f>(E50-(W$41*D50+X$41))</f>
        <v>1.7664700881158346E-2</v>
      </c>
      <c r="H50" s="32"/>
      <c r="W50" s="23" t="s">
        <v>33</v>
      </c>
      <c r="X50" s="23"/>
      <c r="AA50" s="5" t="s">
        <v>23</v>
      </c>
      <c r="AB50" s="4">
        <f>W42/W41^2</f>
        <v>2.0416993197034561E-3</v>
      </c>
      <c r="AD50" s="5" t="s">
        <v>23</v>
      </c>
      <c r="AE50" s="21">
        <f>W52/W51^2</f>
        <v>2.2032363385601143E-4</v>
      </c>
    </row>
    <row r="51" spans="2:31" ht="18" x14ac:dyDescent="0.25">
      <c r="B51" s="17">
        <v>47</v>
      </c>
      <c r="C51" s="19">
        <v>0.01</v>
      </c>
      <c r="D51" s="17">
        <v>0.17199999999999999</v>
      </c>
      <c r="E51" s="17">
        <v>3.4</v>
      </c>
      <c r="F51" s="17">
        <v>0.1</v>
      </c>
      <c r="G51" s="3">
        <f>(E51-(W$41*D51+X$41))</f>
        <v>-2.126424812323302E-2</v>
      </c>
      <c r="H51" s="31"/>
      <c r="V51" s="6" t="s">
        <v>6</v>
      </c>
      <c r="W51" s="11">
        <f t="array" ref="W51:X53">LINEST(E42:E47,D42:D47,1,1)</f>
        <v>-1.4799942787935374</v>
      </c>
      <c r="X51" s="11">
        <v>3.6500097552262942</v>
      </c>
      <c r="Y51" s="6" t="s">
        <v>9</v>
      </c>
      <c r="AA51" s="5" t="s">
        <v>24</v>
      </c>
      <c r="AB51" s="21">
        <f>AB50/AB49*100</f>
        <v>3.0488817039982886E-4</v>
      </c>
      <c r="AD51" s="5" t="s">
        <v>24</v>
      </c>
      <c r="AE51" s="33">
        <f>AE50/AE49*100</f>
        <v>3.26077717589899E-5</v>
      </c>
    </row>
    <row r="52" spans="2:31" ht="18" x14ac:dyDescent="0.25">
      <c r="V52" s="6" t="s">
        <v>7</v>
      </c>
      <c r="W52" s="11">
        <v>4.8259315647510541E-4</v>
      </c>
      <c r="X52" s="11">
        <v>8.8495418363235072E-4</v>
      </c>
      <c r="Y52" s="6" t="s">
        <v>10</v>
      </c>
      <c r="AA52" s="5" t="s">
        <v>13</v>
      </c>
      <c r="AB52" s="12">
        <f>ABS(AB49-C6)/C6*100</f>
        <v>1.0849121062217293</v>
      </c>
      <c r="AD52" s="5" t="s">
        <v>13</v>
      </c>
      <c r="AE52" s="12">
        <f>ABS(AE49-C6)/C6*100</f>
        <v>0.19523077817618129</v>
      </c>
    </row>
    <row r="53" spans="2:31" ht="18" x14ac:dyDescent="0.25">
      <c r="V53" s="6" t="s">
        <v>8</v>
      </c>
      <c r="W53" s="22">
        <v>0.99999957469346934</v>
      </c>
      <c r="X53" s="3">
        <v>4.6711062242594056E-4</v>
      </c>
      <c r="Y53" s="6" t="s">
        <v>11</v>
      </c>
    </row>
    <row r="67" spans="9:22" x14ac:dyDescent="0.25">
      <c r="I67" s="34">
        <v>1</v>
      </c>
      <c r="J67" s="36"/>
      <c r="K67" s="35"/>
      <c r="M67" s="23">
        <v>2</v>
      </c>
      <c r="N67" s="23"/>
      <c r="O67" s="23"/>
    </row>
    <row r="68" spans="9:22" x14ac:dyDescent="0.25">
      <c r="I68" s="23" t="s">
        <v>18</v>
      </c>
      <c r="J68" s="6" t="s">
        <v>6</v>
      </c>
      <c r="K68" s="12">
        <f>(W41-W12)/W12*100</f>
        <v>-4.01702801537221E-2</v>
      </c>
      <c r="M68" s="23" t="s">
        <v>18</v>
      </c>
      <c r="N68" s="6" t="s">
        <v>6</v>
      </c>
      <c r="O68" s="12">
        <f>(W51-W19)/W19*100</f>
        <v>-8.3683899926482577E-2</v>
      </c>
    </row>
    <row r="69" spans="9:22" x14ac:dyDescent="0.25">
      <c r="I69" s="23"/>
      <c r="J69" s="6" t="s">
        <v>9</v>
      </c>
      <c r="K69" s="12">
        <f>-(X41-X12)/X12*100</f>
        <v>-0.10834664984752868</v>
      </c>
      <c r="M69" s="23"/>
      <c r="N69" s="6" t="s">
        <v>9</v>
      </c>
      <c r="O69" s="12">
        <f>-(X51-X19)/X19*100</f>
        <v>-9.5248781218478032E-2</v>
      </c>
      <c r="V69" s="18"/>
    </row>
    <row r="70" spans="9:22" ht="18" x14ac:dyDescent="0.25">
      <c r="I70" s="23"/>
      <c r="J70" s="6" t="s">
        <v>15</v>
      </c>
      <c r="K70" s="12">
        <f>(AB10-AB39)/AB10*100</f>
        <v>-0.10834664984752868</v>
      </c>
      <c r="M70" s="23"/>
      <c r="N70" s="6" t="s">
        <v>15</v>
      </c>
      <c r="O70" s="12">
        <f>(AE10-AE39)/AE10*100</f>
        <v>-9.5248781218478032E-2</v>
      </c>
    </row>
    <row r="71" spans="9:22" ht="18" x14ac:dyDescent="0.25">
      <c r="I71" s="23"/>
      <c r="J71" s="6" t="s">
        <v>17</v>
      </c>
      <c r="K71" s="12">
        <f>(AB15-AB44)/AB15*100</f>
        <v>-0.14857661364318936</v>
      </c>
      <c r="M71" s="23"/>
      <c r="N71" s="6" t="s">
        <v>17</v>
      </c>
      <c r="O71" s="12">
        <f>(AE15-AE44)/AE15*100</f>
        <v>-0.1790825444022032</v>
      </c>
    </row>
    <row r="72" spans="9:22" ht="18" x14ac:dyDescent="0.25">
      <c r="I72" s="23"/>
      <c r="J72" s="6" t="s">
        <v>16</v>
      </c>
      <c r="K72" s="12">
        <f>(AB20-AB49)/AB20*100</f>
        <v>-4.0186423152497867E-2</v>
      </c>
      <c r="M72" s="23"/>
      <c r="N72" s="6" t="s">
        <v>16</v>
      </c>
      <c r="O72" s="12">
        <f>(AE20-AE49)/AE20*100</f>
        <v>-8.3753988530450088E-2</v>
      </c>
    </row>
  </sheetData>
  <mergeCells count="17">
    <mergeCell ref="I67:K67"/>
    <mergeCell ref="M67:O67"/>
    <mergeCell ref="AA9:AB9"/>
    <mergeCell ref="AD9:AE9"/>
    <mergeCell ref="W50:X50"/>
    <mergeCell ref="I68:I72"/>
    <mergeCell ref="B3:C3"/>
    <mergeCell ref="W11:X11"/>
    <mergeCell ref="W40:X40"/>
    <mergeCell ref="C11:C20"/>
    <mergeCell ref="C40:C50"/>
    <mergeCell ref="W18:X18"/>
    <mergeCell ref="H11:H12"/>
    <mergeCell ref="H18:H21"/>
    <mergeCell ref="H40:H41"/>
    <mergeCell ref="M68:M72"/>
    <mergeCell ref="H48:H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Sérgio Sousa</cp:lastModifiedBy>
  <dcterms:created xsi:type="dcterms:W3CDTF">2023-02-28T16:58:20Z</dcterms:created>
  <dcterms:modified xsi:type="dcterms:W3CDTF">2023-04-21T18:17:03Z</dcterms:modified>
</cp:coreProperties>
</file>