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faculdade\2º Ano\2ºS\LABS\LABSFISICAII\-114\T1B\"/>
    </mc:Choice>
  </mc:AlternateContent>
  <xr:revisionPtr revIDLastSave="0" documentId="13_ncr:1_{055CB243-DFB9-41BD-BF03-9BB891409362}" xr6:coauthVersionLast="47" xr6:coauthVersionMax="47" xr10:uidLastSave="{00000000-0000-0000-0000-000000000000}"/>
  <bookViews>
    <workbookView xWindow="-120" yWindow="-120" windowWidth="29040" windowHeight="15720" xr2:uid="{2BBBEBA2-0569-494E-BBE3-128569D26559}"/>
  </bookViews>
  <sheets>
    <sheet name="Thévenin Nort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1" i="1" l="1" a="1"/>
  <c r="Y51" i="1" s="1"/>
  <c r="AF39" i="1" s="1"/>
  <c r="AF42" i="1" s="1"/>
  <c r="X19" i="1" a="1"/>
  <c r="Y21" i="1" s="1"/>
  <c r="X41" i="1" a="1"/>
  <c r="Y41" i="1" s="1"/>
  <c r="AC39" i="1" s="1"/>
  <c r="AC42" i="1" s="1"/>
  <c r="X12" i="1" a="1"/>
  <c r="X12" i="1" s="1"/>
  <c r="AC20" i="1" s="1"/>
  <c r="AC23" i="1" s="1"/>
  <c r="X51" i="1" l="1"/>
  <c r="AF44" i="1" s="1"/>
  <c r="AF47" i="1" s="1"/>
  <c r="Y53" i="1"/>
  <c r="X53" i="1"/>
  <c r="Y52" i="1"/>
  <c r="X52" i="1"/>
  <c r="X21" i="1"/>
  <c r="Y20" i="1"/>
  <c r="X20" i="1"/>
  <c r="Y19" i="1"/>
  <c r="AF10" i="1" s="1"/>
  <c r="X19" i="1"/>
  <c r="AF20" i="1" s="1"/>
  <c r="X42" i="1"/>
  <c r="X41" i="1"/>
  <c r="Y43" i="1"/>
  <c r="X43" i="1"/>
  <c r="Y42" i="1"/>
  <c r="X15" i="1"/>
  <c r="X16" i="1"/>
  <c r="Y15" i="1"/>
  <c r="Y14" i="1"/>
  <c r="X14" i="1"/>
  <c r="Y16" i="1"/>
  <c r="Y13" i="1"/>
  <c r="AC11" i="1" s="1"/>
  <c r="X13" i="1"/>
  <c r="AC21" i="1" s="1"/>
  <c r="AC22" i="1" s="1"/>
  <c r="Y12" i="1"/>
  <c r="AC10" i="1" s="1"/>
  <c r="AC13" i="1" s="1"/>
  <c r="G41" i="1" l="1"/>
  <c r="G49" i="1"/>
  <c r="G42" i="1"/>
  <c r="G50" i="1"/>
  <c r="G45" i="1"/>
  <c r="G43" i="1"/>
  <c r="G51" i="1"/>
  <c r="G40" i="1"/>
  <c r="G48" i="1"/>
  <c r="G44" i="1"/>
  <c r="G46" i="1"/>
  <c r="G47" i="1"/>
  <c r="G12" i="1"/>
  <c r="G11" i="1"/>
  <c r="AF50" i="1"/>
  <c r="G17" i="1"/>
  <c r="G14" i="1"/>
  <c r="G16" i="1"/>
  <c r="G15" i="1"/>
  <c r="AF45" i="1"/>
  <c r="AF46" i="1" s="1"/>
  <c r="K68" i="1"/>
  <c r="AC49" i="1"/>
  <c r="AF13" i="1"/>
  <c r="O70" i="1"/>
  <c r="AF15" i="1"/>
  <c r="O68" i="1"/>
  <c r="H45" i="1" a="1"/>
  <c r="H45" i="1" s="1"/>
  <c r="H43" i="1" a="1"/>
  <c r="H43" i="1" s="1"/>
  <c r="H47" i="1" a="1"/>
  <c r="H47" i="1" s="1"/>
  <c r="AF49" i="1"/>
  <c r="AF52" i="1" s="1"/>
  <c r="H44" i="1" a="1"/>
  <c r="H44" i="1" s="1"/>
  <c r="H46" i="1" a="1"/>
  <c r="H46" i="1" s="1"/>
  <c r="H42" i="1" a="1"/>
  <c r="H42" i="1" s="1"/>
  <c r="G20" i="1"/>
  <c r="G18" i="1"/>
  <c r="O72" i="1"/>
  <c r="AF23" i="1"/>
  <c r="AC40" i="1"/>
  <c r="AF40" i="1"/>
  <c r="AF41" i="1" s="1"/>
  <c r="AF21" i="1"/>
  <c r="AF22" i="1" s="1"/>
  <c r="G13" i="1"/>
  <c r="G19" i="1"/>
  <c r="AF11" i="1"/>
  <c r="AF16" i="1"/>
  <c r="G21" i="1"/>
  <c r="O69" i="1"/>
  <c r="H13" i="1"/>
  <c r="H14" i="1"/>
  <c r="H15" i="1"/>
  <c r="H16" i="1"/>
  <c r="H17" i="1"/>
  <c r="AF12" i="1"/>
  <c r="AC50" i="1"/>
  <c r="O71" i="1" l="1"/>
  <c r="AF18" i="1"/>
  <c r="AF17" i="1"/>
  <c r="AF51" i="1"/>
  <c r="AC45" i="1"/>
  <c r="K69" i="1"/>
  <c r="AC41" i="1"/>
  <c r="AC44" i="1"/>
  <c r="AC47" i="1" s="1"/>
  <c r="AC52" i="1"/>
  <c r="AC46" i="1" l="1"/>
  <c r="AC16" i="1"/>
  <c r="AC15" i="1"/>
  <c r="K70" i="1"/>
  <c r="AC12" i="1"/>
  <c r="AC51" i="1"/>
  <c r="K71" i="1" l="1"/>
  <c r="AC18" i="1"/>
  <c r="K72" i="1"/>
  <c r="AC17" i="1"/>
</calcChain>
</file>

<file path=xl/sharedStrings.xml><?xml version="1.0" encoding="utf-8"?>
<sst xmlns="http://schemas.openxmlformats.org/spreadsheetml/2006/main" count="109" uniqueCount="37">
  <si>
    <r>
      <t>V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/V </t>
    </r>
    <r>
      <rPr>
        <sz val="11"/>
        <color theme="1"/>
        <rFont val="Calibri"/>
        <family val="2"/>
      </rPr>
      <t>± 1 mV</t>
    </r>
  </si>
  <si>
    <r>
      <t>R /</t>
    </r>
    <r>
      <rPr>
        <sz val="11"/>
        <color theme="1"/>
        <rFont val="Calibri"/>
        <family val="2"/>
      </rPr>
      <t>Ω</t>
    </r>
  </si>
  <si>
    <t>Valores esperados</t>
  </si>
  <si>
    <r>
      <t>V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/V</t>
    </r>
  </si>
  <si>
    <r>
      <t>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/mA</t>
    </r>
  </si>
  <si>
    <r>
      <t>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</rPr>
      <t>Ω</t>
    </r>
  </si>
  <si>
    <t>m</t>
  </si>
  <si>
    <r>
      <t>s</t>
    </r>
    <r>
      <rPr>
        <vertAlign val="subscript"/>
        <sz val="11"/>
        <color theme="1"/>
        <rFont val="Calibri"/>
        <family val="2"/>
        <scheme val="minor"/>
      </rPr>
      <t>m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</si>
  <si>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</si>
  <si>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b</t>
  </si>
  <si>
    <r>
      <t>s</t>
    </r>
    <r>
      <rPr>
        <vertAlign val="subscript"/>
        <sz val="11"/>
        <color theme="1"/>
        <rFont val="Calibri"/>
        <family val="2"/>
        <scheme val="minor"/>
      </rPr>
      <t>b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</si>
  <si>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</si>
  <si>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</rPr>
      <t>Ω</t>
    </r>
  </si>
  <si>
    <t>erro %</t>
  </si>
  <si>
    <t>Tolerância</t>
  </si>
  <si>
    <r>
      <t>I</t>
    </r>
    <r>
      <rPr>
        <vertAlign val="subscript"/>
        <sz val="11"/>
        <color theme="1"/>
        <rFont val="Calibri"/>
        <family val="2"/>
        <scheme val="minor"/>
      </rPr>
      <t>N</t>
    </r>
  </si>
  <si>
    <r>
      <t>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TH</t>
    </r>
  </si>
  <si>
    <r>
      <t>V</t>
    </r>
    <r>
      <rPr>
        <vertAlign val="subscript"/>
        <sz val="11"/>
        <color theme="1"/>
        <rFont val="Calibri"/>
        <family val="2"/>
        <scheme val="minor"/>
      </rPr>
      <t>TH</t>
    </r>
  </si>
  <si>
    <t>Diferenças relativas %</t>
  </si>
  <si>
    <r>
      <t>u(I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 /mA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</si>
  <si>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 /mA</t>
    </r>
  </si>
  <si>
    <r>
      <t>u(V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) /V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</si>
  <si>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(V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) /V</t>
    </r>
  </si>
  <si>
    <r>
      <t>u(R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 /Ω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</si>
  <si>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 /Ω</t>
    </r>
  </si>
  <si>
    <t>Valor verificado</t>
  </si>
  <si>
    <t>Vth :</t>
  </si>
  <si>
    <t>IN :</t>
  </si>
  <si>
    <r>
      <t>u(I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)</t>
    </r>
  </si>
  <si>
    <r>
      <t>(I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± u(IL) ) mA</t>
    </r>
  </si>
  <si>
    <t>Aj.Lin Original (1)</t>
  </si>
  <si>
    <t>Aj.Lin Original (2)</t>
  </si>
  <si>
    <t>Aj.Lin Equivalente (1)</t>
  </si>
  <si>
    <t>Aj.Lin Equivalente (2)</t>
  </si>
  <si>
    <t>Resíduos Aj2 IL /mA</t>
  </si>
  <si>
    <t>Resíduos Aj1 IL /mA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</si>
  <si>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 </t>
    </r>
    <r>
      <rPr>
        <sz val="11"/>
        <color theme="1"/>
        <rFont val="Calibri"/>
        <family val="2"/>
        <scheme val="minor"/>
      </rPr>
      <t xml:space="preserve">/mA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</si>
</sst>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0.0E+00"/>
    <numFmt numFmtId="166" formatCode="0.000000"/>
    <numFmt numFmtId="167" formatCode="0E+00"/>
    <numFmt numFmtId="168" formatCode="0.0"/>
    <numFmt numFmtId="169" formatCode="0.0000"/>
    <numFmt numFmtId="170" formatCode="0.0000000"/>
    <numFmt numFmtId="171" formatCode="0.00000"/>
  </numFmts>
  <fonts count="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168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9" fontId="0" fillId="3" borderId="1" xfId="0" applyNumberFormat="1" applyFill="1" applyBorder="1" applyAlignment="1">
      <alignment horizontal="center" vertical="center"/>
    </xf>
    <xf numFmtId="170" fontId="0" fillId="3" borderId="1" xfId="0" applyNumberFormat="1" applyFill="1" applyBorder="1" applyAlignment="1">
      <alignment horizontal="center" vertical="center"/>
    </xf>
    <xf numFmtId="171" fontId="0" fillId="3" borderId="1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165" fontId="0" fillId="3" borderId="5" xfId="0" applyNumberFormat="1" applyFill="1" applyBorder="1" applyAlignment="1">
      <alignment horizontal="center" vertical="center"/>
    </xf>
    <xf numFmtId="165" fontId="0" fillId="3" borderId="7" xfId="0" applyNumberFormat="1" applyFill="1" applyBorder="1" applyAlignment="1">
      <alignment horizontal="center" vertical="center"/>
    </xf>
    <xf numFmtId="165" fontId="0" fillId="3" borderId="6" xfId="0" applyNumberFormat="1" applyFill="1" applyBorder="1" applyAlignment="1">
      <alignment horizontal="center" vertical="center"/>
    </xf>
    <xf numFmtId="11" fontId="0" fillId="3" borderId="5" xfId="0" applyNumberFormat="1" applyFill="1" applyBorder="1" applyAlignment="1">
      <alignment horizontal="center" vertical="center"/>
    </xf>
    <xf numFmtId="11" fontId="0" fillId="3" borderId="7" xfId="0" applyNumberFormat="1" applyFill="1" applyBorder="1" applyAlignment="1">
      <alignment horizontal="center" vertical="center"/>
    </xf>
    <xf numFmtId="11" fontId="0" fillId="3" borderId="6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77F1"/>
      <color rgb="FFFFDC6D"/>
      <color rgb="FFCC00FF"/>
      <color rgb="FFF2DDFB"/>
      <color rgb="FFDFA4F6"/>
      <color rgb="FFE6BAF8"/>
      <color rgb="FFE2AC00"/>
      <color rgb="FF00EE6C"/>
      <color rgb="FFB226EA"/>
      <color rgb="FFC966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baseline="0">
                <a:effectLst/>
              </a:rPr>
              <a:t>I</a:t>
            </a:r>
            <a:r>
              <a:rPr lang="pt-PT" sz="1400" b="0" i="0" u="none" strike="noStrike" baseline="-25000">
                <a:effectLst/>
              </a:rPr>
              <a:t>L</a:t>
            </a:r>
            <a:r>
              <a:rPr lang="pt-PT" sz="1400" b="0" i="0" u="none" strike="noStrike" baseline="0">
                <a:effectLst/>
              </a:rPr>
              <a:t> em função de V</a:t>
            </a:r>
            <a:r>
              <a:rPr lang="pt-PT" sz="1400" b="0" i="0" u="none" strike="noStrike" baseline="-25000">
                <a:effectLst/>
              </a:rPr>
              <a:t>L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3380100958807"/>
          <c:y val="0.16285867992097752"/>
          <c:w val="0.8220262756501201"/>
          <c:h val="0.64217060084872402"/>
        </c:manualLayout>
      </c:layout>
      <c:scatterChart>
        <c:scatterStyle val="lineMarker"/>
        <c:varyColors val="0"/>
        <c:ser>
          <c:idx val="0"/>
          <c:order val="0"/>
          <c:tx>
            <c:v>Circuito 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olid"/>
                <a:extLst>
                  <a:ext uri="{C807C97D-BFC1-408E-A445-0C87EB9F89A2}">
                    <ask:lineSketchStyleProps xmlns:ask="http://schemas.microsoft.com/office/drawing/2018/sketchyshapes">
                      <ask:type>
                        <ask:lineSketchNone/>
                      </ask:type>
                    </ask:lineSketchStyleProps>
                  </a:ext>
                </a:extLst>
              </a:ln>
              <a:effectLst/>
            </c:spPr>
            <c:trendlineType val="linear"/>
            <c:dispRSqr val="0"/>
            <c:dispEq val="0"/>
          </c:trendline>
          <c:xVal>
            <c:numRef>
              <c:f>'Thévenin Norton'!$D$11:$D$21</c:f>
              <c:numCache>
                <c:formatCode>General</c:formatCode>
                <c:ptCount val="11"/>
                <c:pt idx="0">
                  <c:v>2.4609999999999999</c:v>
                </c:pt>
                <c:pt idx="1">
                  <c:v>2.4609999999999999</c:v>
                </c:pt>
                <c:pt idx="2">
                  <c:v>2.3069999999999999</c:v>
                </c:pt>
                <c:pt idx="3">
                  <c:v>2.1549999999999998</c:v>
                </c:pt>
                <c:pt idx="4">
                  <c:v>1.8959999999999999</c:v>
                </c:pt>
                <c:pt idx="5">
                  <c:v>1.7230000000000001</c:v>
                </c:pt>
                <c:pt idx="6">
                  <c:v>1.1279999999999999</c:v>
                </c:pt>
                <c:pt idx="7">
                  <c:v>0.60399999999999998</c:v>
                </c:pt>
                <c:pt idx="8">
                  <c:v>0.45100000000000001</c:v>
                </c:pt>
                <c:pt idx="9">
                  <c:v>0.32100000000000001</c:v>
                </c:pt>
                <c:pt idx="10">
                  <c:v>0.17199999999999999</c:v>
                </c:pt>
              </c:numCache>
            </c:numRef>
          </c:xVal>
          <c:yVal>
            <c:numRef>
              <c:f>'Thévenin Norton'!$E$11:$E$21</c:f>
              <c:numCache>
                <c:formatCode>General</c:formatCode>
                <c:ptCount val="11"/>
                <c:pt idx="0">
                  <c:v>2.5000000000000001E-4</c:v>
                </c:pt>
                <c:pt idx="1">
                  <c:v>2.5000000000000001E-4</c:v>
                </c:pt>
                <c:pt idx="2">
                  <c:v>0.22900000000000001</c:v>
                </c:pt>
                <c:pt idx="3">
                  <c:v>0.45400000000000001</c:v>
                </c:pt>
                <c:pt idx="4">
                  <c:v>0.83799999999999997</c:v>
                </c:pt>
                <c:pt idx="5">
                  <c:v>1.0960000000000001</c:v>
                </c:pt>
                <c:pt idx="6">
                  <c:v>1.9750000000000001</c:v>
                </c:pt>
                <c:pt idx="7">
                  <c:v>2.8</c:v>
                </c:pt>
                <c:pt idx="8">
                  <c:v>3</c:v>
                </c:pt>
                <c:pt idx="9">
                  <c:v>3.2</c:v>
                </c:pt>
                <c:pt idx="10">
                  <c:v>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7-41F1-A874-17FDD0BA0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625440"/>
        <c:axId val="663625024"/>
      </c:scatterChart>
      <c:valAx>
        <c:axId val="66362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63625024"/>
        <c:crosses val="autoZero"/>
        <c:crossBetween val="midCat"/>
      </c:valAx>
      <c:valAx>
        <c:axId val="66362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L</a:t>
                </a:r>
                <a:r>
                  <a:rPr lang="pt-PT" baseline="0"/>
                  <a:t> /mA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63625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5295827473042667"/>
          <c:y val="0.16201241508393885"/>
          <c:w val="0.30806047819971871"/>
          <c:h val="0.10731445495131159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de IL em função de 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995607543869846"/>
          <c:y val="0.17565829488284362"/>
          <c:w val="0.81512831078586256"/>
          <c:h val="0.61404757705045554"/>
        </c:manualLayout>
      </c:layout>
      <c:scatterChart>
        <c:scatterStyle val="lineMarker"/>
        <c:varyColors val="0"/>
        <c:ser>
          <c:idx val="0"/>
          <c:order val="0"/>
          <c:tx>
            <c:v>Circuito 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'Thévenin Norton'!$F$11:$F$21</c:f>
                <c:numCache>
                  <c:formatCode>General</c:formatCode>
                  <c:ptCount val="11"/>
                  <c:pt idx="0">
                    <c:v>1.0000000000000001E-5</c:v>
                  </c:pt>
                  <c:pt idx="1">
                    <c:v>1.0000000000000001E-5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0.1</c:v>
                  </c:pt>
                  <c:pt idx="8">
                    <c:v>0.1</c:v>
                  </c:pt>
                  <c:pt idx="9">
                    <c:v>0.1</c:v>
                  </c:pt>
                  <c:pt idx="10">
                    <c:v>0.1</c:v>
                  </c:pt>
                </c:numCache>
              </c:numRef>
            </c:plus>
            <c:minus>
              <c:numRef>
                <c:f>'Thévenin Norton'!$F$11:$F$21</c:f>
                <c:numCache>
                  <c:formatCode>General</c:formatCode>
                  <c:ptCount val="11"/>
                  <c:pt idx="0">
                    <c:v>1.0000000000000001E-5</c:v>
                  </c:pt>
                  <c:pt idx="1">
                    <c:v>1.0000000000000001E-5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0.1</c:v>
                  </c:pt>
                  <c:pt idx="8">
                    <c:v>0.1</c:v>
                  </c:pt>
                  <c:pt idx="9">
                    <c:v>0.1</c:v>
                  </c:pt>
                  <c:pt idx="10">
                    <c:v>0.1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'Thévenin Norton'!$D$11:$D$21</c:f>
              <c:numCache>
                <c:formatCode>General</c:formatCode>
                <c:ptCount val="11"/>
                <c:pt idx="0">
                  <c:v>2.4609999999999999</c:v>
                </c:pt>
                <c:pt idx="1">
                  <c:v>2.4609999999999999</c:v>
                </c:pt>
                <c:pt idx="2">
                  <c:v>2.3069999999999999</c:v>
                </c:pt>
                <c:pt idx="3">
                  <c:v>2.1549999999999998</c:v>
                </c:pt>
                <c:pt idx="4">
                  <c:v>1.8959999999999999</c:v>
                </c:pt>
                <c:pt idx="5">
                  <c:v>1.7230000000000001</c:v>
                </c:pt>
                <c:pt idx="6">
                  <c:v>1.1279999999999999</c:v>
                </c:pt>
                <c:pt idx="7">
                  <c:v>0.60399999999999998</c:v>
                </c:pt>
                <c:pt idx="8">
                  <c:v>0.45100000000000001</c:v>
                </c:pt>
                <c:pt idx="9">
                  <c:v>0.32100000000000001</c:v>
                </c:pt>
                <c:pt idx="10">
                  <c:v>0.17199999999999999</c:v>
                </c:pt>
              </c:numCache>
            </c:numRef>
          </c:xVal>
          <c:yVal>
            <c:numRef>
              <c:f>'Thévenin Norton'!$G$11:$G$21</c:f>
              <c:numCache>
                <c:formatCode>0.0E+00</c:formatCode>
                <c:ptCount val="11"/>
                <c:pt idx="0">
                  <c:v>2.6206890367676261E-3</c:v>
                </c:pt>
                <c:pt idx="1">
                  <c:v>2.6206890367676261E-3</c:v>
                </c:pt>
                <c:pt idx="2">
                  <c:v>1.3091592590041279E-3</c:v>
                </c:pt>
                <c:pt idx="3">
                  <c:v>-7.6455844372408377E-4</c:v>
                </c:pt>
                <c:pt idx="4">
                  <c:v>-3.6862221608721102E-3</c:v>
                </c:pt>
                <c:pt idx="5">
                  <c:v>-4.1319666514763043E-3</c:v>
                </c:pt>
                <c:pt idx="6">
                  <c:v>-1.4006058974654678E-2</c:v>
                </c:pt>
                <c:pt idx="7">
                  <c:v>2.8187177365941452E-2</c:v>
                </c:pt>
                <c:pt idx="8">
                  <c:v>-3.8044637430445505E-4</c:v>
                </c:pt>
                <c:pt idx="9">
                  <c:v>5.4117687483627996E-3</c:v>
                </c:pt>
                <c:pt idx="10">
                  <c:v>-1.7180230841811195E-2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2-4168-B55B-1B08AEAEE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790000"/>
        <c:axId val="1269789168"/>
      </c:scatterChart>
      <c:valAx>
        <c:axId val="126979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9789168"/>
        <c:crossesAt val="-5"/>
        <c:crossBetween val="midCat"/>
      </c:valAx>
      <c:valAx>
        <c:axId val="126978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de I</a:t>
                </a:r>
                <a:r>
                  <a:rPr lang="pt-PT" baseline="-25000"/>
                  <a:t>L</a:t>
                </a:r>
                <a:r>
                  <a:rPr lang="pt-PT"/>
                  <a:t> /</a:t>
                </a:r>
                <a:r>
                  <a:rPr lang="pt-PT"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m</a:t>
                </a:r>
                <a:r>
                  <a:rPr lang="pt-PT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979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588373183309888"/>
          <c:y val="0.17169646160579607"/>
          <c:w val="0.31566526019690572"/>
          <c:h val="0.10214822042002318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IL em função de 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171063474515927"/>
          <c:y val="0.16343010912734554"/>
          <c:w val="0.82079095949477543"/>
          <c:h val="0.64091506955207234"/>
        </c:manualLayout>
      </c:layout>
      <c:scatterChart>
        <c:scatterStyle val="lineMarker"/>
        <c:varyColors val="0"/>
        <c:ser>
          <c:idx val="0"/>
          <c:order val="0"/>
          <c:tx>
            <c:v>Circuito Equivalente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'Thévenin Norton'!$D$40:$D$51</c:f>
              <c:numCache>
                <c:formatCode>General</c:formatCode>
                <c:ptCount val="12"/>
                <c:pt idx="0">
                  <c:v>2.4649999999999999</c:v>
                </c:pt>
                <c:pt idx="1">
                  <c:v>2.464</c:v>
                </c:pt>
                <c:pt idx="2">
                  <c:v>2.3109999999999999</c:v>
                </c:pt>
                <c:pt idx="3">
                  <c:v>2.1589999999999998</c:v>
                </c:pt>
                <c:pt idx="4">
                  <c:v>1.901</c:v>
                </c:pt>
                <c:pt idx="5">
                  <c:v>1.7250000000000001</c:v>
                </c:pt>
                <c:pt idx="6" formatCode="0.000">
                  <c:v>1.522</c:v>
                </c:pt>
                <c:pt idx="7">
                  <c:v>1.1259999999999999</c:v>
                </c:pt>
                <c:pt idx="8">
                  <c:v>0.60499999999999998</c:v>
                </c:pt>
                <c:pt idx="9">
                  <c:v>0.45200000000000001</c:v>
                </c:pt>
                <c:pt idx="10">
                  <c:v>0.33200000000000002</c:v>
                </c:pt>
                <c:pt idx="11">
                  <c:v>0.17199999999999999</c:v>
                </c:pt>
              </c:numCache>
            </c:numRef>
          </c:xVal>
          <c:yVal>
            <c:numRef>
              <c:f>'Thévenin Norton'!$E$40:$E$51</c:f>
              <c:numCache>
                <c:formatCode>0.00E+00</c:formatCode>
                <c:ptCount val="12"/>
                <c:pt idx="0">
                  <c:v>2.5000000000000001E-4</c:v>
                </c:pt>
                <c:pt idx="1">
                  <c:v>2.47E-3</c:v>
                </c:pt>
                <c:pt idx="2" formatCode="General">
                  <c:v>0.23</c:v>
                </c:pt>
                <c:pt idx="3" formatCode="General">
                  <c:v>0.45500000000000002</c:v>
                </c:pt>
                <c:pt idx="4" formatCode="General">
                  <c:v>0.83599999999999997</c:v>
                </c:pt>
                <c:pt idx="5" formatCode="General">
                  <c:v>1.097</c:v>
                </c:pt>
                <c:pt idx="6" formatCode="General">
                  <c:v>1.397</c:v>
                </c:pt>
                <c:pt idx="7" formatCode="General">
                  <c:v>1.984</c:v>
                </c:pt>
                <c:pt idx="8" formatCode="General">
                  <c:v>2.8</c:v>
                </c:pt>
                <c:pt idx="9" formatCode="General">
                  <c:v>3</c:v>
                </c:pt>
                <c:pt idx="10" formatCode="General">
                  <c:v>3.2</c:v>
                </c:pt>
                <c:pt idx="11" formatCode="General">
                  <c:v>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5-4531-A81F-2BCFBCEDB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309024"/>
        <c:axId val="2009305696"/>
      </c:scatterChart>
      <c:valAx>
        <c:axId val="200930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9305696"/>
        <c:crosses val="autoZero"/>
        <c:crossBetween val="midCat"/>
      </c:valAx>
      <c:valAx>
        <c:axId val="200930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L</a:t>
                </a:r>
                <a:r>
                  <a:rPr lang="pt-PT" baseline="0"/>
                  <a:t> /mA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9309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0615810388239932"/>
          <c:y val="0.15588995393138974"/>
          <c:w val="0.35278763542045061"/>
          <c:h val="0.11952969629918903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de IL em função de 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998964311102114"/>
          <c:y val="0.17299611840962403"/>
          <c:w val="0.81508692725227028"/>
          <c:h val="0.61989685083990942"/>
        </c:manualLayout>
      </c:layout>
      <c:scatterChart>
        <c:scatterStyle val="lineMarker"/>
        <c:varyColors val="0"/>
        <c:ser>
          <c:idx val="0"/>
          <c:order val="0"/>
          <c:tx>
            <c:v>Circuito Equivalente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'Thévenin Norton'!$F$40:$F$51</c:f>
                <c:numCache>
                  <c:formatCode>General</c:formatCode>
                  <c:ptCount val="12"/>
                  <c:pt idx="0">
                    <c:v>1.0000000000000001E-5</c:v>
                  </c:pt>
                  <c:pt idx="1">
                    <c:v>1.0000000000000001E-5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0.1</c:v>
                  </c:pt>
                  <c:pt idx="9">
                    <c:v>0.1</c:v>
                  </c:pt>
                  <c:pt idx="10">
                    <c:v>0.1</c:v>
                  </c:pt>
                  <c:pt idx="11">
                    <c:v>0.1</c:v>
                  </c:pt>
                </c:numCache>
              </c:numRef>
            </c:plus>
            <c:minus>
              <c:numRef>
                <c:f>'Thévenin Norton'!$F$40:$F$51</c:f>
                <c:numCache>
                  <c:formatCode>General</c:formatCode>
                  <c:ptCount val="12"/>
                  <c:pt idx="0">
                    <c:v>1.0000000000000001E-5</c:v>
                  </c:pt>
                  <c:pt idx="1">
                    <c:v>1.0000000000000001E-5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0.1</c:v>
                  </c:pt>
                  <c:pt idx="9">
                    <c:v>0.1</c:v>
                  </c:pt>
                  <c:pt idx="10">
                    <c:v>0.1</c:v>
                  </c:pt>
                  <c:pt idx="11">
                    <c:v>0.1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'Thévenin Norton'!$D$40:$D$51</c:f>
              <c:numCache>
                <c:formatCode>General</c:formatCode>
                <c:ptCount val="12"/>
                <c:pt idx="0">
                  <c:v>2.4649999999999999</c:v>
                </c:pt>
                <c:pt idx="1">
                  <c:v>2.464</c:v>
                </c:pt>
                <c:pt idx="2">
                  <c:v>2.3109999999999999</c:v>
                </c:pt>
                <c:pt idx="3">
                  <c:v>2.1589999999999998</c:v>
                </c:pt>
                <c:pt idx="4">
                  <c:v>1.901</c:v>
                </c:pt>
                <c:pt idx="5">
                  <c:v>1.7250000000000001</c:v>
                </c:pt>
                <c:pt idx="6" formatCode="0.000">
                  <c:v>1.522</c:v>
                </c:pt>
                <c:pt idx="7">
                  <c:v>1.1259999999999999</c:v>
                </c:pt>
                <c:pt idx="8">
                  <c:v>0.60499999999999998</c:v>
                </c:pt>
                <c:pt idx="9">
                  <c:v>0.45200000000000001</c:v>
                </c:pt>
                <c:pt idx="10">
                  <c:v>0.33200000000000002</c:v>
                </c:pt>
                <c:pt idx="11">
                  <c:v>0.17199999999999999</c:v>
                </c:pt>
              </c:numCache>
            </c:numRef>
          </c:xVal>
          <c:yVal>
            <c:numRef>
              <c:f>'Thévenin Norton'!$G$40:$G$51</c:f>
              <c:numCache>
                <c:formatCode>0.00E+00</c:formatCode>
                <c:ptCount val="12"/>
                <c:pt idx="0">
                  <c:v>3.1362522959416383E-3</c:v>
                </c:pt>
                <c:pt idx="1">
                  <c:v>3.8629463646640272E-3</c:v>
                </c:pt>
                <c:pt idx="2">
                  <c:v>2.9171388792153252E-3</c:v>
                </c:pt>
                <c:pt idx="3">
                  <c:v>9.3463732504422969E-4</c:v>
                </c:pt>
                <c:pt idx="4">
                  <c:v>-3.3382929445354703E-3</c:v>
                </c:pt>
                <c:pt idx="5">
                  <c:v>-5.1601368493652267E-3</c:v>
                </c:pt>
                <c:pt idx="6">
                  <c:v>-8.301240898686002E-3</c:v>
                </c:pt>
                <c:pt idx="7">
                  <c:v>-1.2650389684553343E-2</c:v>
                </c:pt>
                <c:pt idx="8">
                  <c:v>2.5337220119899584E-2</c:v>
                </c:pt>
                <c:pt idx="9">
                  <c:v>-3.1385873655489505E-3</c:v>
                </c:pt>
                <c:pt idx="10">
                  <c:v>1.7664700881158346E-2</c:v>
                </c:pt>
                <c:pt idx="11">
                  <c:v>-2.126424812323302E-2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56-4E5D-935E-7BAB6EE91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40192"/>
        <c:axId val="92439776"/>
      </c:scatterChart>
      <c:valAx>
        <c:axId val="9244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439776"/>
        <c:crossesAt val="-3.5"/>
        <c:crossBetween val="midCat"/>
      </c:valAx>
      <c:valAx>
        <c:axId val="9243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de</a:t>
                </a:r>
                <a:r>
                  <a:rPr lang="pt-PT" baseline="0"/>
                  <a:t> I</a:t>
                </a:r>
                <a:r>
                  <a:rPr lang="pt-PT" baseline="-25000"/>
                  <a:t>L</a:t>
                </a:r>
                <a:r>
                  <a:rPr lang="pt-PT" baseline="0"/>
                  <a:t> /</a:t>
                </a:r>
                <a:r>
                  <a:rPr lang="pt-PT" sz="1000" b="0" i="0" u="none" strike="noStrike" baseline="0">
                    <a:effectLst/>
                  </a:rPr>
                  <a:t>m</a:t>
                </a:r>
                <a:r>
                  <a:rPr lang="pt-PT" baseline="0"/>
                  <a:t>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44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080657466169077"/>
          <c:y val="0.17567064546697184"/>
          <c:w val="0.33366567605077385"/>
          <c:h val="0.10284524837438699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Circuito Original VS</a:t>
            </a:r>
            <a:r>
              <a:rPr lang="pt-PT" baseline="0"/>
              <a:t> Circuito Equivalente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103422924885687"/>
          <c:y val="0.17821882177977055"/>
          <c:w val="0.76376052312457088"/>
          <c:h val="0.60752374286095367"/>
        </c:manualLayout>
      </c:layout>
      <c:scatterChart>
        <c:scatterStyle val="lineMarker"/>
        <c:varyColors val="0"/>
        <c:ser>
          <c:idx val="0"/>
          <c:order val="0"/>
          <c:tx>
            <c:v>Circuito 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'Thévenin Norton'!$D$11:$D$19</c:f>
              <c:numCache>
                <c:formatCode>General</c:formatCode>
                <c:ptCount val="9"/>
                <c:pt idx="0">
                  <c:v>2.4609999999999999</c:v>
                </c:pt>
                <c:pt idx="1">
                  <c:v>2.4609999999999999</c:v>
                </c:pt>
                <c:pt idx="2">
                  <c:v>2.3069999999999999</c:v>
                </c:pt>
                <c:pt idx="3">
                  <c:v>2.1549999999999998</c:v>
                </c:pt>
                <c:pt idx="4">
                  <c:v>1.8959999999999999</c:v>
                </c:pt>
                <c:pt idx="5">
                  <c:v>1.7230000000000001</c:v>
                </c:pt>
                <c:pt idx="6">
                  <c:v>1.1279999999999999</c:v>
                </c:pt>
                <c:pt idx="7">
                  <c:v>0.60399999999999998</c:v>
                </c:pt>
                <c:pt idx="8">
                  <c:v>0.45100000000000001</c:v>
                </c:pt>
              </c:numCache>
            </c:numRef>
          </c:xVal>
          <c:yVal>
            <c:numRef>
              <c:f>'Thévenin Norton'!$E$11:$E$19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2.5000000000000001E-4</c:v>
                </c:pt>
                <c:pt idx="2">
                  <c:v>0.22900000000000001</c:v>
                </c:pt>
                <c:pt idx="3">
                  <c:v>0.45400000000000001</c:v>
                </c:pt>
                <c:pt idx="4">
                  <c:v>0.83799999999999997</c:v>
                </c:pt>
                <c:pt idx="5">
                  <c:v>1.0960000000000001</c:v>
                </c:pt>
                <c:pt idx="6">
                  <c:v>1.9750000000000001</c:v>
                </c:pt>
                <c:pt idx="7">
                  <c:v>2.8</c:v>
                </c:pt>
                <c:pt idx="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78-4B5B-8312-89C79AE69ADB}"/>
            </c:ext>
          </c:extLst>
        </c:ser>
        <c:ser>
          <c:idx val="1"/>
          <c:order val="1"/>
          <c:tx>
            <c:v>Circuito equivalente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'Thévenin Norton'!$D$40:$D$49</c:f>
              <c:numCache>
                <c:formatCode>General</c:formatCode>
                <c:ptCount val="10"/>
                <c:pt idx="0">
                  <c:v>2.4649999999999999</c:v>
                </c:pt>
                <c:pt idx="1">
                  <c:v>2.464</c:v>
                </c:pt>
                <c:pt idx="2">
                  <c:v>2.3109999999999999</c:v>
                </c:pt>
                <c:pt idx="3">
                  <c:v>2.1589999999999998</c:v>
                </c:pt>
                <c:pt idx="4">
                  <c:v>1.901</c:v>
                </c:pt>
                <c:pt idx="5">
                  <c:v>1.7250000000000001</c:v>
                </c:pt>
                <c:pt idx="6" formatCode="0.000">
                  <c:v>1.522</c:v>
                </c:pt>
                <c:pt idx="7">
                  <c:v>1.1259999999999999</c:v>
                </c:pt>
                <c:pt idx="8">
                  <c:v>0.60499999999999998</c:v>
                </c:pt>
                <c:pt idx="9">
                  <c:v>0.45200000000000001</c:v>
                </c:pt>
              </c:numCache>
            </c:numRef>
          </c:xVal>
          <c:yVal>
            <c:numRef>
              <c:f>'Thévenin Norton'!$E$40:$E$49</c:f>
              <c:numCache>
                <c:formatCode>0.00E+00</c:formatCode>
                <c:ptCount val="10"/>
                <c:pt idx="0">
                  <c:v>2.5000000000000001E-4</c:v>
                </c:pt>
                <c:pt idx="1">
                  <c:v>2.47E-3</c:v>
                </c:pt>
                <c:pt idx="2" formatCode="General">
                  <c:v>0.23</c:v>
                </c:pt>
                <c:pt idx="3" formatCode="General">
                  <c:v>0.45500000000000002</c:v>
                </c:pt>
                <c:pt idx="4" formatCode="General">
                  <c:v>0.83599999999999997</c:v>
                </c:pt>
                <c:pt idx="5" formatCode="General">
                  <c:v>1.097</c:v>
                </c:pt>
                <c:pt idx="6" formatCode="General">
                  <c:v>1.397</c:v>
                </c:pt>
                <c:pt idx="7" formatCode="General">
                  <c:v>1.984</c:v>
                </c:pt>
                <c:pt idx="8" formatCode="General">
                  <c:v>2.8</c:v>
                </c:pt>
                <c:pt idx="9" formatCode="General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78-4B5B-8312-89C79AE69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735424"/>
        <c:axId val="2021584624"/>
      </c:scatterChart>
      <c:valAx>
        <c:axId val="202373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  <a:r>
                  <a:rPr lang="en-US" baseline="-25000"/>
                  <a:t>L</a:t>
                </a:r>
                <a:r>
                  <a:rPr lang="en-US" baseline="0"/>
                  <a:t> /V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21584624"/>
        <c:crossesAt val="-5"/>
        <c:crossBetween val="midCat"/>
      </c:valAx>
      <c:valAx>
        <c:axId val="202158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L</a:t>
                </a:r>
                <a:r>
                  <a:rPr lang="pt-PT" baseline="0"/>
                  <a:t> /mA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2373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7187291619454326"/>
          <c:y val="0.17884800077359633"/>
          <c:w val="0.27073152588150473"/>
          <c:h val="0.1502406866253545"/>
        </c:manualLayout>
      </c:layout>
      <c:overlay val="1"/>
      <c:spPr>
        <a:solidFill>
          <a:schemeClr val="bg1"/>
        </a:solidFill>
        <a:ln>
          <a:solidFill>
            <a:schemeClr val="bg2">
              <a:lumMod val="9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baseline="0">
                <a:effectLst/>
              </a:rPr>
              <a:t>I</a:t>
            </a:r>
            <a:r>
              <a:rPr lang="pt-PT" sz="1400" b="0" i="0" u="none" strike="noStrike" baseline="-25000">
                <a:effectLst/>
              </a:rPr>
              <a:t>L</a:t>
            </a:r>
            <a:r>
              <a:rPr lang="pt-PT" sz="1400" b="0" i="0" u="none" strike="noStrike" baseline="0">
                <a:effectLst/>
              </a:rPr>
              <a:t> em função de V</a:t>
            </a:r>
            <a:r>
              <a:rPr lang="pt-PT" sz="1400" b="0" i="0" u="none" strike="noStrike" baseline="-25000">
                <a:effectLst/>
              </a:rPr>
              <a:t>L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3380100958807"/>
          <c:y val="0.16285867992097752"/>
          <c:w val="0.8220262756501201"/>
          <c:h val="0.64217060084872402"/>
        </c:manualLayout>
      </c:layout>
      <c:scatterChart>
        <c:scatterStyle val="lineMarker"/>
        <c:varyColors val="0"/>
        <c:ser>
          <c:idx val="0"/>
          <c:order val="0"/>
          <c:tx>
            <c:v>Circuito 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olid"/>
                <a:extLst>
                  <a:ext uri="{C807C97D-BFC1-408E-A445-0C87EB9F89A2}">
                    <ask:lineSketchStyleProps xmlns:ask="http://schemas.microsoft.com/office/drawing/2018/sketchyshapes">
                      <ask:type>
                        <ask:lineSketchNone/>
                      </ask:type>
                    </ask:lineSketchStyleProps>
                  </a:ext>
                </a:extLst>
              </a:ln>
              <a:effectLst/>
            </c:spPr>
            <c:trendlineType val="linear"/>
            <c:dispRSqr val="0"/>
            <c:dispEq val="0"/>
          </c:trendline>
          <c:xVal>
            <c:numRef>
              <c:f>'Thévenin Norton'!$D$13:$D$17</c:f>
              <c:numCache>
                <c:formatCode>General</c:formatCode>
                <c:ptCount val="5"/>
                <c:pt idx="0">
                  <c:v>2.3069999999999999</c:v>
                </c:pt>
                <c:pt idx="1">
                  <c:v>2.1549999999999998</c:v>
                </c:pt>
                <c:pt idx="2">
                  <c:v>1.8959999999999999</c:v>
                </c:pt>
                <c:pt idx="3">
                  <c:v>1.7230000000000001</c:v>
                </c:pt>
                <c:pt idx="4">
                  <c:v>1.1279999999999999</c:v>
                </c:pt>
              </c:numCache>
            </c:numRef>
          </c:xVal>
          <c:yVal>
            <c:numRef>
              <c:f>'Thévenin Norton'!$E$13:$E$17</c:f>
              <c:numCache>
                <c:formatCode>General</c:formatCode>
                <c:ptCount val="5"/>
                <c:pt idx="0">
                  <c:v>0.22900000000000001</c:v>
                </c:pt>
                <c:pt idx="1">
                  <c:v>0.45400000000000001</c:v>
                </c:pt>
                <c:pt idx="2">
                  <c:v>0.83799999999999997</c:v>
                </c:pt>
                <c:pt idx="3">
                  <c:v>1.0960000000000001</c:v>
                </c:pt>
                <c:pt idx="4">
                  <c:v>1.9750000000000001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D5-4D55-872C-E8C098FC0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625440"/>
        <c:axId val="663625024"/>
      </c:scatterChart>
      <c:valAx>
        <c:axId val="66362544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63625024"/>
        <c:crossesAt val="-1"/>
        <c:crossBetween val="midCat"/>
      </c:valAx>
      <c:valAx>
        <c:axId val="663625024"/>
        <c:scaling>
          <c:orientation val="minMax"/>
          <c:max val="2.2999999999999998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L</a:t>
                </a:r>
                <a:r>
                  <a:rPr lang="pt-PT" baseline="0"/>
                  <a:t> /mA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63625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5295827473042667"/>
          <c:y val="0.16201241508393885"/>
          <c:w val="0.30806047819971871"/>
          <c:h val="0.10731445495131159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de IL em função de 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61358188324752"/>
          <c:y val="0.17565829488284362"/>
          <c:w val="0.7906705676915603"/>
          <c:h val="0.61404757705045554"/>
        </c:manualLayout>
      </c:layout>
      <c:scatterChart>
        <c:scatterStyle val="lineMarker"/>
        <c:varyColors val="0"/>
        <c:ser>
          <c:idx val="0"/>
          <c:order val="0"/>
          <c:tx>
            <c:v>Circuito 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'Thévenin Norton'!$F$13:$F$17</c:f>
                <c:numCache>
                  <c:formatCode>General</c:formatCode>
                  <c:ptCount val="5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</c:numCache>
              </c:numRef>
            </c:plus>
            <c:minus>
              <c:numRef>
                <c:f>'Thévenin Norton'!$F$13:$F$17</c:f>
                <c:numCache>
                  <c:formatCode>General</c:formatCode>
                  <c:ptCount val="5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'Thévenin Norton'!$D$13:$D$17</c:f>
              <c:numCache>
                <c:formatCode>General</c:formatCode>
                <c:ptCount val="5"/>
                <c:pt idx="0">
                  <c:v>2.3069999999999999</c:v>
                </c:pt>
                <c:pt idx="1">
                  <c:v>2.1549999999999998</c:v>
                </c:pt>
                <c:pt idx="2">
                  <c:v>1.8959999999999999</c:v>
                </c:pt>
                <c:pt idx="3">
                  <c:v>1.7230000000000001</c:v>
                </c:pt>
                <c:pt idx="4">
                  <c:v>1.1279999999999999</c:v>
                </c:pt>
              </c:numCache>
            </c:numRef>
          </c:xVal>
          <c:yVal>
            <c:numRef>
              <c:f>'Thévenin Norton'!$H$13:$H$17</c:f>
              <c:numCache>
                <c:formatCode>0.0E+00</c:formatCode>
                <c:ptCount val="5"/>
                <c:pt idx="0">
                  <c:v>-3.3002087349096043E-4</c:v>
                </c:pt>
                <c:pt idx="1">
                  <c:v>-4.7756349436250956E-4</c:v>
                </c:pt>
                <c:pt idx="2">
                  <c:v>-1.1712624966320195E-4</c:v>
                </c:pt>
                <c:pt idx="3">
                  <c:v>1.6294206357927443E-3</c:v>
                </c:pt>
                <c:pt idx="4">
                  <c:v>-7.0471001827687729E-4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05-448C-8AE8-299E5F626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790000"/>
        <c:axId val="1269789168"/>
      </c:scatterChart>
      <c:valAx>
        <c:axId val="12697900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9789168"/>
        <c:crossesAt val="-5"/>
        <c:crossBetween val="midCat"/>
      </c:valAx>
      <c:valAx>
        <c:axId val="126978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de I</a:t>
                </a:r>
                <a:r>
                  <a:rPr lang="pt-PT" baseline="-25000"/>
                  <a:t>L</a:t>
                </a:r>
                <a:r>
                  <a:rPr lang="pt-PT"/>
                  <a:t> /</a:t>
                </a:r>
                <a:r>
                  <a:rPr lang="pt-PT"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m</a:t>
                </a:r>
                <a:r>
                  <a:rPr lang="pt-PT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979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993090156073795"/>
          <c:y val="0.17673199432062162"/>
          <c:w val="0.31566526019690572"/>
          <c:h val="0.10214822042002318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IL em função de 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171063474515927"/>
          <c:y val="0.16343010912734554"/>
          <c:w val="0.82079095949477543"/>
          <c:h val="0.64091506955207234"/>
        </c:manualLayout>
      </c:layout>
      <c:scatterChart>
        <c:scatterStyle val="lineMarker"/>
        <c:varyColors val="0"/>
        <c:ser>
          <c:idx val="0"/>
          <c:order val="0"/>
          <c:tx>
            <c:v>Ciruito equivalente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'Thévenin Norton'!$D$42:$D$47</c:f>
              <c:numCache>
                <c:formatCode>General</c:formatCode>
                <c:ptCount val="6"/>
                <c:pt idx="0">
                  <c:v>2.3109999999999999</c:v>
                </c:pt>
                <c:pt idx="1">
                  <c:v>2.1589999999999998</c:v>
                </c:pt>
                <c:pt idx="2">
                  <c:v>1.901</c:v>
                </c:pt>
                <c:pt idx="3">
                  <c:v>1.7250000000000001</c:v>
                </c:pt>
                <c:pt idx="4" formatCode="0.000">
                  <c:v>1.522</c:v>
                </c:pt>
                <c:pt idx="5">
                  <c:v>1.1259999999999999</c:v>
                </c:pt>
              </c:numCache>
            </c:numRef>
          </c:xVal>
          <c:yVal>
            <c:numRef>
              <c:f>'Thévenin Norton'!$E$42:$E$47</c:f>
              <c:numCache>
                <c:formatCode>General</c:formatCode>
                <c:ptCount val="6"/>
                <c:pt idx="0">
                  <c:v>0.23</c:v>
                </c:pt>
                <c:pt idx="1">
                  <c:v>0.45500000000000002</c:v>
                </c:pt>
                <c:pt idx="2">
                  <c:v>0.83599999999999997</c:v>
                </c:pt>
                <c:pt idx="3">
                  <c:v>1.097</c:v>
                </c:pt>
                <c:pt idx="4">
                  <c:v>1.397</c:v>
                </c:pt>
                <c:pt idx="5">
                  <c:v>1.984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AC-4019-9476-79CDA7EE5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309024"/>
        <c:axId val="2009305696"/>
      </c:scatterChart>
      <c:valAx>
        <c:axId val="200930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9305696"/>
        <c:crosses val="autoZero"/>
        <c:crossBetween val="midCat"/>
      </c:valAx>
      <c:valAx>
        <c:axId val="200930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L</a:t>
                </a:r>
                <a:r>
                  <a:rPr lang="pt-PT" baseline="0"/>
                  <a:t> /mA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9309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0615810388239932"/>
          <c:y val="0.15588995393138974"/>
          <c:w val="0.35278763542045061"/>
          <c:h val="0.11952969629918903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de IL em função de 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976771619699505"/>
          <c:y val="0.17299611840962403"/>
          <c:w val="0.78450624220882714"/>
          <c:h val="0.61989685083990942"/>
        </c:manualLayout>
      </c:layout>
      <c:scatterChart>
        <c:scatterStyle val="lineMarker"/>
        <c:varyColors val="0"/>
        <c:ser>
          <c:idx val="0"/>
          <c:order val="0"/>
          <c:tx>
            <c:v>Circuito Equivalente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'Thévenin Norton'!$F$42:$F$47</c:f>
                <c:numCache>
                  <c:formatCode>General</c:formatCode>
                  <c:ptCount val="6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</c:numCache>
              </c:numRef>
            </c:plus>
            <c:minus>
              <c:numRef>
                <c:f>'Thévenin Norton'!$F$42:$F$47</c:f>
                <c:numCache>
                  <c:formatCode>General</c:formatCode>
                  <c:ptCount val="6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'Thévenin Norton'!$D$42:$D$47</c:f>
              <c:numCache>
                <c:formatCode>General</c:formatCode>
                <c:ptCount val="6"/>
                <c:pt idx="0">
                  <c:v>2.3109999999999999</c:v>
                </c:pt>
                <c:pt idx="1">
                  <c:v>2.1589999999999998</c:v>
                </c:pt>
                <c:pt idx="2">
                  <c:v>1.901</c:v>
                </c:pt>
                <c:pt idx="3">
                  <c:v>1.7250000000000001</c:v>
                </c:pt>
                <c:pt idx="4" formatCode="0.000">
                  <c:v>1.522</c:v>
                </c:pt>
                <c:pt idx="5">
                  <c:v>1.1259999999999999</c:v>
                </c:pt>
              </c:numCache>
            </c:numRef>
          </c:xVal>
          <c:yVal>
            <c:numRef>
              <c:f>'Thévenin Norton'!$H$42:$H$47</c:f>
              <c:numCache>
                <c:formatCode>0.00E+00</c:formatCode>
                <c:ptCount val="6"/>
                <c:pt idx="0">
                  <c:v>2.5702306557076615E-4</c:v>
                </c:pt>
                <c:pt idx="1">
                  <c:v>2.978926889526945E-4</c:v>
                </c:pt>
                <c:pt idx="2">
                  <c:v>-5.4063123977943217E-4</c:v>
                </c:pt>
                <c:pt idx="3">
                  <c:v>-1.962430744217869E-5</c:v>
                </c:pt>
                <c:pt idx="4">
                  <c:v>-4.5846290253037658E-4</c:v>
                </c:pt>
                <c:pt idx="5">
                  <c:v>4.6380269522861006E-4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E-4BD7-90CD-992B77287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40192"/>
        <c:axId val="92439776"/>
      </c:scatterChart>
      <c:valAx>
        <c:axId val="9244019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439776"/>
        <c:crossesAt val="-3.5"/>
        <c:crossBetween val="midCat"/>
      </c:valAx>
      <c:valAx>
        <c:axId val="9243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de</a:t>
                </a:r>
                <a:r>
                  <a:rPr lang="pt-PT" baseline="0"/>
                  <a:t> I</a:t>
                </a:r>
                <a:r>
                  <a:rPr lang="pt-PT" baseline="-25000"/>
                  <a:t>L</a:t>
                </a:r>
                <a:r>
                  <a:rPr lang="pt-PT" baseline="0"/>
                  <a:t> /</a:t>
                </a:r>
                <a:r>
                  <a:rPr lang="pt-PT" sz="1000" b="0" i="0" u="none" strike="noStrike" baseline="0">
                    <a:effectLst/>
                  </a:rPr>
                  <a:t>m</a:t>
                </a:r>
                <a:r>
                  <a:rPr lang="pt-PT" baseline="0"/>
                  <a:t>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44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8625292426397192"/>
          <c:y val="0.17070434684193372"/>
          <c:w val="0.33366567605077385"/>
          <c:h val="0.10284524837438699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50380</xdr:colOff>
      <xdr:row>0</xdr:row>
      <xdr:rowOff>53788</xdr:rowOff>
    </xdr:from>
    <xdr:to>
      <xdr:col>13</xdr:col>
      <xdr:colOff>484763</xdr:colOff>
      <xdr:row>13</xdr:row>
      <xdr:rowOff>221964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805193-1278-F70C-6E0F-6F9818D19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38342</xdr:colOff>
      <xdr:row>14</xdr:row>
      <xdr:rowOff>114773</xdr:rowOff>
    </xdr:from>
    <xdr:to>
      <xdr:col>13</xdr:col>
      <xdr:colOff>472725</xdr:colOff>
      <xdr:row>28</xdr:row>
      <xdr:rowOff>126067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FDF7D4C-5509-E8BE-6DFC-73591BE19E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46647</xdr:colOff>
      <xdr:row>36</xdr:row>
      <xdr:rowOff>108770</xdr:rowOff>
    </xdr:from>
    <xdr:to>
      <xdr:col>13</xdr:col>
      <xdr:colOff>481030</xdr:colOff>
      <xdr:row>50</xdr:row>
      <xdr:rowOff>19211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C9C9589-5DF7-64D0-559A-0E36133708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53787</xdr:colOff>
      <xdr:row>49</xdr:row>
      <xdr:rowOff>175490</xdr:rowOff>
    </xdr:from>
    <xdr:to>
      <xdr:col>13</xdr:col>
      <xdr:colOff>488170</xdr:colOff>
      <xdr:row>64</xdr:row>
      <xdr:rowOff>63519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AC0115B-7A70-B235-AAC5-7339C9FAE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586122</xdr:colOff>
      <xdr:row>51</xdr:row>
      <xdr:rowOff>171240</xdr:rowOff>
    </xdr:from>
    <xdr:to>
      <xdr:col>6</xdr:col>
      <xdr:colOff>639504</xdr:colOff>
      <xdr:row>66</xdr:row>
      <xdr:rowOff>126505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9E5E7D0-EF8A-9AB8-8371-5B2F7BED8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17929</xdr:colOff>
      <xdr:row>0</xdr:row>
      <xdr:rowOff>67235</xdr:rowOff>
    </xdr:from>
    <xdr:to>
      <xdr:col>21</xdr:col>
      <xdr:colOff>900547</xdr:colOff>
      <xdr:row>14</xdr:row>
      <xdr:rowOff>11294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16C3A9B-1D54-456A-8DC6-BC92E4335A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14912</xdr:colOff>
      <xdr:row>14</xdr:row>
      <xdr:rowOff>91889</xdr:rowOff>
    </xdr:from>
    <xdr:to>
      <xdr:col>21</xdr:col>
      <xdr:colOff>897530</xdr:colOff>
      <xdr:row>28</xdr:row>
      <xdr:rowOff>103183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7F692E8E-A8E8-4663-82A2-0D27CA5389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546847</xdr:colOff>
      <xdr:row>36</xdr:row>
      <xdr:rowOff>107578</xdr:rowOff>
    </xdr:from>
    <xdr:to>
      <xdr:col>21</xdr:col>
      <xdr:colOff>835553</xdr:colOff>
      <xdr:row>50</xdr:row>
      <xdr:rowOff>18019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3CE3DBA4-7D71-4893-A254-B7F3726C78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537882</xdr:colOff>
      <xdr:row>49</xdr:row>
      <xdr:rowOff>188259</xdr:rowOff>
    </xdr:from>
    <xdr:to>
      <xdr:col>21</xdr:col>
      <xdr:colOff>826588</xdr:colOff>
      <xdr:row>64</xdr:row>
      <xdr:rowOff>76288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6B42AC6B-3C83-417F-AA9B-55E6FAE28E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EF1B-A264-47C1-A37F-094B4D9A6EB9}">
  <dimension ref="B3:AF72"/>
  <sheetViews>
    <sheetView tabSelected="1" topLeftCell="M38" zoomScale="130" zoomScaleNormal="130" workbookViewId="0">
      <selection activeCell="AD47" sqref="AD47"/>
    </sheetView>
  </sheetViews>
  <sheetFormatPr defaultColWidth="8.85546875" defaultRowHeight="15" x14ac:dyDescent="0.25"/>
  <cols>
    <col min="1" max="1" width="8.85546875" style="7"/>
    <col min="2" max="2" width="10.85546875" style="7" bestFit="1" customWidth="1"/>
    <col min="3" max="3" width="11.42578125" style="7" bestFit="1" customWidth="1"/>
    <col min="4" max="4" width="14" style="7" bestFit="1" customWidth="1"/>
    <col min="5" max="5" width="14.7109375" style="7" bestFit="1" customWidth="1"/>
    <col min="6" max="6" width="14.7109375" style="7" customWidth="1"/>
    <col min="7" max="8" width="18.5703125" style="7" bestFit="1" customWidth="1"/>
    <col min="9" max="9" width="20.140625" style="7" bestFit="1" customWidth="1"/>
    <col min="10" max="12" width="8.85546875" style="7"/>
    <col min="13" max="13" width="22.140625" style="7" bestFit="1" customWidth="1"/>
    <col min="14" max="21" width="8.85546875" style="7"/>
    <col min="22" max="22" width="15.85546875" style="7" customWidth="1"/>
    <col min="23" max="23" width="10.140625" style="7" customWidth="1"/>
    <col min="24" max="24" width="10.28515625" style="7" customWidth="1"/>
    <col min="25" max="25" width="10.42578125" style="7" customWidth="1"/>
    <col min="26" max="26" width="8.85546875" style="7"/>
    <col min="27" max="27" width="10" style="7" bestFit="1" customWidth="1"/>
    <col min="28" max="28" width="13.28515625" style="7" bestFit="1" customWidth="1"/>
    <col min="29" max="29" width="9.28515625" style="7" customWidth="1"/>
    <col min="30" max="30" width="12" style="7" bestFit="1" customWidth="1"/>
    <col min="31" max="31" width="14.140625" style="7" bestFit="1" customWidth="1"/>
    <col min="32" max="32" width="9.140625" style="7" customWidth="1"/>
    <col min="33" max="16384" width="8.85546875" style="7"/>
  </cols>
  <sheetData>
    <row r="3" spans="2:32" x14ac:dyDescent="0.25">
      <c r="B3" s="26" t="s">
        <v>2</v>
      </c>
      <c r="C3" s="26"/>
      <c r="D3" s="5" t="s">
        <v>25</v>
      </c>
    </row>
    <row r="4" spans="2:32" ht="18" x14ac:dyDescent="0.25">
      <c r="B4" s="6" t="s">
        <v>3</v>
      </c>
      <c r="C4" s="8">
        <v>2.42</v>
      </c>
      <c r="D4" s="16">
        <v>2.4620000000000002</v>
      </c>
    </row>
    <row r="5" spans="2:32" ht="18" x14ac:dyDescent="0.25">
      <c r="B5" s="6" t="s">
        <v>4</v>
      </c>
      <c r="C5" s="8">
        <v>3.57</v>
      </c>
      <c r="D5" s="16">
        <v>3.6</v>
      </c>
    </row>
    <row r="6" spans="2:32" ht="18" x14ac:dyDescent="0.25">
      <c r="B6" s="6" t="s">
        <v>5</v>
      </c>
      <c r="C6" s="8">
        <v>677</v>
      </c>
      <c r="D6" s="16">
        <v>756</v>
      </c>
    </row>
    <row r="9" spans="2:32" x14ac:dyDescent="0.25">
      <c r="AB9" s="23">
        <v>1</v>
      </c>
      <c r="AC9" s="25"/>
      <c r="AE9" s="23">
        <v>2</v>
      </c>
      <c r="AF9" s="25"/>
    </row>
    <row r="10" spans="2:32" ht="18" x14ac:dyDescent="0.25">
      <c r="B10" s="5" t="s">
        <v>1</v>
      </c>
      <c r="C10" s="5" t="s">
        <v>14</v>
      </c>
      <c r="D10" s="5" t="s">
        <v>0</v>
      </c>
      <c r="E10" s="5" t="s">
        <v>29</v>
      </c>
      <c r="F10" s="5" t="s">
        <v>28</v>
      </c>
      <c r="G10" s="5" t="s">
        <v>35</v>
      </c>
      <c r="H10" s="5" t="s">
        <v>34</v>
      </c>
      <c r="AB10" s="5" t="s">
        <v>4</v>
      </c>
      <c r="AC10" s="4">
        <f>Y12</f>
        <v>3.674132069294898</v>
      </c>
      <c r="AE10" s="5" t="s">
        <v>4</v>
      </c>
      <c r="AF10" s="4">
        <f>Y19</f>
        <v>3.6465364736784283</v>
      </c>
    </row>
    <row r="11" spans="2:32" ht="18" x14ac:dyDescent="0.25">
      <c r="B11" s="3">
        <v>10000000</v>
      </c>
      <c r="C11" s="27">
        <v>0.05</v>
      </c>
      <c r="D11" s="1">
        <v>2.4609999999999999</v>
      </c>
      <c r="E11" s="1">
        <v>2.5000000000000001E-4</v>
      </c>
      <c r="F11" s="1">
        <v>1.0000000000000001E-5</v>
      </c>
      <c r="G11" s="2">
        <f t="shared" ref="G11:G21" si="0">(E11-(X$12*D11+Y$12))</f>
        <v>2.6206890367676261E-3</v>
      </c>
      <c r="H11" s="30"/>
      <c r="I11" s="19"/>
      <c r="X11" s="26" t="s">
        <v>30</v>
      </c>
      <c r="Y11" s="26"/>
      <c r="AB11" s="5" t="s">
        <v>19</v>
      </c>
      <c r="AC11" s="4">
        <f>Y13</f>
        <v>7.1375066424344529E-3</v>
      </c>
      <c r="AD11" s="10"/>
      <c r="AE11" s="5" t="s">
        <v>19</v>
      </c>
      <c r="AF11" s="4">
        <f>Y20</f>
        <v>2.2230761979651231E-3</v>
      </c>
    </row>
    <row r="12" spans="2:32" ht="18" x14ac:dyDescent="0.25">
      <c r="B12" s="3">
        <v>1000000</v>
      </c>
      <c r="C12" s="28"/>
      <c r="D12" s="1">
        <v>2.4609999999999999</v>
      </c>
      <c r="E12" s="1">
        <v>2.5000000000000001E-4</v>
      </c>
      <c r="F12" s="1">
        <v>1.0000000000000001E-5</v>
      </c>
      <c r="G12" s="2">
        <f t="shared" si="0"/>
        <v>2.6206890367676261E-3</v>
      </c>
      <c r="H12" s="31"/>
      <c r="I12" s="19"/>
      <c r="W12" s="6" t="s">
        <v>6</v>
      </c>
      <c r="X12" s="4">
        <f t="array" ref="X12:Y16">LINEST(E11:E21,D11:D21,1,1)</f>
        <v>-1.4939060375179463</v>
      </c>
      <c r="Y12" s="4">
        <v>3.674132069294898</v>
      </c>
      <c r="Z12" s="6" t="s">
        <v>9</v>
      </c>
      <c r="AB12" s="5" t="s">
        <v>20</v>
      </c>
      <c r="AC12" s="15">
        <f>AC11/AC10*100</f>
        <v>0.19426374740536234</v>
      </c>
      <c r="AE12" s="5" t="s">
        <v>20</v>
      </c>
      <c r="AF12" s="11">
        <f>AF11/AF10*100</f>
        <v>6.0964046678589894E-2</v>
      </c>
    </row>
    <row r="13" spans="2:32" ht="18" x14ac:dyDescent="0.25">
      <c r="B13" s="1">
        <v>10000</v>
      </c>
      <c r="C13" s="28"/>
      <c r="D13" s="1">
        <v>2.3069999999999999</v>
      </c>
      <c r="E13" s="1">
        <v>0.22900000000000001</v>
      </c>
      <c r="F13" s="1">
        <v>1E-3</v>
      </c>
      <c r="G13" s="2">
        <f t="shared" si="0"/>
        <v>1.3091592590041279E-3</v>
      </c>
      <c r="H13" s="2">
        <f>(E13 - (X$19*D13+Y$19))</f>
        <v>-3.3002087349096043E-4</v>
      </c>
      <c r="I13" s="19"/>
      <c r="W13" s="6" t="s">
        <v>7</v>
      </c>
      <c r="X13" s="4">
        <v>4.2782683950550867E-3</v>
      </c>
      <c r="Y13" s="4">
        <v>7.1375066424344529E-3</v>
      </c>
      <c r="Z13" s="6" t="s">
        <v>10</v>
      </c>
      <c r="AB13" s="5" t="s">
        <v>13</v>
      </c>
      <c r="AC13" s="36">
        <f>ABS(C5-AC10)/C5 *100</f>
        <v>2.9168646861316012</v>
      </c>
      <c r="AE13" s="5" t="s">
        <v>13</v>
      </c>
      <c r="AF13" s="36">
        <f>ABS(C5-AF10)/C5 *100</f>
        <v>2.1438788145218046</v>
      </c>
    </row>
    <row r="14" spans="2:32" ht="18" x14ac:dyDescent="0.25">
      <c r="B14" s="1">
        <v>4700</v>
      </c>
      <c r="C14" s="28"/>
      <c r="D14" s="1">
        <v>2.1549999999999998</v>
      </c>
      <c r="E14" s="1">
        <v>0.45400000000000001</v>
      </c>
      <c r="F14" s="1">
        <v>1E-3</v>
      </c>
      <c r="G14" s="2">
        <f t="shared" si="0"/>
        <v>-7.6455844372408377E-4</v>
      </c>
      <c r="H14" s="2">
        <f>(E14 - (X$19*D14+Y$19))</f>
        <v>-4.7756349436250956E-4</v>
      </c>
      <c r="I14" s="19"/>
      <c r="W14" s="6" t="s">
        <v>8</v>
      </c>
      <c r="X14" s="22">
        <v>0.99992619259403037</v>
      </c>
      <c r="Y14" s="11">
        <v>1.230164767613736E-2</v>
      </c>
      <c r="Z14" s="6" t="s">
        <v>11</v>
      </c>
    </row>
    <row r="15" spans="2:32" ht="18" x14ac:dyDescent="0.25">
      <c r="B15" s="1">
        <v>2200</v>
      </c>
      <c r="C15" s="28"/>
      <c r="D15" s="1">
        <v>1.8959999999999999</v>
      </c>
      <c r="E15" s="1">
        <v>0.83799999999999997</v>
      </c>
      <c r="F15" s="1">
        <v>1E-3</v>
      </c>
      <c r="G15" s="2">
        <f t="shared" si="0"/>
        <v>-3.6862221608721102E-3</v>
      </c>
      <c r="H15" s="2">
        <f>(E15 - (X$19*D15+Y$19))</f>
        <v>-1.1712624966320195E-4</v>
      </c>
      <c r="I15" s="19"/>
      <c r="W15" s="12"/>
      <c r="X15" s="12">
        <v>121929.98270443629</v>
      </c>
      <c r="Y15" s="13">
        <v>9</v>
      </c>
      <c r="AB15" s="5" t="s">
        <v>3</v>
      </c>
      <c r="AC15" s="4">
        <f xml:space="preserve"> -Y12/X12</f>
        <v>2.4594130936101535</v>
      </c>
      <c r="AD15" s="10"/>
      <c r="AE15" s="5" t="s">
        <v>3</v>
      </c>
      <c r="AF15" s="4">
        <f xml:space="preserve"> -Y19/X19</f>
        <v>2.461823644828621</v>
      </c>
    </row>
    <row r="16" spans="2:32" ht="18" x14ac:dyDescent="0.25">
      <c r="B16" s="1">
        <v>1500</v>
      </c>
      <c r="C16" s="28"/>
      <c r="D16" s="1">
        <v>1.7230000000000001</v>
      </c>
      <c r="E16" s="1">
        <v>1.0960000000000001</v>
      </c>
      <c r="F16" s="1">
        <v>1E-3</v>
      </c>
      <c r="G16" s="2">
        <f t="shared" si="0"/>
        <v>-4.1319666514763043E-3</v>
      </c>
      <c r="H16" s="2">
        <f>(E16 - (X$19*D16+Y$19))</f>
        <v>1.6294206357927443E-3</v>
      </c>
      <c r="I16" s="19"/>
      <c r="W16" s="13"/>
      <c r="X16" s="12">
        <v>18.451729581998251</v>
      </c>
      <c r="Y16" s="14">
        <v>1.3619748199303412E-3</v>
      </c>
      <c r="AB16" s="5" t="s">
        <v>21</v>
      </c>
      <c r="AC16" s="4">
        <f>SQRT((Y13/X12)^2+(Y12*X13/(X12)^2)^2)</f>
        <v>8.5108730367310943E-3</v>
      </c>
      <c r="AE16" s="5" t="s">
        <v>21</v>
      </c>
      <c r="AF16" s="4">
        <f>SQRT((Y20/X19)^2+(Y19*X20/(X19)^2)^2)</f>
        <v>2.4671146231834938E-3</v>
      </c>
    </row>
    <row r="17" spans="2:32" ht="18" x14ac:dyDescent="0.25">
      <c r="B17" s="1">
        <v>470</v>
      </c>
      <c r="C17" s="28"/>
      <c r="D17" s="1">
        <v>1.1279999999999999</v>
      </c>
      <c r="E17" s="1">
        <v>1.9750000000000001</v>
      </c>
      <c r="F17" s="1">
        <v>1E-3</v>
      </c>
      <c r="G17" s="2">
        <f t="shared" si="0"/>
        <v>-1.4006058974654678E-2</v>
      </c>
      <c r="H17" s="2">
        <f>(E17 - (X$19*D17+Y$19))</f>
        <v>-7.0471001827687729E-4</v>
      </c>
      <c r="I17" s="19"/>
      <c r="AB17" s="5" t="s">
        <v>22</v>
      </c>
      <c r="AC17" s="15">
        <f>AC16/AC15*100</f>
        <v>0.34605300991701438</v>
      </c>
      <c r="AE17" s="5" t="s">
        <v>22</v>
      </c>
      <c r="AF17" s="15">
        <f>AF16/AF15*100</f>
        <v>0.10021492109583019</v>
      </c>
    </row>
    <row r="18" spans="2:32" x14ac:dyDescent="0.25">
      <c r="B18" s="1">
        <v>220</v>
      </c>
      <c r="C18" s="28"/>
      <c r="D18" s="1">
        <v>0.60399999999999998</v>
      </c>
      <c r="E18" s="1">
        <v>2.8</v>
      </c>
      <c r="F18" s="1">
        <v>0.1</v>
      </c>
      <c r="G18" s="2">
        <f t="shared" si="0"/>
        <v>2.8187177365941452E-2</v>
      </c>
      <c r="H18" s="30"/>
      <c r="I18" s="19"/>
      <c r="X18" s="26" t="s">
        <v>31</v>
      </c>
      <c r="Y18" s="26"/>
      <c r="AB18" s="5" t="s">
        <v>13</v>
      </c>
      <c r="AC18" s="36">
        <f>ABS(AC15-C4)/C4*100</f>
        <v>1.628640231824527</v>
      </c>
      <c r="AE18" s="5" t="s">
        <v>13</v>
      </c>
      <c r="AF18" s="36">
        <f>ABS(AF15-C4)/C4*100</f>
        <v>1.7282497863066575</v>
      </c>
    </row>
    <row r="19" spans="2:32" x14ac:dyDescent="0.25">
      <c r="B19" s="1">
        <v>150</v>
      </c>
      <c r="C19" s="28"/>
      <c r="D19" s="1">
        <v>0.45100000000000001</v>
      </c>
      <c r="E19" s="1">
        <v>3</v>
      </c>
      <c r="F19" s="1">
        <v>0.1</v>
      </c>
      <c r="G19" s="2">
        <f t="shared" si="0"/>
        <v>-3.8044637430445505E-4</v>
      </c>
      <c r="H19" s="32"/>
      <c r="I19" s="19"/>
      <c r="W19" s="6" t="s">
        <v>6</v>
      </c>
      <c r="X19" s="38">
        <f t="array" ref="X19:Y21">LINEST(E13:E17,D13:D17,1,1)</f>
        <v>-1.4812338330320491</v>
      </c>
      <c r="Y19" s="38">
        <v>3.6465364736784283</v>
      </c>
      <c r="Z19" s="6" t="s">
        <v>9</v>
      </c>
      <c r="AD19" s="10"/>
    </row>
    <row r="20" spans="2:32" ht="18" x14ac:dyDescent="0.25">
      <c r="B20" s="1">
        <v>100</v>
      </c>
      <c r="C20" s="28"/>
      <c r="D20" s="16">
        <v>0.32100000000000001</v>
      </c>
      <c r="E20" s="16">
        <v>3.2</v>
      </c>
      <c r="F20" s="1">
        <v>0.1</v>
      </c>
      <c r="G20" s="2">
        <f t="shared" si="0"/>
        <v>5.4117687483627996E-3</v>
      </c>
      <c r="H20" s="32"/>
      <c r="I20" s="19"/>
      <c r="W20" s="6" t="s">
        <v>7</v>
      </c>
      <c r="X20" s="38">
        <v>1.1781551241016148E-3</v>
      </c>
      <c r="Y20" s="38">
        <v>2.2230761979651231E-3</v>
      </c>
      <c r="Z20" s="6" t="s">
        <v>10</v>
      </c>
      <c r="AB20" s="5" t="s">
        <v>12</v>
      </c>
      <c r="AC20" s="36">
        <f xml:space="preserve"> -1/X12*1000</f>
        <v>669.38614269305208</v>
      </c>
      <c r="AE20" s="5" t="s">
        <v>12</v>
      </c>
      <c r="AF20" s="36">
        <f xml:space="preserve"> -1/X19*1000</f>
        <v>675.11285368970039</v>
      </c>
    </row>
    <row r="21" spans="2:32" ht="18" x14ac:dyDescent="0.25">
      <c r="B21" s="1">
        <v>47</v>
      </c>
      <c r="C21" s="18">
        <v>0.01</v>
      </c>
      <c r="D21" s="16">
        <v>0.17199999999999999</v>
      </c>
      <c r="E21" s="16">
        <v>3.4</v>
      </c>
      <c r="F21" s="1">
        <v>0.1</v>
      </c>
      <c r="G21" s="2">
        <f t="shared" si="0"/>
        <v>-1.7180230841811195E-2</v>
      </c>
      <c r="H21" s="31"/>
      <c r="I21" s="19"/>
      <c r="W21" s="6" t="s">
        <v>8</v>
      </c>
      <c r="X21" s="37">
        <v>0.99999810207897533</v>
      </c>
      <c r="Y21" s="38">
        <v>1.080482460856352E-3</v>
      </c>
      <c r="Z21" s="6" t="s">
        <v>11</v>
      </c>
      <c r="AB21" s="5" t="s">
        <v>23</v>
      </c>
      <c r="AC21" s="4">
        <f>X13/X12^2</f>
        <v>1.9169971246180977E-3</v>
      </c>
      <c r="AE21" s="5" t="s">
        <v>23</v>
      </c>
      <c r="AF21" s="4">
        <f>X20/X19^2</f>
        <v>5.3697643828000158E-4</v>
      </c>
    </row>
    <row r="22" spans="2:32" ht="18" x14ac:dyDescent="0.25">
      <c r="AB22" s="5" t="s">
        <v>24</v>
      </c>
      <c r="AC22" s="20">
        <f>AC21/AC20*100</f>
        <v>2.8638135783715194E-4</v>
      </c>
      <c r="AE22" s="5" t="s">
        <v>24</v>
      </c>
      <c r="AF22" s="20">
        <f>AF21/AF20*100</f>
        <v>7.9538766792138448E-5</v>
      </c>
    </row>
    <row r="23" spans="2:32" x14ac:dyDescent="0.25">
      <c r="AB23" s="5" t="s">
        <v>13</v>
      </c>
      <c r="AC23" s="36">
        <f>ABS(AC20-C6)/C6*100</f>
        <v>1.1246465741429721</v>
      </c>
      <c r="AE23" s="5" t="s">
        <v>13</v>
      </c>
      <c r="AF23" s="15">
        <f>ABS(AF20-C6)/C6*100</f>
        <v>0.2787513013736504</v>
      </c>
    </row>
    <row r="24" spans="2:32" x14ac:dyDescent="0.25">
      <c r="G24" s="17"/>
      <c r="H24" s="17"/>
    </row>
    <row r="36" spans="2:32" x14ac:dyDescent="0.25">
      <c r="B36" s="7" t="s">
        <v>26</v>
      </c>
      <c r="C36" s="7">
        <v>2.4649999999999999</v>
      </c>
    </row>
    <row r="37" spans="2:32" x14ac:dyDescent="0.25">
      <c r="B37" s="7" t="s">
        <v>27</v>
      </c>
      <c r="C37" s="7">
        <v>3.6</v>
      </c>
    </row>
    <row r="39" spans="2:32" ht="18" x14ac:dyDescent="0.25">
      <c r="B39" s="5" t="s">
        <v>1</v>
      </c>
      <c r="C39" s="5" t="s">
        <v>14</v>
      </c>
      <c r="D39" s="5" t="s">
        <v>0</v>
      </c>
      <c r="E39" s="5" t="s">
        <v>36</v>
      </c>
      <c r="F39" s="5" t="s">
        <v>28</v>
      </c>
      <c r="G39" s="5" t="s">
        <v>35</v>
      </c>
      <c r="H39" s="5" t="s">
        <v>34</v>
      </c>
      <c r="AB39" s="5" t="s">
        <v>4</v>
      </c>
      <c r="AC39" s="4">
        <f>Y41</f>
        <v>3.6781128683029527</v>
      </c>
      <c r="AE39" s="5" t="s">
        <v>4</v>
      </c>
      <c r="AF39" s="4">
        <f>Y51</f>
        <v>3.6500097552262942</v>
      </c>
    </row>
    <row r="40" spans="2:32" ht="18" x14ac:dyDescent="0.25">
      <c r="B40" s="1">
        <v>10000000</v>
      </c>
      <c r="C40" s="27">
        <v>0.05</v>
      </c>
      <c r="D40" s="1">
        <v>2.4649999999999999</v>
      </c>
      <c r="E40" s="3">
        <v>2.5000000000000001E-4</v>
      </c>
      <c r="F40" s="1">
        <v>1.0000000000000001E-5</v>
      </c>
      <c r="G40" s="3">
        <f t="shared" ref="G40:G51" si="1">(E40-(X$41*D40+Y$41))</f>
        <v>3.1362522959416383E-3</v>
      </c>
      <c r="H40" s="33"/>
      <c r="I40" s="9"/>
      <c r="X40" s="23" t="s">
        <v>32</v>
      </c>
      <c r="Y40" s="25"/>
      <c r="AB40" s="5" t="s">
        <v>19</v>
      </c>
      <c r="AC40" s="4">
        <f>Y42</f>
        <v>7.5539774094392186E-3</v>
      </c>
      <c r="AD40" s="9"/>
      <c r="AE40" s="5" t="s">
        <v>19</v>
      </c>
      <c r="AF40" s="4">
        <f>Y42</f>
        <v>7.5539774094392186E-3</v>
      </c>
    </row>
    <row r="41" spans="2:32" ht="18" x14ac:dyDescent="0.25">
      <c r="B41" s="1">
        <v>1000000</v>
      </c>
      <c r="C41" s="28"/>
      <c r="D41" s="1">
        <v>2.464</v>
      </c>
      <c r="E41" s="3">
        <v>2.47E-3</v>
      </c>
      <c r="F41" s="1">
        <v>1.0000000000000001E-5</v>
      </c>
      <c r="G41" s="3">
        <f t="shared" si="1"/>
        <v>3.8629463646640272E-3</v>
      </c>
      <c r="H41" s="34"/>
      <c r="I41" s="9"/>
      <c r="W41" s="6" t="s">
        <v>6</v>
      </c>
      <c r="X41" s="4">
        <f t="array" ref="X41:Y43">LINEST(E40:E51,D40:D51,1,1)</f>
        <v>-1.4933059312774419</v>
      </c>
      <c r="Y41" s="4">
        <v>3.6781128683029527</v>
      </c>
      <c r="Z41" s="6" t="s">
        <v>9</v>
      </c>
      <c r="AB41" s="5" t="s">
        <v>20</v>
      </c>
      <c r="AC41" s="15">
        <f>AC40/AC39*100</f>
        <v>0.20537644384264245</v>
      </c>
      <c r="AE41" s="5" t="s">
        <v>20</v>
      </c>
      <c r="AF41" s="15">
        <f>AF40/AF39*100</f>
        <v>0.2069577320614828</v>
      </c>
    </row>
    <row r="42" spans="2:32" ht="18" x14ac:dyDescent="0.25">
      <c r="B42" s="1">
        <v>10000</v>
      </c>
      <c r="C42" s="28"/>
      <c r="D42" s="1">
        <v>2.3109999999999999</v>
      </c>
      <c r="E42" s="1">
        <v>0.23</v>
      </c>
      <c r="F42" s="1">
        <v>1E-3</v>
      </c>
      <c r="G42" s="3">
        <f t="shared" si="1"/>
        <v>2.9171388792153252E-3</v>
      </c>
      <c r="H42" s="3">
        <f t="array" ref="H42">(E42-(X$51*D42+Y$51))</f>
        <v>2.5702306557076615E-4</v>
      </c>
      <c r="I42" s="9"/>
      <c r="W42" s="6" t="s">
        <v>7</v>
      </c>
      <c r="X42" s="4">
        <v>4.5529131323439193E-3</v>
      </c>
      <c r="Y42" s="4">
        <v>7.5539774094392186E-3</v>
      </c>
      <c r="Z42" s="6" t="s">
        <v>10</v>
      </c>
      <c r="AB42" s="5" t="s">
        <v>13</v>
      </c>
      <c r="AC42" s="36">
        <f>ABS(C5-AC39)/C5 *100</f>
        <v>3.0283716611471387</v>
      </c>
      <c r="AE42" s="5" t="s">
        <v>13</v>
      </c>
      <c r="AF42" s="36">
        <f>ABS(C5-AF39)/C5 *100</f>
        <v>2.2411696141819157</v>
      </c>
    </row>
    <row r="43" spans="2:32" ht="15.6" customHeight="1" x14ac:dyDescent="0.25">
      <c r="B43" s="1">
        <v>4700</v>
      </c>
      <c r="C43" s="28"/>
      <c r="D43" s="1">
        <v>2.1589999999999998</v>
      </c>
      <c r="E43" s="1">
        <v>0.45500000000000002</v>
      </c>
      <c r="F43" s="1">
        <v>1E-3</v>
      </c>
      <c r="G43" s="3">
        <f t="shared" si="1"/>
        <v>9.3463732504422969E-4</v>
      </c>
      <c r="H43" s="3">
        <f t="array" ref="H43">(E43-(X$51*D43+Y$51))</f>
        <v>2.978926889526945E-4</v>
      </c>
      <c r="I43" s="9"/>
      <c r="W43" s="6" t="s">
        <v>8</v>
      </c>
      <c r="X43" s="22">
        <v>0.99990705184371309</v>
      </c>
      <c r="Y43" s="11">
        <v>1.3103019539363775E-2</v>
      </c>
      <c r="Z43" s="6" t="s">
        <v>11</v>
      </c>
    </row>
    <row r="44" spans="2:32" ht="18" x14ac:dyDescent="0.25">
      <c r="B44" s="1">
        <v>2200</v>
      </c>
      <c r="C44" s="28"/>
      <c r="D44" s="1">
        <v>1.901</v>
      </c>
      <c r="E44" s="1">
        <v>0.83599999999999997</v>
      </c>
      <c r="F44" s="1">
        <v>1E-3</v>
      </c>
      <c r="G44" s="3">
        <f t="shared" si="1"/>
        <v>-3.3382929445354703E-3</v>
      </c>
      <c r="H44" s="3">
        <f t="array" ref="H44">(E44-(X$51*D44+Y$51))</f>
        <v>-5.4063123977943217E-4</v>
      </c>
      <c r="I44" s="9"/>
      <c r="W44" s="12"/>
      <c r="X44" s="12"/>
      <c r="Y44" s="13"/>
      <c r="AB44" s="5" t="s">
        <v>3</v>
      </c>
      <c r="AC44" s="4">
        <f xml:space="preserve"> -Y41/X41</f>
        <v>2.4630672063001366</v>
      </c>
      <c r="AD44" s="9"/>
      <c r="AE44" s="5" t="s">
        <v>3</v>
      </c>
      <c r="AF44" s="4">
        <f xml:space="preserve"> -Y51/X51</f>
        <v>2.4662323412504752</v>
      </c>
    </row>
    <row r="45" spans="2:32" ht="18" x14ac:dyDescent="0.25">
      <c r="B45" s="1">
        <v>1500</v>
      </c>
      <c r="C45" s="28"/>
      <c r="D45" s="1">
        <v>1.7250000000000001</v>
      </c>
      <c r="E45" s="1">
        <v>1.097</v>
      </c>
      <c r="F45" s="1">
        <v>1E-3</v>
      </c>
      <c r="G45" s="3">
        <f t="shared" si="1"/>
        <v>-5.1601368493652267E-3</v>
      </c>
      <c r="H45" s="3">
        <f t="array" ref="H45">(E45-(X$51*D45+Y$51))</f>
        <v>-1.962430744217869E-5</v>
      </c>
      <c r="I45" s="9"/>
      <c r="W45" s="13"/>
      <c r="X45" s="12"/>
      <c r="Y45" s="14"/>
      <c r="AB45" s="5" t="s">
        <v>21</v>
      </c>
      <c r="AC45" s="4">
        <f>SQRT((Y42/X41)^2+(Y41*X42/(X41)^2)^2)</f>
        <v>9.0544534853088041E-3</v>
      </c>
      <c r="AE45" s="5" t="s">
        <v>21</v>
      </c>
      <c r="AF45" s="4">
        <f>SQRT((Y52/X51)^2+(Y51*X52/(X51)^2)^2)</f>
        <v>1.0021219388169883E-3</v>
      </c>
    </row>
    <row r="46" spans="2:32" ht="18" x14ac:dyDescent="0.25">
      <c r="B46" s="1">
        <v>1000</v>
      </c>
      <c r="C46" s="28"/>
      <c r="D46" s="4">
        <v>1.522</v>
      </c>
      <c r="E46" s="1">
        <v>1.397</v>
      </c>
      <c r="F46" s="1">
        <v>1E-3</v>
      </c>
      <c r="G46" s="3">
        <f t="shared" si="1"/>
        <v>-8.301240898686002E-3</v>
      </c>
      <c r="H46" s="3">
        <f t="array" ref="H46">(E46-(X$51*D46+Y$51))</f>
        <v>-4.5846290253037658E-4</v>
      </c>
      <c r="I46" s="9"/>
      <c r="AB46" s="5" t="s">
        <v>22</v>
      </c>
      <c r="AC46" s="15">
        <f>AC45/AC44*100</f>
        <v>0.36760886841207352</v>
      </c>
      <c r="AE46" s="5" t="s">
        <v>22</v>
      </c>
      <c r="AF46" s="11">
        <f>AF45/AF44*100</f>
        <v>4.0633719786063366E-2</v>
      </c>
    </row>
    <row r="47" spans="2:32" x14ac:dyDescent="0.25">
      <c r="B47" s="1">
        <v>470</v>
      </c>
      <c r="C47" s="28"/>
      <c r="D47" s="1">
        <v>1.1259999999999999</v>
      </c>
      <c r="E47" s="1">
        <v>1.984</v>
      </c>
      <c r="F47" s="1">
        <v>1E-3</v>
      </c>
      <c r="G47" s="3">
        <f t="shared" si="1"/>
        <v>-1.2650389684553343E-2</v>
      </c>
      <c r="H47" s="3">
        <f t="array" ref="H47">(E47-(X$51*D47+Y$51))</f>
        <v>4.6380269522861006E-4</v>
      </c>
      <c r="I47" s="9"/>
      <c r="AB47" s="5" t="s">
        <v>13</v>
      </c>
      <c r="AC47" s="36">
        <f>ABS(AC44-C4)/C4*100</f>
        <v>1.7796366239725918</v>
      </c>
      <c r="AE47" s="5" t="s">
        <v>13</v>
      </c>
      <c r="AF47" s="36">
        <f>ABS(AF44-C4)/C4*100</f>
        <v>1.9104273243998042</v>
      </c>
    </row>
    <row r="48" spans="2:32" x14ac:dyDescent="0.25">
      <c r="B48" s="1">
        <v>220</v>
      </c>
      <c r="C48" s="28"/>
      <c r="D48" s="1">
        <v>0.60499999999999998</v>
      </c>
      <c r="E48" s="1">
        <v>2.8</v>
      </c>
      <c r="F48" s="1">
        <v>0.1</v>
      </c>
      <c r="G48" s="3">
        <f t="shared" si="1"/>
        <v>2.5337220119899584E-2</v>
      </c>
      <c r="H48" s="33"/>
      <c r="I48" s="9"/>
      <c r="AD48" s="9"/>
    </row>
    <row r="49" spans="2:32" ht="18" x14ac:dyDescent="0.25">
      <c r="B49" s="1">
        <v>150</v>
      </c>
      <c r="C49" s="28"/>
      <c r="D49" s="1">
        <v>0.45200000000000001</v>
      </c>
      <c r="E49" s="1">
        <v>3</v>
      </c>
      <c r="F49" s="1">
        <v>0.1</v>
      </c>
      <c r="G49" s="3">
        <f t="shared" si="1"/>
        <v>-3.1385873655489505E-3</v>
      </c>
      <c r="H49" s="35"/>
      <c r="I49" s="9"/>
      <c r="AB49" s="5" t="s">
        <v>12</v>
      </c>
      <c r="AC49" s="36">
        <f xml:space="preserve"> -1/X41*1000</f>
        <v>669.65514504087889</v>
      </c>
      <c r="AE49" s="5" t="s">
        <v>12</v>
      </c>
      <c r="AF49" s="36">
        <f xml:space="preserve"> -1/X51*1000</f>
        <v>675.67828763174725</v>
      </c>
    </row>
    <row r="50" spans="2:32" ht="18" x14ac:dyDescent="0.25">
      <c r="B50" s="16">
        <v>100</v>
      </c>
      <c r="C50" s="29"/>
      <c r="D50" s="16">
        <v>0.33200000000000002</v>
      </c>
      <c r="E50" s="16">
        <v>3.2</v>
      </c>
      <c r="F50" s="1">
        <v>0.1</v>
      </c>
      <c r="G50" s="3">
        <f t="shared" si="1"/>
        <v>1.7664700881158346E-2</v>
      </c>
      <c r="H50" s="35"/>
      <c r="X50" s="26" t="s">
        <v>33</v>
      </c>
      <c r="Y50" s="26"/>
      <c r="AB50" s="5" t="s">
        <v>23</v>
      </c>
      <c r="AC50" s="4">
        <f>X42/X41^2</f>
        <v>2.0416993197034561E-3</v>
      </c>
      <c r="AE50" s="5" t="s">
        <v>23</v>
      </c>
      <c r="AF50" s="20">
        <f>X52/X51^2</f>
        <v>2.2032363385601143E-4</v>
      </c>
    </row>
    <row r="51" spans="2:32" ht="18" x14ac:dyDescent="0.25">
      <c r="B51" s="16">
        <v>47</v>
      </c>
      <c r="C51" s="18">
        <v>0.01</v>
      </c>
      <c r="D51" s="16">
        <v>0.17199999999999999</v>
      </c>
      <c r="E51" s="16">
        <v>3.4</v>
      </c>
      <c r="F51" s="16">
        <v>0.1</v>
      </c>
      <c r="G51" s="3">
        <f t="shared" si="1"/>
        <v>-2.126424812323302E-2</v>
      </c>
      <c r="H51" s="34"/>
      <c r="W51" s="6" t="s">
        <v>6</v>
      </c>
      <c r="X51" s="20">
        <f t="array" ref="X51:Y53">LINEST(E42:E47,D42:D47,1,1)</f>
        <v>-1.4799942787935374</v>
      </c>
      <c r="Y51" s="20">
        <v>3.6500097552262942</v>
      </c>
      <c r="Z51" s="6" t="s">
        <v>9</v>
      </c>
      <c r="AB51" s="5" t="s">
        <v>24</v>
      </c>
      <c r="AC51" s="20">
        <f>AC50/AC49*100</f>
        <v>3.0488817039982886E-4</v>
      </c>
      <c r="AE51" s="5" t="s">
        <v>24</v>
      </c>
      <c r="AF51" s="22">
        <f>AF50/AF49*100</f>
        <v>3.26077717589899E-5</v>
      </c>
    </row>
    <row r="52" spans="2:32" ht="18" x14ac:dyDescent="0.25">
      <c r="W52" s="6" t="s">
        <v>7</v>
      </c>
      <c r="X52" s="20">
        <v>4.8259315647510541E-4</v>
      </c>
      <c r="Y52" s="20">
        <v>8.8495418363235072E-4</v>
      </c>
      <c r="Z52" s="6" t="s">
        <v>10</v>
      </c>
      <c r="AB52" s="5" t="s">
        <v>13</v>
      </c>
      <c r="AC52" s="36">
        <f>ABS(AC49-C6)/C6*100</f>
        <v>1.0849121062217293</v>
      </c>
      <c r="AE52" s="5" t="s">
        <v>13</v>
      </c>
      <c r="AF52" s="15">
        <f>ABS(AF49-C6)/C6*100</f>
        <v>0.19523077817618129</v>
      </c>
    </row>
    <row r="53" spans="2:32" ht="18" x14ac:dyDescent="0.25">
      <c r="W53" s="6" t="s">
        <v>8</v>
      </c>
      <c r="X53" s="21">
        <v>0.99999957469346934</v>
      </c>
      <c r="Y53" s="20">
        <v>4.6711062242594056E-4</v>
      </c>
      <c r="Z53" s="6" t="s">
        <v>11</v>
      </c>
    </row>
    <row r="67" spans="9:23" x14ac:dyDescent="0.25">
      <c r="I67" s="23">
        <v>1</v>
      </c>
      <c r="J67" s="24"/>
      <c r="K67" s="25"/>
      <c r="M67" s="26">
        <v>2</v>
      </c>
      <c r="N67" s="26"/>
      <c r="O67" s="26"/>
    </row>
    <row r="68" spans="9:23" x14ac:dyDescent="0.25">
      <c r="I68" s="26" t="s">
        <v>18</v>
      </c>
      <c r="J68" s="6" t="s">
        <v>6</v>
      </c>
      <c r="K68" s="11">
        <f>(X41-X12)/X12*100</f>
        <v>-4.01702801537221E-2</v>
      </c>
      <c r="M68" s="26" t="s">
        <v>18</v>
      </c>
      <c r="N68" s="6" t="s">
        <v>6</v>
      </c>
      <c r="O68" s="11">
        <f>(X51-X19)/X19*100</f>
        <v>-8.3683899926482577E-2</v>
      </c>
    </row>
    <row r="69" spans="9:23" x14ac:dyDescent="0.25">
      <c r="I69" s="26"/>
      <c r="J69" s="6" t="s">
        <v>9</v>
      </c>
      <c r="K69" s="11">
        <f>-(Y41-Y12)/Y12*100</f>
        <v>-0.10834664984752868</v>
      </c>
      <c r="M69" s="26"/>
      <c r="N69" s="6" t="s">
        <v>9</v>
      </c>
      <c r="O69" s="11">
        <f>-(Y51-Y19)/Y19*100</f>
        <v>-9.5248781218478032E-2</v>
      </c>
      <c r="W69" s="17"/>
    </row>
    <row r="70" spans="9:23" ht="18" x14ac:dyDescent="0.25">
      <c r="I70" s="26"/>
      <c r="J70" s="6" t="s">
        <v>15</v>
      </c>
      <c r="K70" s="11">
        <f>(AC10-AC39)/AC10*100</f>
        <v>-0.10834664984752868</v>
      </c>
      <c r="M70" s="26"/>
      <c r="N70" s="6" t="s">
        <v>15</v>
      </c>
      <c r="O70" s="11">
        <f>(AF10-AF39)/AF10*100</f>
        <v>-9.5248781218478032E-2</v>
      </c>
    </row>
    <row r="71" spans="9:23" ht="18" x14ac:dyDescent="0.25">
      <c r="I71" s="26"/>
      <c r="J71" s="6" t="s">
        <v>17</v>
      </c>
      <c r="K71" s="11">
        <f>(AC15-AC44)/AC15*100</f>
        <v>-0.14857661364318936</v>
      </c>
      <c r="M71" s="26"/>
      <c r="N71" s="6" t="s">
        <v>17</v>
      </c>
      <c r="O71" s="11">
        <f>(AF15-AF44)/AF15*100</f>
        <v>-0.1790825444022032</v>
      </c>
    </row>
    <row r="72" spans="9:23" ht="18" x14ac:dyDescent="0.25">
      <c r="I72" s="26"/>
      <c r="J72" s="6" t="s">
        <v>16</v>
      </c>
      <c r="K72" s="11">
        <f>(AC20-AC49)/AC20*100</f>
        <v>-4.0186423152497867E-2</v>
      </c>
      <c r="M72" s="26"/>
      <c r="N72" s="6" t="s">
        <v>16</v>
      </c>
      <c r="O72" s="11">
        <f>(AF20-AF49)/AF20*100</f>
        <v>-8.3753988530450088E-2</v>
      </c>
    </row>
  </sheetData>
  <mergeCells count="17">
    <mergeCell ref="I68:I72"/>
    <mergeCell ref="B3:C3"/>
    <mergeCell ref="X11:Y11"/>
    <mergeCell ref="X40:Y40"/>
    <mergeCell ref="C11:C20"/>
    <mergeCell ref="C40:C50"/>
    <mergeCell ref="X18:Y18"/>
    <mergeCell ref="H11:H12"/>
    <mergeCell ref="H18:H21"/>
    <mergeCell ref="H40:H41"/>
    <mergeCell ref="M68:M72"/>
    <mergeCell ref="H48:H51"/>
    <mergeCell ref="I67:K67"/>
    <mergeCell ref="M67:O67"/>
    <mergeCell ref="AB9:AC9"/>
    <mergeCell ref="AE9:AF9"/>
    <mergeCell ref="X50:Y5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Thévenin Norton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Sérgio Sousa</cp:lastModifiedBy>
  <dcterms:created xsi:type="dcterms:W3CDTF">2023-02-28T16:58:20Z</dcterms:created>
  <dcterms:modified xsi:type="dcterms:W3CDTF">2023-04-23T17:53:17Z</dcterms:modified>
</cp:coreProperties>
</file>