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faculdade\3º Ano\Labs III\LABSFISICAIII\EXP 9\"/>
    </mc:Choice>
  </mc:AlternateContent>
  <xr:revisionPtr revIDLastSave="0" documentId="13_ncr:1_{735B465E-926B-4B3D-B139-2CC6E07251FD}" xr6:coauthVersionLast="47" xr6:coauthVersionMax="47" xr10:uidLastSave="{00000000-0000-0000-0000-000000000000}"/>
  <bookViews>
    <workbookView xWindow="-108" yWindow="-108" windowWidth="23256" windowHeight="12456" activeTab="3" xr2:uid="{CAF38A1F-BD9D-416B-BE17-8DE3D13292B8}"/>
  </bookViews>
  <sheets>
    <sheet name="Polarização" sheetId="10" r:id="rId1"/>
    <sheet name="Lâmina - 83" sheetId="11" r:id="rId2"/>
    <sheet name="Lâmina - 43" sheetId="13" r:id="rId3"/>
    <sheet name="Luz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0" i="12" l="1"/>
  <c r="N23" i="12"/>
  <c r="E4" i="11" l="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3" i="11"/>
  <c r="B24" i="11" a="1"/>
  <c r="B24" i="11" s="1"/>
  <c r="AB15" i="12"/>
  <c r="AD15" i="12"/>
  <c r="AB7" i="12"/>
  <c r="AB9" i="12"/>
  <c r="AB13" i="12"/>
  <c r="AB14" i="12" s="1"/>
  <c r="AB12" i="12"/>
  <c r="N24" i="12" l="1"/>
  <c r="N25" i="12"/>
  <c r="N26" i="12"/>
  <c r="I24" i="12" a="1"/>
  <c r="I24" i="12" s="1"/>
  <c r="D3" i="12"/>
  <c r="D4" i="12"/>
  <c r="D5" i="12"/>
  <c r="D6" i="12"/>
  <c r="D7" i="12"/>
  <c r="D8" i="12"/>
  <c r="D9" i="12"/>
  <c r="D10" i="12"/>
  <c r="D11" i="12"/>
  <c r="D12" i="12"/>
  <c r="D2" i="12"/>
  <c r="J25" i="12" l="1"/>
  <c r="I26" i="12"/>
  <c r="I25" i="12"/>
  <c r="J26" i="12"/>
  <c r="J24" i="12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3" i="13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3" i="11"/>
  <c r="F15" i="11" a="1"/>
  <c r="F15" i="11" s="1"/>
  <c r="J17" i="11" s="1"/>
  <c r="I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3" i="10"/>
  <c r="AA58" i="10" s="1"/>
  <c r="L3" i="10"/>
  <c r="H28" i="10"/>
  <c r="B25" i="12" a="1"/>
  <c r="B25" i="12" s="1"/>
  <c r="C25" i="12" s="1" a="1"/>
  <c r="C25" i="12" s="1"/>
  <c r="G2" i="12" s="1"/>
  <c r="J28" i="11" l="1"/>
  <c r="J27" i="11"/>
  <c r="J31" i="11"/>
  <c r="J26" i="11"/>
  <c r="J25" i="11"/>
  <c r="J24" i="11"/>
  <c r="J23" i="11"/>
  <c r="J35" i="11"/>
  <c r="J34" i="11"/>
  <c r="J22" i="11"/>
  <c r="J33" i="11"/>
  <c r="J21" i="11"/>
  <c r="J32" i="11"/>
  <c r="J20" i="11"/>
  <c r="J19" i="11"/>
  <c r="J18" i="11"/>
  <c r="J30" i="11"/>
  <c r="J29" i="11"/>
  <c r="G8" i="12"/>
  <c r="G7" i="12"/>
  <c r="G6" i="12"/>
  <c r="G5" i="12"/>
  <c r="G9" i="12"/>
  <c r="G12" i="12"/>
  <c r="G4" i="12"/>
  <c r="G10" i="12"/>
  <c r="G11" i="12"/>
  <c r="G3" i="12"/>
  <c r="C14" i="12" a="1"/>
  <c r="C14" i="12" s="1"/>
  <c r="B14" i="12" a="1"/>
  <c r="B14" i="12" s="1"/>
  <c r="N2" i="12"/>
  <c r="B22" i="13"/>
  <c r="B21" i="13"/>
  <c r="B20" i="13"/>
  <c r="B19" i="13"/>
  <c r="B18" i="13"/>
  <c r="B17" i="13"/>
  <c r="B16" i="13"/>
  <c r="B15" i="13"/>
  <c r="B14" i="13"/>
  <c r="B13" i="13"/>
  <c r="B12" i="13"/>
  <c r="B11" i="13"/>
  <c r="H10" i="13"/>
  <c r="B10" i="13"/>
  <c r="B9" i="13"/>
  <c r="B8" i="13"/>
  <c r="B7" i="13"/>
  <c r="B6" i="13"/>
  <c r="B5" i="13"/>
  <c r="B4" i="13"/>
  <c r="B3" i="13"/>
  <c r="H10" i="11"/>
  <c r="E14" i="13" l="1"/>
  <c r="E15" i="13"/>
  <c r="E16" i="13"/>
  <c r="E10" i="13"/>
  <c r="E11" i="13"/>
  <c r="E12" i="13"/>
  <c r="E3" i="13"/>
  <c r="E4" i="13"/>
  <c r="E5" i="13"/>
  <c r="E17" i="13"/>
  <c r="E18" i="13"/>
  <c r="E19" i="13"/>
  <c r="E20" i="13"/>
  <c r="E21" i="13"/>
  <c r="E22" i="13"/>
  <c r="E13" i="13"/>
  <c r="E6" i="13"/>
  <c r="E7" i="13"/>
  <c r="E8" i="13"/>
  <c r="E9" i="13"/>
  <c r="K4" i="10" l="1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3" i="10"/>
  <c r="N5" i="12"/>
  <c r="N3" i="12" s="1"/>
  <c r="I3" i="12" l="1" a="1"/>
  <c r="I3" i="12" s="1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3" i="10"/>
  <c r="I4" i="10" l="1"/>
  <c r="H4" i="10"/>
  <c r="L4" i="10" s="1"/>
  <c r="H18" i="10"/>
  <c r="L18" i="10" s="1"/>
  <c r="I18" i="10"/>
  <c r="H5" i="10"/>
  <c r="L5" i="10" s="1"/>
  <c r="I5" i="10"/>
  <c r="H15" i="10"/>
  <c r="L15" i="10" s="1"/>
  <c r="I15" i="10"/>
  <c r="H10" i="10"/>
  <c r="L10" i="10" s="1"/>
  <c r="I10" i="10"/>
  <c r="I17" i="10"/>
  <c r="H17" i="10"/>
  <c r="L17" i="10" s="1"/>
  <c r="H12" i="10"/>
  <c r="L12" i="10" s="1"/>
  <c r="I12" i="10"/>
  <c r="H3" i="10"/>
  <c r="H9" i="10"/>
  <c r="L9" i="10" s="1"/>
  <c r="I9" i="10"/>
  <c r="I20" i="10"/>
  <c r="H20" i="10"/>
  <c r="L20" i="10" s="1"/>
  <c r="H8" i="10"/>
  <c r="L8" i="10" s="1"/>
  <c r="I8" i="10"/>
  <c r="H6" i="10"/>
  <c r="L6" i="10" s="1"/>
  <c r="I6" i="10"/>
  <c r="I16" i="10"/>
  <c r="H16" i="10"/>
  <c r="L16" i="10" s="1"/>
  <c r="H14" i="10"/>
  <c r="L14" i="10" s="1"/>
  <c r="I14" i="10"/>
  <c r="I13" i="10"/>
  <c r="H13" i="10"/>
  <c r="L13" i="10" s="1"/>
  <c r="I11" i="10"/>
  <c r="H11" i="10"/>
  <c r="L11" i="10" s="1"/>
  <c r="H21" i="10"/>
  <c r="L21" i="10" s="1"/>
  <c r="I21" i="10"/>
  <c r="I19" i="10"/>
  <c r="H19" i="10"/>
  <c r="L19" i="10" s="1"/>
  <c r="I7" i="10"/>
  <c r="H7" i="10"/>
  <c r="L7" i="10" s="1"/>
  <c r="J3" i="12"/>
  <c r="E4" i="12" s="1"/>
  <c r="F4" i="12" s="1"/>
  <c r="J5" i="12"/>
  <c r="I5" i="12"/>
  <c r="J4" i="12"/>
  <c r="I4" i="12"/>
  <c r="AA41" i="10" l="1"/>
  <c r="E12" i="12"/>
  <c r="F12" i="12" s="1"/>
  <c r="E8" i="12"/>
  <c r="F8" i="12" s="1"/>
  <c r="E9" i="12"/>
  <c r="F9" i="12" s="1"/>
  <c r="E2" i="12"/>
  <c r="F2" i="12" s="1"/>
  <c r="E7" i="12"/>
  <c r="F7" i="12" s="1"/>
  <c r="E11" i="12"/>
  <c r="F11" i="12" s="1"/>
  <c r="E3" i="12"/>
  <c r="F3" i="12" s="1"/>
  <c r="E10" i="12"/>
  <c r="F10" i="12" s="1"/>
  <c r="E5" i="12"/>
  <c r="F5" i="12" s="1"/>
  <c r="E6" i="12"/>
  <c r="F6" i="12" s="1"/>
  <c r="N4" i="12" l="1"/>
  <c r="S2" i="12" s="1"/>
  <c r="S5" i="12" s="1"/>
  <c r="P4" i="12"/>
  <c r="S3" i="12" l="1"/>
  <c r="S4" i="1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<sst xmlns="http://schemas.openxmlformats.org/spreadsheetml/2006/main" count="91" uniqueCount="60">
  <si>
    <t>Sem Analisador</t>
  </si>
  <si>
    <t xml:space="preserve"> θ P (rad)</t>
  </si>
  <si>
    <t>VPP</t>
  </si>
  <si>
    <r>
      <t> </t>
    </r>
    <r>
      <rPr>
        <b/>
        <sz val="11"/>
        <color rgb="FF202122"/>
        <rFont val="Arial"/>
        <family val="2"/>
      </rPr>
      <t>θ</t>
    </r>
    <r>
      <rPr>
        <sz val="11"/>
        <color rgb="FF202122"/>
        <rFont val="Arial"/>
        <family val="2"/>
      </rPr>
      <t xml:space="preserve"> P</t>
    </r>
  </si>
  <si>
    <t>Polarizador na  θP max</t>
  </si>
  <si>
    <r>
      <t> </t>
    </r>
    <r>
      <rPr>
        <b/>
        <sz val="11"/>
        <color rgb="FF202122"/>
        <rFont val="Arial"/>
        <family val="2"/>
      </rPr>
      <t>θ</t>
    </r>
    <r>
      <rPr>
        <sz val="11"/>
        <color rgb="FF202122"/>
        <rFont val="Arial"/>
        <family val="2"/>
      </rPr>
      <t xml:space="preserve"> A</t>
    </r>
  </si>
  <si>
    <t xml:space="preserve"> θ A (rad)</t>
  </si>
  <si>
    <t>Lâmina Anisotrópica</t>
  </si>
  <si>
    <t>Z</t>
  </si>
  <si>
    <t>ajuste</t>
  </si>
  <si>
    <t>Resíduos</t>
  </si>
  <si>
    <t>fase</t>
  </si>
  <si>
    <t>m</t>
  </si>
  <si>
    <t>u(m)</t>
  </si>
  <si>
    <t>r^2</t>
  </si>
  <si>
    <t>b</t>
  </si>
  <si>
    <t>u(b)</t>
  </si>
  <si>
    <t>sy</t>
  </si>
  <si>
    <t>Regressão Linear</t>
  </si>
  <si>
    <t>c</t>
  </si>
  <si>
    <t>fm</t>
  </si>
  <si>
    <t>T(fm-fr)</t>
  </si>
  <si>
    <t>fm-fr</t>
  </si>
  <si>
    <t>fr</t>
  </si>
  <si>
    <t>u(fm)</t>
  </si>
  <si>
    <t>u(fm-fr)</t>
  </si>
  <si>
    <t>u(T(fm-fr))</t>
  </si>
  <si>
    <t>u(fr)</t>
  </si>
  <si>
    <t>u(c)</t>
  </si>
  <si>
    <t>u(c) (%)</t>
  </si>
  <si>
    <t>erro %</t>
  </si>
  <si>
    <t>c ref</t>
  </si>
  <si>
    <t>Δt osc</t>
  </si>
  <si>
    <t>Valores q registamos é o valor que diz na escala do analisador. Maximo ocorre para  θ = 50º</t>
  </si>
  <si>
    <t>normal</t>
  </si>
  <si>
    <t>Registamos valores  "corretos" de theta. -40º excel = 90 º escala; 45º excel = 5º escala</t>
  </si>
  <si>
    <t>beta</t>
  </si>
  <si>
    <t>beta (rad)</t>
  </si>
  <si>
    <r>
      <t>P</t>
    </r>
    <r>
      <rPr>
        <vertAlign val="subscript"/>
        <sz val="11"/>
        <color theme="1"/>
        <rFont val="Calibri"/>
        <family val="2"/>
        <scheme val="minor"/>
      </rPr>
      <t>A</t>
    </r>
  </si>
  <si>
    <t>residuos</t>
  </si>
  <si>
    <r>
      <t>cos</t>
    </r>
    <r>
      <rPr>
        <vertAlign val="superscript"/>
        <sz val="11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(Δθ)</t>
    </r>
  </si>
  <si>
    <t>Correção de 5º para a esquerda</t>
  </si>
  <si>
    <t>Grau Polarização</t>
  </si>
  <si>
    <t>r2 entre experimental e teórico</t>
  </si>
  <si>
    <t xml:space="preserve">Δθ </t>
  </si>
  <si>
    <t>c correção</t>
  </si>
  <si>
    <r>
      <t>cos</t>
    </r>
    <r>
      <rPr>
        <vertAlign val="superscript"/>
        <sz val="8"/>
        <color rgb="FF202122"/>
        <rFont val="Arial"/>
        <family val="2"/>
      </rPr>
      <t>2</t>
    </r>
    <r>
      <rPr>
        <sz val="8"/>
        <color rgb="FF202122"/>
        <rFont val="Arial"/>
        <family val="2"/>
      </rPr>
      <t>(Δθ) c correção</t>
    </r>
  </si>
  <si>
    <t>excel</t>
  </si>
  <si>
    <t>escala</t>
  </si>
  <si>
    <t xml:space="preserve"> </t>
  </si>
  <si>
    <t>n acr</t>
  </si>
  <si>
    <t>u(n acr)</t>
  </si>
  <si>
    <t>c acr</t>
  </si>
  <si>
    <t>L</t>
  </si>
  <si>
    <t>t ar</t>
  </si>
  <si>
    <t>t ar+acr</t>
  </si>
  <si>
    <t>u(c acr)</t>
  </si>
  <si>
    <t>u(n acr) (%)</t>
  </si>
  <si>
    <t>u(c acr) (%)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</si>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</sst>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"/>
    <numFmt numFmtId="166" formatCode="0.0E+00"/>
    <numFmt numFmtId="168" formatCode="0.000E+00"/>
    <numFmt numFmtId="175" formatCode="0.0%"/>
  </numFmts>
  <fonts count="11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1"/>
      <color rgb="FF202122"/>
      <name val="Arial"/>
      <family val="2"/>
    </font>
    <font>
      <sz val="9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vertAlign val="superscript"/>
      <sz val="11"/>
      <color rgb="FF202122"/>
      <name val="Arial"/>
      <family val="2"/>
    </font>
    <font>
      <sz val="10"/>
      <color theme="1"/>
      <name val="Calibri"/>
      <family val="2"/>
      <scheme val="minor"/>
    </font>
    <font>
      <sz val="9"/>
      <color rgb="FF202122"/>
      <name val="Arial"/>
      <family val="2"/>
    </font>
    <font>
      <sz val="8"/>
      <color rgb="FF202122"/>
      <name val="Arial"/>
      <family val="2"/>
    </font>
    <font>
      <vertAlign val="superscript"/>
      <sz val="8"/>
      <color rgb="FF2021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75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aseline="0"/>
              <a:t>Apenas com o Polarizador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746555822153132"/>
          <c:y val="0.16484444444444443"/>
          <c:w val="0.81453730300879756"/>
          <c:h val="0.6600297462817147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Polarização!$B$3:$B$41</c:f>
              <c:numCache>
                <c:formatCode>General</c:formatCode>
                <c:ptCount val="39"/>
                <c:pt idx="0">
                  <c:v>1.6580627893946132</c:v>
                </c:pt>
                <c:pt idx="1">
                  <c:v>1.5707963267948966</c:v>
                </c:pt>
                <c:pt idx="2">
                  <c:v>1.4835298641951802</c:v>
                </c:pt>
                <c:pt idx="3">
                  <c:v>1.3962634015954636</c:v>
                </c:pt>
                <c:pt idx="4">
                  <c:v>1.3089969389957472</c:v>
                </c:pt>
                <c:pt idx="5">
                  <c:v>1.2217304763960306</c:v>
                </c:pt>
                <c:pt idx="6">
                  <c:v>1.1344640137963142</c:v>
                </c:pt>
                <c:pt idx="7">
                  <c:v>1.0471975511965976</c:v>
                </c:pt>
                <c:pt idx="8">
                  <c:v>0.95993108859688125</c:v>
                </c:pt>
                <c:pt idx="9">
                  <c:v>0.87266462599716477</c:v>
                </c:pt>
                <c:pt idx="10">
                  <c:v>0.78539816339744828</c:v>
                </c:pt>
                <c:pt idx="11">
                  <c:v>0.69813170079773179</c:v>
                </c:pt>
                <c:pt idx="12">
                  <c:v>0.6108652381980153</c:v>
                </c:pt>
                <c:pt idx="13">
                  <c:v>0.52359877559829882</c:v>
                </c:pt>
                <c:pt idx="14">
                  <c:v>0.43633231299858238</c:v>
                </c:pt>
                <c:pt idx="15">
                  <c:v>0.3490658503988659</c:v>
                </c:pt>
                <c:pt idx="16">
                  <c:v>0.26179938779914941</c:v>
                </c:pt>
                <c:pt idx="17">
                  <c:v>0.17453292519943295</c:v>
                </c:pt>
                <c:pt idx="18">
                  <c:v>8.7266462599716474E-2</c:v>
                </c:pt>
                <c:pt idx="19">
                  <c:v>0</c:v>
                </c:pt>
                <c:pt idx="20">
                  <c:v>-8.7266462599716474E-2</c:v>
                </c:pt>
                <c:pt idx="21">
                  <c:v>-0.17453292519943295</c:v>
                </c:pt>
                <c:pt idx="22">
                  <c:v>-0.26179938779914941</c:v>
                </c:pt>
                <c:pt idx="23">
                  <c:v>-0.3490658503988659</c:v>
                </c:pt>
                <c:pt idx="24">
                  <c:v>-0.43633231299858238</c:v>
                </c:pt>
                <c:pt idx="25">
                  <c:v>-0.52359877559829882</c:v>
                </c:pt>
                <c:pt idx="26">
                  <c:v>-0.6108652381980153</c:v>
                </c:pt>
                <c:pt idx="27">
                  <c:v>-0.69813170079773179</c:v>
                </c:pt>
                <c:pt idx="28">
                  <c:v>-0.78539816339744828</c:v>
                </c:pt>
                <c:pt idx="29">
                  <c:v>-0.87266462599716477</c:v>
                </c:pt>
                <c:pt idx="30">
                  <c:v>-0.95993108859688125</c:v>
                </c:pt>
                <c:pt idx="31">
                  <c:v>-1.0471975511965976</c:v>
                </c:pt>
                <c:pt idx="32">
                  <c:v>-1.1344640137963142</c:v>
                </c:pt>
                <c:pt idx="33">
                  <c:v>-1.2217304763960306</c:v>
                </c:pt>
                <c:pt idx="34">
                  <c:v>-1.3089969389957472</c:v>
                </c:pt>
                <c:pt idx="35">
                  <c:v>-1.3962634015954636</c:v>
                </c:pt>
                <c:pt idx="36">
                  <c:v>-1.4835298641951802</c:v>
                </c:pt>
                <c:pt idx="37">
                  <c:v>-1.5707963267948966</c:v>
                </c:pt>
                <c:pt idx="38">
                  <c:v>-1.6580627893946132</c:v>
                </c:pt>
              </c:numCache>
            </c:numRef>
          </c:xVal>
          <c:yVal>
            <c:numRef>
              <c:f>Polarização!$D$3:$D$41</c:f>
              <c:numCache>
                <c:formatCode>General</c:formatCode>
                <c:ptCount val="39"/>
                <c:pt idx="0">
                  <c:v>0.69747899159663873</c:v>
                </c:pt>
                <c:pt idx="1">
                  <c:v>0.74789915966386555</c:v>
                </c:pt>
                <c:pt idx="2">
                  <c:v>0.80882352941176472</c:v>
                </c:pt>
                <c:pt idx="3">
                  <c:v>0.86554621848739499</c:v>
                </c:pt>
                <c:pt idx="4">
                  <c:v>0.90756302521008403</c:v>
                </c:pt>
                <c:pt idx="5">
                  <c:v>0.94117647058823517</c:v>
                </c:pt>
                <c:pt idx="6">
                  <c:v>0.96638655462184875</c:v>
                </c:pt>
                <c:pt idx="7">
                  <c:v>0.98739495798319321</c:v>
                </c:pt>
                <c:pt idx="8">
                  <c:v>1</c:v>
                </c:pt>
                <c:pt idx="9">
                  <c:v>0.99159663865546221</c:v>
                </c:pt>
                <c:pt idx="10">
                  <c:v>0.99159663865546221</c:v>
                </c:pt>
                <c:pt idx="11">
                  <c:v>0.97058823529411764</c:v>
                </c:pt>
                <c:pt idx="12">
                  <c:v>0.9243697478991596</c:v>
                </c:pt>
                <c:pt idx="13">
                  <c:v>0.88235294117647056</c:v>
                </c:pt>
                <c:pt idx="14">
                  <c:v>0.83193277310924374</c:v>
                </c:pt>
                <c:pt idx="15">
                  <c:v>0.77310924369747891</c:v>
                </c:pt>
                <c:pt idx="16">
                  <c:v>0.69747899159663873</c:v>
                </c:pt>
                <c:pt idx="17">
                  <c:v>0.63025210084033612</c:v>
                </c:pt>
                <c:pt idx="18">
                  <c:v>0.5714285714285714</c:v>
                </c:pt>
                <c:pt idx="19">
                  <c:v>0.50420168067226889</c:v>
                </c:pt>
                <c:pt idx="20">
                  <c:v>0.45378151260504201</c:v>
                </c:pt>
                <c:pt idx="21">
                  <c:v>0.37815126050420167</c:v>
                </c:pt>
                <c:pt idx="22">
                  <c:v>0.34453781512605036</c:v>
                </c:pt>
                <c:pt idx="23">
                  <c:v>0.31932773109243695</c:v>
                </c:pt>
                <c:pt idx="24">
                  <c:v>0.29831932773109243</c:v>
                </c:pt>
                <c:pt idx="25">
                  <c:v>0.2857142857142857</c:v>
                </c:pt>
                <c:pt idx="26">
                  <c:v>0.2857142857142857</c:v>
                </c:pt>
                <c:pt idx="27">
                  <c:v>0.2857142857142857</c:v>
                </c:pt>
                <c:pt idx="28">
                  <c:v>0.29831932773109243</c:v>
                </c:pt>
                <c:pt idx="29">
                  <c:v>0.31092436974789917</c:v>
                </c:pt>
                <c:pt idx="30">
                  <c:v>0.34453781512605036</c:v>
                </c:pt>
                <c:pt idx="31">
                  <c:v>0.38655462184873945</c:v>
                </c:pt>
                <c:pt idx="32">
                  <c:v>0.43697478991596639</c:v>
                </c:pt>
                <c:pt idx="33">
                  <c:v>0.5</c:v>
                </c:pt>
                <c:pt idx="34">
                  <c:v>0.55462184873949572</c:v>
                </c:pt>
                <c:pt idx="35">
                  <c:v>0.60504201680672265</c:v>
                </c:pt>
                <c:pt idx="36">
                  <c:v>0.67226890756302515</c:v>
                </c:pt>
                <c:pt idx="37">
                  <c:v>0.72689075630252098</c:v>
                </c:pt>
                <c:pt idx="38">
                  <c:v>0.78991596638655459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A3-48AA-B771-7A9A3F450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939475904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Ângulo</a:t>
                </a:r>
                <a:r>
                  <a:rPr lang="pt-PT" baseline="0"/>
                  <a:t>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39475904"/>
        <c:crosses val="autoZero"/>
        <c:crossBetween val="midCat"/>
      </c:valAx>
      <c:valAx>
        <c:axId val="19394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VPP/VPPmax  (s.u.)</a:t>
                </a:r>
              </a:p>
            </c:rich>
          </c:tx>
          <c:layout>
            <c:manualLayout>
              <c:xMode val="edge"/>
              <c:yMode val="edge"/>
              <c:x val="3.3776936681198119E-2"/>
              <c:y val="0.38190376202974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At val="-3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Polarizador (55</a:t>
            </a:r>
            <a:r>
              <a:rPr lang="pt-PT" sz="1400" b="0" i="0" u="none" strike="noStrike" baseline="0">
                <a:effectLst/>
              </a:rPr>
              <a:t>°</a:t>
            </a:r>
            <a:r>
              <a:rPr lang="en-US"/>
              <a:t>) e Analisador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Polarização!$H$3:$H$21</c:f>
              <c:numCache>
                <c:formatCode>General</c:formatCode>
                <c:ptCount val="19"/>
                <c:pt idx="0">
                  <c:v>0.6108652381980153</c:v>
                </c:pt>
                <c:pt idx="1">
                  <c:v>0.43633231299858233</c:v>
                </c:pt>
                <c:pt idx="2">
                  <c:v>0.26179938779914935</c:v>
                </c:pt>
                <c:pt idx="3">
                  <c:v>8.7266462599716377E-2</c:v>
                </c:pt>
                <c:pt idx="4">
                  <c:v>-8.7266462599716488E-2</c:v>
                </c:pt>
                <c:pt idx="5">
                  <c:v>-0.26179938779914946</c:v>
                </c:pt>
                <c:pt idx="6">
                  <c:v>-0.43633231299858244</c:v>
                </c:pt>
                <c:pt idx="7">
                  <c:v>-0.6108652381980153</c:v>
                </c:pt>
                <c:pt idx="8">
                  <c:v>-0.78539816339744828</c:v>
                </c:pt>
                <c:pt idx="9">
                  <c:v>-0.95993108859688125</c:v>
                </c:pt>
                <c:pt idx="10">
                  <c:v>-1.1344640137963142</c:v>
                </c:pt>
                <c:pt idx="11">
                  <c:v>-1.3089969389957472</c:v>
                </c:pt>
                <c:pt idx="12">
                  <c:v>-1.4835298641951802</c:v>
                </c:pt>
                <c:pt idx="13">
                  <c:v>-1.6580627893946129</c:v>
                </c:pt>
                <c:pt idx="14">
                  <c:v>-1.8325957145940461</c:v>
                </c:pt>
                <c:pt idx="15">
                  <c:v>-2.0071286397934789</c:v>
                </c:pt>
                <c:pt idx="16">
                  <c:v>-2.1816615649929121</c:v>
                </c:pt>
                <c:pt idx="17">
                  <c:v>-2.3561944901923448</c:v>
                </c:pt>
                <c:pt idx="18">
                  <c:v>-2.5307274153917776</c:v>
                </c:pt>
              </c:numCache>
            </c:numRef>
          </c:xVal>
          <c:yVal>
            <c:numRef>
              <c:f>Polarização!$K$3:$K$21</c:f>
              <c:numCache>
                <c:formatCode>0.000</c:formatCode>
                <c:ptCount val="19"/>
                <c:pt idx="0">
                  <c:v>0.5921052631578948</c:v>
                </c:pt>
                <c:pt idx="1">
                  <c:v>0.76315789473684215</c:v>
                </c:pt>
                <c:pt idx="2">
                  <c:v>0.88157894736842113</c:v>
                </c:pt>
                <c:pt idx="3">
                  <c:v>0.96710526315789469</c:v>
                </c:pt>
                <c:pt idx="4">
                  <c:v>1</c:v>
                </c:pt>
                <c:pt idx="5">
                  <c:v>0.97368421052631593</c:v>
                </c:pt>
                <c:pt idx="6">
                  <c:v>0.88815789473684215</c:v>
                </c:pt>
                <c:pt idx="7">
                  <c:v>0.76315789473684215</c:v>
                </c:pt>
                <c:pt idx="8">
                  <c:v>0.5921052631578948</c:v>
                </c:pt>
                <c:pt idx="9">
                  <c:v>0.43421052631578949</c:v>
                </c:pt>
                <c:pt idx="10">
                  <c:v>0.26973684210526316</c:v>
                </c:pt>
                <c:pt idx="11">
                  <c:v>0.14473684210526316</c:v>
                </c:pt>
                <c:pt idx="12">
                  <c:v>5.9210526315789477E-2</c:v>
                </c:pt>
                <c:pt idx="13">
                  <c:v>3.9473684210526314E-2</c:v>
                </c:pt>
                <c:pt idx="14">
                  <c:v>6.5789473684210523E-2</c:v>
                </c:pt>
                <c:pt idx="15">
                  <c:v>0.15789473684210525</c:v>
                </c:pt>
                <c:pt idx="16">
                  <c:v>0.28947368421052633</c:v>
                </c:pt>
                <c:pt idx="17">
                  <c:v>0.44736842105263158</c:v>
                </c:pt>
                <c:pt idx="18">
                  <c:v>0.61842105263157898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9F-4310-A89B-2B59F4F98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939475904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Ângulo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39475904"/>
        <c:crosses val="autoZero"/>
        <c:crossBetween val="midCat"/>
      </c:valAx>
      <c:valAx>
        <c:axId val="19394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VPP/VPPmax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At val="-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Lei de Malus</a:t>
            </a:r>
            <a:r>
              <a:rPr lang="pt-PT" baseline="0"/>
              <a:t> - Valores T</a:t>
            </a:r>
            <a:r>
              <a:rPr lang="pt-PT"/>
              <a:t>eóricos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Polarização!$H$3:$H$21</c:f>
              <c:numCache>
                <c:formatCode>General</c:formatCode>
                <c:ptCount val="19"/>
                <c:pt idx="0">
                  <c:v>0.6108652381980153</c:v>
                </c:pt>
                <c:pt idx="1">
                  <c:v>0.43633231299858233</c:v>
                </c:pt>
                <c:pt idx="2">
                  <c:v>0.26179938779914935</c:v>
                </c:pt>
                <c:pt idx="3">
                  <c:v>8.7266462599716377E-2</c:v>
                </c:pt>
                <c:pt idx="4">
                  <c:v>-8.7266462599716488E-2</c:v>
                </c:pt>
                <c:pt idx="5">
                  <c:v>-0.26179938779914946</c:v>
                </c:pt>
                <c:pt idx="6">
                  <c:v>-0.43633231299858244</c:v>
                </c:pt>
                <c:pt idx="7">
                  <c:v>-0.6108652381980153</c:v>
                </c:pt>
                <c:pt idx="8">
                  <c:v>-0.78539816339744828</c:v>
                </c:pt>
                <c:pt idx="9">
                  <c:v>-0.95993108859688125</c:v>
                </c:pt>
                <c:pt idx="10">
                  <c:v>-1.1344640137963142</c:v>
                </c:pt>
                <c:pt idx="11">
                  <c:v>-1.3089969389957472</c:v>
                </c:pt>
                <c:pt idx="12">
                  <c:v>-1.4835298641951802</c:v>
                </c:pt>
                <c:pt idx="13">
                  <c:v>-1.6580627893946129</c:v>
                </c:pt>
                <c:pt idx="14">
                  <c:v>-1.8325957145940461</c:v>
                </c:pt>
                <c:pt idx="15">
                  <c:v>-2.0071286397934789</c:v>
                </c:pt>
                <c:pt idx="16">
                  <c:v>-2.1816615649929121</c:v>
                </c:pt>
                <c:pt idx="17">
                  <c:v>-2.3561944901923448</c:v>
                </c:pt>
                <c:pt idx="18">
                  <c:v>-2.5307274153917776</c:v>
                </c:pt>
              </c:numCache>
            </c:numRef>
          </c:xVal>
          <c:yVal>
            <c:numRef>
              <c:f>Polarização!$L$3:$L$21</c:f>
              <c:numCache>
                <c:formatCode>0.000</c:formatCode>
                <c:ptCount val="19"/>
                <c:pt idx="0">
                  <c:v>0.67101007166283433</c:v>
                </c:pt>
                <c:pt idx="1">
                  <c:v>0.82139380484326963</c:v>
                </c:pt>
                <c:pt idx="2">
                  <c:v>0.93301270189221941</c:v>
                </c:pt>
                <c:pt idx="3">
                  <c:v>0.99240387650610407</c:v>
                </c:pt>
                <c:pt idx="4">
                  <c:v>0.99240387650610407</c:v>
                </c:pt>
                <c:pt idx="5">
                  <c:v>0.93301270189221941</c:v>
                </c:pt>
                <c:pt idx="6">
                  <c:v>0.82139380484326963</c:v>
                </c:pt>
                <c:pt idx="7">
                  <c:v>0.67101007166283433</c:v>
                </c:pt>
                <c:pt idx="8">
                  <c:v>0.50000000000000011</c:v>
                </c:pt>
                <c:pt idx="9">
                  <c:v>0.32898992833716573</c:v>
                </c:pt>
                <c:pt idx="10">
                  <c:v>0.17860619515673035</c:v>
                </c:pt>
                <c:pt idx="11">
                  <c:v>6.698729810778066E-2</c:v>
                </c:pt>
                <c:pt idx="12">
                  <c:v>7.5961234938959638E-3</c:v>
                </c:pt>
                <c:pt idx="13">
                  <c:v>7.5961234938959421E-3</c:v>
                </c:pt>
                <c:pt idx="14">
                  <c:v>6.6987298107780716E-2</c:v>
                </c:pt>
                <c:pt idx="15">
                  <c:v>0.17860619515673024</c:v>
                </c:pt>
                <c:pt idx="16">
                  <c:v>0.32898992833716573</c:v>
                </c:pt>
                <c:pt idx="17">
                  <c:v>0.49999999999999989</c:v>
                </c:pt>
                <c:pt idx="18">
                  <c:v>0.671010071662834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F5-42B2-A917-B1D845628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939475904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Ângulo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39475904"/>
        <c:crosses val="autoZero"/>
        <c:crossBetween val="midCat"/>
      </c:valAx>
      <c:valAx>
        <c:axId val="19394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VPP/VPPmax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At val="-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Teórico e Experimental</a:t>
            </a:r>
            <a:r>
              <a:rPr lang="pt-PT" baseline="0"/>
              <a:t> sem correção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40169460145284"/>
          <c:y val="0.17171296296296296"/>
          <c:w val="0.82069374108319448"/>
          <c:h val="0.63401246719160109"/>
        </c:manualLayout>
      </c:layout>
      <c:scatterChart>
        <c:scatterStyle val="lineMarker"/>
        <c:varyColors val="0"/>
        <c:ser>
          <c:idx val="1"/>
          <c:order val="0"/>
          <c:tx>
            <c:v>Valores Teóricos</c:v>
          </c:tx>
          <c:spPr>
            <a:ln w="25400">
              <a:solidFill>
                <a:schemeClr val="accent2"/>
              </a:solidFill>
            </a:ln>
          </c:spPr>
          <c:marker>
            <c:symbol val="circle"/>
            <c:size val="5"/>
          </c:marker>
          <c:xVal>
            <c:numRef>
              <c:f>Polarização!$H$3:$H$21</c:f>
              <c:numCache>
                <c:formatCode>General</c:formatCode>
                <c:ptCount val="19"/>
                <c:pt idx="0">
                  <c:v>0.6108652381980153</c:v>
                </c:pt>
                <c:pt idx="1">
                  <c:v>0.43633231299858233</c:v>
                </c:pt>
                <c:pt idx="2">
                  <c:v>0.26179938779914935</c:v>
                </c:pt>
                <c:pt idx="3">
                  <c:v>8.7266462599716377E-2</c:v>
                </c:pt>
                <c:pt idx="4">
                  <c:v>-8.7266462599716488E-2</c:v>
                </c:pt>
                <c:pt idx="5">
                  <c:v>-0.26179938779914946</c:v>
                </c:pt>
                <c:pt idx="6">
                  <c:v>-0.43633231299858244</c:v>
                </c:pt>
                <c:pt idx="7">
                  <c:v>-0.6108652381980153</c:v>
                </c:pt>
                <c:pt idx="8">
                  <c:v>-0.78539816339744828</c:v>
                </c:pt>
                <c:pt idx="9">
                  <c:v>-0.95993108859688125</c:v>
                </c:pt>
                <c:pt idx="10">
                  <c:v>-1.1344640137963142</c:v>
                </c:pt>
                <c:pt idx="11">
                  <c:v>-1.3089969389957472</c:v>
                </c:pt>
                <c:pt idx="12">
                  <c:v>-1.4835298641951802</c:v>
                </c:pt>
                <c:pt idx="13">
                  <c:v>-1.6580627893946129</c:v>
                </c:pt>
                <c:pt idx="14">
                  <c:v>-1.8325957145940461</c:v>
                </c:pt>
                <c:pt idx="15">
                  <c:v>-2.0071286397934789</c:v>
                </c:pt>
                <c:pt idx="16">
                  <c:v>-2.1816615649929121</c:v>
                </c:pt>
                <c:pt idx="17">
                  <c:v>-2.3561944901923448</c:v>
                </c:pt>
                <c:pt idx="18">
                  <c:v>-2.5307274153917776</c:v>
                </c:pt>
              </c:numCache>
            </c:numRef>
          </c:xVal>
          <c:yVal>
            <c:numRef>
              <c:f>Polarização!$L$3:$L$21</c:f>
              <c:numCache>
                <c:formatCode>0.000</c:formatCode>
                <c:ptCount val="19"/>
                <c:pt idx="0">
                  <c:v>0.67101007166283433</c:v>
                </c:pt>
                <c:pt idx="1">
                  <c:v>0.82139380484326963</c:v>
                </c:pt>
                <c:pt idx="2">
                  <c:v>0.93301270189221941</c:v>
                </c:pt>
                <c:pt idx="3">
                  <c:v>0.99240387650610407</c:v>
                </c:pt>
                <c:pt idx="4">
                  <c:v>0.99240387650610407</c:v>
                </c:pt>
                <c:pt idx="5">
                  <c:v>0.93301270189221941</c:v>
                </c:pt>
                <c:pt idx="6">
                  <c:v>0.82139380484326963</c:v>
                </c:pt>
                <c:pt idx="7">
                  <c:v>0.67101007166283433</c:v>
                </c:pt>
                <c:pt idx="8">
                  <c:v>0.50000000000000011</c:v>
                </c:pt>
                <c:pt idx="9">
                  <c:v>0.32898992833716573</c:v>
                </c:pt>
                <c:pt idx="10">
                  <c:v>0.17860619515673035</c:v>
                </c:pt>
                <c:pt idx="11">
                  <c:v>6.698729810778066E-2</c:v>
                </c:pt>
                <c:pt idx="12">
                  <c:v>7.5961234938959638E-3</c:v>
                </c:pt>
                <c:pt idx="13">
                  <c:v>7.5961234938959421E-3</c:v>
                </c:pt>
                <c:pt idx="14">
                  <c:v>6.6987298107780716E-2</c:v>
                </c:pt>
                <c:pt idx="15">
                  <c:v>0.17860619515673024</c:v>
                </c:pt>
                <c:pt idx="16">
                  <c:v>0.32898992833716573</c:v>
                </c:pt>
                <c:pt idx="17">
                  <c:v>0.49999999999999989</c:v>
                </c:pt>
                <c:pt idx="18">
                  <c:v>0.671010071662834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E7-4B6C-9914-6145C7FE05D2}"/>
            </c:ext>
          </c:extLst>
        </c:ser>
        <c:ser>
          <c:idx val="0"/>
          <c:order val="1"/>
          <c:tx>
            <c:v>Valores Experimentais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Polarização!$H$3:$H$21</c:f>
              <c:numCache>
                <c:formatCode>General</c:formatCode>
                <c:ptCount val="19"/>
                <c:pt idx="0">
                  <c:v>0.6108652381980153</c:v>
                </c:pt>
                <c:pt idx="1">
                  <c:v>0.43633231299858233</c:v>
                </c:pt>
                <c:pt idx="2">
                  <c:v>0.26179938779914935</c:v>
                </c:pt>
                <c:pt idx="3">
                  <c:v>8.7266462599716377E-2</c:v>
                </c:pt>
                <c:pt idx="4">
                  <c:v>-8.7266462599716488E-2</c:v>
                </c:pt>
                <c:pt idx="5">
                  <c:v>-0.26179938779914946</c:v>
                </c:pt>
                <c:pt idx="6">
                  <c:v>-0.43633231299858244</c:v>
                </c:pt>
                <c:pt idx="7">
                  <c:v>-0.6108652381980153</c:v>
                </c:pt>
                <c:pt idx="8">
                  <c:v>-0.78539816339744828</c:v>
                </c:pt>
                <c:pt idx="9">
                  <c:v>-0.95993108859688125</c:v>
                </c:pt>
                <c:pt idx="10">
                  <c:v>-1.1344640137963142</c:v>
                </c:pt>
                <c:pt idx="11">
                  <c:v>-1.3089969389957472</c:v>
                </c:pt>
                <c:pt idx="12">
                  <c:v>-1.4835298641951802</c:v>
                </c:pt>
                <c:pt idx="13">
                  <c:v>-1.6580627893946129</c:v>
                </c:pt>
                <c:pt idx="14">
                  <c:v>-1.8325957145940461</c:v>
                </c:pt>
                <c:pt idx="15">
                  <c:v>-2.0071286397934789</c:v>
                </c:pt>
                <c:pt idx="16">
                  <c:v>-2.1816615649929121</c:v>
                </c:pt>
                <c:pt idx="17">
                  <c:v>-2.3561944901923448</c:v>
                </c:pt>
                <c:pt idx="18">
                  <c:v>-2.5307274153917776</c:v>
                </c:pt>
              </c:numCache>
            </c:numRef>
          </c:xVal>
          <c:yVal>
            <c:numRef>
              <c:f>Polarização!$K$3:$K$21</c:f>
              <c:numCache>
                <c:formatCode>0.000</c:formatCode>
                <c:ptCount val="19"/>
                <c:pt idx="0">
                  <c:v>0.5921052631578948</c:v>
                </c:pt>
                <c:pt idx="1">
                  <c:v>0.76315789473684215</c:v>
                </c:pt>
                <c:pt idx="2">
                  <c:v>0.88157894736842113</c:v>
                </c:pt>
                <c:pt idx="3">
                  <c:v>0.96710526315789469</c:v>
                </c:pt>
                <c:pt idx="4">
                  <c:v>1</c:v>
                </c:pt>
                <c:pt idx="5">
                  <c:v>0.97368421052631593</c:v>
                </c:pt>
                <c:pt idx="6">
                  <c:v>0.88815789473684215</c:v>
                </c:pt>
                <c:pt idx="7">
                  <c:v>0.76315789473684215</c:v>
                </c:pt>
                <c:pt idx="8">
                  <c:v>0.5921052631578948</c:v>
                </c:pt>
                <c:pt idx="9">
                  <c:v>0.43421052631578949</c:v>
                </c:pt>
                <c:pt idx="10">
                  <c:v>0.26973684210526316</c:v>
                </c:pt>
                <c:pt idx="11">
                  <c:v>0.14473684210526316</c:v>
                </c:pt>
                <c:pt idx="12">
                  <c:v>5.9210526315789477E-2</c:v>
                </c:pt>
                <c:pt idx="13">
                  <c:v>3.9473684210526314E-2</c:v>
                </c:pt>
                <c:pt idx="14">
                  <c:v>6.5789473684210523E-2</c:v>
                </c:pt>
                <c:pt idx="15">
                  <c:v>0.15789473684210525</c:v>
                </c:pt>
                <c:pt idx="16">
                  <c:v>0.28947368421052633</c:v>
                </c:pt>
                <c:pt idx="17">
                  <c:v>0.44736842105263158</c:v>
                </c:pt>
                <c:pt idx="18">
                  <c:v>0.61842105263157898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E7-4B6C-9914-6145C7FE0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939475904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Ângulo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39475904"/>
        <c:crosses val="autoZero"/>
        <c:crossBetween val="midCat"/>
      </c:valAx>
      <c:valAx>
        <c:axId val="19394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VPP/VPPmax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At val="-5"/>
        <c:crossBetween val="midCat"/>
      </c:valAx>
    </c:plotArea>
    <c:legend>
      <c:legendPos val="r"/>
      <c:layout>
        <c:manualLayout>
          <c:xMode val="edge"/>
          <c:yMode val="edge"/>
          <c:x val="0.1564182485488069"/>
          <c:y val="0.17614687404328344"/>
          <c:w val="0.30697182561723352"/>
          <c:h val="0.20114116069388088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900"/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Teórico e Experimental</a:t>
            </a:r>
            <a:r>
              <a:rPr lang="pt-PT" baseline="0"/>
              <a:t> com correção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40169460145284"/>
          <c:y val="0.17171296296296296"/>
          <c:w val="0.82069374108319448"/>
          <c:h val="0.63401246719160109"/>
        </c:manualLayout>
      </c:layout>
      <c:scatterChart>
        <c:scatterStyle val="lineMarker"/>
        <c:varyColors val="0"/>
        <c:ser>
          <c:idx val="1"/>
          <c:order val="0"/>
          <c:tx>
            <c:v>Valores Teóricos</c:v>
          </c:tx>
          <c:marker>
            <c:symbol val="circle"/>
            <c:size val="5"/>
          </c:marker>
          <c:xVal>
            <c:numRef>
              <c:f>Polarização!$I$3:$I$21</c:f>
              <c:numCache>
                <c:formatCode>General</c:formatCode>
                <c:ptCount val="19"/>
                <c:pt idx="0">
                  <c:v>0.69813170079773179</c:v>
                </c:pt>
                <c:pt idx="1">
                  <c:v>0.52359877559829882</c:v>
                </c:pt>
                <c:pt idx="2">
                  <c:v>0.34906585039886584</c:v>
                </c:pt>
                <c:pt idx="3">
                  <c:v>0.17453292519943286</c:v>
                </c:pt>
                <c:pt idx="4">
                  <c:v>0</c:v>
                </c:pt>
                <c:pt idx="5">
                  <c:v>-0.17453292519943298</c:v>
                </c:pt>
                <c:pt idx="6">
                  <c:v>-0.34906585039886595</c:v>
                </c:pt>
                <c:pt idx="7">
                  <c:v>-0.52359877559829893</c:v>
                </c:pt>
                <c:pt idx="8">
                  <c:v>-0.69813170079773179</c:v>
                </c:pt>
                <c:pt idx="9">
                  <c:v>-0.87266462599716477</c:v>
                </c:pt>
                <c:pt idx="10">
                  <c:v>-1.0471975511965976</c:v>
                </c:pt>
                <c:pt idx="11">
                  <c:v>-1.2217304763960306</c:v>
                </c:pt>
                <c:pt idx="12">
                  <c:v>-1.3962634015954636</c:v>
                </c:pt>
                <c:pt idx="13">
                  <c:v>-1.5707963267948966</c:v>
                </c:pt>
                <c:pt idx="14">
                  <c:v>-1.7453292519943295</c:v>
                </c:pt>
                <c:pt idx="15">
                  <c:v>-1.9198621771937625</c:v>
                </c:pt>
                <c:pt idx="16">
                  <c:v>-2.0943951023931953</c:v>
                </c:pt>
                <c:pt idx="17">
                  <c:v>-2.2689280275926285</c:v>
                </c:pt>
                <c:pt idx="18">
                  <c:v>-2.4434609527920612</c:v>
                </c:pt>
              </c:numCache>
            </c:numRef>
          </c:xVal>
          <c:yVal>
            <c:numRef>
              <c:f>Polarização!$M$3:$M$21</c:f>
              <c:numCache>
                <c:formatCode>0.000</c:formatCode>
                <c:ptCount val="19"/>
                <c:pt idx="0">
                  <c:v>0.58682408883346515</c:v>
                </c:pt>
                <c:pt idx="1">
                  <c:v>0.75000000000000011</c:v>
                </c:pt>
                <c:pt idx="2">
                  <c:v>0.88302222155948906</c:v>
                </c:pt>
                <c:pt idx="3">
                  <c:v>0.9698463103929541</c:v>
                </c:pt>
                <c:pt idx="4">
                  <c:v>1</c:v>
                </c:pt>
                <c:pt idx="5">
                  <c:v>0.9698463103929541</c:v>
                </c:pt>
                <c:pt idx="6">
                  <c:v>0.88302222155948884</c:v>
                </c:pt>
                <c:pt idx="7">
                  <c:v>0.74999999999999989</c:v>
                </c:pt>
                <c:pt idx="8">
                  <c:v>0.58682408883346515</c:v>
                </c:pt>
                <c:pt idx="9">
                  <c:v>0.41317591116653485</c:v>
                </c:pt>
                <c:pt idx="10">
                  <c:v>0.25000000000000011</c:v>
                </c:pt>
                <c:pt idx="11">
                  <c:v>0.11697777844051105</c:v>
                </c:pt>
                <c:pt idx="12">
                  <c:v>3.0153689607045831E-2</c:v>
                </c:pt>
                <c:pt idx="13">
                  <c:v>3.7524718414124473E-33</c:v>
                </c:pt>
                <c:pt idx="14">
                  <c:v>3.0153689607045793E-2</c:v>
                </c:pt>
                <c:pt idx="15">
                  <c:v>0.11697777844051097</c:v>
                </c:pt>
                <c:pt idx="16">
                  <c:v>0.24999999999999978</c:v>
                </c:pt>
                <c:pt idx="17">
                  <c:v>0.41317591116653485</c:v>
                </c:pt>
                <c:pt idx="18">
                  <c:v>0.58682408883346493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B6-4C07-A133-F1C584541EF3}"/>
            </c:ext>
          </c:extLst>
        </c:ser>
        <c:ser>
          <c:idx val="0"/>
          <c:order val="1"/>
          <c:tx>
            <c:v>Valores Experimentais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Polarização!$I$3:$I$21</c:f>
              <c:numCache>
                <c:formatCode>General</c:formatCode>
                <c:ptCount val="19"/>
                <c:pt idx="0">
                  <c:v>0.69813170079773179</c:v>
                </c:pt>
                <c:pt idx="1">
                  <c:v>0.52359877559829882</c:v>
                </c:pt>
                <c:pt idx="2">
                  <c:v>0.34906585039886584</c:v>
                </c:pt>
                <c:pt idx="3">
                  <c:v>0.17453292519943286</c:v>
                </c:pt>
                <c:pt idx="4">
                  <c:v>0</c:v>
                </c:pt>
                <c:pt idx="5">
                  <c:v>-0.17453292519943298</c:v>
                </c:pt>
                <c:pt idx="6">
                  <c:v>-0.34906585039886595</c:v>
                </c:pt>
                <c:pt idx="7">
                  <c:v>-0.52359877559829893</c:v>
                </c:pt>
                <c:pt idx="8">
                  <c:v>-0.69813170079773179</c:v>
                </c:pt>
                <c:pt idx="9">
                  <c:v>-0.87266462599716477</c:v>
                </c:pt>
                <c:pt idx="10">
                  <c:v>-1.0471975511965976</c:v>
                </c:pt>
                <c:pt idx="11">
                  <c:v>-1.2217304763960306</c:v>
                </c:pt>
                <c:pt idx="12">
                  <c:v>-1.3962634015954636</c:v>
                </c:pt>
                <c:pt idx="13">
                  <c:v>-1.5707963267948966</c:v>
                </c:pt>
                <c:pt idx="14">
                  <c:v>-1.7453292519943295</c:v>
                </c:pt>
                <c:pt idx="15">
                  <c:v>-1.9198621771937625</c:v>
                </c:pt>
                <c:pt idx="16">
                  <c:v>-2.0943951023931953</c:v>
                </c:pt>
                <c:pt idx="17">
                  <c:v>-2.2689280275926285</c:v>
                </c:pt>
                <c:pt idx="18">
                  <c:v>-2.4434609527920612</c:v>
                </c:pt>
              </c:numCache>
            </c:numRef>
          </c:xVal>
          <c:yVal>
            <c:numRef>
              <c:f>Polarização!$K$3:$K$21</c:f>
              <c:numCache>
                <c:formatCode>0.000</c:formatCode>
                <c:ptCount val="19"/>
                <c:pt idx="0">
                  <c:v>0.5921052631578948</c:v>
                </c:pt>
                <c:pt idx="1">
                  <c:v>0.76315789473684215</c:v>
                </c:pt>
                <c:pt idx="2">
                  <c:v>0.88157894736842113</c:v>
                </c:pt>
                <c:pt idx="3">
                  <c:v>0.96710526315789469</c:v>
                </c:pt>
                <c:pt idx="4">
                  <c:v>1</c:v>
                </c:pt>
                <c:pt idx="5">
                  <c:v>0.97368421052631593</c:v>
                </c:pt>
                <c:pt idx="6">
                  <c:v>0.88815789473684215</c:v>
                </c:pt>
                <c:pt idx="7">
                  <c:v>0.76315789473684215</c:v>
                </c:pt>
                <c:pt idx="8">
                  <c:v>0.5921052631578948</c:v>
                </c:pt>
                <c:pt idx="9">
                  <c:v>0.43421052631578949</c:v>
                </c:pt>
                <c:pt idx="10">
                  <c:v>0.26973684210526316</c:v>
                </c:pt>
                <c:pt idx="11">
                  <c:v>0.14473684210526316</c:v>
                </c:pt>
                <c:pt idx="12">
                  <c:v>5.9210526315789477E-2</c:v>
                </c:pt>
                <c:pt idx="13">
                  <c:v>3.9473684210526314E-2</c:v>
                </c:pt>
                <c:pt idx="14">
                  <c:v>6.5789473684210523E-2</c:v>
                </c:pt>
                <c:pt idx="15">
                  <c:v>0.15789473684210525</c:v>
                </c:pt>
                <c:pt idx="16">
                  <c:v>0.28947368421052633</c:v>
                </c:pt>
                <c:pt idx="17">
                  <c:v>0.44736842105263158</c:v>
                </c:pt>
                <c:pt idx="18">
                  <c:v>0.61842105263157898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B6-4C07-A133-F1C584541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939475904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Ângulo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39475904"/>
        <c:crosses val="autoZero"/>
        <c:crossBetween val="midCat"/>
      </c:valAx>
      <c:valAx>
        <c:axId val="19394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VPP/VPPmax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At val="-5"/>
        <c:crossBetween val="midCat"/>
      </c:valAx>
    </c:plotArea>
    <c:legend>
      <c:legendPos val="r"/>
      <c:layout>
        <c:manualLayout>
          <c:xMode val="edge"/>
          <c:yMode val="edge"/>
          <c:x val="0.1564182485488069"/>
          <c:y val="0.17614717007844535"/>
          <c:w val="0.3042055738883262"/>
          <c:h val="0.2221963903861971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900"/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Polarizador(-8º)</a:t>
            </a:r>
            <a:r>
              <a:rPr lang="en-US" baseline="0"/>
              <a:t>, Analisador e Lâmina (83</a:t>
            </a: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°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'Lâmina - 83'!$B$3:$B$22</c:f>
              <c:numCache>
                <c:formatCode>General</c:formatCode>
                <c:ptCount val="20"/>
                <c:pt idx="0">
                  <c:v>-0.69813170079773179</c:v>
                </c:pt>
                <c:pt idx="1">
                  <c:v>-0.52359877559829882</c:v>
                </c:pt>
                <c:pt idx="2">
                  <c:v>-0.3490658503988659</c:v>
                </c:pt>
                <c:pt idx="3">
                  <c:v>-0.17453292519943295</c:v>
                </c:pt>
                <c:pt idx="4">
                  <c:v>0</c:v>
                </c:pt>
                <c:pt idx="5">
                  <c:v>0.17453292519943295</c:v>
                </c:pt>
                <c:pt idx="6">
                  <c:v>0.3490658503988659</c:v>
                </c:pt>
                <c:pt idx="7">
                  <c:v>0.52359877559829882</c:v>
                </c:pt>
                <c:pt idx="8">
                  <c:v>0.69813170079773179</c:v>
                </c:pt>
                <c:pt idx="9">
                  <c:v>0.87266462599716477</c:v>
                </c:pt>
                <c:pt idx="10">
                  <c:v>1.0471975511965976</c:v>
                </c:pt>
                <c:pt idx="11">
                  <c:v>1.2217304763960306</c:v>
                </c:pt>
                <c:pt idx="12">
                  <c:v>1.3962634015954636</c:v>
                </c:pt>
                <c:pt idx="13">
                  <c:v>1.5707963267948966</c:v>
                </c:pt>
                <c:pt idx="14">
                  <c:v>1.7453292519943295</c:v>
                </c:pt>
                <c:pt idx="15">
                  <c:v>1.9198621771937625</c:v>
                </c:pt>
                <c:pt idx="16">
                  <c:v>2.0943951023931953</c:v>
                </c:pt>
                <c:pt idx="17">
                  <c:v>2.2689280275926285</c:v>
                </c:pt>
                <c:pt idx="18">
                  <c:v>2.4434609527920612</c:v>
                </c:pt>
                <c:pt idx="19">
                  <c:v>2.6179938779914944</c:v>
                </c:pt>
              </c:numCache>
            </c:numRef>
          </c:xVal>
          <c:yVal>
            <c:numRef>
              <c:f>'Lâmina - 83'!$D$3:$D$22</c:f>
              <c:numCache>
                <c:formatCode>General</c:formatCode>
                <c:ptCount val="20"/>
                <c:pt idx="0">
                  <c:v>0.8867924528301887</c:v>
                </c:pt>
                <c:pt idx="1">
                  <c:v>0.95283018867924529</c:v>
                </c:pt>
                <c:pt idx="2">
                  <c:v>1</c:v>
                </c:pt>
                <c:pt idx="3">
                  <c:v>0.98113207547169823</c:v>
                </c:pt>
                <c:pt idx="4">
                  <c:v>0.92452830188679258</c:v>
                </c:pt>
                <c:pt idx="5">
                  <c:v>0.83018867924528317</c:v>
                </c:pt>
                <c:pt idx="6">
                  <c:v>0.71698113207547165</c:v>
                </c:pt>
                <c:pt idx="7">
                  <c:v>0.58490566037735847</c:v>
                </c:pt>
                <c:pt idx="8">
                  <c:v>0.47169811320754718</c:v>
                </c:pt>
                <c:pt idx="9">
                  <c:v>0.339622641509434</c:v>
                </c:pt>
                <c:pt idx="10">
                  <c:v>0.26415094339622641</c:v>
                </c:pt>
                <c:pt idx="11">
                  <c:v>0.22641509433962265</c:v>
                </c:pt>
                <c:pt idx="12">
                  <c:v>0.24528301886792456</c:v>
                </c:pt>
                <c:pt idx="13">
                  <c:v>0.30188679245283023</c:v>
                </c:pt>
                <c:pt idx="14">
                  <c:v>0.39622641509433965</c:v>
                </c:pt>
                <c:pt idx="15">
                  <c:v>0.52830188679245282</c:v>
                </c:pt>
                <c:pt idx="16">
                  <c:v>0.66037735849056611</c:v>
                </c:pt>
                <c:pt idx="17">
                  <c:v>0.79245283018867929</c:v>
                </c:pt>
                <c:pt idx="18">
                  <c:v>0.90566037735849059</c:v>
                </c:pt>
                <c:pt idx="19">
                  <c:v>0.98113207547169823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5E-4A35-B8CF-F9BBCF3406CE}"/>
            </c:ext>
          </c:extLst>
        </c:ser>
        <c:ser>
          <c:idx val="1"/>
          <c:order val="1"/>
          <c:tx>
            <c:v>teorico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'Lâmina - 83'!$B$3:$B$22</c:f>
              <c:numCache>
                <c:formatCode>General</c:formatCode>
                <c:ptCount val="20"/>
                <c:pt idx="0">
                  <c:v>-0.69813170079773179</c:v>
                </c:pt>
                <c:pt idx="1">
                  <c:v>-0.52359877559829882</c:v>
                </c:pt>
                <c:pt idx="2">
                  <c:v>-0.3490658503988659</c:v>
                </c:pt>
                <c:pt idx="3">
                  <c:v>-0.17453292519943295</c:v>
                </c:pt>
                <c:pt idx="4">
                  <c:v>0</c:v>
                </c:pt>
                <c:pt idx="5">
                  <c:v>0.17453292519943295</c:v>
                </c:pt>
                <c:pt idx="6">
                  <c:v>0.3490658503988659</c:v>
                </c:pt>
                <c:pt idx="7">
                  <c:v>0.52359877559829882</c:v>
                </c:pt>
                <c:pt idx="8">
                  <c:v>0.69813170079773179</c:v>
                </c:pt>
                <c:pt idx="9">
                  <c:v>0.87266462599716477</c:v>
                </c:pt>
                <c:pt idx="10">
                  <c:v>1.0471975511965976</c:v>
                </c:pt>
                <c:pt idx="11">
                  <c:v>1.2217304763960306</c:v>
                </c:pt>
                <c:pt idx="12">
                  <c:v>1.3962634015954636</c:v>
                </c:pt>
                <c:pt idx="13">
                  <c:v>1.5707963267948966</c:v>
                </c:pt>
                <c:pt idx="14">
                  <c:v>1.7453292519943295</c:v>
                </c:pt>
                <c:pt idx="15">
                  <c:v>1.9198621771937625</c:v>
                </c:pt>
                <c:pt idx="16">
                  <c:v>2.0943951023931953</c:v>
                </c:pt>
                <c:pt idx="17">
                  <c:v>2.2689280275926285</c:v>
                </c:pt>
                <c:pt idx="18">
                  <c:v>2.4434609527920612</c:v>
                </c:pt>
                <c:pt idx="19">
                  <c:v>2.6179938779914944</c:v>
                </c:pt>
              </c:numCache>
            </c:numRef>
          </c:xVal>
          <c:yVal>
            <c:numRef>
              <c:f>'Lâmina - 83'!$E$3:$E$22</c:f>
              <c:numCache>
                <c:formatCode>General</c:formatCode>
                <c:ptCount val="20"/>
                <c:pt idx="0">
                  <c:v>1.3946548264962941</c:v>
                </c:pt>
                <c:pt idx="1">
                  <c:v>1.6740240480782131</c:v>
                </c:pt>
                <c:pt idx="2">
                  <c:v>1.8720960219263918</c:v>
                </c:pt>
                <c:pt idx="3">
                  <c:v>1.9649803447637391</c:v>
                </c:pt>
                <c:pt idx="4">
                  <c:v>1.9414737964294635</c:v>
                </c:pt>
                <c:pt idx="5">
                  <c:v>1.8044116135723833</c:v>
                </c:pt>
                <c:pt idx="6">
                  <c:v>1.5703255182674449</c:v>
                </c:pt>
                <c:pt idx="7">
                  <c:v>1.2674497483512508</c:v>
                </c:pt>
                <c:pt idx="8">
                  <c:v>0.93231559164599132</c:v>
                </c:pt>
                <c:pt idx="9">
                  <c:v>0.60534517350370576</c:v>
                </c:pt>
                <c:pt idx="10">
                  <c:v>0.32597595192178719</c:v>
                </c:pt>
                <c:pt idx="11">
                  <c:v>0.12790397807360826</c:v>
                </c:pt>
                <c:pt idx="12">
                  <c:v>3.5019655236260661E-2</c:v>
                </c:pt>
                <c:pt idx="13">
                  <c:v>5.8526203570536506E-2</c:v>
                </c:pt>
                <c:pt idx="14">
                  <c:v>0.19558838642761667</c:v>
                </c:pt>
                <c:pt idx="15">
                  <c:v>0.42967448173255496</c:v>
                </c:pt>
                <c:pt idx="16">
                  <c:v>0.7325502516487491</c:v>
                </c:pt>
                <c:pt idx="17">
                  <c:v>1.0676844083540087</c:v>
                </c:pt>
                <c:pt idx="18">
                  <c:v>1.3946548264962939</c:v>
                </c:pt>
                <c:pt idx="19">
                  <c:v>1.6740240480782131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C4-420E-8AA0-D73C3A3F3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Ângulo</a:t>
                </a:r>
                <a:r>
                  <a:rPr lang="pt-PT" baseline="0"/>
                  <a:t> de Analisador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9488"/>
        <c:crosses val="autoZero"/>
        <c:crossBetween val="midCat"/>
      </c:valAx>
      <c:valAx>
        <c:axId val="17013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VPP</a:t>
                </a:r>
                <a:r>
                  <a:rPr lang="pt-PT" baseline="0"/>
                  <a:t> (Volts)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2.2889842632331903E-2"/>
              <c:y val="0.347792475940507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At val="-10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Elipse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'Lâmina - 83'!$D$3:$D$22</c:f>
              <c:numCache>
                <c:formatCode>General</c:formatCode>
                <c:ptCount val="20"/>
                <c:pt idx="0">
                  <c:v>0.8867924528301887</c:v>
                </c:pt>
                <c:pt idx="1">
                  <c:v>0.95283018867924529</c:v>
                </c:pt>
                <c:pt idx="2">
                  <c:v>1</c:v>
                </c:pt>
                <c:pt idx="3">
                  <c:v>0.98113207547169823</c:v>
                </c:pt>
                <c:pt idx="4">
                  <c:v>0.92452830188679258</c:v>
                </c:pt>
                <c:pt idx="5">
                  <c:v>0.83018867924528317</c:v>
                </c:pt>
                <c:pt idx="6">
                  <c:v>0.71698113207547165</c:v>
                </c:pt>
                <c:pt idx="7">
                  <c:v>0.58490566037735847</c:v>
                </c:pt>
                <c:pt idx="8">
                  <c:v>0.47169811320754718</c:v>
                </c:pt>
                <c:pt idx="9">
                  <c:v>0.339622641509434</c:v>
                </c:pt>
                <c:pt idx="10">
                  <c:v>0.26415094339622641</c:v>
                </c:pt>
                <c:pt idx="11">
                  <c:v>0.22641509433962265</c:v>
                </c:pt>
                <c:pt idx="12">
                  <c:v>0.24528301886792456</c:v>
                </c:pt>
                <c:pt idx="13">
                  <c:v>0.30188679245283023</c:v>
                </c:pt>
                <c:pt idx="14">
                  <c:v>0.39622641509433965</c:v>
                </c:pt>
                <c:pt idx="15">
                  <c:v>0.52830188679245282</c:v>
                </c:pt>
                <c:pt idx="16">
                  <c:v>0.66037735849056611</c:v>
                </c:pt>
                <c:pt idx="17">
                  <c:v>0.79245283018867929</c:v>
                </c:pt>
                <c:pt idx="18">
                  <c:v>0.90566037735849059</c:v>
                </c:pt>
                <c:pt idx="19">
                  <c:v>0.98113207547169823</c:v>
                </c:pt>
              </c:numCache>
            </c:numRef>
          </c:xVal>
          <c:yVal>
            <c:numRef>
              <c:f>'Lâmina - 83'!$E$3:$E$22</c:f>
              <c:numCache>
                <c:formatCode>General</c:formatCode>
                <c:ptCount val="20"/>
                <c:pt idx="0">
                  <c:v>1.3946548264962941</c:v>
                </c:pt>
                <c:pt idx="1">
                  <c:v>1.6740240480782131</c:v>
                </c:pt>
                <c:pt idx="2">
                  <c:v>1.8720960219263918</c:v>
                </c:pt>
                <c:pt idx="3">
                  <c:v>1.9649803447637391</c:v>
                </c:pt>
                <c:pt idx="4">
                  <c:v>1.9414737964294635</c:v>
                </c:pt>
                <c:pt idx="5">
                  <c:v>1.8044116135723833</c:v>
                </c:pt>
                <c:pt idx="6">
                  <c:v>1.5703255182674449</c:v>
                </c:pt>
                <c:pt idx="7">
                  <c:v>1.2674497483512508</c:v>
                </c:pt>
                <c:pt idx="8">
                  <c:v>0.93231559164599132</c:v>
                </c:pt>
                <c:pt idx="9">
                  <c:v>0.60534517350370576</c:v>
                </c:pt>
                <c:pt idx="10">
                  <c:v>0.32597595192178719</c:v>
                </c:pt>
                <c:pt idx="11">
                  <c:v>0.12790397807360826</c:v>
                </c:pt>
                <c:pt idx="12">
                  <c:v>3.5019655236260661E-2</c:v>
                </c:pt>
                <c:pt idx="13">
                  <c:v>5.8526203570536506E-2</c:v>
                </c:pt>
                <c:pt idx="14">
                  <c:v>0.19558838642761667</c:v>
                </c:pt>
                <c:pt idx="15">
                  <c:v>0.42967448173255496</c:v>
                </c:pt>
                <c:pt idx="16">
                  <c:v>0.7325502516487491</c:v>
                </c:pt>
                <c:pt idx="17">
                  <c:v>1.0676844083540087</c:v>
                </c:pt>
                <c:pt idx="18">
                  <c:v>1.3946548264962939</c:v>
                </c:pt>
                <c:pt idx="19">
                  <c:v>1.6740240480782131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7B-4C1C-8937-91CB2AEB1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aseline="0"/>
                  <a:t>VPP/VPPmax (s.u.)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0.47594275819257043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9488"/>
        <c:crossesAt val="-10"/>
        <c:crossBetween val="midCat"/>
      </c:valAx>
      <c:valAx>
        <c:axId val="1701359488"/>
        <c:scaling>
          <c:orientation val="minMax"/>
          <c:max val="2.2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</a:t>
                </a:r>
                <a:r>
                  <a:rPr lang="pt-PT" baseline="-25000"/>
                  <a:t>A </a:t>
                </a:r>
                <a:r>
                  <a:rPr lang="pt-PT" baseline="0"/>
                  <a:t> (s.u.)</a:t>
                </a:r>
                <a:endParaRPr lang="pt-PT" baseline="-25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Elipse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925348923659222"/>
          <c:y val="0.15595555555555554"/>
          <c:w val="0.83274937199373689"/>
          <c:h val="0.63780752405949259"/>
        </c:manualLayout>
      </c:layout>
      <c:scatterChart>
        <c:scatterStyle val="lineMarker"/>
        <c:varyColors val="0"/>
        <c:ser>
          <c:idx val="1"/>
          <c:order val="0"/>
          <c:tx>
            <c:v>Beta = 43º</c:v>
          </c:tx>
          <c:spPr>
            <a:ln w="19050">
              <a:noFill/>
            </a:ln>
          </c:spPr>
          <c:marker>
            <c:symbol val="circle"/>
            <c:size val="5"/>
          </c:marker>
          <c:xVal>
            <c:numRef>
              <c:f>'Lâmina - 43'!$D$3:$D$22</c:f>
              <c:numCache>
                <c:formatCode>General</c:formatCode>
                <c:ptCount val="20"/>
                <c:pt idx="0">
                  <c:v>0.339622641509434</c:v>
                </c:pt>
                <c:pt idx="1">
                  <c:v>0.43396226415094336</c:v>
                </c:pt>
                <c:pt idx="2">
                  <c:v>0.57547169811320753</c:v>
                </c:pt>
                <c:pt idx="3">
                  <c:v>0.68867924528301883</c:v>
                </c:pt>
                <c:pt idx="4">
                  <c:v>0.820754716981132</c:v>
                </c:pt>
                <c:pt idx="5">
                  <c:v>0.91509433962264153</c:v>
                </c:pt>
                <c:pt idx="6">
                  <c:v>0.98113207547169823</c:v>
                </c:pt>
                <c:pt idx="7">
                  <c:v>1</c:v>
                </c:pt>
                <c:pt idx="8">
                  <c:v>0.97169811320754729</c:v>
                </c:pt>
                <c:pt idx="9">
                  <c:v>0.90566037735849059</c:v>
                </c:pt>
                <c:pt idx="10">
                  <c:v>0.79716981132075471</c:v>
                </c:pt>
                <c:pt idx="11">
                  <c:v>0.679245283018868</c:v>
                </c:pt>
                <c:pt idx="12">
                  <c:v>0.54716981132075471</c:v>
                </c:pt>
                <c:pt idx="13">
                  <c:v>0.41509433962264158</c:v>
                </c:pt>
                <c:pt idx="14">
                  <c:v>0.33018867924528306</c:v>
                </c:pt>
                <c:pt idx="15">
                  <c:v>0.26415094339622641</c:v>
                </c:pt>
                <c:pt idx="16">
                  <c:v>0.24528301886792456</c:v>
                </c:pt>
                <c:pt idx="17">
                  <c:v>0.26415094339622641</c:v>
                </c:pt>
                <c:pt idx="18">
                  <c:v>0.339622641509434</c:v>
                </c:pt>
                <c:pt idx="19">
                  <c:v>0.45283018867924529</c:v>
                </c:pt>
              </c:numCache>
            </c:numRef>
          </c:xVal>
          <c:yVal>
            <c:numRef>
              <c:f>'Lâmina - 43'!$E$3:$E$22</c:f>
              <c:numCache>
                <c:formatCode>General</c:formatCode>
                <c:ptCount val="20"/>
                <c:pt idx="0">
                  <c:v>0.93041344951996718</c:v>
                </c:pt>
                <c:pt idx="1">
                  <c:v>0.93627429026988906</c:v>
                </c:pt>
                <c:pt idx="2">
                  <c:v>0.9498213921045725</c:v>
                </c:pt>
                <c:pt idx="3">
                  <c:v>0.9694207746088257</c:v>
                </c:pt>
                <c:pt idx="4">
                  <c:v>0.99270846299655624</c:v>
                </c:pt>
                <c:pt idx="5">
                  <c:v>1.0168756183585272</c:v>
                </c:pt>
                <c:pt idx="6">
                  <c:v>1.0390073250888583</c:v>
                </c:pt>
                <c:pt idx="7">
                  <c:v>1.0564341727266671</c:v>
                </c:pt>
                <c:pt idx="8">
                  <c:v>1.0670542262539546</c:v>
                </c:pt>
                <c:pt idx="9">
                  <c:v>1.0695865504800328</c:v>
                </c:pt>
                <c:pt idx="10">
                  <c:v>1.0637257097301109</c:v>
                </c:pt>
                <c:pt idx="11">
                  <c:v>1.0501786078954274</c:v>
                </c:pt>
                <c:pt idx="12">
                  <c:v>1.0305792253911743</c:v>
                </c:pt>
                <c:pt idx="13">
                  <c:v>1.0072915370034439</c:v>
                </c:pt>
                <c:pt idx="14">
                  <c:v>0.98312438164147276</c:v>
                </c:pt>
                <c:pt idx="15">
                  <c:v>0.96099267491114171</c:v>
                </c:pt>
                <c:pt idx="16">
                  <c:v>0.94356582727333282</c:v>
                </c:pt>
                <c:pt idx="17">
                  <c:v>0.93294577374604537</c:v>
                </c:pt>
                <c:pt idx="18">
                  <c:v>0.93041344951996729</c:v>
                </c:pt>
                <c:pt idx="19">
                  <c:v>0.93627429026988906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06-4EF4-8907-91D097ABF7CF}"/>
            </c:ext>
          </c:extLst>
        </c:ser>
        <c:ser>
          <c:idx val="0"/>
          <c:order val="1"/>
          <c:tx>
            <c:v>Beta = 83º</c:v>
          </c:tx>
          <c:spPr>
            <a:ln w="19050">
              <a:noFill/>
            </a:ln>
          </c:spPr>
          <c:marker>
            <c:symbol val="circle"/>
            <c:size val="5"/>
          </c:marker>
          <c:xVal>
            <c:numRef>
              <c:f>'Lâmina - 83'!$D$3:$D$22</c:f>
              <c:numCache>
                <c:formatCode>General</c:formatCode>
                <c:ptCount val="20"/>
                <c:pt idx="0">
                  <c:v>0.8867924528301887</c:v>
                </c:pt>
                <c:pt idx="1">
                  <c:v>0.95283018867924529</c:v>
                </c:pt>
                <c:pt idx="2">
                  <c:v>1</c:v>
                </c:pt>
                <c:pt idx="3">
                  <c:v>0.98113207547169823</c:v>
                </c:pt>
                <c:pt idx="4">
                  <c:v>0.92452830188679258</c:v>
                </c:pt>
                <c:pt idx="5">
                  <c:v>0.83018867924528317</c:v>
                </c:pt>
                <c:pt idx="6">
                  <c:v>0.71698113207547165</c:v>
                </c:pt>
                <c:pt idx="7">
                  <c:v>0.58490566037735847</c:v>
                </c:pt>
                <c:pt idx="8">
                  <c:v>0.47169811320754718</c:v>
                </c:pt>
                <c:pt idx="9">
                  <c:v>0.339622641509434</c:v>
                </c:pt>
                <c:pt idx="10">
                  <c:v>0.26415094339622641</c:v>
                </c:pt>
                <c:pt idx="11">
                  <c:v>0.22641509433962265</c:v>
                </c:pt>
                <c:pt idx="12">
                  <c:v>0.24528301886792456</c:v>
                </c:pt>
                <c:pt idx="13">
                  <c:v>0.30188679245283023</c:v>
                </c:pt>
                <c:pt idx="14">
                  <c:v>0.39622641509433965</c:v>
                </c:pt>
                <c:pt idx="15">
                  <c:v>0.52830188679245282</c:v>
                </c:pt>
                <c:pt idx="16">
                  <c:v>0.66037735849056611</c:v>
                </c:pt>
                <c:pt idx="17">
                  <c:v>0.79245283018867929</c:v>
                </c:pt>
                <c:pt idx="18">
                  <c:v>0.90566037735849059</c:v>
                </c:pt>
                <c:pt idx="19">
                  <c:v>0.98113207547169823</c:v>
                </c:pt>
              </c:numCache>
            </c:numRef>
          </c:xVal>
          <c:yVal>
            <c:numRef>
              <c:f>'Lâmina - 83'!$E$3:$E$22</c:f>
              <c:numCache>
                <c:formatCode>General</c:formatCode>
                <c:ptCount val="20"/>
                <c:pt idx="0">
                  <c:v>1.3946548264962941</c:v>
                </c:pt>
                <c:pt idx="1">
                  <c:v>1.6740240480782131</c:v>
                </c:pt>
                <c:pt idx="2">
                  <c:v>1.8720960219263918</c:v>
                </c:pt>
                <c:pt idx="3">
                  <c:v>1.9649803447637391</c:v>
                </c:pt>
                <c:pt idx="4">
                  <c:v>1.9414737964294635</c:v>
                </c:pt>
                <c:pt idx="5">
                  <c:v>1.8044116135723833</c:v>
                </c:pt>
                <c:pt idx="6">
                  <c:v>1.5703255182674449</c:v>
                </c:pt>
                <c:pt idx="7">
                  <c:v>1.2674497483512508</c:v>
                </c:pt>
                <c:pt idx="8">
                  <c:v>0.93231559164599132</c:v>
                </c:pt>
                <c:pt idx="9">
                  <c:v>0.60534517350370576</c:v>
                </c:pt>
                <c:pt idx="10">
                  <c:v>0.32597595192178719</c:v>
                </c:pt>
                <c:pt idx="11">
                  <c:v>0.12790397807360826</c:v>
                </c:pt>
                <c:pt idx="12">
                  <c:v>3.5019655236260661E-2</c:v>
                </c:pt>
                <c:pt idx="13">
                  <c:v>5.8526203570536506E-2</c:v>
                </c:pt>
                <c:pt idx="14">
                  <c:v>0.19558838642761667</c:v>
                </c:pt>
                <c:pt idx="15">
                  <c:v>0.42967448173255496</c:v>
                </c:pt>
                <c:pt idx="16">
                  <c:v>0.7325502516487491</c:v>
                </c:pt>
                <c:pt idx="17">
                  <c:v>1.0676844083540087</c:v>
                </c:pt>
                <c:pt idx="18">
                  <c:v>1.3946548264962939</c:v>
                </c:pt>
                <c:pt idx="19">
                  <c:v>1.6740240480782131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06-4EF4-8907-91D097ABF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aseline="0"/>
                  <a:t>VPP / VPPmax (s.u.)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9488"/>
        <c:crosses val="autoZero"/>
        <c:crossBetween val="midCat"/>
      </c:valAx>
      <c:valAx>
        <c:axId val="1701359488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</a:t>
                </a:r>
                <a:r>
                  <a:rPr lang="pt-PT" baseline="-25000"/>
                  <a:t>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4538779527559063"/>
          <c:y val="0.63411691191555108"/>
          <c:w val="0.21413779527559054"/>
          <c:h val="0.16073700787401574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</c:spPr>
      <c:txPr>
        <a:bodyPr/>
        <a:lstStyle/>
        <a:p>
          <a:pPr>
            <a:defRPr sz="900"/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Polarizador(55º)</a:t>
            </a:r>
            <a:r>
              <a:rPr lang="en-US" baseline="0"/>
              <a:t>, Analisador e Lâmina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925371453031889"/>
          <c:y val="0.16484444444444443"/>
          <c:w val="0.82380926633097895"/>
          <c:h val="0.63780752405949259"/>
        </c:manualLayout>
      </c:layout>
      <c:scatterChart>
        <c:scatterStyle val="lineMarker"/>
        <c:varyColors val="0"/>
        <c:ser>
          <c:idx val="1"/>
          <c:order val="0"/>
          <c:tx>
            <c:v>43</c:v>
          </c:tx>
          <c:spPr>
            <a:ln>
              <a:noFill/>
            </a:ln>
          </c:spPr>
          <c:marker>
            <c:symbol val="circle"/>
            <c:size val="5"/>
          </c:marker>
          <c:xVal>
            <c:numRef>
              <c:f>'Lâmina - 43'!$B$3:$B$22</c:f>
              <c:numCache>
                <c:formatCode>General</c:formatCode>
                <c:ptCount val="20"/>
                <c:pt idx="0">
                  <c:v>-0.78539816339744828</c:v>
                </c:pt>
                <c:pt idx="1">
                  <c:v>-0.6108652381980153</c:v>
                </c:pt>
                <c:pt idx="2">
                  <c:v>-0.43633231299858238</c:v>
                </c:pt>
                <c:pt idx="3">
                  <c:v>-0.26179938779914941</c:v>
                </c:pt>
                <c:pt idx="4">
                  <c:v>-8.7266462599716474E-2</c:v>
                </c:pt>
                <c:pt idx="5">
                  <c:v>8.7266462599716474E-2</c:v>
                </c:pt>
                <c:pt idx="6">
                  <c:v>0.26179938779914941</c:v>
                </c:pt>
                <c:pt idx="7">
                  <c:v>0.43633231299858238</c:v>
                </c:pt>
                <c:pt idx="8">
                  <c:v>0.6108652381980153</c:v>
                </c:pt>
                <c:pt idx="9">
                  <c:v>0.78539816339744828</c:v>
                </c:pt>
                <c:pt idx="10">
                  <c:v>0.95993108859688125</c:v>
                </c:pt>
                <c:pt idx="11">
                  <c:v>1.1344640137963142</c:v>
                </c:pt>
                <c:pt idx="12">
                  <c:v>1.3089969389957472</c:v>
                </c:pt>
                <c:pt idx="13">
                  <c:v>1.4835298641951802</c:v>
                </c:pt>
                <c:pt idx="14">
                  <c:v>1.6580627893946132</c:v>
                </c:pt>
                <c:pt idx="15">
                  <c:v>1.8325957145940461</c:v>
                </c:pt>
                <c:pt idx="16">
                  <c:v>2.0071286397934789</c:v>
                </c:pt>
                <c:pt idx="17">
                  <c:v>2.1816615649929121</c:v>
                </c:pt>
                <c:pt idx="18">
                  <c:v>2.3561944901923448</c:v>
                </c:pt>
                <c:pt idx="19">
                  <c:v>2.530727415391778</c:v>
                </c:pt>
              </c:numCache>
            </c:numRef>
          </c:xVal>
          <c:yVal>
            <c:numRef>
              <c:f>'Lâmina - 43'!$C$3:$C$22</c:f>
              <c:numCache>
                <c:formatCode>General</c:formatCode>
                <c:ptCount val="20"/>
                <c:pt idx="0">
                  <c:v>14.4</c:v>
                </c:pt>
                <c:pt idx="1">
                  <c:v>18.399999999999999</c:v>
                </c:pt>
                <c:pt idx="2">
                  <c:v>24.4</c:v>
                </c:pt>
                <c:pt idx="3">
                  <c:v>29.2</c:v>
                </c:pt>
                <c:pt idx="4">
                  <c:v>34.799999999999997</c:v>
                </c:pt>
                <c:pt idx="5">
                  <c:v>38.799999999999997</c:v>
                </c:pt>
                <c:pt idx="6">
                  <c:v>41.6</c:v>
                </c:pt>
                <c:pt idx="7">
                  <c:v>42.4</c:v>
                </c:pt>
                <c:pt idx="8">
                  <c:v>41.2</c:v>
                </c:pt>
                <c:pt idx="9">
                  <c:v>38.4</c:v>
                </c:pt>
                <c:pt idx="10">
                  <c:v>33.799999999999997</c:v>
                </c:pt>
                <c:pt idx="11">
                  <c:v>28.8</c:v>
                </c:pt>
                <c:pt idx="12">
                  <c:v>23.2</c:v>
                </c:pt>
                <c:pt idx="13">
                  <c:v>17.600000000000001</c:v>
                </c:pt>
                <c:pt idx="14">
                  <c:v>14</c:v>
                </c:pt>
                <c:pt idx="15">
                  <c:v>11.2</c:v>
                </c:pt>
                <c:pt idx="16">
                  <c:v>10.4</c:v>
                </c:pt>
                <c:pt idx="17">
                  <c:v>11.2</c:v>
                </c:pt>
                <c:pt idx="18">
                  <c:v>14.4</c:v>
                </c:pt>
                <c:pt idx="19">
                  <c:v>19.2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FC-4D18-B054-606664F5DB65}"/>
            </c:ext>
          </c:extLst>
        </c:ser>
        <c:ser>
          <c:idx val="2"/>
          <c:order val="1"/>
          <c:tx>
            <c:v>83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'Lâmina - 83'!$B$3:$B$22</c:f>
              <c:numCache>
                <c:formatCode>General</c:formatCode>
                <c:ptCount val="20"/>
                <c:pt idx="0">
                  <c:v>-0.69813170079773179</c:v>
                </c:pt>
                <c:pt idx="1">
                  <c:v>-0.52359877559829882</c:v>
                </c:pt>
                <c:pt idx="2">
                  <c:v>-0.3490658503988659</c:v>
                </c:pt>
                <c:pt idx="3">
                  <c:v>-0.17453292519943295</c:v>
                </c:pt>
                <c:pt idx="4">
                  <c:v>0</c:v>
                </c:pt>
                <c:pt idx="5">
                  <c:v>0.17453292519943295</c:v>
                </c:pt>
                <c:pt idx="6">
                  <c:v>0.3490658503988659</c:v>
                </c:pt>
                <c:pt idx="7">
                  <c:v>0.52359877559829882</c:v>
                </c:pt>
                <c:pt idx="8">
                  <c:v>0.69813170079773179</c:v>
                </c:pt>
                <c:pt idx="9">
                  <c:v>0.87266462599716477</c:v>
                </c:pt>
                <c:pt idx="10">
                  <c:v>1.0471975511965976</c:v>
                </c:pt>
                <c:pt idx="11">
                  <c:v>1.2217304763960306</c:v>
                </c:pt>
                <c:pt idx="12">
                  <c:v>1.3962634015954636</c:v>
                </c:pt>
                <c:pt idx="13">
                  <c:v>1.5707963267948966</c:v>
                </c:pt>
                <c:pt idx="14">
                  <c:v>1.7453292519943295</c:v>
                </c:pt>
                <c:pt idx="15">
                  <c:v>1.9198621771937625</c:v>
                </c:pt>
                <c:pt idx="16">
                  <c:v>2.0943951023931953</c:v>
                </c:pt>
                <c:pt idx="17">
                  <c:v>2.2689280275926285</c:v>
                </c:pt>
                <c:pt idx="18">
                  <c:v>2.4434609527920612</c:v>
                </c:pt>
                <c:pt idx="19">
                  <c:v>2.6179938779914944</c:v>
                </c:pt>
              </c:numCache>
            </c:numRef>
          </c:xVal>
          <c:yVal>
            <c:numRef>
              <c:f>'Lâmina - 83'!$C$3:$C$22</c:f>
              <c:numCache>
                <c:formatCode>General</c:formatCode>
                <c:ptCount val="20"/>
                <c:pt idx="0">
                  <c:v>37.6</c:v>
                </c:pt>
                <c:pt idx="1">
                  <c:v>40.4</c:v>
                </c:pt>
                <c:pt idx="2">
                  <c:v>42.4</c:v>
                </c:pt>
                <c:pt idx="3">
                  <c:v>41.6</c:v>
                </c:pt>
                <c:pt idx="4">
                  <c:v>39.200000000000003</c:v>
                </c:pt>
                <c:pt idx="5">
                  <c:v>35.200000000000003</c:v>
                </c:pt>
                <c:pt idx="6">
                  <c:v>30.4</c:v>
                </c:pt>
                <c:pt idx="7">
                  <c:v>24.8</c:v>
                </c:pt>
                <c:pt idx="8">
                  <c:v>20</c:v>
                </c:pt>
                <c:pt idx="9">
                  <c:v>14.4</c:v>
                </c:pt>
                <c:pt idx="10">
                  <c:v>11.2</c:v>
                </c:pt>
                <c:pt idx="11">
                  <c:v>9.6</c:v>
                </c:pt>
                <c:pt idx="12">
                  <c:v>10.4</c:v>
                </c:pt>
                <c:pt idx="13">
                  <c:v>12.8</c:v>
                </c:pt>
                <c:pt idx="14">
                  <c:v>16.8</c:v>
                </c:pt>
                <c:pt idx="15">
                  <c:v>22.4</c:v>
                </c:pt>
                <c:pt idx="16">
                  <c:v>28</c:v>
                </c:pt>
                <c:pt idx="17">
                  <c:v>33.6</c:v>
                </c:pt>
                <c:pt idx="18">
                  <c:v>38.4</c:v>
                </c:pt>
                <c:pt idx="19">
                  <c:v>41.6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FC-4D18-B054-606664F5D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Ângulo</a:t>
                </a:r>
                <a:r>
                  <a:rPr lang="pt-PT" baseline="0"/>
                  <a:t> de Analisador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9488"/>
        <c:crosses val="autoZero"/>
        <c:crossBetween val="midCat"/>
      </c:valAx>
      <c:valAx>
        <c:axId val="17013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VPP</a:t>
                </a:r>
                <a:r>
                  <a:rPr lang="pt-PT" baseline="0"/>
                  <a:t> (Volts)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2.2889842632331903E-2"/>
              <c:y val="0.3477924759405074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At val="-100"/>
        <c:crossBetween val="midCat"/>
      </c:valAx>
    </c:plotArea>
    <c:legend>
      <c:legendPos val="r"/>
      <c:layout>
        <c:manualLayout>
          <c:xMode val="edge"/>
          <c:yMode val="edge"/>
          <c:x val="0.8422761425208114"/>
          <c:y val="0.61983132108486449"/>
          <c:w val="9.4776790240275757E-2"/>
          <c:h val="0.16073700787401574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Polarizador(-8º)</a:t>
            </a:r>
            <a:r>
              <a:rPr lang="en-US" baseline="0"/>
              <a:t>, Analisador e Lâmina (43</a:t>
            </a: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°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'Lâmina - 43'!$B$3:$B$22</c:f>
              <c:numCache>
                <c:formatCode>General</c:formatCode>
                <c:ptCount val="20"/>
                <c:pt idx="0">
                  <c:v>-0.78539816339744828</c:v>
                </c:pt>
                <c:pt idx="1">
                  <c:v>-0.6108652381980153</c:v>
                </c:pt>
                <c:pt idx="2">
                  <c:v>-0.43633231299858238</c:v>
                </c:pt>
                <c:pt idx="3">
                  <c:v>-0.26179938779914941</c:v>
                </c:pt>
                <c:pt idx="4">
                  <c:v>-8.7266462599716474E-2</c:v>
                </c:pt>
                <c:pt idx="5">
                  <c:v>8.7266462599716474E-2</c:v>
                </c:pt>
                <c:pt idx="6">
                  <c:v>0.26179938779914941</c:v>
                </c:pt>
                <c:pt idx="7">
                  <c:v>0.43633231299858238</c:v>
                </c:pt>
                <c:pt idx="8">
                  <c:v>0.6108652381980153</c:v>
                </c:pt>
                <c:pt idx="9">
                  <c:v>0.78539816339744828</c:v>
                </c:pt>
                <c:pt idx="10">
                  <c:v>0.95993108859688125</c:v>
                </c:pt>
                <c:pt idx="11">
                  <c:v>1.1344640137963142</c:v>
                </c:pt>
                <c:pt idx="12">
                  <c:v>1.3089969389957472</c:v>
                </c:pt>
                <c:pt idx="13">
                  <c:v>1.4835298641951802</c:v>
                </c:pt>
                <c:pt idx="14">
                  <c:v>1.6580627893946132</c:v>
                </c:pt>
                <c:pt idx="15">
                  <c:v>1.8325957145940461</c:v>
                </c:pt>
                <c:pt idx="16">
                  <c:v>2.0071286397934789</c:v>
                </c:pt>
                <c:pt idx="17">
                  <c:v>2.1816615649929121</c:v>
                </c:pt>
                <c:pt idx="18">
                  <c:v>2.3561944901923448</c:v>
                </c:pt>
                <c:pt idx="19">
                  <c:v>2.530727415391778</c:v>
                </c:pt>
              </c:numCache>
            </c:numRef>
          </c:xVal>
          <c:yVal>
            <c:numRef>
              <c:f>'Lâmina - 43'!$D$3:$D$22</c:f>
              <c:numCache>
                <c:formatCode>General</c:formatCode>
                <c:ptCount val="20"/>
                <c:pt idx="0">
                  <c:v>0.339622641509434</c:v>
                </c:pt>
                <c:pt idx="1">
                  <c:v>0.43396226415094336</c:v>
                </c:pt>
                <c:pt idx="2">
                  <c:v>0.57547169811320753</c:v>
                </c:pt>
                <c:pt idx="3">
                  <c:v>0.68867924528301883</c:v>
                </c:pt>
                <c:pt idx="4">
                  <c:v>0.820754716981132</c:v>
                </c:pt>
                <c:pt idx="5">
                  <c:v>0.91509433962264153</c:v>
                </c:pt>
                <c:pt idx="6">
                  <c:v>0.98113207547169823</c:v>
                </c:pt>
                <c:pt idx="7">
                  <c:v>1</c:v>
                </c:pt>
                <c:pt idx="8">
                  <c:v>0.97169811320754729</c:v>
                </c:pt>
                <c:pt idx="9">
                  <c:v>0.90566037735849059</c:v>
                </c:pt>
                <c:pt idx="10">
                  <c:v>0.79716981132075471</c:v>
                </c:pt>
                <c:pt idx="11">
                  <c:v>0.679245283018868</c:v>
                </c:pt>
                <c:pt idx="12">
                  <c:v>0.54716981132075471</c:v>
                </c:pt>
                <c:pt idx="13">
                  <c:v>0.41509433962264158</c:v>
                </c:pt>
                <c:pt idx="14">
                  <c:v>0.33018867924528306</c:v>
                </c:pt>
                <c:pt idx="15">
                  <c:v>0.26415094339622641</c:v>
                </c:pt>
                <c:pt idx="16">
                  <c:v>0.24528301886792456</c:v>
                </c:pt>
                <c:pt idx="17">
                  <c:v>0.26415094339622641</c:v>
                </c:pt>
                <c:pt idx="18">
                  <c:v>0.339622641509434</c:v>
                </c:pt>
                <c:pt idx="19">
                  <c:v>0.45283018867924529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37-4C12-8A2E-9A82B2B66B8B}"/>
            </c:ext>
          </c:extLst>
        </c:ser>
        <c:ser>
          <c:idx val="1"/>
          <c:order val="1"/>
          <c:tx>
            <c:v>teorico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'Lâmina - 43'!$B$3:$B$22</c:f>
              <c:numCache>
                <c:formatCode>General</c:formatCode>
                <c:ptCount val="20"/>
                <c:pt idx="0">
                  <c:v>-0.78539816339744828</c:v>
                </c:pt>
                <c:pt idx="1">
                  <c:v>-0.6108652381980153</c:v>
                </c:pt>
                <c:pt idx="2">
                  <c:v>-0.43633231299858238</c:v>
                </c:pt>
                <c:pt idx="3">
                  <c:v>-0.26179938779914941</c:v>
                </c:pt>
                <c:pt idx="4">
                  <c:v>-8.7266462599716474E-2</c:v>
                </c:pt>
                <c:pt idx="5">
                  <c:v>8.7266462599716474E-2</c:v>
                </c:pt>
                <c:pt idx="6">
                  <c:v>0.26179938779914941</c:v>
                </c:pt>
                <c:pt idx="7">
                  <c:v>0.43633231299858238</c:v>
                </c:pt>
                <c:pt idx="8">
                  <c:v>0.6108652381980153</c:v>
                </c:pt>
                <c:pt idx="9">
                  <c:v>0.78539816339744828</c:v>
                </c:pt>
                <c:pt idx="10">
                  <c:v>0.95993108859688125</c:v>
                </c:pt>
                <c:pt idx="11">
                  <c:v>1.1344640137963142</c:v>
                </c:pt>
                <c:pt idx="12">
                  <c:v>1.3089969389957472</c:v>
                </c:pt>
                <c:pt idx="13">
                  <c:v>1.4835298641951802</c:v>
                </c:pt>
                <c:pt idx="14">
                  <c:v>1.6580627893946132</c:v>
                </c:pt>
                <c:pt idx="15">
                  <c:v>1.8325957145940461</c:v>
                </c:pt>
                <c:pt idx="16">
                  <c:v>2.0071286397934789</c:v>
                </c:pt>
                <c:pt idx="17">
                  <c:v>2.1816615649929121</c:v>
                </c:pt>
                <c:pt idx="18">
                  <c:v>2.3561944901923448</c:v>
                </c:pt>
                <c:pt idx="19">
                  <c:v>2.530727415391778</c:v>
                </c:pt>
              </c:numCache>
            </c:numRef>
          </c:xVal>
          <c:yVal>
            <c:numRef>
              <c:f>'Lâmina - 43'!$E$3:$E$22</c:f>
              <c:numCache>
                <c:formatCode>General</c:formatCode>
                <c:ptCount val="20"/>
                <c:pt idx="0">
                  <c:v>0.93041344951996718</c:v>
                </c:pt>
                <c:pt idx="1">
                  <c:v>0.93627429026988906</c:v>
                </c:pt>
                <c:pt idx="2">
                  <c:v>0.9498213921045725</c:v>
                </c:pt>
                <c:pt idx="3">
                  <c:v>0.9694207746088257</c:v>
                </c:pt>
                <c:pt idx="4">
                  <c:v>0.99270846299655624</c:v>
                </c:pt>
                <c:pt idx="5">
                  <c:v>1.0168756183585272</c:v>
                </c:pt>
                <c:pt idx="6">
                  <c:v>1.0390073250888583</c:v>
                </c:pt>
                <c:pt idx="7">
                  <c:v>1.0564341727266671</c:v>
                </c:pt>
                <c:pt idx="8">
                  <c:v>1.0670542262539546</c:v>
                </c:pt>
                <c:pt idx="9">
                  <c:v>1.0695865504800328</c:v>
                </c:pt>
                <c:pt idx="10">
                  <c:v>1.0637257097301109</c:v>
                </c:pt>
                <c:pt idx="11">
                  <c:v>1.0501786078954274</c:v>
                </c:pt>
                <c:pt idx="12">
                  <c:v>1.0305792253911743</c:v>
                </c:pt>
                <c:pt idx="13">
                  <c:v>1.0072915370034439</c:v>
                </c:pt>
                <c:pt idx="14">
                  <c:v>0.98312438164147276</c:v>
                </c:pt>
                <c:pt idx="15">
                  <c:v>0.96099267491114171</c:v>
                </c:pt>
                <c:pt idx="16">
                  <c:v>0.94356582727333282</c:v>
                </c:pt>
                <c:pt idx="17">
                  <c:v>0.93294577374604537</c:v>
                </c:pt>
                <c:pt idx="18">
                  <c:v>0.93041344951996729</c:v>
                </c:pt>
                <c:pt idx="19">
                  <c:v>0.93627429026988906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8A-4C56-8525-11028A89A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Ângulo</a:t>
                </a:r>
                <a:r>
                  <a:rPr lang="pt-PT" baseline="0"/>
                  <a:t> de Analisador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9488"/>
        <c:crosses val="autoZero"/>
        <c:crossBetween val="midCat"/>
      </c:valAx>
      <c:valAx>
        <c:axId val="17013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VPP</a:t>
                </a:r>
                <a:r>
                  <a:rPr lang="pt-PT" baseline="0"/>
                  <a:t> (Volts)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2.2889842632331903E-2"/>
              <c:y val="0.347792475940507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At val="-10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Elipse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43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'Lâmina - 43'!$D$3:$D$22</c:f>
              <c:numCache>
                <c:formatCode>General</c:formatCode>
                <c:ptCount val="20"/>
                <c:pt idx="0">
                  <c:v>0.339622641509434</c:v>
                </c:pt>
                <c:pt idx="1">
                  <c:v>0.43396226415094336</c:v>
                </c:pt>
                <c:pt idx="2">
                  <c:v>0.57547169811320753</c:v>
                </c:pt>
                <c:pt idx="3">
                  <c:v>0.68867924528301883</c:v>
                </c:pt>
                <c:pt idx="4">
                  <c:v>0.820754716981132</c:v>
                </c:pt>
                <c:pt idx="5">
                  <c:v>0.91509433962264153</c:v>
                </c:pt>
                <c:pt idx="6">
                  <c:v>0.98113207547169823</c:v>
                </c:pt>
                <c:pt idx="7">
                  <c:v>1</c:v>
                </c:pt>
                <c:pt idx="8">
                  <c:v>0.97169811320754729</c:v>
                </c:pt>
                <c:pt idx="9">
                  <c:v>0.90566037735849059</c:v>
                </c:pt>
                <c:pt idx="10">
                  <c:v>0.79716981132075471</c:v>
                </c:pt>
                <c:pt idx="11">
                  <c:v>0.679245283018868</c:v>
                </c:pt>
                <c:pt idx="12">
                  <c:v>0.54716981132075471</c:v>
                </c:pt>
                <c:pt idx="13">
                  <c:v>0.41509433962264158</c:v>
                </c:pt>
                <c:pt idx="14">
                  <c:v>0.33018867924528306</c:v>
                </c:pt>
                <c:pt idx="15">
                  <c:v>0.26415094339622641</c:v>
                </c:pt>
                <c:pt idx="16">
                  <c:v>0.24528301886792456</c:v>
                </c:pt>
                <c:pt idx="17">
                  <c:v>0.26415094339622641</c:v>
                </c:pt>
                <c:pt idx="18">
                  <c:v>0.339622641509434</c:v>
                </c:pt>
                <c:pt idx="19">
                  <c:v>0.45283018867924529</c:v>
                </c:pt>
              </c:numCache>
            </c:numRef>
          </c:xVal>
          <c:yVal>
            <c:numRef>
              <c:f>'Lâmina - 43'!$E$3:$E$22</c:f>
              <c:numCache>
                <c:formatCode>General</c:formatCode>
                <c:ptCount val="20"/>
                <c:pt idx="0">
                  <c:v>0.93041344951996718</c:v>
                </c:pt>
                <c:pt idx="1">
                  <c:v>0.93627429026988906</c:v>
                </c:pt>
                <c:pt idx="2">
                  <c:v>0.9498213921045725</c:v>
                </c:pt>
                <c:pt idx="3">
                  <c:v>0.9694207746088257</c:v>
                </c:pt>
                <c:pt idx="4">
                  <c:v>0.99270846299655624</c:v>
                </c:pt>
                <c:pt idx="5">
                  <c:v>1.0168756183585272</c:v>
                </c:pt>
                <c:pt idx="6">
                  <c:v>1.0390073250888583</c:v>
                </c:pt>
                <c:pt idx="7">
                  <c:v>1.0564341727266671</c:v>
                </c:pt>
                <c:pt idx="8">
                  <c:v>1.0670542262539546</c:v>
                </c:pt>
                <c:pt idx="9">
                  <c:v>1.0695865504800328</c:v>
                </c:pt>
                <c:pt idx="10">
                  <c:v>1.0637257097301109</c:v>
                </c:pt>
                <c:pt idx="11">
                  <c:v>1.0501786078954274</c:v>
                </c:pt>
                <c:pt idx="12">
                  <c:v>1.0305792253911743</c:v>
                </c:pt>
                <c:pt idx="13">
                  <c:v>1.0072915370034439</c:v>
                </c:pt>
                <c:pt idx="14">
                  <c:v>0.98312438164147276</c:v>
                </c:pt>
                <c:pt idx="15">
                  <c:v>0.96099267491114171</c:v>
                </c:pt>
                <c:pt idx="16">
                  <c:v>0.94356582727333282</c:v>
                </c:pt>
                <c:pt idx="17">
                  <c:v>0.93294577374604537</c:v>
                </c:pt>
                <c:pt idx="18">
                  <c:v>0.93041344951996729</c:v>
                </c:pt>
                <c:pt idx="19">
                  <c:v>0.93627429026988906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56-41EF-8B52-5DD3FBE02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VPP/VPPmax</a:t>
                </a:r>
                <a:r>
                  <a:rPr lang="pt-PT" baseline="0"/>
                  <a:t> (s.u.)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9488"/>
        <c:crosses val="autoZero"/>
        <c:crossBetween val="midCat"/>
      </c:valAx>
      <c:valAx>
        <c:axId val="17013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</a:t>
                </a:r>
                <a:r>
                  <a:rPr lang="pt-PT" baseline="-25000"/>
                  <a:t>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Tempo</a:t>
            </a:r>
            <a:r>
              <a:rPr lang="pt-PT" baseline="0"/>
              <a:t> de atraso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9107070843612359"/>
          <c:y val="0.16484444444444443"/>
          <c:w val="0.76026629718495486"/>
          <c:h val="0.6644741907261591"/>
        </c:manualLayout>
      </c:layout>
      <c:scatterChart>
        <c:scatterStyle val="lineMarker"/>
        <c:varyColors val="0"/>
        <c:ser>
          <c:idx val="0"/>
          <c:order val="0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Luz!$A$2:$A$12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Luz!$E$2:$E$12</c:f>
              <c:numCache>
                <c:formatCode>General</c:formatCode>
                <c:ptCount val="11"/>
                <c:pt idx="0">
                  <c:v>1.5000000000000068E-8</c:v>
                </c:pt>
                <c:pt idx="1">
                  <c:v>3.6854545454545462E-7</c:v>
                </c:pt>
                <c:pt idx="2">
                  <c:v>7.2209090909090918E-7</c:v>
                </c:pt>
                <c:pt idx="3">
                  <c:v>1.0756363636363636E-6</c:v>
                </c:pt>
                <c:pt idx="4">
                  <c:v>1.4291818181818183E-6</c:v>
                </c:pt>
                <c:pt idx="5">
                  <c:v>1.7827272727272728E-6</c:v>
                </c:pt>
                <c:pt idx="6">
                  <c:v>2.1362727272727269E-6</c:v>
                </c:pt>
                <c:pt idx="7">
                  <c:v>2.4898181818181814E-6</c:v>
                </c:pt>
                <c:pt idx="8">
                  <c:v>2.8433636363636367E-6</c:v>
                </c:pt>
                <c:pt idx="9">
                  <c:v>3.1969090909090912E-6</c:v>
                </c:pt>
                <c:pt idx="10">
                  <c:v>3.5504545454545457E-6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D1-4495-92B0-6D7DED1EC39F}"/>
            </c:ext>
          </c:extLst>
        </c:ser>
        <c:ser>
          <c:idx val="1"/>
          <c:order val="1"/>
          <c:tx>
            <c:v>grafico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Luz!$A$2:$A$12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Luz!$B$2:$B$12</c:f>
              <c:numCache>
                <c:formatCode>0.00E+00</c:formatCode>
                <c:ptCount val="11"/>
                <c:pt idx="0">
                  <c:v>2E-8</c:v>
                </c:pt>
                <c:pt idx="1">
                  <c:v>3.8000000000000001E-7</c:v>
                </c:pt>
                <c:pt idx="2">
                  <c:v>7.4000000000000001E-7</c:v>
                </c:pt>
                <c:pt idx="3">
                  <c:v>1.1200000000000001E-6</c:v>
                </c:pt>
                <c:pt idx="4">
                  <c:v>1.35E-6</c:v>
                </c:pt>
                <c:pt idx="5">
                  <c:v>1.7400000000000001E-6</c:v>
                </c:pt>
                <c:pt idx="6">
                  <c:v>2.1299999999999999E-6</c:v>
                </c:pt>
                <c:pt idx="7">
                  <c:v>2.5799999999999999E-6</c:v>
                </c:pt>
                <c:pt idx="8">
                  <c:v>2.7499999999999999E-6</c:v>
                </c:pt>
                <c:pt idx="9">
                  <c:v>3.2200000000000001E-6</c:v>
                </c:pt>
                <c:pt idx="10">
                  <c:v>3.58E-6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D1-4495-92B0-6D7DED1EC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29536"/>
        <c:axId val="1701358000"/>
      </c:scatterChart>
      <c:valAx>
        <c:axId val="152262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Z (metros)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8000"/>
        <c:crosses val="autoZero"/>
        <c:crossBetween val="midCat"/>
      </c:valAx>
      <c:valAx>
        <c:axId val="17013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pt-PT"/>
                  <a:t>t osc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29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8334854065988"/>
          <c:y val="0.64297707786526681"/>
          <c:w val="0.15642283844954163"/>
          <c:h val="0.15090648880157587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residuos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Luz!$A$2:$A$12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Luz!$F$2:$F$12</c:f>
              <c:numCache>
                <c:formatCode>General</c:formatCode>
                <c:ptCount val="11"/>
                <c:pt idx="0" formatCode="0.00E+00">
                  <c:v>4.9999999999999323E-9</c:v>
                </c:pt>
                <c:pt idx="1">
                  <c:v>1.1454545454545391E-8</c:v>
                </c:pt>
                <c:pt idx="2">
                  <c:v>1.790909090909083E-8</c:v>
                </c:pt>
                <c:pt idx="3">
                  <c:v>4.4363636363636501E-8</c:v>
                </c:pt>
                <c:pt idx="4">
                  <c:v>-7.9181818181818298E-8</c:v>
                </c:pt>
                <c:pt idx="5">
                  <c:v>-4.2727272727272722E-8</c:v>
                </c:pt>
                <c:pt idx="6">
                  <c:v>-6.2727272727269355E-9</c:v>
                </c:pt>
                <c:pt idx="7">
                  <c:v>9.0181818181818489E-8</c:v>
                </c:pt>
                <c:pt idx="8">
                  <c:v>-9.3363636363636794E-8</c:v>
                </c:pt>
                <c:pt idx="9">
                  <c:v>2.3090909090908862E-8</c:v>
                </c:pt>
                <c:pt idx="10">
                  <c:v>2.9545454545454301E-8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A0-4125-ABAF-D95F7A10C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29536"/>
        <c:axId val="1701358000"/>
      </c:scatterChart>
      <c:valAx>
        <c:axId val="152262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Z (metros)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8000"/>
        <c:crossesAt val="-1"/>
        <c:crossBetween val="midCat"/>
      </c:valAx>
      <c:valAx>
        <c:axId val="17013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</a:t>
                </a: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 osc  </a:t>
                </a:r>
                <a:r>
                  <a:rPr lang="pt-PT"/>
                  <a:t>- ajuste (segundos)</a:t>
                </a:r>
                <a:endParaRPr lang="pt-PT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2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667871988104492"/>
          <c:y val="0.16484444444444443"/>
          <c:w val="0.83465828574003342"/>
          <c:h val="0.67336307961504815"/>
        </c:manualLayout>
      </c:layout>
      <c:scatterChart>
        <c:scatterStyle val="lineMarker"/>
        <c:varyColors val="0"/>
        <c:ser>
          <c:idx val="0"/>
          <c:order val="0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Luz!$A$2:$A$12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Luz!$C$25:$C$35</c:f>
              <c:numCache>
                <c:formatCode>General</c:formatCode>
                <c:ptCount val="11"/>
                <c:pt idx="0">
                  <c:v>0</c:v>
                </c:pt>
                <c:pt idx="1">
                  <c:v>13.966363636363637</c:v>
                </c:pt>
                <c:pt idx="2">
                  <c:v>27.932727272727274</c:v>
                </c:pt>
                <c:pt idx="3">
                  <c:v>41.899090909090908</c:v>
                </c:pt>
                <c:pt idx="4">
                  <c:v>55.865454545454547</c:v>
                </c:pt>
                <c:pt idx="5">
                  <c:v>69.831818181818178</c:v>
                </c:pt>
                <c:pt idx="6">
                  <c:v>83.798181818181817</c:v>
                </c:pt>
                <c:pt idx="7">
                  <c:v>97.764545454545441</c:v>
                </c:pt>
                <c:pt idx="8">
                  <c:v>111.73090909090909</c:v>
                </c:pt>
                <c:pt idx="9">
                  <c:v>125.69727272727272</c:v>
                </c:pt>
                <c:pt idx="10">
                  <c:v>139.66363636363636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F5-4187-9733-893DDD845D0E}"/>
            </c:ext>
          </c:extLst>
        </c:ser>
        <c:ser>
          <c:idx val="1"/>
          <c:order val="1"/>
          <c:tx>
            <c:v>Valores Experimentais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Luz!$A$2:$A$12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Luz!$C$2:$C$12</c:f>
              <c:numCache>
                <c:formatCode>General</c:formatCode>
                <c:ptCount val="11"/>
                <c:pt idx="0">
                  <c:v>0.7</c:v>
                </c:pt>
                <c:pt idx="1">
                  <c:v>14.9</c:v>
                </c:pt>
                <c:pt idx="2">
                  <c:v>28.2</c:v>
                </c:pt>
                <c:pt idx="3">
                  <c:v>40</c:v>
                </c:pt>
                <c:pt idx="4">
                  <c:v>53</c:v>
                </c:pt>
                <c:pt idx="5">
                  <c:v>72</c:v>
                </c:pt>
                <c:pt idx="6">
                  <c:v>81</c:v>
                </c:pt>
                <c:pt idx="7">
                  <c:v>99</c:v>
                </c:pt>
                <c:pt idx="8">
                  <c:v>112</c:v>
                </c:pt>
                <c:pt idx="9">
                  <c:v>128</c:v>
                </c:pt>
                <c:pt idx="10">
                  <c:v>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F5-4187-9733-893DDD845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29536"/>
        <c:axId val="1701358000"/>
      </c:scatterChart>
      <c:valAx>
        <c:axId val="152262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Z (metros)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8000"/>
        <c:crosses val="autoZero"/>
        <c:crossBetween val="midCat"/>
      </c:valAx>
      <c:valAx>
        <c:axId val="17013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fase (graus)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29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791073862548297"/>
          <c:y val="0.6740881889763779"/>
          <c:w val="0.31772588512272876"/>
          <c:h val="0.15000104986876642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Luz!$A$2:$A$12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Luz!$G$2:$G$12</c:f>
              <c:numCache>
                <c:formatCode>General</c:formatCode>
                <c:ptCount val="11"/>
                <c:pt idx="0">
                  <c:v>0.7</c:v>
                </c:pt>
                <c:pt idx="1">
                  <c:v>0.9336363636363636</c:v>
                </c:pt>
                <c:pt idx="2">
                  <c:v>0.26727272727272577</c:v>
                </c:pt>
                <c:pt idx="3">
                  <c:v>-1.8990909090909085</c:v>
                </c:pt>
                <c:pt idx="4">
                  <c:v>-2.865454545454547</c:v>
                </c:pt>
                <c:pt idx="5">
                  <c:v>2.1681818181818215</c:v>
                </c:pt>
                <c:pt idx="6">
                  <c:v>-2.798181818181817</c:v>
                </c:pt>
                <c:pt idx="7">
                  <c:v>1.2354545454545587</c:v>
                </c:pt>
                <c:pt idx="8">
                  <c:v>0.26909090909090594</c:v>
                </c:pt>
                <c:pt idx="9">
                  <c:v>2.3027272727272816</c:v>
                </c:pt>
                <c:pt idx="10">
                  <c:v>-1.6636363636363569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C1-4B51-9AC7-2F678E14F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29536"/>
        <c:axId val="1701358000"/>
      </c:scatterChart>
      <c:valAx>
        <c:axId val="152262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Z (metros)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8000"/>
        <c:crossesAt val="-10"/>
        <c:crossBetween val="midCat"/>
      </c:valAx>
      <c:valAx>
        <c:axId val="17013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fase</a:t>
                </a:r>
                <a:r>
                  <a:rPr lang="pt-PT"/>
                  <a:t>- ajuste (graus)</a:t>
                </a:r>
                <a:endParaRPr lang="pt-PT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2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image" Target="../media/image2.png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0</xdr:row>
      <xdr:rowOff>133350</xdr:rowOff>
    </xdr:from>
    <xdr:to>
      <xdr:col>22</xdr:col>
      <xdr:colOff>519525</xdr:colOff>
      <xdr:row>15</xdr:row>
      <xdr:rowOff>155850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BF75D4-8B7E-5747-6C04-C146F20DCF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329565</xdr:colOff>
      <xdr:row>16</xdr:row>
      <xdr:rowOff>32385</xdr:rowOff>
    </xdr:from>
    <xdr:to>
      <xdr:col>23</xdr:col>
      <xdr:colOff>43815</xdr:colOff>
      <xdr:row>31</xdr:row>
      <xdr:rowOff>32385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089FB2-0342-483B-BB6B-1785B2BAB7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15240</xdr:colOff>
      <xdr:row>16</xdr:row>
      <xdr:rowOff>15240</xdr:rowOff>
    </xdr:from>
    <xdr:to>
      <xdr:col>31</xdr:col>
      <xdr:colOff>339090</xdr:colOff>
      <xdr:row>31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F10C70-7FBA-4411-9B6C-24AED038E6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33</xdr:row>
      <xdr:rowOff>0</xdr:rowOff>
    </xdr:from>
    <xdr:to>
      <xdr:col>23</xdr:col>
      <xdr:colOff>323850</xdr:colOff>
      <xdr:row>48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7D267D-6E42-4BB6-9A65-1E86D91806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50</xdr:row>
      <xdr:rowOff>0</xdr:rowOff>
    </xdr:from>
    <xdr:to>
      <xdr:col>23</xdr:col>
      <xdr:colOff>323850</xdr:colOff>
      <xdr:row>65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210776F-32D8-4A96-8B9D-7DA6257F28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137160</xdr:colOff>
      <xdr:row>1</xdr:row>
      <xdr:rowOff>179070</xdr:rowOff>
    </xdr:from>
    <xdr:to>
      <xdr:col>17</xdr:col>
      <xdr:colOff>441960</xdr:colOff>
      <xdr:row>16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A31B6-8375-B3B0-EA35-0A4134125B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131445</xdr:colOff>
      <xdr:row>17</xdr:row>
      <xdr:rowOff>64770</xdr:rowOff>
    </xdr:from>
    <xdr:to>
      <xdr:col>17</xdr:col>
      <xdr:colOff>455295</xdr:colOff>
      <xdr:row>32</xdr:row>
      <xdr:rowOff>64770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EBCBFE-85D0-4549-B9D4-4A54D2C7E3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518988</xdr:colOff>
      <xdr:row>16</xdr:row>
      <xdr:rowOff>30480</xdr:rowOff>
    </xdr:from>
    <xdr:to>
      <xdr:col>16</xdr:col>
      <xdr:colOff>214188</xdr:colOff>
      <xdr:row>31</xdr:row>
      <xdr:rowOff>30480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D3FA03-40D3-4867-906C-21759C28A3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68973</xdr:colOff>
      <xdr:row>16</xdr:row>
      <xdr:rowOff>37443</xdr:rowOff>
    </xdr:from>
    <xdr:to>
      <xdr:col>26</xdr:col>
      <xdr:colOff>373773</xdr:colOff>
      <xdr:row>31</xdr:row>
      <xdr:rowOff>37443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1C3870-7866-4DC2-87E4-3895C532C8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504825</xdr:colOff>
      <xdr:row>0</xdr:row>
      <xdr:rowOff>76200</xdr:rowOff>
    </xdr:from>
    <xdr:to>
      <xdr:col>16</xdr:col>
      <xdr:colOff>219075</xdr:colOff>
      <xdr:row>15</xdr:row>
      <xdr:rowOff>114300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B4E2151F-8F62-45EB-84E4-8003769226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603623</xdr:colOff>
      <xdr:row>1</xdr:row>
      <xdr:rowOff>12809</xdr:rowOff>
    </xdr:from>
    <xdr:to>
      <xdr:col>26</xdr:col>
      <xdr:colOff>298823</xdr:colOff>
      <xdr:row>16</xdr:row>
      <xdr:rowOff>12809</xdr:rowOff>
    </xdr:to>
    <xdr:graphicFrame macro="">
      <xdr:nvGraphicFramePr>
        <xdr:cNvPr id="8" name="Chart 2">
          <a:extLst>
            <a:ext uri="{FF2B5EF4-FFF2-40B4-BE49-F238E27FC236}">
              <a16:creationId xmlns:a16="http://schemas.microsoft.com/office/drawing/2014/main" id="{B01674AA-839E-4764-BBC5-446B94508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139065</xdr:colOff>
      <xdr:row>6</xdr:row>
      <xdr:rowOff>7620</xdr:rowOff>
    </xdr:from>
    <xdr:to>
      <xdr:col>14</xdr:col>
      <xdr:colOff>474345</xdr:colOff>
      <xdr:row>20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64EBA2-DD31-6361-1BD9-6F2AA50D75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6</xdr:row>
      <xdr:rowOff>0</xdr:rowOff>
    </xdr:from>
    <xdr:to>
      <xdr:col>24</xdr:col>
      <xdr:colOff>144780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ED59E8-BE3E-4B70-9255-5D26F4F83A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19</xdr:col>
      <xdr:colOff>441960</xdr:colOff>
      <xdr:row>1</xdr:row>
      <xdr:rowOff>22860</xdr:rowOff>
    </xdr:from>
    <xdr:to>
      <xdr:col>22</xdr:col>
      <xdr:colOff>297342</xdr:colOff>
      <xdr:row>4</xdr:row>
      <xdr:rowOff>38149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D20430-FC2B-C109-CF6C-752AC551F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24460" y="205740"/>
          <a:ext cx="1867062" cy="563929"/>
        </a:xfrm>
        <a:prstGeom prst="rect">
          <a:avLst/>
        </a:prstGeom>
      </xdr:spPr>
    </xdr:pic>
    <xdr:clientData/>
  </xdr:twoCellAnchor>
  <xdr:twoCellAnchor>
    <xdr:from>
      <xdr:col>6</xdr:col>
      <xdr:colOff>527685</xdr:colOff>
      <xdr:row>26</xdr:row>
      <xdr:rowOff>64770</xdr:rowOff>
    </xdr:from>
    <xdr:to>
      <xdr:col>14</xdr:col>
      <xdr:colOff>222885</xdr:colOff>
      <xdr:row>41</xdr:row>
      <xdr:rowOff>64770</xdr:rowOff>
    </xdr:to>
    <xdr:graphicFrame macro="">
      <xdr:nvGraphicFramePr>
        <xdr:cNvPr id="8" name="Chart 1">
          <a:extLst>
            <a:ext uri="{FF2B5EF4-FFF2-40B4-BE49-F238E27FC236}">
              <a16:creationId xmlns:a16="http://schemas.microsoft.com/office/drawing/2014/main" id="{55574DCD-B730-49E2-B4ED-4A08D0BD63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22</xdr:row>
      <xdr:rowOff>0</xdr:rowOff>
    </xdr:from>
    <xdr:to>
      <xdr:col>24</xdr:col>
      <xdr:colOff>144780</xdr:colOff>
      <xdr:row>37</xdr:row>
      <xdr:rowOff>0</xdr:rowOff>
    </xdr:to>
    <xdr:graphicFrame macro="">
      <xdr:nvGraphicFramePr>
        <xdr:cNvPr id="9" name="Chart 2">
          <a:extLst>
            <a:ext uri="{FF2B5EF4-FFF2-40B4-BE49-F238E27FC236}">
              <a16:creationId xmlns:a16="http://schemas.microsoft.com/office/drawing/2014/main" id="{77578F83-B316-4D7A-9C17-629D5DA970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30</xdr:col>
      <xdr:colOff>83820</xdr:colOff>
      <xdr:row>1</xdr:row>
      <xdr:rowOff>137160</xdr:rowOff>
    </xdr:from>
    <xdr:to>
      <xdr:col>36</xdr:col>
      <xdr:colOff>366101</xdr:colOff>
      <xdr:row>11</xdr:row>
      <xdr:rowOff>167801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389D294-6981-741C-A26B-5ABD6222F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796760" y="320040"/>
          <a:ext cx="3939881" cy="18594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C681-8152-40A3-AC76-807F44F66683}">
  <dimension ref="A1:AA59"/>
  <sheetViews>
    <sheetView topLeftCell="Q50" zoomScale="115" zoomScaleNormal="115" workbookViewId="0">
      <selection activeCell="M28" sqref="M28"/>
    </sheetView>
  </sheetViews>
  <sheetFormatPr defaultColWidth="8.88671875" defaultRowHeight="14.4" x14ac:dyDescent="0.3"/>
  <cols>
    <col min="1" max="10" width="8.88671875" style="1"/>
    <col min="11" max="11" width="9.44140625" style="1" bestFit="1" customWidth="1"/>
    <col min="12" max="12" width="12.109375" style="1" bestFit="1" customWidth="1"/>
    <col min="13" max="13" width="12.109375" style="1" customWidth="1"/>
    <col min="14" max="16384" width="8.88671875" style="1"/>
  </cols>
  <sheetData>
    <row r="1" spans="1:15" x14ac:dyDescent="0.3">
      <c r="A1" s="17" t="s">
        <v>0</v>
      </c>
      <c r="B1" s="17"/>
      <c r="C1" s="17"/>
      <c r="D1" s="17"/>
      <c r="F1" s="17" t="s">
        <v>4</v>
      </c>
      <c r="G1" s="17"/>
      <c r="H1" s="17"/>
      <c r="I1" s="17"/>
      <c r="J1" s="17"/>
      <c r="K1" s="17"/>
      <c r="L1" s="17"/>
      <c r="M1" s="17"/>
    </row>
    <row r="2" spans="1:15" ht="16.2" x14ac:dyDescent="0.3">
      <c r="A2" s="3" t="s">
        <v>3</v>
      </c>
      <c r="B2" s="3" t="s">
        <v>1</v>
      </c>
      <c r="C2" s="4" t="s">
        <v>2</v>
      </c>
      <c r="D2" s="4" t="s">
        <v>34</v>
      </c>
      <c r="F2" s="3" t="s">
        <v>5</v>
      </c>
      <c r="G2" s="3" t="s">
        <v>6</v>
      </c>
      <c r="H2" s="3" t="s">
        <v>44</v>
      </c>
      <c r="I2" s="13" t="s">
        <v>45</v>
      </c>
      <c r="J2" s="4" t="s">
        <v>2</v>
      </c>
      <c r="K2" s="3" t="s">
        <v>34</v>
      </c>
      <c r="L2" s="3" t="s">
        <v>40</v>
      </c>
      <c r="M2" s="14" t="s">
        <v>46</v>
      </c>
      <c r="N2" s="16" t="s">
        <v>33</v>
      </c>
      <c r="O2" s="16"/>
    </row>
    <row r="3" spans="1:15" x14ac:dyDescent="0.3">
      <c r="A3" s="2">
        <v>95</v>
      </c>
      <c r="B3" s="2">
        <f>RADIANS(A3)</f>
        <v>1.6580627893946132</v>
      </c>
      <c r="C3" s="2">
        <v>66.400000000000006</v>
      </c>
      <c r="D3" s="2">
        <f>C3/$C$11</f>
        <v>0.69747899159663873</v>
      </c>
      <c r="E3" s="10"/>
      <c r="F3" s="2">
        <v>90</v>
      </c>
      <c r="G3" s="2">
        <f t="shared" ref="G3:G21" si="0">RADIANS(F3)</f>
        <v>1.5707963267948966</v>
      </c>
      <c r="H3" s="2">
        <f>G3-RADIANS(55)</f>
        <v>0.6108652381980153</v>
      </c>
      <c r="I3" s="2">
        <f>G3-RADIANS(55-5)</f>
        <v>0.69813170079773179</v>
      </c>
      <c r="J3" s="2">
        <v>36</v>
      </c>
      <c r="K3" s="11">
        <f>J3/$J$7</f>
        <v>0.5921052631578948</v>
      </c>
      <c r="L3" s="11">
        <f>COS(H3)^2</f>
        <v>0.67101007166283433</v>
      </c>
      <c r="M3" s="11">
        <f>COS(I3)^2</f>
        <v>0.58682408883346515</v>
      </c>
      <c r="N3" s="16"/>
      <c r="O3" s="16"/>
    </row>
    <row r="4" spans="1:15" x14ac:dyDescent="0.3">
      <c r="A4" s="2">
        <v>90</v>
      </c>
      <c r="B4" s="2">
        <f t="shared" ref="B4:B41" si="1">RADIANS(A4)</f>
        <v>1.5707963267948966</v>
      </c>
      <c r="C4" s="2">
        <v>71.2</v>
      </c>
      <c r="D4" s="2">
        <f t="shared" ref="D4:D41" si="2">C4/$C$11</f>
        <v>0.74789915966386555</v>
      </c>
      <c r="E4" s="10"/>
      <c r="F4" s="2">
        <v>80</v>
      </c>
      <c r="G4" s="2">
        <f t="shared" si="0"/>
        <v>1.3962634015954636</v>
      </c>
      <c r="H4" s="2">
        <f t="shared" ref="H4:H21" si="3">G4-RADIANS(55)</f>
        <v>0.43633231299858233</v>
      </c>
      <c r="I4" s="2">
        <f t="shared" ref="I4:I21" si="4">G4-RADIANS(55-5)</f>
        <v>0.52359877559829882</v>
      </c>
      <c r="J4" s="2">
        <v>46.4</v>
      </c>
      <c r="K4" s="11">
        <f t="shared" ref="K4:K21" si="5">J4/$J$7</f>
        <v>0.76315789473684215</v>
      </c>
      <c r="L4" s="11">
        <f t="shared" ref="L4:L21" si="6">COS(H4)^2</f>
        <v>0.82139380484326963</v>
      </c>
      <c r="M4" s="11">
        <f t="shared" ref="M4:M21" si="7">COS(I4)^2</f>
        <v>0.75000000000000011</v>
      </c>
      <c r="N4" s="16"/>
      <c r="O4" s="16"/>
    </row>
    <row r="5" spans="1:15" x14ac:dyDescent="0.3">
      <c r="A5" s="2">
        <v>85</v>
      </c>
      <c r="B5" s="2">
        <f t="shared" si="1"/>
        <v>1.4835298641951802</v>
      </c>
      <c r="C5" s="2">
        <v>77</v>
      </c>
      <c r="D5" s="2">
        <f t="shared" si="2"/>
        <v>0.80882352941176472</v>
      </c>
      <c r="E5" s="10"/>
      <c r="F5" s="2">
        <v>70</v>
      </c>
      <c r="G5" s="2">
        <f t="shared" si="0"/>
        <v>1.2217304763960306</v>
      </c>
      <c r="H5" s="2">
        <f t="shared" si="3"/>
        <v>0.26179938779914935</v>
      </c>
      <c r="I5" s="2">
        <f t="shared" si="4"/>
        <v>0.34906585039886584</v>
      </c>
      <c r="J5" s="2">
        <v>53.6</v>
      </c>
      <c r="K5" s="11">
        <f t="shared" si="5"/>
        <v>0.88157894736842113</v>
      </c>
      <c r="L5" s="11">
        <f t="shared" si="6"/>
        <v>0.93301270189221941</v>
      </c>
      <c r="M5" s="11">
        <f t="shared" si="7"/>
        <v>0.88302222155948906</v>
      </c>
      <c r="N5" s="16"/>
      <c r="O5" s="16"/>
    </row>
    <row r="6" spans="1:15" x14ac:dyDescent="0.3">
      <c r="A6" s="2">
        <v>80</v>
      </c>
      <c r="B6" s="2">
        <f t="shared" si="1"/>
        <v>1.3962634015954636</v>
      </c>
      <c r="C6" s="2">
        <v>82.4</v>
      </c>
      <c r="D6" s="2">
        <f t="shared" si="2"/>
        <v>0.86554621848739499</v>
      </c>
      <c r="E6" s="10"/>
      <c r="F6" s="2">
        <v>60</v>
      </c>
      <c r="G6" s="2">
        <f t="shared" si="0"/>
        <v>1.0471975511965976</v>
      </c>
      <c r="H6" s="2">
        <f t="shared" si="3"/>
        <v>8.7266462599716377E-2</v>
      </c>
      <c r="I6" s="2">
        <f t="shared" si="4"/>
        <v>0.17453292519943286</v>
      </c>
      <c r="J6" s="2">
        <v>58.8</v>
      </c>
      <c r="K6" s="11">
        <f t="shared" si="5"/>
        <v>0.96710526315789469</v>
      </c>
      <c r="L6" s="11">
        <f t="shared" si="6"/>
        <v>0.99240387650610407</v>
      </c>
      <c r="M6" s="11">
        <f t="shared" si="7"/>
        <v>0.9698463103929541</v>
      </c>
      <c r="N6" s="16"/>
      <c r="O6" s="16"/>
    </row>
    <row r="7" spans="1:15" x14ac:dyDescent="0.3">
      <c r="A7" s="2">
        <v>75</v>
      </c>
      <c r="B7" s="2">
        <f t="shared" si="1"/>
        <v>1.3089969389957472</v>
      </c>
      <c r="C7" s="2">
        <v>86.4</v>
      </c>
      <c r="D7" s="2">
        <f t="shared" si="2"/>
        <v>0.90756302521008403</v>
      </c>
      <c r="E7" s="10"/>
      <c r="F7" s="2">
        <v>50</v>
      </c>
      <c r="G7" s="2">
        <f t="shared" si="0"/>
        <v>0.87266462599716477</v>
      </c>
      <c r="H7" s="2">
        <f t="shared" si="3"/>
        <v>-8.7266462599716488E-2</v>
      </c>
      <c r="I7" s="2">
        <f t="shared" si="4"/>
        <v>0</v>
      </c>
      <c r="J7" s="2">
        <v>60.8</v>
      </c>
      <c r="K7" s="11">
        <f t="shared" si="5"/>
        <v>1</v>
      </c>
      <c r="L7" s="11">
        <f t="shared" si="6"/>
        <v>0.99240387650610407</v>
      </c>
      <c r="M7" s="11">
        <f t="shared" si="7"/>
        <v>1</v>
      </c>
    </row>
    <row r="8" spans="1:15" x14ac:dyDescent="0.3">
      <c r="A8" s="2">
        <v>70</v>
      </c>
      <c r="B8" s="2">
        <f t="shared" si="1"/>
        <v>1.2217304763960306</v>
      </c>
      <c r="C8" s="2">
        <v>89.6</v>
      </c>
      <c r="D8" s="2">
        <f t="shared" si="2"/>
        <v>0.94117647058823517</v>
      </c>
      <c r="E8" s="10"/>
      <c r="F8" s="2">
        <v>40</v>
      </c>
      <c r="G8" s="2">
        <f t="shared" si="0"/>
        <v>0.69813170079773179</v>
      </c>
      <c r="H8" s="2">
        <f t="shared" si="3"/>
        <v>-0.26179938779914946</v>
      </c>
      <c r="I8" s="2">
        <f t="shared" si="4"/>
        <v>-0.17453292519943298</v>
      </c>
      <c r="J8" s="2">
        <v>59.2</v>
      </c>
      <c r="K8" s="11">
        <f t="shared" si="5"/>
        <v>0.97368421052631593</v>
      </c>
      <c r="L8" s="11">
        <f t="shared" si="6"/>
        <v>0.93301270189221941</v>
      </c>
      <c r="M8" s="11">
        <f t="shared" si="7"/>
        <v>0.9698463103929541</v>
      </c>
    </row>
    <row r="9" spans="1:15" x14ac:dyDescent="0.3">
      <c r="A9" s="2">
        <v>65</v>
      </c>
      <c r="B9" s="2">
        <f t="shared" si="1"/>
        <v>1.1344640137963142</v>
      </c>
      <c r="C9" s="2">
        <v>92</v>
      </c>
      <c r="D9" s="2">
        <f t="shared" si="2"/>
        <v>0.96638655462184875</v>
      </c>
      <c r="E9" s="10"/>
      <c r="F9" s="2">
        <v>30</v>
      </c>
      <c r="G9" s="2">
        <f t="shared" si="0"/>
        <v>0.52359877559829882</v>
      </c>
      <c r="H9" s="2">
        <f t="shared" si="3"/>
        <v>-0.43633231299858244</v>
      </c>
      <c r="I9" s="2">
        <f t="shared" si="4"/>
        <v>-0.34906585039886595</v>
      </c>
      <c r="J9" s="2">
        <v>54</v>
      </c>
      <c r="K9" s="11">
        <f t="shared" si="5"/>
        <v>0.88815789473684215</v>
      </c>
      <c r="L9" s="11">
        <f t="shared" si="6"/>
        <v>0.82139380484326963</v>
      </c>
      <c r="M9" s="11">
        <f t="shared" si="7"/>
        <v>0.88302222155948884</v>
      </c>
    </row>
    <row r="10" spans="1:15" x14ac:dyDescent="0.3">
      <c r="A10" s="2">
        <v>60</v>
      </c>
      <c r="B10" s="2">
        <f t="shared" si="1"/>
        <v>1.0471975511965976</v>
      </c>
      <c r="C10" s="2">
        <v>94</v>
      </c>
      <c r="D10" s="2">
        <f t="shared" si="2"/>
        <v>0.98739495798319321</v>
      </c>
      <c r="E10" s="10"/>
      <c r="F10" s="2">
        <v>20</v>
      </c>
      <c r="G10" s="2">
        <f t="shared" si="0"/>
        <v>0.3490658503988659</v>
      </c>
      <c r="H10" s="2">
        <f t="shared" si="3"/>
        <v>-0.6108652381980153</v>
      </c>
      <c r="I10" s="2">
        <f t="shared" si="4"/>
        <v>-0.52359877559829893</v>
      </c>
      <c r="J10" s="2">
        <v>46.4</v>
      </c>
      <c r="K10" s="11">
        <f t="shared" si="5"/>
        <v>0.76315789473684215</v>
      </c>
      <c r="L10" s="11">
        <f t="shared" si="6"/>
        <v>0.67101007166283433</v>
      </c>
      <c r="M10" s="11">
        <f t="shared" si="7"/>
        <v>0.74999999999999989</v>
      </c>
    </row>
    <row r="11" spans="1:15" x14ac:dyDescent="0.3">
      <c r="A11" s="9">
        <v>55</v>
      </c>
      <c r="B11" s="9">
        <f t="shared" si="1"/>
        <v>0.95993108859688125</v>
      </c>
      <c r="C11" s="9">
        <v>95.2</v>
      </c>
      <c r="D11" s="2">
        <f t="shared" si="2"/>
        <v>1</v>
      </c>
      <c r="E11" s="10"/>
      <c r="F11" s="2">
        <v>10</v>
      </c>
      <c r="G11" s="2">
        <f t="shared" si="0"/>
        <v>0.17453292519943295</v>
      </c>
      <c r="H11" s="2">
        <f t="shared" si="3"/>
        <v>-0.78539816339744828</v>
      </c>
      <c r="I11" s="2">
        <f t="shared" si="4"/>
        <v>-0.69813170079773179</v>
      </c>
      <c r="J11" s="2">
        <v>36</v>
      </c>
      <c r="K11" s="11">
        <f t="shared" si="5"/>
        <v>0.5921052631578948</v>
      </c>
      <c r="L11" s="11">
        <f t="shared" si="6"/>
        <v>0.50000000000000011</v>
      </c>
      <c r="M11" s="11">
        <f t="shared" si="7"/>
        <v>0.58682408883346515</v>
      </c>
    </row>
    <row r="12" spans="1:15" x14ac:dyDescent="0.3">
      <c r="A12" s="2">
        <v>50</v>
      </c>
      <c r="B12" s="2">
        <f t="shared" si="1"/>
        <v>0.87266462599716477</v>
      </c>
      <c r="C12" s="2">
        <v>94.4</v>
      </c>
      <c r="D12" s="2">
        <f t="shared" si="2"/>
        <v>0.99159663865546221</v>
      </c>
      <c r="E12" s="10"/>
      <c r="F12" s="2">
        <v>0</v>
      </c>
      <c r="G12" s="2">
        <f t="shared" si="0"/>
        <v>0</v>
      </c>
      <c r="H12" s="2">
        <f t="shared" si="3"/>
        <v>-0.95993108859688125</v>
      </c>
      <c r="I12" s="2">
        <f t="shared" si="4"/>
        <v>-0.87266462599716477</v>
      </c>
      <c r="J12" s="2">
        <v>26.4</v>
      </c>
      <c r="K12" s="11">
        <f t="shared" si="5"/>
        <v>0.43421052631578949</v>
      </c>
      <c r="L12" s="11">
        <f t="shared" si="6"/>
        <v>0.32898992833716573</v>
      </c>
      <c r="M12" s="11">
        <f t="shared" si="7"/>
        <v>0.41317591116653485</v>
      </c>
    </row>
    <row r="13" spans="1:15" x14ac:dyDescent="0.3">
      <c r="A13" s="2">
        <v>45</v>
      </c>
      <c r="B13" s="2">
        <f t="shared" si="1"/>
        <v>0.78539816339744828</v>
      </c>
      <c r="C13" s="2">
        <v>94.4</v>
      </c>
      <c r="D13" s="2">
        <f t="shared" si="2"/>
        <v>0.99159663865546221</v>
      </c>
      <c r="E13" s="10"/>
      <c r="F13" s="2">
        <v>-10</v>
      </c>
      <c r="G13" s="2">
        <f t="shared" si="0"/>
        <v>-0.17453292519943295</v>
      </c>
      <c r="H13" s="2">
        <f t="shared" si="3"/>
        <v>-1.1344640137963142</v>
      </c>
      <c r="I13" s="2">
        <f t="shared" si="4"/>
        <v>-1.0471975511965976</v>
      </c>
      <c r="J13" s="2">
        <v>16.399999999999999</v>
      </c>
      <c r="K13" s="11">
        <f t="shared" si="5"/>
        <v>0.26973684210526316</v>
      </c>
      <c r="L13" s="11">
        <f t="shared" si="6"/>
        <v>0.17860619515673035</v>
      </c>
      <c r="M13" s="11">
        <f t="shared" si="7"/>
        <v>0.25000000000000011</v>
      </c>
    </row>
    <row r="14" spans="1:15" x14ac:dyDescent="0.3">
      <c r="A14" s="2">
        <v>40</v>
      </c>
      <c r="B14" s="2">
        <f t="shared" si="1"/>
        <v>0.69813170079773179</v>
      </c>
      <c r="C14" s="2">
        <v>92.4</v>
      </c>
      <c r="D14" s="2">
        <f t="shared" si="2"/>
        <v>0.97058823529411764</v>
      </c>
      <c r="E14" s="10"/>
      <c r="F14" s="2">
        <v>-20</v>
      </c>
      <c r="G14" s="2">
        <f t="shared" si="0"/>
        <v>-0.3490658503988659</v>
      </c>
      <c r="H14" s="2">
        <f t="shared" si="3"/>
        <v>-1.3089969389957472</v>
      </c>
      <c r="I14" s="2">
        <f t="shared" si="4"/>
        <v>-1.2217304763960306</v>
      </c>
      <c r="J14" s="2">
        <v>8.8000000000000007</v>
      </c>
      <c r="K14" s="11">
        <f t="shared" si="5"/>
        <v>0.14473684210526316</v>
      </c>
      <c r="L14" s="11">
        <f t="shared" si="6"/>
        <v>6.698729810778066E-2</v>
      </c>
      <c r="M14" s="11">
        <f t="shared" si="7"/>
        <v>0.11697777844051105</v>
      </c>
    </row>
    <row r="15" spans="1:15" x14ac:dyDescent="0.3">
      <c r="A15" s="2">
        <v>35</v>
      </c>
      <c r="B15" s="2">
        <f t="shared" si="1"/>
        <v>0.6108652381980153</v>
      </c>
      <c r="C15" s="2">
        <v>88</v>
      </c>
      <c r="D15" s="2">
        <f t="shared" si="2"/>
        <v>0.9243697478991596</v>
      </c>
      <c r="E15" s="10"/>
      <c r="F15" s="2">
        <v>-30</v>
      </c>
      <c r="G15" s="2">
        <f t="shared" si="0"/>
        <v>-0.52359877559829882</v>
      </c>
      <c r="H15" s="2">
        <f t="shared" si="3"/>
        <v>-1.4835298641951802</v>
      </c>
      <c r="I15" s="2">
        <f t="shared" si="4"/>
        <v>-1.3962634015954636</v>
      </c>
      <c r="J15" s="2">
        <v>3.6</v>
      </c>
      <c r="K15" s="11">
        <f t="shared" si="5"/>
        <v>5.9210526315789477E-2</v>
      </c>
      <c r="L15" s="11">
        <f t="shared" si="6"/>
        <v>7.5961234938959638E-3</v>
      </c>
      <c r="M15" s="11">
        <f t="shared" si="7"/>
        <v>3.0153689607045831E-2</v>
      </c>
    </row>
    <row r="16" spans="1:15" x14ac:dyDescent="0.3">
      <c r="A16" s="2">
        <v>30</v>
      </c>
      <c r="B16" s="2">
        <f t="shared" si="1"/>
        <v>0.52359877559829882</v>
      </c>
      <c r="C16" s="2">
        <v>84</v>
      </c>
      <c r="D16" s="2">
        <f t="shared" si="2"/>
        <v>0.88235294117647056</v>
      </c>
      <c r="E16" s="10"/>
      <c r="F16" s="2">
        <v>-40</v>
      </c>
      <c r="G16" s="2">
        <f t="shared" si="0"/>
        <v>-0.69813170079773179</v>
      </c>
      <c r="H16" s="2">
        <f t="shared" si="3"/>
        <v>-1.6580627893946129</v>
      </c>
      <c r="I16" s="2">
        <f t="shared" si="4"/>
        <v>-1.5707963267948966</v>
      </c>
      <c r="J16" s="2">
        <v>2.4</v>
      </c>
      <c r="K16" s="11">
        <f t="shared" si="5"/>
        <v>3.9473684210526314E-2</v>
      </c>
      <c r="L16" s="11">
        <f t="shared" si="6"/>
        <v>7.5961234938959421E-3</v>
      </c>
      <c r="M16" s="11">
        <f t="shared" si="7"/>
        <v>3.7524718414124473E-33</v>
      </c>
    </row>
    <row r="17" spans="1:13" x14ac:dyDescent="0.3">
      <c r="A17" s="2">
        <v>25</v>
      </c>
      <c r="B17" s="2">
        <f t="shared" si="1"/>
        <v>0.43633231299858238</v>
      </c>
      <c r="C17" s="2">
        <v>79.2</v>
      </c>
      <c r="D17" s="2">
        <f t="shared" si="2"/>
        <v>0.83193277310924374</v>
      </c>
      <c r="E17" s="10"/>
      <c r="F17" s="2">
        <v>-50</v>
      </c>
      <c r="G17" s="2">
        <f t="shared" si="0"/>
        <v>-0.87266462599716477</v>
      </c>
      <c r="H17" s="2">
        <f t="shared" si="3"/>
        <v>-1.8325957145940461</v>
      </c>
      <c r="I17" s="2">
        <f t="shared" si="4"/>
        <v>-1.7453292519943295</v>
      </c>
      <c r="J17" s="2">
        <v>4</v>
      </c>
      <c r="K17" s="11">
        <f t="shared" si="5"/>
        <v>6.5789473684210523E-2</v>
      </c>
      <c r="L17" s="11">
        <f t="shared" si="6"/>
        <v>6.6987298107780716E-2</v>
      </c>
      <c r="M17" s="11">
        <f t="shared" si="7"/>
        <v>3.0153689607045793E-2</v>
      </c>
    </row>
    <row r="18" spans="1:13" x14ac:dyDescent="0.3">
      <c r="A18" s="2">
        <v>20</v>
      </c>
      <c r="B18" s="2">
        <f t="shared" si="1"/>
        <v>0.3490658503988659</v>
      </c>
      <c r="C18" s="2">
        <v>73.599999999999994</v>
      </c>
      <c r="D18" s="2">
        <f t="shared" si="2"/>
        <v>0.77310924369747891</v>
      </c>
      <c r="E18" s="10"/>
      <c r="F18" s="2">
        <v>-60</v>
      </c>
      <c r="G18" s="2">
        <f t="shared" si="0"/>
        <v>-1.0471975511965976</v>
      </c>
      <c r="H18" s="2">
        <f t="shared" si="3"/>
        <v>-2.0071286397934789</v>
      </c>
      <c r="I18" s="2">
        <f t="shared" si="4"/>
        <v>-1.9198621771937625</v>
      </c>
      <c r="J18" s="2">
        <v>9.6</v>
      </c>
      <c r="K18" s="11">
        <f t="shared" si="5"/>
        <v>0.15789473684210525</v>
      </c>
      <c r="L18" s="11">
        <f t="shared" si="6"/>
        <v>0.17860619515673024</v>
      </c>
      <c r="M18" s="11">
        <f t="shared" si="7"/>
        <v>0.11697777844051097</v>
      </c>
    </row>
    <row r="19" spans="1:13" x14ac:dyDescent="0.3">
      <c r="A19" s="2">
        <v>15</v>
      </c>
      <c r="B19" s="2">
        <f t="shared" si="1"/>
        <v>0.26179938779914941</v>
      </c>
      <c r="C19" s="2">
        <v>66.400000000000006</v>
      </c>
      <c r="D19" s="2">
        <f t="shared" si="2"/>
        <v>0.69747899159663873</v>
      </c>
      <c r="E19" s="10"/>
      <c r="F19" s="2">
        <v>-70</v>
      </c>
      <c r="G19" s="2">
        <f t="shared" si="0"/>
        <v>-1.2217304763960306</v>
      </c>
      <c r="H19" s="2">
        <f t="shared" si="3"/>
        <v>-2.1816615649929121</v>
      </c>
      <c r="I19" s="2">
        <f t="shared" si="4"/>
        <v>-2.0943951023931953</v>
      </c>
      <c r="J19" s="2">
        <v>17.600000000000001</v>
      </c>
      <c r="K19" s="11">
        <f t="shared" si="5"/>
        <v>0.28947368421052633</v>
      </c>
      <c r="L19" s="11">
        <f t="shared" si="6"/>
        <v>0.32898992833716573</v>
      </c>
      <c r="M19" s="11">
        <f t="shared" si="7"/>
        <v>0.24999999999999978</v>
      </c>
    </row>
    <row r="20" spans="1:13" x14ac:dyDescent="0.3">
      <c r="A20" s="2">
        <v>10</v>
      </c>
      <c r="B20" s="2">
        <f t="shared" si="1"/>
        <v>0.17453292519943295</v>
      </c>
      <c r="C20" s="2">
        <v>60</v>
      </c>
      <c r="D20" s="2">
        <f t="shared" si="2"/>
        <v>0.63025210084033612</v>
      </c>
      <c r="E20" s="10"/>
      <c r="F20" s="2">
        <v>-80</v>
      </c>
      <c r="G20" s="2">
        <f t="shared" si="0"/>
        <v>-1.3962634015954636</v>
      </c>
      <c r="H20" s="2">
        <f t="shared" si="3"/>
        <v>-2.3561944901923448</v>
      </c>
      <c r="I20" s="2">
        <f t="shared" si="4"/>
        <v>-2.2689280275926285</v>
      </c>
      <c r="J20" s="2">
        <v>27.2</v>
      </c>
      <c r="K20" s="11">
        <f t="shared" si="5"/>
        <v>0.44736842105263158</v>
      </c>
      <c r="L20" s="11">
        <f t="shared" si="6"/>
        <v>0.49999999999999989</v>
      </c>
      <c r="M20" s="11">
        <f t="shared" si="7"/>
        <v>0.41317591116653485</v>
      </c>
    </row>
    <row r="21" spans="1:13" x14ac:dyDescent="0.3">
      <c r="A21" s="2">
        <v>5</v>
      </c>
      <c r="B21" s="2">
        <f t="shared" si="1"/>
        <v>8.7266462599716474E-2</v>
      </c>
      <c r="C21" s="2">
        <v>54.4</v>
      </c>
      <c r="D21" s="2">
        <f t="shared" si="2"/>
        <v>0.5714285714285714</v>
      </c>
      <c r="E21" s="10"/>
      <c r="F21" s="2">
        <v>-90</v>
      </c>
      <c r="G21" s="2">
        <f t="shared" si="0"/>
        <v>-1.5707963267948966</v>
      </c>
      <c r="H21" s="2">
        <f t="shared" si="3"/>
        <v>-2.5307274153917776</v>
      </c>
      <c r="I21" s="2">
        <f t="shared" si="4"/>
        <v>-2.4434609527920612</v>
      </c>
      <c r="J21" s="2">
        <v>37.6</v>
      </c>
      <c r="K21" s="11">
        <f t="shared" si="5"/>
        <v>0.61842105263157898</v>
      </c>
      <c r="L21" s="11">
        <f t="shared" si="6"/>
        <v>0.671010071662834</v>
      </c>
      <c r="M21" s="11">
        <f t="shared" si="7"/>
        <v>0.58682408883346493</v>
      </c>
    </row>
    <row r="22" spans="1:13" x14ac:dyDescent="0.3">
      <c r="A22" s="2">
        <v>0</v>
      </c>
      <c r="B22" s="2">
        <f t="shared" si="1"/>
        <v>0</v>
      </c>
      <c r="C22" s="2">
        <v>48</v>
      </c>
      <c r="D22" s="2">
        <f t="shared" si="2"/>
        <v>0.50420168067226889</v>
      </c>
      <c r="I22" s="18" t="s">
        <v>41</v>
      </c>
    </row>
    <row r="23" spans="1:13" x14ac:dyDescent="0.3">
      <c r="A23" s="2">
        <v>-5</v>
      </c>
      <c r="B23" s="2">
        <f t="shared" si="1"/>
        <v>-8.7266462599716474E-2</v>
      </c>
      <c r="C23" s="2">
        <v>43.2</v>
      </c>
      <c r="D23" s="2">
        <f t="shared" si="2"/>
        <v>0.45378151260504201</v>
      </c>
      <c r="I23" s="18"/>
    </row>
    <row r="24" spans="1:13" x14ac:dyDescent="0.3">
      <c r="A24" s="2">
        <v>-10</v>
      </c>
      <c r="B24" s="2">
        <f t="shared" si="1"/>
        <v>-0.17453292519943295</v>
      </c>
      <c r="C24" s="2">
        <v>36</v>
      </c>
      <c r="D24" s="2">
        <f t="shared" si="2"/>
        <v>0.37815126050420167</v>
      </c>
      <c r="I24" s="18"/>
    </row>
    <row r="25" spans="1:13" x14ac:dyDescent="0.3">
      <c r="A25" s="2">
        <v>-15</v>
      </c>
      <c r="B25" s="2">
        <f t="shared" si="1"/>
        <v>-0.26179938779914941</v>
      </c>
      <c r="C25" s="2">
        <v>32.799999999999997</v>
      </c>
      <c r="D25" s="2">
        <f t="shared" si="2"/>
        <v>0.34453781512605036</v>
      </c>
      <c r="I25" s="18"/>
    </row>
    <row r="26" spans="1:13" x14ac:dyDescent="0.3">
      <c r="A26" s="2">
        <v>-20</v>
      </c>
      <c r="B26" s="2">
        <f t="shared" si="1"/>
        <v>-0.3490658503988659</v>
      </c>
      <c r="C26" s="2">
        <v>30.4</v>
      </c>
      <c r="D26" s="2">
        <f t="shared" si="2"/>
        <v>0.31932773109243695</v>
      </c>
      <c r="I26" s="18"/>
    </row>
    <row r="27" spans="1:13" x14ac:dyDescent="0.3">
      <c r="A27" s="2">
        <v>-25</v>
      </c>
      <c r="B27" s="2">
        <f t="shared" si="1"/>
        <v>-0.43633231299858238</v>
      </c>
      <c r="C27" s="2">
        <v>28.4</v>
      </c>
      <c r="D27" s="2">
        <f t="shared" si="2"/>
        <v>0.29831932773109243</v>
      </c>
    </row>
    <row r="28" spans="1:13" x14ac:dyDescent="0.3">
      <c r="A28" s="2">
        <v>-30</v>
      </c>
      <c r="B28" s="2">
        <f t="shared" si="1"/>
        <v>-0.52359877559829882</v>
      </c>
      <c r="C28" s="2">
        <v>27.2</v>
      </c>
      <c r="D28" s="2">
        <f t="shared" si="2"/>
        <v>0.2857142857142857</v>
      </c>
      <c r="F28" s="19" t="s">
        <v>42</v>
      </c>
      <c r="G28" s="19"/>
      <c r="H28" s="6">
        <f>(C11-C29)/(C11+C29)</f>
        <v>0.55555555555555558</v>
      </c>
      <c r="I28" s="12"/>
    </row>
    <row r="29" spans="1:13" x14ac:dyDescent="0.3">
      <c r="A29" s="9">
        <v>-35</v>
      </c>
      <c r="B29" s="9">
        <f t="shared" si="1"/>
        <v>-0.6108652381980153</v>
      </c>
      <c r="C29" s="9">
        <v>27.2</v>
      </c>
      <c r="D29" s="2">
        <f t="shared" si="2"/>
        <v>0.2857142857142857</v>
      </c>
    </row>
    <row r="30" spans="1:13" x14ac:dyDescent="0.3">
      <c r="A30" s="2">
        <v>-40</v>
      </c>
      <c r="B30" s="2">
        <f t="shared" si="1"/>
        <v>-0.69813170079773179</v>
      </c>
      <c r="C30" s="2">
        <v>27.2</v>
      </c>
      <c r="D30" s="2">
        <f t="shared" si="2"/>
        <v>0.2857142857142857</v>
      </c>
    </row>
    <row r="31" spans="1:13" x14ac:dyDescent="0.3">
      <c r="A31" s="2">
        <v>-45</v>
      </c>
      <c r="B31" s="2">
        <f t="shared" si="1"/>
        <v>-0.78539816339744828</v>
      </c>
      <c r="C31" s="2">
        <v>28.4</v>
      </c>
      <c r="D31" s="2">
        <f t="shared" si="2"/>
        <v>0.29831932773109243</v>
      </c>
    </row>
    <row r="32" spans="1:13" x14ac:dyDescent="0.3">
      <c r="A32" s="2">
        <v>-50</v>
      </c>
      <c r="B32" s="2">
        <f t="shared" si="1"/>
        <v>-0.87266462599716477</v>
      </c>
      <c r="C32" s="2">
        <v>29.6</v>
      </c>
      <c r="D32" s="2">
        <f t="shared" si="2"/>
        <v>0.31092436974789917</v>
      </c>
    </row>
    <row r="33" spans="1:27" x14ac:dyDescent="0.3">
      <c r="A33" s="2">
        <v>-55</v>
      </c>
      <c r="B33" s="2">
        <f t="shared" si="1"/>
        <v>-0.95993108859688125</v>
      </c>
      <c r="C33" s="2">
        <v>32.799999999999997</v>
      </c>
      <c r="D33" s="2">
        <f t="shared" si="2"/>
        <v>0.34453781512605036</v>
      </c>
    </row>
    <row r="34" spans="1:27" x14ac:dyDescent="0.3">
      <c r="A34" s="2">
        <v>-60</v>
      </c>
      <c r="B34" s="2">
        <f t="shared" si="1"/>
        <v>-1.0471975511965976</v>
      </c>
      <c r="C34" s="2">
        <v>36.799999999999997</v>
      </c>
      <c r="D34" s="2">
        <f t="shared" si="2"/>
        <v>0.38655462184873945</v>
      </c>
    </row>
    <row r="35" spans="1:27" x14ac:dyDescent="0.3">
      <c r="A35" s="2">
        <v>-65</v>
      </c>
      <c r="B35" s="2">
        <f t="shared" si="1"/>
        <v>-1.1344640137963142</v>
      </c>
      <c r="C35" s="2">
        <v>41.6</v>
      </c>
      <c r="D35" s="2">
        <f t="shared" si="2"/>
        <v>0.43697478991596639</v>
      </c>
    </row>
    <row r="36" spans="1:27" x14ac:dyDescent="0.3">
      <c r="A36" s="2">
        <v>-70</v>
      </c>
      <c r="B36" s="2">
        <f t="shared" si="1"/>
        <v>-1.2217304763960306</v>
      </c>
      <c r="C36" s="2">
        <v>47.6</v>
      </c>
      <c r="D36" s="2">
        <f t="shared" si="2"/>
        <v>0.5</v>
      </c>
    </row>
    <row r="37" spans="1:27" x14ac:dyDescent="0.3">
      <c r="A37" s="2">
        <v>-75</v>
      </c>
      <c r="B37" s="2">
        <f t="shared" si="1"/>
        <v>-1.3089969389957472</v>
      </c>
      <c r="C37" s="2">
        <v>52.8</v>
      </c>
      <c r="D37" s="2">
        <f t="shared" si="2"/>
        <v>0.55462184873949572</v>
      </c>
    </row>
    <row r="38" spans="1:27" x14ac:dyDescent="0.3">
      <c r="A38" s="2">
        <v>-80</v>
      </c>
      <c r="B38" s="2">
        <f t="shared" si="1"/>
        <v>-1.3962634015954636</v>
      </c>
      <c r="C38" s="2">
        <v>57.6</v>
      </c>
      <c r="D38" s="2">
        <f t="shared" si="2"/>
        <v>0.60504201680672265</v>
      </c>
    </row>
    <row r="39" spans="1:27" x14ac:dyDescent="0.3">
      <c r="A39" s="2">
        <v>-85</v>
      </c>
      <c r="B39" s="2">
        <f t="shared" si="1"/>
        <v>-1.4835298641951802</v>
      </c>
      <c r="C39" s="2">
        <v>64</v>
      </c>
      <c r="D39" s="2">
        <f t="shared" si="2"/>
        <v>0.67226890756302515</v>
      </c>
    </row>
    <row r="40" spans="1:27" x14ac:dyDescent="0.3">
      <c r="A40" s="2">
        <v>-90</v>
      </c>
      <c r="B40" s="2">
        <f t="shared" si="1"/>
        <v>-1.5707963267948966</v>
      </c>
      <c r="C40" s="2">
        <v>69.2</v>
      </c>
      <c r="D40" s="2">
        <f t="shared" si="2"/>
        <v>0.72689075630252098</v>
      </c>
    </row>
    <row r="41" spans="1:27" x14ac:dyDescent="0.3">
      <c r="A41" s="2">
        <v>-95</v>
      </c>
      <c r="B41" s="2">
        <f t="shared" si="1"/>
        <v>-1.6580627893946132</v>
      </c>
      <c r="C41" s="2">
        <v>75.2</v>
      </c>
      <c r="D41" s="2">
        <f t="shared" si="2"/>
        <v>0.78991596638655459</v>
      </c>
      <c r="Y41" s="20" t="s">
        <v>43</v>
      </c>
      <c r="Z41" s="20"/>
      <c r="AA41" s="21">
        <f>RSQ(K3:K21,L3:L21)</f>
        <v>0.97059649523454494</v>
      </c>
    </row>
    <row r="42" spans="1:27" x14ac:dyDescent="0.3">
      <c r="Y42" s="20"/>
      <c r="Z42" s="20"/>
      <c r="AA42" s="22"/>
    </row>
    <row r="58" spans="25:27" x14ac:dyDescent="0.3">
      <c r="Y58" s="20" t="s">
        <v>43</v>
      </c>
      <c r="Z58" s="20"/>
      <c r="AA58" s="21">
        <f>RSQ(M3:M21,K3:K21)</f>
        <v>0.99949954907022054</v>
      </c>
    </row>
    <row r="59" spans="25:27" x14ac:dyDescent="0.3">
      <c r="Y59" s="20"/>
      <c r="Z59" s="20"/>
      <c r="AA59" s="22"/>
    </row>
  </sheetData>
  <mergeCells count="9">
    <mergeCell ref="Y41:Z42"/>
    <mergeCell ref="AA41:AA42"/>
    <mergeCell ref="Y58:Z59"/>
    <mergeCell ref="AA58:AA59"/>
    <mergeCell ref="N2:O6"/>
    <mergeCell ref="A1:D1"/>
    <mergeCell ref="I22:I26"/>
    <mergeCell ref="F1:M1"/>
    <mergeCell ref="F28:G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B386-072D-4DD8-952A-56344A1D5722}">
  <dimension ref="A1:J43"/>
  <sheetViews>
    <sheetView workbookViewId="0">
      <selection activeCell="C33" sqref="C33"/>
    </sheetView>
  </sheetViews>
  <sheetFormatPr defaultColWidth="8.88671875" defaultRowHeight="14.4" x14ac:dyDescent="0.3"/>
  <cols>
    <col min="1" max="16384" width="8.88671875" style="1"/>
  </cols>
  <sheetData>
    <row r="1" spans="1:10" x14ac:dyDescent="0.3">
      <c r="A1" s="17" t="s">
        <v>7</v>
      </c>
      <c r="B1" s="17"/>
      <c r="C1" s="17"/>
      <c r="D1" s="17"/>
      <c r="E1" s="17"/>
    </row>
    <row r="2" spans="1:10" ht="15.6" x14ac:dyDescent="0.3">
      <c r="A2" s="3" t="s">
        <v>5</v>
      </c>
      <c r="B2" s="3" t="s">
        <v>6</v>
      </c>
      <c r="C2" s="4" t="s">
        <v>2</v>
      </c>
      <c r="D2" s="4" t="s">
        <v>34</v>
      </c>
      <c r="E2" s="4" t="s">
        <v>38</v>
      </c>
    </row>
    <row r="3" spans="1:10" x14ac:dyDescent="0.3">
      <c r="A3" s="2">
        <v>-45</v>
      </c>
      <c r="B3" s="2">
        <f>RADIANS(A3+5)</f>
        <v>-0.69813170079773179</v>
      </c>
      <c r="C3" s="2">
        <v>37.6</v>
      </c>
      <c r="D3" s="2">
        <f>C3/$C$5</f>
        <v>0.8867924528301887</v>
      </c>
      <c r="E3" s="2">
        <f>COS(B3)^2+COS(2*$H$10-B3)^2</f>
        <v>1.3946548264962941</v>
      </c>
      <c r="G3" s="23" t="s">
        <v>35</v>
      </c>
      <c r="H3" s="23"/>
      <c r="I3" s="23"/>
    </row>
    <row r="4" spans="1:10" x14ac:dyDescent="0.3">
      <c r="A4" s="2">
        <v>-35</v>
      </c>
      <c r="B4" s="2">
        <f t="shared" ref="B4:B22" si="0">RADIANS(A4+5)</f>
        <v>-0.52359877559829882</v>
      </c>
      <c r="C4" s="2">
        <v>40.4</v>
      </c>
      <c r="D4" s="2">
        <f t="shared" ref="D4:D22" si="1">C4/$C$5</f>
        <v>0.95283018867924529</v>
      </c>
      <c r="E4" s="2">
        <f t="shared" ref="E4:E22" si="2">COS(B4)^2+COS(2*$H$10-B4)^2</f>
        <v>1.6740240480782131</v>
      </c>
      <c r="G4" s="23"/>
      <c r="H4" s="23"/>
      <c r="I4" s="23"/>
    </row>
    <row r="5" spans="1:10" x14ac:dyDescent="0.3">
      <c r="A5" s="2">
        <v>-25</v>
      </c>
      <c r="B5" s="2">
        <f t="shared" si="0"/>
        <v>-0.3490658503988659</v>
      </c>
      <c r="C5" s="2">
        <v>42.4</v>
      </c>
      <c r="D5" s="2">
        <f t="shared" si="1"/>
        <v>1</v>
      </c>
      <c r="E5" s="2">
        <f t="shared" si="2"/>
        <v>1.8720960219263918</v>
      </c>
      <c r="G5" s="23"/>
      <c r="H5" s="23"/>
      <c r="I5" s="23"/>
    </row>
    <row r="6" spans="1:10" x14ac:dyDescent="0.3">
      <c r="A6" s="2">
        <v>-15</v>
      </c>
      <c r="B6" s="2">
        <f t="shared" si="0"/>
        <v>-0.17453292519943295</v>
      </c>
      <c r="C6" s="2">
        <v>41.6</v>
      </c>
      <c r="D6" s="2">
        <f t="shared" si="1"/>
        <v>0.98113207547169823</v>
      </c>
      <c r="E6" s="2">
        <f t="shared" si="2"/>
        <v>1.9649803447637391</v>
      </c>
      <c r="G6" s="23"/>
      <c r="H6" s="23"/>
      <c r="I6" s="23"/>
    </row>
    <row r="7" spans="1:10" x14ac:dyDescent="0.3">
      <c r="A7" s="2">
        <v>-5</v>
      </c>
      <c r="B7" s="2">
        <f t="shared" si="0"/>
        <v>0</v>
      </c>
      <c r="C7" s="2">
        <v>39.200000000000003</v>
      </c>
      <c r="D7" s="2">
        <f t="shared" si="1"/>
        <v>0.92452830188679258</v>
      </c>
      <c r="E7" s="2">
        <f t="shared" si="2"/>
        <v>1.9414737964294635</v>
      </c>
      <c r="G7" s="23"/>
      <c r="H7" s="23"/>
      <c r="I7" s="23"/>
    </row>
    <row r="8" spans="1:10" x14ac:dyDescent="0.3">
      <c r="A8" s="2">
        <v>5</v>
      </c>
      <c r="B8" s="2">
        <f t="shared" si="0"/>
        <v>0.17453292519943295</v>
      </c>
      <c r="C8" s="2">
        <v>35.200000000000003</v>
      </c>
      <c r="D8" s="2">
        <f t="shared" si="1"/>
        <v>0.83018867924528317</v>
      </c>
      <c r="E8" s="2">
        <f t="shared" si="2"/>
        <v>1.8044116135723833</v>
      </c>
    </row>
    <row r="9" spans="1:10" x14ac:dyDescent="0.3">
      <c r="A9" s="2">
        <v>15</v>
      </c>
      <c r="B9" s="2">
        <f t="shared" si="0"/>
        <v>0.3490658503988659</v>
      </c>
      <c r="C9" s="2">
        <v>30.4</v>
      </c>
      <c r="D9" s="2">
        <f t="shared" si="1"/>
        <v>0.71698113207547165</v>
      </c>
      <c r="E9" s="2">
        <f t="shared" si="2"/>
        <v>1.5703255182674449</v>
      </c>
      <c r="G9" s="4" t="s">
        <v>36</v>
      </c>
      <c r="H9" s="2">
        <v>83</v>
      </c>
    </row>
    <row r="10" spans="1:10" x14ac:dyDescent="0.3">
      <c r="A10" s="2">
        <v>25</v>
      </c>
      <c r="B10" s="2">
        <f t="shared" si="0"/>
        <v>0.52359877559829882</v>
      </c>
      <c r="C10" s="2">
        <v>24.8</v>
      </c>
      <c r="D10" s="2">
        <f t="shared" si="1"/>
        <v>0.58490566037735847</v>
      </c>
      <c r="E10" s="2">
        <f t="shared" si="2"/>
        <v>1.2674497483512508</v>
      </c>
      <c r="G10" s="4" t="s">
        <v>37</v>
      </c>
      <c r="H10" s="2">
        <f>RADIANS(H9)</f>
        <v>1.4486232791552935</v>
      </c>
    </row>
    <row r="11" spans="1:10" x14ac:dyDescent="0.3">
      <c r="A11" s="2">
        <v>35</v>
      </c>
      <c r="B11" s="2">
        <f t="shared" si="0"/>
        <v>0.69813170079773179</v>
      </c>
      <c r="C11" s="2">
        <v>20</v>
      </c>
      <c r="D11" s="2">
        <f t="shared" si="1"/>
        <v>0.47169811320754718</v>
      </c>
      <c r="E11" s="2">
        <f t="shared" si="2"/>
        <v>0.93231559164599132</v>
      </c>
    </row>
    <row r="12" spans="1:10" x14ac:dyDescent="0.3">
      <c r="A12" s="2">
        <v>45</v>
      </c>
      <c r="B12" s="2">
        <f t="shared" si="0"/>
        <v>0.87266462599716477</v>
      </c>
      <c r="C12" s="2">
        <v>14.4</v>
      </c>
      <c r="D12" s="2">
        <f t="shared" si="1"/>
        <v>0.339622641509434</v>
      </c>
      <c r="E12" s="2">
        <f t="shared" si="2"/>
        <v>0.60534517350370576</v>
      </c>
    </row>
    <row r="13" spans="1:10" x14ac:dyDescent="0.3">
      <c r="A13" s="2">
        <v>55</v>
      </c>
      <c r="B13" s="2">
        <f t="shared" si="0"/>
        <v>1.0471975511965976</v>
      </c>
      <c r="C13" s="2">
        <v>11.2</v>
      </c>
      <c r="D13" s="2">
        <f t="shared" si="1"/>
        <v>0.26415094339622641</v>
      </c>
      <c r="E13" s="2">
        <f t="shared" si="2"/>
        <v>0.32597595192178719</v>
      </c>
      <c r="I13" s="1" t="s">
        <v>48</v>
      </c>
      <c r="J13" s="1" t="s">
        <v>47</v>
      </c>
    </row>
    <row r="14" spans="1:10" x14ac:dyDescent="0.3">
      <c r="A14" s="2">
        <v>65</v>
      </c>
      <c r="B14" s="2">
        <f t="shared" si="0"/>
        <v>1.2217304763960306</v>
      </c>
      <c r="C14" s="2">
        <v>9.6</v>
      </c>
      <c r="D14" s="2">
        <f t="shared" si="1"/>
        <v>0.22641509433962265</v>
      </c>
      <c r="E14" s="2">
        <f t="shared" si="2"/>
        <v>0.12790397807360826</v>
      </c>
      <c r="I14" s="1">
        <v>90</v>
      </c>
      <c r="J14" s="1">
        <v>-40</v>
      </c>
    </row>
    <row r="15" spans="1:10" x14ac:dyDescent="0.3">
      <c r="A15" s="2">
        <v>75</v>
      </c>
      <c r="B15" s="2">
        <f t="shared" si="0"/>
        <v>1.3962634015954636</v>
      </c>
      <c r="C15" s="2">
        <v>10.4</v>
      </c>
      <c r="D15" s="2">
        <f t="shared" si="1"/>
        <v>0.24528301886792456</v>
      </c>
      <c r="E15" s="2">
        <f t="shared" si="2"/>
        <v>3.5019655236260661E-2</v>
      </c>
      <c r="F15" s="1" cm="1">
        <f t="array" ref="F15:G15">LINEST(I14:I15,J14:J15)</f>
        <v>-1</v>
      </c>
      <c r="G15" s="1">
        <v>50</v>
      </c>
      <c r="I15" s="1">
        <v>5</v>
      </c>
      <c r="J15" s="1">
        <v>45</v>
      </c>
    </row>
    <row r="16" spans="1:10" x14ac:dyDescent="0.3">
      <c r="A16" s="2">
        <v>85</v>
      </c>
      <c r="B16" s="2">
        <f t="shared" si="0"/>
        <v>1.5707963267948966</v>
      </c>
      <c r="C16" s="2">
        <v>12.8</v>
      </c>
      <c r="D16" s="2">
        <f t="shared" si="1"/>
        <v>0.30188679245283023</v>
      </c>
      <c r="E16" s="2">
        <f t="shared" si="2"/>
        <v>5.8526203570536506E-2</v>
      </c>
    </row>
    <row r="17" spans="1:10" x14ac:dyDescent="0.3">
      <c r="A17" s="2">
        <v>95</v>
      </c>
      <c r="B17" s="2">
        <f t="shared" si="0"/>
        <v>1.7453292519943295</v>
      </c>
      <c r="C17" s="2">
        <v>16.8</v>
      </c>
      <c r="D17" s="2">
        <f t="shared" si="1"/>
        <v>0.39622641509433965</v>
      </c>
      <c r="E17" s="2">
        <f t="shared" si="2"/>
        <v>0.19558838642761667</v>
      </c>
      <c r="I17" s="1">
        <v>-90</v>
      </c>
      <c r="J17" s="1">
        <f>I17*$F$15+$G$15</f>
        <v>140</v>
      </c>
    </row>
    <row r="18" spans="1:10" x14ac:dyDescent="0.3">
      <c r="A18" s="2">
        <v>105</v>
      </c>
      <c r="B18" s="2">
        <f t="shared" si="0"/>
        <v>1.9198621771937625</v>
      </c>
      <c r="C18" s="2">
        <v>22.4</v>
      </c>
      <c r="D18" s="2">
        <f t="shared" si="1"/>
        <v>0.52830188679245282</v>
      </c>
      <c r="E18" s="2">
        <f t="shared" si="2"/>
        <v>0.42967448173255496</v>
      </c>
      <c r="I18" s="1">
        <v>-80</v>
      </c>
      <c r="J18" s="1">
        <f t="shared" ref="J18:J35" si="3">I18*$F$15+$G$15</f>
        <v>130</v>
      </c>
    </row>
    <row r="19" spans="1:10" x14ac:dyDescent="0.3">
      <c r="A19" s="2">
        <v>115</v>
      </c>
      <c r="B19" s="2">
        <f t="shared" si="0"/>
        <v>2.0943951023931953</v>
      </c>
      <c r="C19" s="2">
        <v>28</v>
      </c>
      <c r="D19" s="2">
        <f t="shared" si="1"/>
        <v>0.66037735849056611</v>
      </c>
      <c r="E19" s="2">
        <f t="shared" si="2"/>
        <v>0.7325502516487491</v>
      </c>
      <c r="I19" s="1">
        <v>-70</v>
      </c>
      <c r="J19" s="1">
        <f t="shared" si="3"/>
        <v>120</v>
      </c>
    </row>
    <row r="20" spans="1:10" x14ac:dyDescent="0.3">
      <c r="A20" s="2">
        <v>125</v>
      </c>
      <c r="B20" s="2">
        <f t="shared" si="0"/>
        <v>2.2689280275926285</v>
      </c>
      <c r="C20" s="2">
        <v>33.6</v>
      </c>
      <c r="D20" s="2">
        <f t="shared" si="1"/>
        <v>0.79245283018867929</v>
      </c>
      <c r="E20" s="2">
        <f t="shared" si="2"/>
        <v>1.0676844083540087</v>
      </c>
      <c r="I20" s="1">
        <v>-60</v>
      </c>
      <c r="J20" s="1">
        <f t="shared" si="3"/>
        <v>110</v>
      </c>
    </row>
    <row r="21" spans="1:10" x14ac:dyDescent="0.3">
      <c r="A21" s="2">
        <v>135</v>
      </c>
      <c r="B21" s="2">
        <f t="shared" si="0"/>
        <v>2.4434609527920612</v>
      </c>
      <c r="C21" s="2">
        <v>38.4</v>
      </c>
      <c r="D21" s="2">
        <f t="shared" si="1"/>
        <v>0.90566037735849059</v>
      </c>
      <c r="E21" s="2">
        <f t="shared" si="2"/>
        <v>1.3946548264962939</v>
      </c>
      <c r="I21" s="1">
        <v>-50</v>
      </c>
      <c r="J21" s="1">
        <f t="shared" si="3"/>
        <v>100</v>
      </c>
    </row>
    <row r="22" spans="1:10" x14ac:dyDescent="0.3">
      <c r="A22" s="2">
        <v>145</v>
      </c>
      <c r="B22" s="2">
        <f t="shared" si="0"/>
        <v>2.6179938779914944</v>
      </c>
      <c r="C22" s="2">
        <v>41.6</v>
      </c>
      <c r="D22" s="2">
        <f t="shared" si="1"/>
        <v>0.98113207547169823</v>
      </c>
      <c r="E22" s="2">
        <f t="shared" si="2"/>
        <v>1.6740240480782131</v>
      </c>
      <c r="I22" s="1">
        <v>-40</v>
      </c>
      <c r="J22" s="1">
        <f t="shared" si="3"/>
        <v>90</v>
      </c>
    </row>
    <row r="23" spans="1:10" x14ac:dyDescent="0.3">
      <c r="I23" s="1">
        <v>-30</v>
      </c>
      <c r="J23" s="1">
        <f t="shared" si="3"/>
        <v>80</v>
      </c>
    </row>
    <row r="24" spans="1:10" x14ac:dyDescent="0.3">
      <c r="B24" s="1" cm="1">
        <f t="array" ref="B24:B43">COS(B3:B22)^2</f>
        <v>0.58682408883346515</v>
      </c>
      <c r="I24" s="1">
        <v>-20</v>
      </c>
      <c r="J24" s="1">
        <f t="shared" si="3"/>
        <v>70</v>
      </c>
    </row>
    <row r="25" spans="1:10" x14ac:dyDescent="0.3">
      <c r="B25" s="1">
        <v>0.75000000000000011</v>
      </c>
      <c r="I25" s="1">
        <v>-10</v>
      </c>
      <c r="J25" s="1">
        <f t="shared" si="3"/>
        <v>60</v>
      </c>
    </row>
    <row r="26" spans="1:10" x14ac:dyDescent="0.3">
      <c r="B26" s="1">
        <v>0.88302222155948906</v>
      </c>
      <c r="I26" s="1">
        <v>0</v>
      </c>
      <c r="J26" s="1">
        <f t="shared" si="3"/>
        <v>50</v>
      </c>
    </row>
    <row r="27" spans="1:10" x14ac:dyDescent="0.3">
      <c r="B27" s="1">
        <v>0.9698463103929541</v>
      </c>
      <c r="I27" s="1">
        <v>10</v>
      </c>
      <c r="J27" s="1">
        <f t="shared" si="3"/>
        <v>40</v>
      </c>
    </row>
    <row r="28" spans="1:10" x14ac:dyDescent="0.3">
      <c r="B28" s="1">
        <v>1</v>
      </c>
      <c r="I28" s="1">
        <v>20</v>
      </c>
      <c r="J28" s="1">
        <f t="shared" si="3"/>
        <v>30</v>
      </c>
    </row>
    <row r="29" spans="1:10" x14ac:dyDescent="0.3">
      <c r="B29" s="1">
        <v>0.9698463103929541</v>
      </c>
      <c r="I29" s="1">
        <v>30</v>
      </c>
      <c r="J29" s="1">
        <f t="shared" si="3"/>
        <v>20</v>
      </c>
    </row>
    <row r="30" spans="1:10" x14ac:dyDescent="0.3">
      <c r="B30" s="1">
        <v>0.88302222155948906</v>
      </c>
      <c r="I30" s="1">
        <v>40</v>
      </c>
      <c r="J30" s="1">
        <f t="shared" si="3"/>
        <v>10</v>
      </c>
    </row>
    <row r="31" spans="1:10" x14ac:dyDescent="0.3">
      <c r="B31" s="1">
        <v>0.75000000000000011</v>
      </c>
      <c r="I31" s="1">
        <v>50</v>
      </c>
      <c r="J31" s="1">
        <f t="shared" si="3"/>
        <v>0</v>
      </c>
    </row>
    <row r="32" spans="1:10" x14ac:dyDescent="0.3">
      <c r="B32" s="1">
        <v>0.58682408883346515</v>
      </c>
      <c r="I32" s="1">
        <v>60</v>
      </c>
      <c r="J32" s="1">
        <f t="shared" si="3"/>
        <v>-10</v>
      </c>
    </row>
    <row r="33" spans="2:10" x14ac:dyDescent="0.3">
      <c r="B33" s="1">
        <v>0.41317591116653485</v>
      </c>
      <c r="I33" s="1">
        <v>70</v>
      </c>
      <c r="J33" s="1">
        <f t="shared" si="3"/>
        <v>-20</v>
      </c>
    </row>
    <row r="34" spans="2:10" x14ac:dyDescent="0.3">
      <c r="B34" s="1">
        <v>0.25000000000000011</v>
      </c>
      <c r="I34" s="1">
        <v>80</v>
      </c>
      <c r="J34" s="1">
        <f t="shared" si="3"/>
        <v>-30</v>
      </c>
    </row>
    <row r="35" spans="2:10" x14ac:dyDescent="0.3">
      <c r="B35" s="1">
        <v>0.11697777844051105</v>
      </c>
      <c r="I35" s="1">
        <v>90</v>
      </c>
      <c r="J35" s="1">
        <f t="shared" si="3"/>
        <v>-40</v>
      </c>
    </row>
    <row r="36" spans="2:10" x14ac:dyDescent="0.3">
      <c r="B36" s="1">
        <v>3.0153689607045831E-2</v>
      </c>
    </row>
    <row r="37" spans="2:10" x14ac:dyDescent="0.3">
      <c r="B37" s="1">
        <v>3.7524718414124473E-33</v>
      </c>
    </row>
    <row r="38" spans="2:10" x14ac:dyDescent="0.3">
      <c r="B38" s="1">
        <v>3.0153689607045793E-2</v>
      </c>
    </row>
    <row r="39" spans="2:10" x14ac:dyDescent="0.3">
      <c r="B39" s="1">
        <v>0.11697777844051097</v>
      </c>
    </row>
    <row r="40" spans="2:10" x14ac:dyDescent="0.3">
      <c r="B40" s="1">
        <v>0.24999999999999978</v>
      </c>
    </row>
    <row r="41" spans="2:10" x14ac:dyDescent="0.3">
      <c r="B41" s="1">
        <v>0.41317591116653485</v>
      </c>
    </row>
    <row r="42" spans="2:10" x14ac:dyDescent="0.3">
      <c r="B42" s="1">
        <v>0.58682408883346493</v>
      </c>
    </row>
    <row r="43" spans="2:10" x14ac:dyDescent="0.3">
      <c r="B43" s="1">
        <v>0.75000000000000011</v>
      </c>
    </row>
  </sheetData>
  <mergeCells count="2">
    <mergeCell ref="G3:I7"/>
    <mergeCell ref="A1:E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02B7-50F8-4784-AFBC-5E3A2AEE181A}">
  <dimension ref="A1:I22"/>
  <sheetViews>
    <sheetView topLeftCell="G1" zoomScale="115" zoomScaleNormal="115" workbookViewId="0">
      <selection activeCell="S31" sqref="S31"/>
    </sheetView>
  </sheetViews>
  <sheetFormatPr defaultColWidth="8.88671875" defaultRowHeight="14.4" x14ac:dyDescent="0.3"/>
  <cols>
    <col min="1" max="16384" width="8.88671875" style="1"/>
  </cols>
  <sheetData>
    <row r="1" spans="1:9" x14ac:dyDescent="0.3">
      <c r="A1" s="17" t="s">
        <v>7</v>
      </c>
      <c r="B1" s="17"/>
      <c r="C1" s="17"/>
      <c r="D1" s="17"/>
      <c r="E1" s="17"/>
    </row>
    <row r="2" spans="1:9" ht="15.6" x14ac:dyDescent="0.3">
      <c r="A2" s="3" t="s">
        <v>5</v>
      </c>
      <c r="B2" s="3" t="s">
        <v>6</v>
      </c>
      <c r="C2" s="4" t="s">
        <v>2</v>
      </c>
      <c r="D2" s="4" t="s">
        <v>34</v>
      </c>
      <c r="E2" s="4" t="s">
        <v>38</v>
      </c>
    </row>
    <row r="3" spans="1:9" x14ac:dyDescent="0.3">
      <c r="A3" s="2">
        <v>-45</v>
      </c>
      <c r="B3" s="2">
        <f>RADIANS(A3)</f>
        <v>-0.78539816339744828</v>
      </c>
      <c r="C3" s="2">
        <v>14.4</v>
      </c>
      <c r="D3" s="2">
        <f>C3/C$10</f>
        <v>0.339622641509434</v>
      </c>
      <c r="E3" s="2">
        <f>COS(B3)^2+COS(2*$H$10-B3)^2</f>
        <v>0.93041344951996718</v>
      </c>
      <c r="G3" s="23" t="s">
        <v>35</v>
      </c>
      <c r="H3" s="23"/>
      <c r="I3" s="23"/>
    </row>
    <row r="4" spans="1:9" x14ac:dyDescent="0.3">
      <c r="A4" s="2">
        <v>-35</v>
      </c>
      <c r="B4" s="2">
        <f t="shared" ref="B4:B22" si="0">RADIANS(A4)</f>
        <v>-0.6108652381980153</v>
      </c>
      <c r="C4" s="2">
        <v>18.399999999999999</v>
      </c>
      <c r="D4" s="2">
        <f t="shared" ref="D4:D22" si="1">C4/C$10</f>
        <v>0.43396226415094336</v>
      </c>
      <c r="E4" s="2">
        <f t="shared" ref="E4:E22" si="2">COS(B4)^2+COS(2*$H$10-B4)^2</f>
        <v>0.93627429026988906</v>
      </c>
      <c r="G4" s="23"/>
      <c r="H4" s="23"/>
      <c r="I4" s="23"/>
    </row>
    <row r="5" spans="1:9" x14ac:dyDescent="0.3">
      <c r="A5" s="2">
        <v>-25</v>
      </c>
      <c r="B5" s="2">
        <f t="shared" si="0"/>
        <v>-0.43633231299858238</v>
      </c>
      <c r="C5" s="2">
        <v>24.4</v>
      </c>
      <c r="D5" s="2">
        <f t="shared" si="1"/>
        <v>0.57547169811320753</v>
      </c>
      <c r="E5" s="2">
        <f t="shared" si="2"/>
        <v>0.9498213921045725</v>
      </c>
      <c r="G5" s="23"/>
      <c r="H5" s="23"/>
      <c r="I5" s="23"/>
    </row>
    <row r="6" spans="1:9" x14ac:dyDescent="0.3">
      <c r="A6" s="2">
        <v>-15</v>
      </c>
      <c r="B6" s="2">
        <f t="shared" si="0"/>
        <v>-0.26179938779914941</v>
      </c>
      <c r="C6" s="2">
        <v>29.2</v>
      </c>
      <c r="D6" s="2">
        <f t="shared" si="1"/>
        <v>0.68867924528301883</v>
      </c>
      <c r="E6" s="2">
        <f t="shared" si="2"/>
        <v>0.9694207746088257</v>
      </c>
      <c r="G6" s="23"/>
      <c r="H6" s="23"/>
      <c r="I6" s="23"/>
    </row>
    <row r="7" spans="1:9" x14ac:dyDescent="0.3">
      <c r="A7" s="2">
        <v>-5</v>
      </c>
      <c r="B7" s="2">
        <f t="shared" si="0"/>
        <v>-8.7266462599716474E-2</v>
      </c>
      <c r="C7" s="2">
        <v>34.799999999999997</v>
      </c>
      <c r="D7" s="2">
        <f t="shared" si="1"/>
        <v>0.820754716981132</v>
      </c>
      <c r="E7" s="2">
        <f t="shared" si="2"/>
        <v>0.99270846299655624</v>
      </c>
      <c r="G7" s="23"/>
      <c r="H7" s="23"/>
      <c r="I7" s="23"/>
    </row>
    <row r="8" spans="1:9" x14ac:dyDescent="0.3">
      <c r="A8" s="2">
        <v>5</v>
      </c>
      <c r="B8" s="2">
        <f t="shared" si="0"/>
        <v>8.7266462599716474E-2</v>
      </c>
      <c r="C8" s="2">
        <v>38.799999999999997</v>
      </c>
      <c r="D8" s="2">
        <f t="shared" si="1"/>
        <v>0.91509433962264153</v>
      </c>
      <c r="E8" s="2">
        <f t="shared" si="2"/>
        <v>1.0168756183585272</v>
      </c>
    </row>
    <row r="9" spans="1:9" x14ac:dyDescent="0.3">
      <c r="A9" s="2">
        <v>15</v>
      </c>
      <c r="B9" s="2">
        <f t="shared" si="0"/>
        <v>0.26179938779914941</v>
      </c>
      <c r="C9" s="2">
        <v>41.6</v>
      </c>
      <c r="D9" s="2">
        <f t="shared" si="1"/>
        <v>0.98113207547169823</v>
      </c>
      <c r="E9" s="2">
        <f t="shared" si="2"/>
        <v>1.0390073250888583</v>
      </c>
      <c r="G9" s="4" t="s">
        <v>36</v>
      </c>
      <c r="H9" s="2">
        <v>43</v>
      </c>
    </row>
    <row r="10" spans="1:9" x14ac:dyDescent="0.3">
      <c r="A10" s="2">
        <v>25</v>
      </c>
      <c r="B10" s="2">
        <f t="shared" si="0"/>
        <v>0.43633231299858238</v>
      </c>
      <c r="C10" s="2">
        <v>42.4</v>
      </c>
      <c r="D10" s="2">
        <f t="shared" si="1"/>
        <v>1</v>
      </c>
      <c r="E10" s="2">
        <f t="shared" si="2"/>
        <v>1.0564341727266671</v>
      </c>
      <c r="G10" s="4" t="s">
        <v>37</v>
      </c>
      <c r="H10" s="2">
        <f>RADIANS(H9)</f>
        <v>0.75049157835756175</v>
      </c>
    </row>
    <row r="11" spans="1:9" x14ac:dyDescent="0.3">
      <c r="A11" s="2">
        <v>35</v>
      </c>
      <c r="B11" s="2">
        <f t="shared" si="0"/>
        <v>0.6108652381980153</v>
      </c>
      <c r="C11" s="2">
        <v>41.2</v>
      </c>
      <c r="D11" s="2">
        <f t="shared" si="1"/>
        <v>0.97169811320754729</v>
      </c>
      <c r="E11" s="2">
        <f t="shared" si="2"/>
        <v>1.0670542262539546</v>
      </c>
    </row>
    <row r="12" spans="1:9" x14ac:dyDescent="0.3">
      <c r="A12" s="2">
        <v>45</v>
      </c>
      <c r="B12" s="2">
        <f t="shared" si="0"/>
        <v>0.78539816339744828</v>
      </c>
      <c r="C12" s="2">
        <v>38.4</v>
      </c>
      <c r="D12" s="2">
        <f t="shared" si="1"/>
        <v>0.90566037735849059</v>
      </c>
      <c r="E12" s="2">
        <f t="shared" si="2"/>
        <v>1.0695865504800328</v>
      </c>
    </row>
    <row r="13" spans="1:9" x14ac:dyDescent="0.3">
      <c r="A13" s="2">
        <v>55</v>
      </c>
      <c r="B13" s="2">
        <f t="shared" si="0"/>
        <v>0.95993108859688125</v>
      </c>
      <c r="C13" s="2">
        <v>33.799999999999997</v>
      </c>
      <c r="D13" s="2">
        <f t="shared" si="1"/>
        <v>0.79716981132075471</v>
      </c>
      <c r="E13" s="2">
        <f t="shared" si="2"/>
        <v>1.0637257097301109</v>
      </c>
    </row>
    <row r="14" spans="1:9" x14ac:dyDescent="0.3">
      <c r="A14" s="2">
        <v>65</v>
      </c>
      <c r="B14" s="2">
        <f t="shared" si="0"/>
        <v>1.1344640137963142</v>
      </c>
      <c r="C14" s="2">
        <v>28.8</v>
      </c>
      <c r="D14" s="2">
        <f t="shared" si="1"/>
        <v>0.679245283018868</v>
      </c>
      <c r="E14" s="2">
        <f t="shared" si="2"/>
        <v>1.0501786078954274</v>
      </c>
    </row>
    <row r="15" spans="1:9" x14ac:dyDescent="0.3">
      <c r="A15" s="2">
        <v>75</v>
      </c>
      <c r="B15" s="2">
        <f t="shared" si="0"/>
        <v>1.3089969389957472</v>
      </c>
      <c r="C15" s="2">
        <v>23.2</v>
      </c>
      <c r="D15" s="2">
        <f t="shared" si="1"/>
        <v>0.54716981132075471</v>
      </c>
      <c r="E15" s="2">
        <f t="shared" si="2"/>
        <v>1.0305792253911743</v>
      </c>
    </row>
    <row r="16" spans="1:9" x14ac:dyDescent="0.3">
      <c r="A16" s="2">
        <v>85</v>
      </c>
      <c r="B16" s="2">
        <f t="shared" si="0"/>
        <v>1.4835298641951802</v>
      </c>
      <c r="C16" s="2">
        <v>17.600000000000001</v>
      </c>
      <c r="D16" s="2">
        <f t="shared" si="1"/>
        <v>0.41509433962264158</v>
      </c>
      <c r="E16" s="2">
        <f t="shared" si="2"/>
        <v>1.0072915370034439</v>
      </c>
    </row>
    <row r="17" spans="1:5" x14ac:dyDescent="0.3">
      <c r="A17" s="2">
        <v>95</v>
      </c>
      <c r="B17" s="2">
        <f t="shared" si="0"/>
        <v>1.6580627893946132</v>
      </c>
      <c r="C17" s="2">
        <v>14</v>
      </c>
      <c r="D17" s="2">
        <f t="shared" si="1"/>
        <v>0.33018867924528306</v>
      </c>
      <c r="E17" s="2">
        <f t="shared" si="2"/>
        <v>0.98312438164147276</v>
      </c>
    </row>
    <row r="18" spans="1:5" x14ac:dyDescent="0.3">
      <c r="A18" s="2">
        <v>105</v>
      </c>
      <c r="B18" s="2">
        <f t="shared" si="0"/>
        <v>1.8325957145940461</v>
      </c>
      <c r="C18" s="2">
        <v>11.2</v>
      </c>
      <c r="D18" s="2">
        <f t="shared" si="1"/>
        <v>0.26415094339622641</v>
      </c>
      <c r="E18" s="2">
        <f t="shared" si="2"/>
        <v>0.96099267491114171</v>
      </c>
    </row>
    <row r="19" spans="1:5" x14ac:dyDescent="0.3">
      <c r="A19" s="2">
        <v>115</v>
      </c>
      <c r="B19" s="2">
        <f t="shared" si="0"/>
        <v>2.0071286397934789</v>
      </c>
      <c r="C19" s="2">
        <v>10.4</v>
      </c>
      <c r="D19" s="2">
        <f t="shared" si="1"/>
        <v>0.24528301886792456</v>
      </c>
      <c r="E19" s="2">
        <f t="shared" si="2"/>
        <v>0.94356582727333282</v>
      </c>
    </row>
    <row r="20" spans="1:5" x14ac:dyDescent="0.3">
      <c r="A20" s="2">
        <v>125</v>
      </c>
      <c r="B20" s="2">
        <f t="shared" si="0"/>
        <v>2.1816615649929121</v>
      </c>
      <c r="C20" s="2">
        <v>11.2</v>
      </c>
      <c r="D20" s="2">
        <f t="shared" si="1"/>
        <v>0.26415094339622641</v>
      </c>
      <c r="E20" s="2">
        <f t="shared" si="2"/>
        <v>0.93294577374604537</v>
      </c>
    </row>
    <row r="21" spans="1:5" x14ac:dyDescent="0.3">
      <c r="A21" s="2">
        <v>135</v>
      </c>
      <c r="B21" s="2">
        <f t="shared" si="0"/>
        <v>2.3561944901923448</v>
      </c>
      <c r="C21" s="2">
        <v>14.4</v>
      </c>
      <c r="D21" s="2">
        <f t="shared" si="1"/>
        <v>0.339622641509434</v>
      </c>
      <c r="E21" s="2">
        <f t="shared" si="2"/>
        <v>0.93041344951996729</v>
      </c>
    </row>
    <row r="22" spans="1:5" x14ac:dyDescent="0.3">
      <c r="A22" s="2">
        <v>145</v>
      </c>
      <c r="B22" s="2">
        <f t="shared" si="0"/>
        <v>2.530727415391778</v>
      </c>
      <c r="C22" s="2">
        <v>19.2</v>
      </c>
      <c r="D22" s="2">
        <f t="shared" si="1"/>
        <v>0.45283018867924529</v>
      </c>
      <c r="E22" s="2">
        <f t="shared" si="2"/>
        <v>0.93627429026988906</v>
      </c>
    </row>
  </sheetData>
  <mergeCells count="2">
    <mergeCell ref="A1:E1"/>
    <mergeCell ref="G3:I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0DFD-D638-43EC-8030-F74C3758638B}">
  <dimension ref="A1:AD35"/>
  <sheetViews>
    <sheetView tabSelected="1" topLeftCell="AA1" workbookViewId="0">
      <selection activeCell="AM11" sqref="AM11"/>
    </sheetView>
  </sheetViews>
  <sheetFormatPr defaultColWidth="8.88671875" defaultRowHeight="14.4" x14ac:dyDescent="0.3"/>
  <cols>
    <col min="1" max="1" width="8.88671875" style="1"/>
    <col min="2" max="2" width="10" style="1" bestFit="1" customWidth="1"/>
    <col min="3" max="3" width="12" style="1" bestFit="1" customWidth="1"/>
    <col min="4" max="4" width="12" style="1" customWidth="1"/>
    <col min="5" max="8" width="8.88671875" style="1"/>
    <col min="9" max="10" width="10.44140625" style="1" bestFit="1" customWidth="1"/>
    <col min="11" max="12" width="8.88671875" style="1"/>
    <col min="13" max="14" width="10" style="1" bestFit="1" customWidth="1"/>
    <col min="15" max="18" width="8.88671875" style="1"/>
    <col min="19" max="19" width="11" style="1" bestFit="1" customWidth="1"/>
    <col min="20" max="20" width="8.88671875" style="1"/>
    <col min="21" max="21" width="11.5546875" style="1" customWidth="1"/>
    <col min="22" max="26" width="8.88671875" style="1"/>
    <col min="27" max="27" width="10" style="1" customWidth="1"/>
    <col min="28" max="28" width="11.109375" style="1" customWidth="1"/>
    <col min="29" max="16384" width="8.88671875" style="1"/>
  </cols>
  <sheetData>
    <row r="1" spans="1:30" x14ac:dyDescent="0.3">
      <c r="A1" s="4" t="s">
        <v>8</v>
      </c>
      <c r="B1" s="4" t="s">
        <v>32</v>
      </c>
      <c r="C1" s="4" t="s">
        <v>11</v>
      </c>
      <c r="D1" s="4"/>
      <c r="E1" s="4" t="s">
        <v>9</v>
      </c>
      <c r="F1" s="4" t="s">
        <v>10</v>
      </c>
      <c r="G1" s="1" t="s">
        <v>39</v>
      </c>
      <c r="R1" s="4" t="s">
        <v>31</v>
      </c>
      <c r="S1" s="7">
        <v>299702547</v>
      </c>
    </row>
    <row r="2" spans="1:30" x14ac:dyDescent="0.3">
      <c r="A2" s="8">
        <v>0</v>
      </c>
      <c r="B2" s="5">
        <v>2E-8</v>
      </c>
      <c r="C2" s="2">
        <v>0.7</v>
      </c>
      <c r="D2" s="2">
        <f>RADIANS(C2)</f>
        <v>1.2217304763960306E-2</v>
      </c>
      <c r="E2" s="2">
        <f>A2*$I$3+$J$3</f>
        <v>1.5000000000000068E-8</v>
      </c>
      <c r="F2" s="5">
        <f>B2-E2</f>
        <v>4.9999999999999323E-9</v>
      </c>
      <c r="G2" s="1">
        <f>C2-C25</f>
        <v>0.7</v>
      </c>
      <c r="H2" s="17" t="s">
        <v>18</v>
      </c>
      <c r="I2" s="17"/>
      <c r="J2" s="17"/>
      <c r="K2" s="17"/>
      <c r="M2" s="4" t="s">
        <v>20</v>
      </c>
      <c r="N2" s="2">
        <f>60*10^6</f>
        <v>60000000</v>
      </c>
      <c r="O2" s="4" t="s">
        <v>24</v>
      </c>
      <c r="P2" s="2">
        <v>5000</v>
      </c>
      <c r="R2" s="4" t="s">
        <v>19</v>
      </c>
      <c r="S2" s="5">
        <f>N2*N4/I3</f>
        <v>339418873.74646437</v>
      </c>
    </row>
    <row r="3" spans="1:30" x14ac:dyDescent="0.3">
      <c r="A3" s="8">
        <v>0.2</v>
      </c>
      <c r="B3" s="5">
        <v>3.8000000000000001E-7</v>
      </c>
      <c r="C3" s="2">
        <v>14.9</v>
      </c>
      <c r="D3" s="2">
        <f t="shared" ref="D3:D12" si="0">RADIANS(C3)</f>
        <v>0.26005405854715513</v>
      </c>
      <c r="E3" s="2">
        <f t="shared" ref="E3:E12" si="1">A3*$I$3+$J$3</f>
        <v>3.6854545454545462E-7</v>
      </c>
      <c r="F3" s="2">
        <f t="shared" ref="F3:F12" si="2">B3-E3</f>
        <v>1.1454545454545391E-8</v>
      </c>
      <c r="G3" s="1">
        <f t="shared" ref="G3:G12" si="3">C3-C26</f>
        <v>0.9336363636363636</v>
      </c>
      <c r="H3" s="4" t="s">
        <v>12</v>
      </c>
      <c r="I3" s="25">
        <f t="array" ref="I3:J5">LINEST(B2:B12,A2:A12,1,1)</f>
        <v>1.7677272727272727E-6</v>
      </c>
      <c r="J3" s="2">
        <v>1.5000000000000068E-8</v>
      </c>
      <c r="K3" s="4" t="s">
        <v>15</v>
      </c>
      <c r="M3" s="4" t="s">
        <v>22</v>
      </c>
      <c r="N3" s="5">
        <f>N2-N5</f>
        <v>100000</v>
      </c>
      <c r="O3" s="4" t="s">
        <v>25</v>
      </c>
      <c r="P3" s="2">
        <v>5000</v>
      </c>
      <c r="R3" s="4" t="s">
        <v>28</v>
      </c>
      <c r="S3" s="5">
        <f>SQRT((N4/I3*P2)^2+(N2/I3*P4)^2+(N2*N4/(I3^2)*I4)^2)</f>
        <v>17744275.886387356</v>
      </c>
      <c r="AA3" s="4" t="s">
        <v>53</v>
      </c>
      <c r="AB3" s="2">
        <v>0.05</v>
      </c>
    </row>
    <row r="4" spans="1:30" x14ac:dyDescent="0.3">
      <c r="A4" s="8">
        <v>0.4</v>
      </c>
      <c r="B4" s="5">
        <v>7.4000000000000001E-7</v>
      </c>
      <c r="C4" s="2">
        <v>28.2</v>
      </c>
      <c r="D4" s="2">
        <f t="shared" si="0"/>
        <v>0.4921828490624009</v>
      </c>
      <c r="E4" s="2">
        <f t="shared" si="1"/>
        <v>7.2209090909090918E-7</v>
      </c>
      <c r="F4" s="2">
        <f t="shared" si="2"/>
        <v>1.790909090909083E-8</v>
      </c>
      <c r="G4" s="1">
        <f t="shared" si="3"/>
        <v>0.26727272727272577</v>
      </c>
      <c r="H4" s="4" t="s">
        <v>13</v>
      </c>
      <c r="I4" s="24">
        <v>2.698458901071382E-8</v>
      </c>
      <c r="J4" s="24">
        <v>3.1928596300307218E-8</v>
      </c>
      <c r="K4" s="4" t="s">
        <v>16</v>
      </c>
      <c r="M4" s="4" t="s">
        <v>21</v>
      </c>
      <c r="N4" s="2">
        <f>1/N3</f>
        <v>1.0000000000000001E-5</v>
      </c>
      <c r="O4" s="4" t="s">
        <v>26</v>
      </c>
      <c r="P4" s="2">
        <f>ABS(1/(N3^2)*P3)</f>
        <v>4.9999999999999998E-7</v>
      </c>
      <c r="R4" s="4" t="s">
        <v>29</v>
      </c>
      <c r="S4" s="6">
        <f>S3/S2</f>
        <v>5.2278400698606384E-2</v>
      </c>
      <c r="U4" s="1" t="s">
        <v>49</v>
      </c>
      <c r="AA4" s="4" t="s">
        <v>54</v>
      </c>
      <c r="AB4" s="5">
        <v>2.5399999999999998E-6</v>
      </c>
    </row>
    <row r="5" spans="1:30" x14ac:dyDescent="0.3">
      <c r="A5" s="8">
        <v>0.6</v>
      </c>
      <c r="B5" s="5">
        <v>1.1200000000000001E-6</v>
      </c>
      <c r="C5" s="2">
        <v>40</v>
      </c>
      <c r="D5" s="2">
        <f t="shared" si="0"/>
        <v>0.69813170079773179</v>
      </c>
      <c r="E5" s="2">
        <f t="shared" si="1"/>
        <v>1.0756363636363636E-6</v>
      </c>
      <c r="F5" s="2">
        <f t="shared" si="2"/>
        <v>4.4363636363636501E-8</v>
      </c>
      <c r="G5" s="1">
        <f t="shared" si="3"/>
        <v>-1.8990909090909085</v>
      </c>
      <c r="H5" s="4" t="s">
        <v>14</v>
      </c>
      <c r="I5" s="11">
        <v>0.99790717100245185</v>
      </c>
      <c r="J5" s="24">
        <v>5.6603351437343383E-8</v>
      </c>
      <c r="K5" s="4" t="s">
        <v>17</v>
      </c>
      <c r="M5" s="4" t="s">
        <v>23</v>
      </c>
      <c r="N5" s="2">
        <f>59.9*10^6</f>
        <v>59900000</v>
      </c>
      <c r="O5" s="4" t="s">
        <v>27</v>
      </c>
      <c r="P5" s="2">
        <v>5000</v>
      </c>
      <c r="R5" s="4" t="s">
        <v>30</v>
      </c>
      <c r="S5" s="6">
        <f>ABS(S2-S1)/S1</f>
        <v>0.13251914988384925</v>
      </c>
      <c r="AA5" s="4" t="s">
        <v>55</v>
      </c>
      <c r="AB5" s="5">
        <v>2.61E-6</v>
      </c>
    </row>
    <row r="6" spans="1:30" x14ac:dyDescent="0.3">
      <c r="A6" s="8">
        <v>0.8</v>
      </c>
      <c r="B6" s="5">
        <v>1.35E-6</v>
      </c>
      <c r="C6" s="2">
        <v>53</v>
      </c>
      <c r="D6" s="2">
        <f t="shared" si="0"/>
        <v>0.92502450355699462</v>
      </c>
      <c r="E6" s="2">
        <f t="shared" si="1"/>
        <v>1.4291818181818183E-6</v>
      </c>
      <c r="F6" s="2">
        <f t="shared" si="2"/>
        <v>-7.9181818181818298E-8</v>
      </c>
      <c r="G6" s="1">
        <f t="shared" si="3"/>
        <v>-2.865454545454547</v>
      </c>
      <c r="AA6" s="4" t="s">
        <v>31</v>
      </c>
      <c r="AB6" s="5">
        <v>299702547</v>
      </c>
    </row>
    <row r="7" spans="1:30" x14ac:dyDescent="0.3">
      <c r="A7" s="8">
        <v>1</v>
      </c>
      <c r="B7" s="5">
        <v>1.7400000000000001E-6</v>
      </c>
      <c r="C7" s="2">
        <v>72</v>
      </c>
      <c r="D7" s="2">
        <f t="shared" si="0"/>
        <v>1.2566370614359172</v>
      </c>
      <c r="E7" s="2">
        <f t="shared" si="1"/>
        <v>1.7827272727272728E-6</v>
      </c>
      <c r="F7" s="2">
        <f t="shared" si="2"/>
        <v>-4.2727272727272722E-8</v>
      </c>
      <c r="G7" s="1">
        <f t="shared" si="3"/>
        <v>2.1681818181818215</v>
      </c>
      <c r="AA7" s="4" t="s">
        <v>50</v>
      </c>
      <c r="AB7" s="11">
        <f>1 + (AB6*(AB5-AB4))/(N2*N4*AB3)</f>
        <v>1.6993059430000019</v>
      </c>
    </row>
    <row r="8" spans="1:30" x14ac:dyDescent="0.3">
      <c r="A8" s="8">
        <v>1.2</v>
      </c>
      <c r="B8" s="5">
        <v>2.1299999999999999E-6</v>
      </c>
      <c r="C8" s="2">
        <v>81</v>
      </c>
      <c r="D8" s="2">
        <f t="shared" si="0"/>
        <v>1.4137166941154069</v>
      </c>
      <c r="E8" s="2">
        <f t="shared" si="1"/>
        <v>2.1362727272727269E-6</v>
      </c>
      <c r="F8" s="2">
        <f t="shared" si="2"/>
        <v>-6.2727272727269355E-9</v>
      </c>
      <c r="G8" s="1">
        <f t="shared" si="3"/>
        <v>-2.798181818181817</v>
      </c>
      <c r="AA8" s="4" t="s">
        <v>51</v>
      </c>
      <c r="AB8" s="11">
        <v>0.14571000000000001</v>
      </c>
    </row>
    <row r="9" spans="1:30" x14ac:dyDescent="0.3">
      <c r="A9" s="8">
        <v>1.4</v>
      </c>
      <c r="B9" s="5">
        <v>2.5799999999999999E-6</v>
      </c>
      <c r="C9" s="2">
        <v>99</v>
      </c>
      <c r="D9" s="2">
        <f t="shared" si="0"/>
        <v>1.7278759594743862</v>
      </c>
      <c r="E9" s="2">
        <f t="shared" si="1"/>
        <v>2.4898181818181814E-6</v>
      </c>
      <c r="F9" s="2">
        <f t="shared" si="2"/>
        <v>9.0181818181818489E-8</v>
      </c>
      <c r="G9" s="1">
        <f t="shared" si="3"/>
        <v>1.2354545454545587</v>
      </c>
      <c r="AA9" s="4" t="s">
        <v>57</v>
      </c>
      <c r="AB9" s="26">
        <f>AB8/AB7</f>
        <v>8.5746772439787691E-2</v>
      </c>
    </row>
    <row r="10" spans="1:30" x14ac:dyDescent="0.3">
      <c r="A10" s="8">
        <v>1.6</v>
      </c>
      <c r="B10" s="5">
        <v>2.7499999999999999E-6</v>
      </c>
      <c r="C10" s="2">
        <v>112</v>
      </c>
      <c r="D10" s="2">
        <f t="shared" si="0"/>
        <v>1.9547687622336491</v>
      </c>
      <c r="E10" s="2">
        <f t="shared" si="1"/>
        <v>2.8433636363636367E-6</v>
      </c>
      <c r="F10" s="2">
        <f t="shared" si="2"/>
        <v>-9.3363636363636794E-8</v>
      </c>
      <c r="G10" s="1">
        <f t="shared" si="3"/>
        <v>0.26909090909090594</v>
      </c>
      <c r="AA10" s="4" t="s">
        <v>30</v>
      </c>
      <c r="AB10" s="27">
        <f>(AB7-AD10)/AD10</f>
        <v>0.14047378724832346</v>
      </c>
      <c r="AC10" s="4" t="s">
        <v>59</v>
      </c>
      <c r="AD10" s="2">
        <v>1.49</v>
      </c>
    </row>
    <row r="11" spans="1:30" x14ac:dyDescent="0.3">
      <c r="A11" s="8">
        <v>1.8</v>
      </c>
      <c r="B11" s="5">
        <v>3.2200000000000001E-6</v>
      </c>
      <c r="C11" s="2">
        <v>128</v>
      </c>
      <c r="D11" s="2">
        <f t="shared" si="0"/>
        <v>2.2340214425527418</v>
      </c>
      <c r="E11" s="2">
        <f t="shared" si="1"/>
        <v>3.1969090909090912E-6</v>
      </c>
      <c r="F11" s="2">
        <f t="shared" si="2"/>
        <v>2.3090909090908862E-8</v>
      </c>
      <c r="G11" s="1">
        <f t="shared" si="3"/>
        <v>2.3027272727272816</v>
      </c>
    </row>
    <row r="12" spans="1:30" x14ac:dyDescent="0.3">
      <c r="A12" s="8">
        <v>2</v>
      </c>
      <c r="B12" s="5">
        <v>3.58E-6</v>
      </c>
      <c r="C12" s="2">
        <v>138</v>
      </c>
      <c r="D12" s="2">
        <f t="shared" si="0"/>
        <v>2.4085543677521746</v>
      </c>
      <c r="E12" s="2">
        <f t="shared" si="1"/>
        <v>3.5504545454545457E-6</v>
      </c>
      <c r="F12" s="2">
        <f t="shared" si="2"/>
        <v>2.9545454545454301E-8</v>
      </c>
      <c r="G12" s="1">
        <f t="shared" si="3"/>
        <v>-1.6636363636363569</v>
      </c>
      <c r="AA12" s="4" t="s">
        <v>52</v>
      </c>
      <c r="AB12" s="5">
        <f>AB6/AB7</f>
        <v>176367621.28360289</v>
      </c>
    </row>
    <row r="13" spans="1:30" x14ac:dyDescent="0.3">
      <c r="AA13" s="4" t="s">
        <v>56</v>
      </c>
      <c r="AB13" s="5">
        <f>SQRT((0)^2+(AB6/(AB7^2)*AB8)^2)</f>
        <v>15122954.287951753</v>
      </c>
    </row>
    <row r="14" spans="1:30" x14ac:dyDescent="0.3">
      <c r="B14" s="1">
        <f t="array" ref="B14">LINEST(B2:B4,A2:A4,1,1)</f>
        <v>1.7999999999999993E-6</v>
      </c>
      <c r="C14" s="1" cm="1">
        <f t="array" ref="C14:C24">A2:A12*B14</f>
        <v>0</v>
      </c>
      <c r="AA14" s="4" t="s">
        <v>58</v>
      </c>
      <c r="AB14" s="26">
        <f>AB13/AB12</f>
        <v>8.5746772439787691E-2</v>
      </c>
    </row>
    <row r="15" spans="1:30" x14ac:dyDescent="0.3">
      <c r="C15" s="1">
        <v>3.5999999999999989E-7</v>
      </c>
      <c r="AA15" s="4" t="s">
        <v>30</v>
      </c>
      <c r="AB15" s="27">
        <f>ABS(AB12-AD15)/AD15</f>
        <v>0.12317142999599436</v>
      </c>
      <c r="AC15" s="4" t="s">
        <v>59</v>
      </c>
      <c r="AD15" s="5">
        <f>AB6/AD10</f>
        <v>201142648.99328861</v>
      </c>
    </row>
    <row r="16" spans="1:30" x14ac:dyDescent="0.3">
      <c r="C16" s="1">
        <v>7.1999999999999978E-7</v>
      </c>
    </row>
    <row r="17" spans="2:14" x14ac:dyDescent="0.3">
      <c r="C17" s="1">
        <v>1.0799999999999996E-6</v>
      </c>
    </row>
    <row r="18" spans="2:14" x14ac:dyDescent="0.3">
      <c r="C18" s="1">
        <v>1.4399999999999996E-6</v>
      </c>
    </row>
    <row r="19" spans="2:14" x14ac:dyDescent="0.3">
      <c r="C19" s="1">
        <v>1.7999999999999993E-6</v>
      </c>
    </row>
    <row r="20" spans="2:14" x14ac:dyDescent="0.3">
      <c r="C20" s="1">
        <v>2.1599999999999992E-6</v>
      </c>
    </row>
    <row r="21" spans="2:14" x14ac:dyDescent="0.3">
      <c r="C21" s="1">
        <v>2.5199999999999987E-6</v>
      </c>
    </row>
    <row r="22" spans="2:14" x14ac:dyDescent="0.3">
      <c r="C22" s="1">
        <v>2.8799999999999991E-6</v>
      </c>
    </row>
    <row r="23" spans="2:14" x14ac:dyDescent="0.3">
      <c r="C23" s="1">
        <v>3.2399999999999986E-6</v>
      </c>
      <c r="H23" s="17" t="s">
        <v>18</v>
      </c>
      <c r="I23" s="17"/>
      <c r="J23" s="17"/>
      <c r="K23" s="17"/>
      <c r="M23" s="4" t="s">
        <v>19</v>
      </c>
      <c r="N23" s="24">
        <f>2*PI()*N2/I24</f>
        <v>309314586.99472755</v>
      </c>
    </row>
    <row r="24" spans="2:14" x14ac:dyDescent="0.3">
      <c r="C24" s="1">
        <v>3.5999999999999986E-6</v>
      </c>
      <c r="H24" s="4" t="s">
        <v>12</v>
      </c>
      <c r="I24" s="11">
        <f t="array" ref="I24:J26">LINEST(D2:D12,A2:A12,1,1)</f>
        <v>1.2187951499267675</v>
      </c>
      <c r="J24" s="15">
        <v>-2.1419949910841396E-3</v>
      </c>
      <c r="K24" s="4" t="s">
        <v>15</v>
      </c>
      <c r="M24" s="4" t="s">
        <v>28</v>
      </c>
      <c r="N24" s="25">
        <f>SQRT((2*PI()/I24*P2)^2+(2*PI()/(I24^2)*N2*I25)^2)</f>
        <v>4181196.0795863708</v>
      </c>
    </row>
    <row r="25" spans="2:14" x14ac:dyDescent="0.3">
      <c r="B25" s="1">
        <f t="array" ref="B25">LINEST(C2:C12,A2:A12,1,1)</f>
        <v>69.831818181818178</v>
      </c>
      <c r="C25" s="1" cm="1">
        <f t="array" ref="C25:C35">A2:A12*B25</f>
        <v>0</v>
      </c>
      <c r="H25" s="4" t="s">
        <v>13</v>
      </c>
      <c r="I25" s="11">
        <v>1.6474892810309644E-2</v>
      </c>
      <c r="J25" s="15">
        <v>1.9493356056761221E-2</v>
      </c>
      <c r="K25" s="4" t="s">
        <v>16</v>
      </c>
      <c r="M25" s="4" t="s">
        <v>29</v>
      </c>
      <c r="N25" s="6">
        <f>N24/N23</f>
        <v>1.3517616870935485E-2</v>
      </c>
    </row>
    <row r="26" spans="2:14" x14ac:dyDescent="0.3">
      <c r="C26" s="1">
        <v>13.966363636363637</v>
      </c>
      <c r="H26" s="4" t="s">
        <v>14</v>
      </c>
      <c r="I26" s="11">
        <v>0.99835822865286106</v>
      </c>
      <c r="J26" s="11">
        <v>3.4558026704215136E-2</v>
      </c>
      <c r="K26" s="4" t="s">
        <v>17</v>
      </c>
      <c r="M26" s="4" t="s">
        <v>30</v>
      </c>
      <c r="N26" s="6">
        <f>ABS(N23-S1)/S1</f>
        <v>3.20719329580057E-2</v>
      </c>
    </row>
    <row r="27" spans="2:14" x14ac:dyDescent="0.3">
      <c r="C27" s="1">
        <v>27.932727272727274</v>
      </c>
    </row>
    <row r="28" spans="2:14" x14ac:dyDescent="0.3">
      <c r="C28" s="1">
        <v>41.899090909090908</v>
      </c>
    </row>
    <row r="29" spans="2:14" x14ac:dyDescent="0.3">
      <c r="C29" s="1">
        <v>55.865454545454547</v>
      </c>
    </row>
    <row r="30" spans="2:14" x14ac:dyDescent="0.3">
      <c r="C30" s="1">
        <v>69.831818181818178</v>
      </c>
    </row>
    <row r="31" spans="2:14" x14ac:dyDescent="0.3">
      <c r="C31" s="1">
        <v>83.798181818181817</v>
      </c>
    </row>
    <row r="32" spans="2:14" x14ac:dyDescent="0.3">
      <c r="C32" s="1">
        <v>97.764545454545441</v>
      </c>
    </row>
    <row r="33" spans="3:3" x14ac:dyDescent="0.3">
      <c r="C33" s="1">
        <v>111.73090909090909</v>
      </c>
    </row>
    <row r="34" spans="3:3" x14ac:dyDescent="0.3">
      <c r="C34" s="1">
        <v>125.69727272727272</v>
      </c>
    </row>
    <row r="35" spans="3:3" x14ac:dyDescent="0.3">
      <c r="C35" s="1">
        <v>139.66363636363636</v>
      </c>
    </row>
  </sheetData>
  <mergeCells count="2">
    <mergeCell ref="H2:K2"/>
    <mergeCell ref="H23:K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Polarização</vt:lpstr>
      <vt:lpstr>Lâmina - 83</vt:lpstr>
      <vt:lpstr>Lâmina - 43</vt:lpstr>
      <vt:lpstr>Luz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Duarte Parente</dc:creator>
  <cp:lastModifiedBy>Sérgio Quelhas Ferreira de Sousa</cp:lastModifiedBy>
  <dcterms:created xsi:type="dcterms:W3CDTF">2023-09-24T21:28:11Z</dcterms:created>
  <dcterms:modified xsi:type="dcterms:W3CDTF">2023-11-21T15:18:30Z</dcterms:modified>
</cp:coreProperties>
</file>