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2\"/>
    </mc:Choice>
  </mc:AlternateContent>
  <xr:revisionPtr revIDLastSave="0" documentId="13_ncr:1_{D5A24558-2762-4DE8-B283-FEA0B309F45B}" xr6:coauthVersionLast="47" xr6:coauthVersionMax="47" xr10:uidLastSave="{00000000-0000-0000-0000-000000000000}"/>
  <bookViews>
    <workbookView xWindow="-108" yWindow="-108" windowWidth="23256" windowHeight="12456" activeTab="1" xr2:uid="{BD11ED1E-6FAB-45A4-A059-71AE0FCEBF07}"/>
  </bookViews>
  <sheets>
    <sheet name="Parte A" sheetId="1" r:id="rId1"/>
    <sheet name="Part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" l="1"/>
  <c r="Q11" i="2"/>
  <c r="Q12" i="2" s="1"/>
  <c r="O12" i="2"/>
  <c r="W6" i="2"/>
  <c r="W7" i="2"/>
  <c r="W8" i="2"/>
  <c r="W9" i="2"/>
  <c r="X9" i="2" s="1"/>
  <c r="W10" i="2"/>
  <c r="X10" i="2" s="1"/>
  <c r="W11" i="2"/>
  <c r="X11" i="2" s="1"/>
  <c r="W12" i="2"/>
  <c r="X12" i="2" s="1"/>
  <c r="W13" i="2"/>
  <c r="W14" i="2"/>
  <c r="W5" i="2"/>
  <c r="X14" i="2"/>
  <c r="X13" i="2"/>
  <c r="X8" i="2"/>
  <c r="X7" i="2"/>
  <c r="X6" i="2"/>
  <c r="X5" i="2"/>
  <c r="G4" i="2"/>
  <c r="G5" i="2"/>
  <c r="G6" i="2"/>
  <c r="G7" i="2"/>
  <c r="G8" i="2"/>
  <c r="G9" i="2"/>
  <c r="G10" i="2"/>
  <c r="G3" i="2"/>
  <c r="AI22" i="1" l="1"/>
  <c r="AI21" i="1"/>
  <c r="AI20" i="1"/>
  <c r="AK22" i="1"/>
  <c r="AH5" i="1"/>
  <c r="AH6" i="1"/>
  <c r="AH7" i="1"/>
  <c r="AH8" i="1"/>
  <c r="AH9" i="1"/>
  <c r="AH10" i="1"/>
  <c r="AH11" i="1"/>
  <c r="J104" i="1" a="1"/>
  <c r="J104" i="1" s="1"/>
  <c r="J123" i="1" a="1"/>
  <c r="J123" i="1" s="1"/>
  <c r="J142" i="1" a="1"/>
  <c r="J142" i="1" s="1"/>
  <c r="F4" i="2"/>
  <c r="B3" i="2"/>
  <c r="J137" i="1" a="1"/>
  <c r="J137" i="1" s="1"/>
  <c r="AK18" i="1"/>
  <c r="J118" i="1" a="1"/>
  <c r="J118" i="1" s="1"/>
  <c r="J99" i="1" a="1"/>
  <c r="J99" i="1" s="1"/>
  <c r="J80" i="1" a="1"/>
  <c r="J80" i="1" s="1"/>
  <c r="J61" i="1" a="1"/>
  <c r="J61" i="1" s="1"/>
  <c r="J42" i="1" a="1"/>
  <c r="J42" i="1" s="1"/>
  <c r="J23" i="1" a="1"/>
  <c r="J23" i="1" s="1"/>
  <c r="J4" i="1" a="1"/>
  <c r="J4" i="1" s="1"/>
  <c r="AG4" i="1"/>
  <c r="AH4" i="1" s="1"/>
  <c r="F5" i="2"/>
  <c r="F6" i="2"/>
  <c r="F7" i="2"/>
  <c r="F8" i="2"/>
  <c r="F9" i="2"/>
  <c r="F10" i="2"/>
  <c r="F3" i="2"/>
  <c r="Q8" i="2"/>
  <c r="M8" i="2"/>
  <c r="C4" i="2"/>
  <c r="C5" i="2"/>
  <c r="C6" i="2"/>
  <c r="C7" i="2"/>
  <c r="C8" i="2"/>
  <c r="C9" i="2"/>
  <c r="C10" i="2"/>
  <c r="C3" i="2"/>
  <c r="AG18" i="1"/>
  <c r="F105" i="1" l="1"/>
  <c r="G105" i="1" s="1"/>
  <c r="F100" i="1"/>
  <c r="G100" i="1" s="1"/>
  <c r="F102" i="1"/>
  <c r="G102" i="1" s="1"/>
  <c r="F103" i="1"/>
  <c r="G103" i="1" s="1"/>
  <c r="F106" i="1"/>
  <c r="G106" i="1" s="1"/>
  <c r="F104" i="1"/>
  <c r="G104" i="1" s="1"/>
  <c r="K106" i="1"/>
  <c r="J106" i="1"/>
  <c r="K105" i="1"/>
  <c r="AJ9" i="1" s="1"/>
  <c r="J105" i="1"/>
  <c r="K104" i="1"/>
  <c r="K125" i="1"/>
  <c r="J125" i="1"/>
  <c r="K124" i="1"/>
  <c r="J124" i="1"/>
  <c r="K123" i="1"/>
  <c r="J144" i="1"/>
  <c r="K143" i="1"/>
  <c r="AJ11" i="1" s="1"/>
  <c r="K144" i="1"/>
  <c r="J143" i="1"/>
  <c r="K142" i="1"/>
  <c r="F139" i="1" s="1"/>
  <c r="G139" i="1" s="1"/>
  <c r="F145" i="1"/>
  <c r="G145" i="1" s="1"/>
  <c r="F146" i="1"/>
  <c r="G146" i="1" s="1"/>
  <c r="F144" i="1"/>
  <c r="G144" i="1" s="1"/>
  <c r="F136" i="1"/>
  <c r="G136" i="1" s="1"/>
  <c r="AI11" i="1"/>
  <c r="O4" i="2" a="1"/>
  <c r="O4" i="2" s="1"/>
  <c r="K138" i="1"/>
  <c r="J138" i="1"/>
  <c r="K139" i="1"/>
  <c r="J139" i="1"/>
  <c r="K137" i="1"/>
  <c r="D146" i="1" s="1"/>
  <c r="E146" i="1" s="1"/>
  <c r="K80" i="1"/>
  <c r="K82" i="1"/>
  <c r="K119" i="1"/>
  <c r="K120" i="1"/>
  <c r="J120" i="1"/>
  <c r="J119" i="1"/>
  <c r="K118" i="1"/>
  <c r="D120" i="1" s="1"/>
  <c r="E120" i="1" s="1"/>
  <c r="K100" i="1"/>
  <c r="J101" i="1"/>
  <c r="J100" i="1"/>
  <c r="K101" i="1"/>
  <c r="K99" i="1"/>
  <c r="J82" i="1"/>
  <c r="K81" i="1"/>
  <c r="AJ8" i="1" s="1"/>
  <c r="J81" i="1"/>
  <c r="J63" i="1"/>
  <c r="K62" i="1"/>
  <c r="J62" i="1"/>
  <c r="K63" i="1"/>
  <c r="K61" i="1"/>
  <c r="J44" i="1"/>
  <c r="K43" i="1"/>
  <c r="AJ6" i="1" s="1"/>
  <c r="J43" i="1"/>
  <c r="K44" i="1"/>
  <c r="K42" i="1"/>
  <c r="D47" i="1" s="1"/>
  <c r="E47" i="1" s="1"/>
  <c r="J25" i="1"/>
  <c r="K24" i="1"/>
  <c r="J24" i="1"/>
  <c r="K23" i="1"/>
  <c r="AI5" i="1" s="1"/>
  <c r="K25" i="1"/>
  <c r="J6" i="1"/>
  <c r="K5" i="1"/>
  <c r="AJ4" i="1" s="1"/>
  <c r="J5" i="1"/>
  <c r="K6" i="1"/>
  <c r="K4" i="1"/>
  <c r="AI4" i="1" s="1"/>
  <c r="AJ7" i="1" l="1"/>
  <c r="AJ10" i="1"/>
  <c r="F125" i="1"/>
  <c r="G125" i="1" s="1"/>
  <c r="AI10" i="1"/>
  <c r="AJ5" i="1"/>
  <c r="F143" i="1"/>
  <c r="G143" i="1" s="1"/>
  <c r="F107" i="1"/>
  <c r="G107" i="1" s="1"/>
  <c r="AI9" i="1"/>
  <c r="F101" i="1"/>
  <c r="G101" i="1" s="1"/>
  <c r="F99" i="1"/>
  <c r="G99" i="1" s="1"/>
  <c r="F98" i="1"/>
  <c r="G98" i="1" s="1"/>
  <c r="D126" i="1"/>
  <c r="E126" i="1" s="1"/>
  <c r="D119" i="1"/>
  <c r="E119" i="1" s="1"/>
  <c r="D125" i="1"/>
  <c r="E125" i="1" s="1"/>
  <c r="F118" i="1"/>
  <c r="G118" i="1" s="1"/>
  <c r="F124" i="1"/>
  <c r="G124" i="1" s="1"/>
  <c r="F123" i="1"/>
  <c r="G123" i="1" s="1"/>
  <c r="F119" i="1"/>
  <c r="G119" i="1" s="1"/>
  <c r="F117" i="1"/>
  <c r="G117" i="1" s="1"/>
  <c r="F127" i="1"/>
  <c r="G127" i="1" s="1"/>
  <c r="F120" i="1"/>
  <c r="G120" i="1" s="1"/>
  <c r="F126" i="1"/>
  <c r="G126" i="1" s="1"/>
  <c r="F122" i="1"/>
  <c r="G122" i="1" s="1"/>
  <c r="F121" i="1"/>
  <c r="G121" i="1" s="1"/>
  <c r="F142" i="1"/>
  <c r="G142" i="1" s="1"/>
  <c r="F140" i="1"/>
  <c r="G140" i="1" s="1"/>
  <c r="F137" i="1"/>
  <c r="G137" i="1" s="1"/>
  <c r="F138" i="1"/>
  <c r="G138" i="1" s="1"/>
  <c r="F147" i="1"/>
  <c r="G147" i="1" s="1"/>
  <c r="F148" i="1"/>
  <c r="G148" i="1" s="1"/>
  <c r="F141" i="1"/>
  <c r="G141" i="1" s="1"/>
  <c r="D43" i="1"/>
  <c r="E43" i="1" s="1"/>
  <c r="D118" i="1"/>
  <c r="E118" i="1" s="1"/>
  <c r="D127" i="1"/>
  <c r="E127" i="1" s="1"/>
  <c r="D121" i="1"/>
  <c r="E121" i="1" s="1"/>
  <c r="D122" i="1"/>
  <c r="E122" i="1" s="1"/>
  <c r="D45" i="1"/>
  <c r="E45" i="1" s="1"/>
  <c r="D123" i="1"/>
  <c r="E123" i="1" s="1"/>
  <c r="O10" i="2"/>
  <c r="O13" i="2" s="1"/>
  <c r="P5" i="2"/>
  <c r="O6" i="2"/>
  <c r="P6" i="2"/>
  <c r="P4" i="2"/>
  <c r="H9" i="2" s="1"/>
  <c r="I9" i="2" s="1"/>
  <c r="O5" i="2"/>
  <c r="D147" i="1"/>
  <c r="E147" i="1" s="1"/>
  <c r="D145" i="1"/>
  <c r="E145" i="1" s="1"/>
  <c r="D148" i="1"/>
  <c r="E148" i="1" s="1"/>
  <c r="D144" i="1"/>
  <c r="E144" i="1" s="1"/>
  <c r="D41" i="1"/>
  <c r="E41" i="1" s="1"/>
  <c r="D48" i="1"/>
  <c r="E48" i="1" s="1"/>
  <c r="D124" i="1"/>
  <c r="E124" i="1" s="1"/>
  <c r="D44" i="1"/>
  <c r="E44" i="1" s="1"/>
  <c r="D46" i="1"/>
  <c r="E46" i="1" s="1"/>
  <c r="D42" i="1"/>
  <c r="E42" i="1" s="1"/>
  <c r="D49" i="1"/>
  <c r="E49" i="1" s="1"/>
  <c r="D138" i="1"/>
  <c r="E138" i="1" s="1"/>
  <c r="D143" i="1"/>
  <c r="E143" i="1" s="1"/>
  <c r="D136" i="1"/>
  <c r="E136" i="1" s="1"/>
  <c r="D139" i="1"/>
  <c r="E139" i="1" s="1"/>
  <c r="D141" i="1"/>
  <c r="E141" i="1" s="1"/>
  <c r="D142" i="1"/>
  <c r="E142" i="1" s="1"/>
  <c r="D137" i="1"/>
  <c r="E137" i="1" s="1"/>
  <c r="D140" i="1"/>
  <c r="E140" i="1" s="1"/>
  <c r="D117" i="1"/>
  <c r="E117" i="1" s="1"/>
  <c r="D101" i="1"/>
  <c r="E101" i="1" s="1"/>
  <c r="D100" i="1"/>
  <c r="E100" i="1" s="1"/>
  <c r="D102" i="1"/>
  <c r="E102" i="1" s="1"/>
  <c r="D98" i="1"/>
  <c r="E98" i="1" s="1"/>
  <c r="D103" i="1"/>
  <c r="E103" i="1" s="1"/>
  <c r="D104" i="1"/>
  <c r="E104" i="1" s="1"/>
  <c r="D105" i="1"/>
  <c r="E105" i="1" s="1"/>
  <c r="D106" i="1"/>
  <c r="E106" i="1" s="1"/>
  <c r="D99" i="1"/>
  <c r="E99" i="1" s="1"/>
  <c r="D107" i="1"/>
  <c r="E107" i="1" s="1"/>
  <c r="AI8" i="1"/>
  <c r="D81" i="1"/>
  <c r="E81" i="1" s="1"/>
  <c r="D79" i="1"/>
  <c r="E79" i="1" s="1"/>
  <c r="D82" i="1"/>
  <c r="E82" i="1" s="1"/>
  <c r="D83" i="1"/>
  <c r="E83" i="1" s="1"/>
  <c r="D84" i="1"/>
  <c r="E84" i="1" s="1"/>
  <c r="D80" i="1"/>
  <c r="E80" i="1" s="1"/>
  <c r="D60" i="1"/>
  <c r="E60" i="1" s="1"/>
  <c r="D63" i="1"/>
  <c r="E63" i="1" s="1"/>
  <c r="D64" i="1"/>
  <c r="E64" i="1" s="1"/>
  <c r="D66" i="1"/>
  <c r="E66" i="1" s="1"/>
  <c r="D67" i="1"/>
  <c r="E67" i="1" s="1"/>
  <c r="D61" i="1"/>
  <c r="E61" i="1" s="1"/>
  <c r="D65" i="1"/>
  <c r="E65" i="1" s="1"/>
  <c r="D62" i="1"/>
  <c r="E62" i="1" s="1"/>
  <c r="D29" i="1"/>
  <c r="E29" i="1" s="1"/>
  <c r="D22" i="1"/>
  <c r="E22" i="1" s="1"/>
  <c r="D26" i="1"/>
  <c r="E26" i="1" s="1"/>
  <c r="D28" i="1"/>
  <c r="E28" i="1" s="1"/>
  <c r="D27" i="1"/>
  <c r="E27" i="1" s="1"/>
  <c r="D23" i="1"/>
  <c r="E23" i="1" s="1"/>
  <c r="D24" i="1"/>
  <c r="E24" i="1" s="1"/>
  <c r="D25" i="1"/>
  <c r="E25" i="1" s="1"/>
  <c r="D8" i="1"/>
  <c r="E8" i="1" s="1"/>
  <c r="D9" i="1"/>
  <c r="E9" i="1" s="1"/>
  <c r="D3" i="1"/>
  <c r="E3" i="1" s="1"/>
  <c r="D5" i="1"/>
  <c r="E5" i="1" s="1"/>
  <c r="D4" i="1"/>
  <c r="E4" i="1" s="1"/>
  <c r="D10" i="1"/>
  <c r="E10" i="1" s="1"/>
  <c r="D11" i="1"/>
  <c r="E11" i="1" s="1"/>
  <c r="D6" i="1"/>
  <c r="E6" i="1" s="1"/>
  <c r="D7" i="1"/>
  <c r="E7" i="1" s="1"/>
  <c r="AI6" i="1"/>
  <c r="AI14" i="1" s="1" a="1"/>
  <c r="AI7" i="1"/>
  <c r="AI14" i="1" l="1"/>
  <c r="AJ15" i="1"/>
  <c r="AK21" i="1" s="1"/>
  <c r="AJ16" i="1"/>
  <c r="AI15" i="1"/>
  <c r="AJ14" i="1"/>
  <c r="AI16" i="1"/>
  <c r="H7" i="2"/>
  <c r="I7" i="2" s="1"/>
  <c r="H6" i="2"/>
  <c r="I6" i="2" s="1"/>
  <c r="H5" i="2"/>
  <c r="I5" i="2" s="1"/>
  <c r="H4" i="2"/>
  <c r="I4" i="2" s="1"/>
  <c r="H3" i="2"/>
  <c r="I3" i="2" s="1"/>
  <c r="H10" i="2"/>
  <c r="I10" i="2" s="1"/>
  <c r="Q10" i="2"/>
  <c r="Q13" i="2" s="1"/>
  <c r="H8" i="2"/>
  <c r="I8" i="2" s="1"/>
  <c r="AP27" i="1" l="1"/>
  <c r="AQ27" i="1" s="1"/>
  <c r="AP21" i="1"/>
  <c r="AQ21" i="1" s="1"/>
  <c r="AP28" i="1"/>
  <c r="AQ28" i="1" s="1"/>
  <c r="AP22" i="1"/>
  <c r="AQ22" i="1" s="1"/>
  <c r="AP23" i="1"/>
  <c r="AQ23" i="1" s="1"/>
  <c r="AP24" i="1"/>
  <c r="AQ24" i="1" s="1"/>
  <c r="AP25" i="1"/>
  <c r="AQ25" i="1" s="1"/>
  <c r="AP26" i="1"/>
  <c r="AQ26" i="1" s="1"/>
  <c r="AP19" i="1"/>
  <c r="AQ19" i="1" s="1"/>
  <c r="AP20" i="1"/>
  <c r="AQ20" i="1" s="1"/>
  <c r="AK20" i="1"/>
  <c r="AK23" i="1" s="1"/>
  <c r="AK5" i="1"/>
  <c r="AK7" i="1" l="1"/>
  <c r="AK4" i="1"/>
  <c r="AL4" i="1" s="1"/>
  <c r="AK10" i="1"/>
  <c r="AK9" i="1"/>
  <c r="AK8" i="1"/>
  <c r="AK6" i="1"/>
  <c r="AL6" i="1" s="1"/>
  <c r="AK11" i="1"/>
  <c r="AL11" i="1" s="1"/>
  <c r="AL9" i="1"/>
  <c r="AL5" i="1"/>
  <c r="AL8" i="1"/>
  <c r="AL10" i="1"/>
  <c r="AL7" i="1"/>
  <c r="AI23" i="1"/>
</calcChain>
</file>

<file path=xl/sharedStrings.xml><?xml version="1.0" encoding="utf-8"?>
<sst xmlns="http://schemas.openxmlformats.org/spreadsheetml/2006/main" count="204" uniqueCount="64">
  <si>
    <t>Ajuste</t>
  </si>
  <si>
    <t>Resíduos</t>
  </si>
  <si>
    <r>
      <t xml:space="preserve">V (V) </t>
    </r>
    <r>
      <rPr>
        <sz val="9"/>
        <color theme="1"/>
        <rFont val="Calibri"/>
        <family val="2"/>
      </rPr>
      <t xml:space="preserve">± </t>
    </r>
    <r>
      <rPr>
        <sz val="9"/>
        <color theme="1"/>
        <rFont val="Calibri"/>
        <family val="2"/>
        <scheme val="minor"/>
      </rPr>
      <t>0.0001</t>
    </r>
  </si>
  <si>
    <t>m</t>
  </si>
  <si>
    <t>u(m)</t>
  </si>
  <si>
    <t>b</t>
  </si>
  <si>
    <t>u(b)</t>
  </si>
  <si>
    <t>sy</t>
  </si>
  <si>
    <t>Regressão Linear</t>
  </si>
  <si>
    <t>LED</t>
  </si>
  <si>
    <t>freq</t>
  </si>
  <si>
    <t>comp onda (m)</t>
  </si>
  <si>
    <t>Vc</t>
  </si>
  <si>
    <t>u(Vc)</t>
  </si>
  <si>
    <t>ajuste</t>
  </si>
  <si>
    <t>residuos</t>
  </si>
  <si>
    <t>e</t>
  </si>
  <si>
    <t>h ref</t>
  </si>
  <si>
    <t>W ref</t>
  </si>
  <si>
    <t>erro %</t>
  </si>
  <si>
    <r>
      <t>LED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</si>
  <si>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LED 1</t>
  </si>
  <si>
    <t xml:space="preserve">Escala </t>
  </si>
  <si>
    <t>Sensib</t>
  </si>
  <si>
    <t>nA</t>
  </si>
  <si>
    <t>POLARIZACAO NEG - CORRENTE NEG</t>
  </si>
  <si>
    <r>
      <t xml:space="preserve">V (V) </t>
    </r>
    <r>
      <rPr>
        <sz val="9"/>
        <color theme="1"/>
        <rFont val="Calibri"/>
        <family val="2"/>
      </rPr>
      <t xml:space="preserve">± </t>
    </r>
    <r>
      <rPr>
        <sz val="9"/>
        <color theme="1"/>
        <rFont val="Calibri"/>
        <family val="2"/>
        <scheme val="minor"/>
      </rPr>
      <t>0.00001</t>
    </r>
  </si>
  <si>
    <t>V (V) ± 0.0001</t>
  </si>
  <si>
    <t>LED 2</t>
  </si>
  <si>
    <t>LED 3</t>
  </si>
  <si>
    <t>LED 4</t>
  </si>
  <si>
    <t>LED 5</t>
  </si>
  <si>
    <t>LED 6</t>
  </si>
  <si>
    <t>LED 7</t>
  </si>
  <si>
    <t>LED 8</t>
  </si>
  <si>
    <t>LED 5 - Regressão Linear</t>
  </si>
  <si>
    <t>LED 4 - Regressão Linear</t>
  </si>
  <si>
    <t>LED 3 - Regressão Linear</t>
  </si>
  <si>
    <t>LED 2 - Regressão Linear</t>
  </si>
  <si>
    <t>LED 1 - Regressão Linear</t>
  </si>
  <si>
    <r>
      <t xml:space="preserve">I (A) </t>
    </r>
    <r>
      <rPr>
        <sz val="9"/>
        <color theme="1"/>
        <rFont val="Calibri"/>
        <family val="2"/>
      </rPr>
      <t>± 0,25x10</t>
    </r>
    <r>
      <rPr>
        <vertAlign val="superscript"/>
        <sz val="9"/>
        <color theme="1"/>
        <rFont val="Calibri"/>
        <family val="2"/>
      </rPr>
      <t>-9</t>
    </r>
  </si>
  <si>
    <t>Ajuste 1</t>
  </si>
  <si>
    <t>Resíduos 1</t>
  </si>
  <si>
    <t>Ajuste 2</t>
  </si>
  <si>
    <t>Resíduos 2</t>
  </si>
  <si>
    <t>LED 8 - Regressão Linear 1</t>
  </si>
  <si>
    <t>LED 8 - Regressão Linear 2</t>
  </si>
  <si>
    <t>LED 7 - Regressão Linear 1</t>
  </si>
  <si>
    <t>LED 7 - Regressão Linear 2</t>
  </si>
  <si>
    <t>LED 6 - Regressão Linear 2</t>
  </si>
  <si>
    <t>LED 6 - Regressão Linear 1</t>
  </si>
  <si>
    <t>+2sy</t>
  </si>
  <si>
    <t>-2sy</t>
  </si>
  <si>
    <t>h (Js)</t>
  </si>
  <si>
    <t>u(h)(Js)</t>
  </si>
  <si>
    <t>u(h) (%)</t>
  </si>
  <si>
    <t>u(W) (%)</t>
  </si>
  <si>
    <t>W (J)</t>
  </si>
  <si>
    <t>u(W) (J)</t>
  </si>
  <si>
    <t>Intervalo Vc</t>
  </si>
  <si>
    <t>u(h) (Js)</t>
  </si>
  <si>
    <t>u(W) (V)</t>
  </si>
  <si>
    <t>W (V)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</si>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</sst>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0000"/>
    <numFmt numFmtId="171" formatCode="0.000E+00"/>
    <numFmt numFmtId="172" formatCode="0.0E+00"/>
    <numFmt numFmtId="173" formatCode="0E+00"/>
    <numFmt numFmtId="17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900F6"/>
        <bgColor indexed="64"/>
      </patternFill>
    </fill>
    <fill>
      <patternFill patternType="solid">
        <fgColor rgb="FF9F07C9"/>
        <bgColor indexed="64"/>
      </patternFill>
    </fill>
    <fill>
      <patternFill patternType="solid">
        <fgColor rgb="FF6F00F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172" fontId="0" fillId="13" borderId="1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00F6"/>
      <color rgb="FF9F07C9"/>
      <color rgb="FF29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Dados</a:t>
            </a:r>
            <a:r>
              <a:rPr lang="en-US" baseline="0"/>
              <a:t> do LED 1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24781277340333"/>
          <c:y val="0.12078703703703704"/>
          <c:w val="0.78530074365704283"/>
          <c:h val="0.73875813746647978"/>
        </c:manualLayout>
      </c:layou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A'!$C$3:$C$17</c:f>
              <c:numCache>
                <c:formatCode>0.0000</c:formatCode>
                <c:ptCount val="15"/>
                <c:pt idx="0">
                  <c:v>1.3906000000000001</c:v>
                </c:pt>
                <c:pt idx="1">
                  <c:v>1.3920999999999999</c:v>
                </c:pt>
                <c:pt idx="2">
                  <c:v>1.3934</c:v>
                </c:pt>
                <c:pt idx="3">
                  <c:v>1.3937999999999999</c:v>
                </c:pt>
                <c:pt idx="4">
                  <c:v>1.395</c:v>
                </c:pt>
                <c:pt idx="5">
                  <c:v>1.3964000000000001</c:v>
                </c:pt>
                <c:pt idx="6">
                  <c:v>1.3972500000000001</c:v>
                </c:pt>
                <c:pt idx="7">
                  <c:v>1.3985000000000001</c:v>
                </c:pt>
                <c:pt idx="8">
                  <c:v>1.3993</c:v>
                </c:pt>
              </c:numCache>
            </c:numRef>
          </c:xVal>
          <c:yVal>
            <c:numRef>
              <c:f>'Parte A'!$B$3:$B$17</c:f>
              <c:numCache>
                <c:formatCode>0.00E+00</c:formatCode>
                <c:ptCount val="15"/>
                <c:pt idx="0">
                  <c:v>3E-9</c:v>
                </c:pt>
                <c:pt idx="1">
                  <c:v>2.5000000000000001E-9</c:v>
                </c:pt>
                <c:pt idx="2">
                  <c:v>2.1000000000000002E-9</c:v>
                </c:pt>
                <c:pt idx="3">
                  <c:v>1.9000000000000001E-9</c:v>
                </c:pt>
                <c:pt idx="4">
                  <c:v>1.55E-9</c:v>
                </c:pt>
                <c:pt idx="5">
                  <c:v>1.0500000000000001E-9</c:v>
                </c:pt>
                <c:pt idx="6" formatCode="0.0E+00">
                  <c:v>8.0000000000000003E-10</c:v>
                </c:pt>
                <c:pt idx="7" formatCode="0.0E+00">
                  <c:v>4.5E-10</c:v>
                </c:pt>
                <c:pt idx="8" formatCode="0.0E+00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6-46BC-85B1-4F018DABC423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A'!$C$3:$C$11</c:f>
              <c:numCache>
                <c:formatCode>0.0000</c:formatCode>
                <c:ptCount val="9"/>
                <c:pt idx="0">
                  <c:v>1.3906000000000001</c:v>
                </c:pt>
                <c:pt idx="1">
                  <c:v>1.3920999999999999</c:v>
                </c:pt>
                <c:pt idx="2">
                  <c:v>1.3934</c:v>
                </c:pt>
                <c:pt idx="3">
                  <c:v>1.3937999999999999</c:v>
                </c:pt>
                <c:pt idx="4">
                  <c:v>1.395</c:v>
                </c:pt>
                <c:pt idx="5">
                  <c:v>1.3964000000000001</c:v>
                </c:pt>
                <c:pt idx="6">
                  <c:v>1.3972500000000001</c:v>
                </c:pt>
                <c:pt idx="7">
                  <c:v>1.3985000000000001</c:v>
                </c:pt>
                <c:pt idx="8">
                  <c:v>1.3993</c:v>
                </c:pt>
              </c:numCache>
            </c:numRef>
          </c:xVal>
          <c:yVal>
            <c:numRef>
              <c:f>'Parte A'!$D$3:$D$11</c:f>
              <c:numCache>
                <c:formatCode>0.00E+00</c:formatCode>
                <c:ptCount val="9"/>
                <c:pt idx="0">
                  <c:v>2.9928992980431902E-9</c:v>
                </c:pt>
                <c:pt idx="1">
                  <c:v>2.4989031924612582E-9</c:v>
                </c:pt>
                <c:pt idx="2">
                  <c:v>2.0707732342901764E-9</c:v>
                </c:pt>
                <c:pt idx="3">
                  <c:v>1.9390409394683173E-9</c:v>
                </c:pt>
                <c:pt idx="4">
                  <c:v>1.543844055002687E-9</c:v>
                </c:pt>
                <c:pt idx="5">
                  <c:v>1.0827810231261007E-9</c:v>
                </c:pt>
                <c:pt idx="6" formatCode="0.0E+00">
                  <c:v>8.0284989662965667E-10</c:v>
                </c:pt>
                <c:pt idx="7" formatCode="0.0E+00">
                  <c:v>3.9118647531135356E-10</c:v>
                </c:pt>
                <c:pt idx="8" formatCode="0.0E+00">
                  <c:v>1.2772188566763533E-10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6-46BC-85B1-4F018DABC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31736657917759"/>
          <c:y val="0.12078703703703704"/>
          <c:w val="0.81123118985126874"/>
          <c:h val="0.71986925023016179"/>
        </c:manualLayout>
      </c:layou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A'!$C$3:$C$17</c:f>
              <c:numCache>
                <c:formatCode>0.0000</c:formatCode>
                <c:ptCount val="15"/>
                <c:pt idx="0">
                  <c:v>1.3906000000000001</c:v>
                </c:pt>
                <c:pt idx="1">
                  <c:v>1.3920999999999999</c:v>
                </c:pt>
                <c:pt idx="2">
                  <c:v>1.3934</c:v>
                </c:pt>
                <c:pt idx="3">
                  <c:v>1.3937999999999999</c:v>
                </c:pt>
                <c:pt idx="4">
                  <c:v>1.395</c:v>
                </c:pt>
                <c:pt idx="5">
                  <c:v>1.3964000000000001</c:v>
                </c:pt>
                <c:pt idx="6">
                  <c:v>1.3972500000000001</c:v>
                </c:pt>
                <c:pt idx="7">
                  <c:v>1.3985000000000001</c:v>
                </c:pt>
                <c:pt idx="8">
                  <c:v>1.3993</c:v>
                </c:pt>
              </c:numCache>
            </c:numRef>
          </c:xVal>
          <c:yVal>
            <c:numRef>
              <c:f>'Parte A'!$E$3:$E$17</c:f>
              <c:numCache>
                <c:formatCode>0E+00</c:formatCode>
                <c:ptCount val="15"/>
                <c:pt idx="0">
                  <c:v>7.1007019568098094E-12</c:v>
                </c:pt>
                <c:pt idx="1">
                  <c:v>1.096807538741854E-12</c:v>
                </c:pt>
                <c:pt idx="2">
                  <c:v>2.9226765709823819E-11</c:v>
                </c:pt>
                <c:pt idx="3">
                  <c:v>-3.9040939468317203E-11</c:v>
                </c:pt>
                <c:pt idx="4">
                  <c:v>6.1559449973130457E-12</c:v>
                </c:pt>
                <c:pt idx="5">
                  <c:v>-3.2781023126100574E-11</c:v>
                </c:pt>
                <c:pt idx="6">
                  <c:v>-2.8498966296566418E-12</c:v>
                </c:pt>
                <c:pt idx="7">
                  <c:v>5.8813524688646439E-11</c:v>
                </c:pt>
                <c:pt idx="8">
                  <c:v>-2.7721885667635326E-11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4-4F56-A06F-01445B31D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5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80336832895888"/>
          <c:y val="0.12078703703703704"/>
          <c:w val="0.80707852143482051"/>
          <c:h val="0.738758137466479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A'!$C$22:$C$36</c:f>
              <c:numCache>
                <c:formatCode>General</c:formatCode>
                <c:ptCount val="15"/>
                <c:pt idx="0">
                  <c:v>1.11141</c:v>
                </c:pt>
                <c:pt idx="1">
                  <c:v>1.1122300000000001</c:v>
                </c:pt>
                <c:pt idx="2">
                  <c:v>1.1128499999999999</c:v>
                </c:pt>
                <c:pt idx="3">
                  <c:v>1.1133599999999999</c:v>
                </c:pt>
                <c:pt idx="4">
                  <c:v>1.1141300000000001</c:v>
                </c:pt>
                <c:pt idx="5">
                  <c:v>1.1148499999999999</c:v>
                </c:pt>
                <c:pt idx="6">
                  <c:v>1.11534</c:v>
                </c:pt>
                <c:pt idx="7">
                  <c:v>1.1156200000000001</c:v>
                </c:pt>
              </c:numCache>
            </c:numRef>
          </c:xVal>
          <c:yVal>
            <c:numRef>
              <c:f>'Parte A'!$B$22:$B$36</c:f>
              <c:numCache>
                <c:formatCode>0.00E+00</c:formatCode>
                <c:ptCount val="15"/>
                <c:pt idx="0">
                  <c:v>2.7000000000000002E-9</c:v>
                </c:pt>
                <c:pt idx="1">
                  <c:v>2.2149999999999999E-9</c:v>
                </c:pt>
                <c:pt idx="2">
                  <c:v>1.85E-9</c:v>
                </c:pt>
                <c:pt idx="3">
                  <c:v>1.55E-9</c:v>
                </c:pt>
                <c:pt idx="4">
                  <c:v>1.0500000000000001E-9</c:v>
                </c:pt>
                <c:pt idx="5" formatCode="0.0E+00">
                  <c:v>6.5000000000000003E-10</c:v>
                </c:pt>
                <c:pt idx="6" formatCode="0.0E+00">
                  <c:v>3E-10</c:v>
                </c:pt>
                <c:pt idx="7" formatCode="0.0E+00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6-4DD2-A8B1-13563CE73E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A'!$C$22:$C$36</c:f>
              <c:numCache>
                <c:formatCode>General</c:formatCode>
                <c:ptCount val="15"/>
                <c:pt idx="0">
                  <c:v>1.11141</c:v>
                </c:pt>
                <c:pt idx="1">
                  <c:v>1.1122300000000001</c:v>
                </c:pt>
                <c:pt idx="2">
                  <c:v>1.1128499999999999</c:v>
                </c:pt>
                <c:pt idx="3">
                  <c:v>1.1133599999999999</c:v>
                </c:pt>
                <c:pt idx="4">
                  <c:v>1.1141300000000001</c:v>
                </c:pt>
                <c:pt idx="5">
                  <c:v>1.1148499999999999</c:v>
                </c:pt>
                <c:pt idx="6">
                  <c:v>1.11534</c:v>
                </c:pt>
                <c:pt idx="7">
                  <c:v>1.1156200000000001</c:v>
                </c:pt>
              </c:numCache>
            </c:numRef>
          </c:xVal>
          <c:yVal>
            <c:numRef>
              <c:f>'Parte A'!$D$22:$D$36</c:f>
              <c:numCache>
                <c:formatCode>0.00E+00</c:formatCode>
                <c:ptCount val="15"/>
                <c:pt idx="0">
                  <c:v>2.7230924110627668E-9</c:v>
                </c:pt>
                <c:pt idx="1">
                  <c:v>2.2194086608427698E-9</c:v>
                </c:pt>
                <c:pt idx="2">
                  <c:v>1.8385746057984774E-9</c:v>
                </c:pt>
                <c:pt idx="3">
                  <c:v>1.5253078831005737E-9</c:v>
                </c:pt>
                <c:pt idx="4">
                  <c:v>1.0523365566743705E-9</c:v>
                </c:pt>
                <c:pt idx="5" formatCode="0.0E+00">
                  <c:v>6.1007765404227873E-10</c:v>
                </c:pt>
                <c:pt idx="6" formatCode="0.0E+00">
                  <c:v>3.0909590086197724E-10</c:v>
                </c:pt>
                <c:pt idx="7" formatCode="0.0E+00">
                  <c:v>1.3710632761618143E-10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DD2-A8B1-13563CE73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9514435695539"/>
          <c:y val="0.12078703703703704"/>
          <c:w val="0.81478674540682405"/>
          <c:h val="0.734035915657400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A'!$C$22:$C$36</c:f>
              <c:numCache>
                <c:formatCode>General</c:formatCode>
                <c:ptCount val="15"/>
                <c:pt idx="0">
                  <c:v>1.11141</c:v>
                </c:pt>
                <c:pt idx="1">
                  <c:v>1.1122300000000001</c:v>
                </c:pt>
                <c:pt idx="2">
                  <c:v>1.1128499999999999</c:v>
                </c:pt>
                <c:pt idx="3">
                  <c:v>1.1133599999999999</c:v>
                </c:pt>
                <c:pt idx="4">
                  <c:v>1.1141300000000001</c:v>
                </c:pt>
                <c:pt idx="5">
                  <c:v>1.1148499999999999</c:v>
                </c:pt>
                <c:pt idx="6">
                  <c:v>1.11534</c:v>
                </c:pt>
                <c:pt idx="7">
                  <c:v>1.1156200000000001</c:v>
                </c:pt>
              </c:numCache>
            </c:numRef>
          </c:xVal>
          <c:yVal>
            <c:numRef>
              <c:f>'Parte A'!$E$22:$E$36</c:f>
              <c:numCache>
                <c:formatCode>0E+00</c:formatCode>
                <c:ptCount val="15"/>
                <c:pt idx="0">
                  <c:v>-2.3092411062766565E-11</c:v>
                </c:pt>
                <c:pt idx="1">
                  <c:v>-4.4086608427698808E-12</c:v>
                </c:pt>
                <c:pt idx="2">
                  <c:v>1.1425394201522649E-11</c:v>
                </c:pt>
                <c:pt idx="3">
                  <c:v>2.4692116899426361E-11</c:v>
                </c:pt>
                <c:pt idx="4">
                  <c:v>-2.3365566743703851E-12</c:v>
                </c:pt>
                <c:pt idx="5">
                  <c:v>3.99223459577213E-11</c:v>
                </c:pt>
                <c:pt idx="6">
                  <c:v>-9.0959008619772426E-12</c:v>
                </c:pt>
                <c:pt idx="7">
                  <c:v>-3.7106327616181425E-11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F-4C75-A328-B6983265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20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91447944006998"/>
          <c:y val="0.12078703703703704"/>
          <c:w val="0.79596741032370955"/>
          <c:h val="0.7340358167643398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A'!$C$41:$C$55</c:f>
              <c:numCache>
                <c:formatCode>0.00000</c:formatCode>
                <c:ptCount val="15"/>
                <c:pt idx="0">
                  <c:v>0.86080000000000001</c:v>
                </c:pt>
                <c:pt idx="1">
                  <c:v>0.86019999999999996</c:v>
                </c:pt>
                <c:pt idx="2">
                  <c:v>0.85951999999999995</c:v>
                </c:pt>
                <c:pt idx="3">
                  <c:v>0.85912999999999995</c:v>
                </c:pt>
                <c:pt idx="4">
                  <c:v>0.85816999999999999</c:v>
                </c:pt>
                <c:pt idx="5">
                  <c:v>0.85762000000000005</c:v>
                </c:pt>
                <c:pt idx="6">
                  <c:v>0.85694999999999999</c:v>
                </c:pt>
                <c:pt idx="7">
                  <c:v>0.85634999999999994</c:v>
                </c:pt>
                <c:pt idx="8">
                  <c:v>0.85599999999999998</c:v>
                </c:pt>
              </c:numCache>
            </c:numRef>
          </c:xVal>
          <c:yVal>
            <c:numRef>
              <c:f>'Parte A'!$B$41:$B$55</c:f>
              <c:numCache>
                <c:formatCode>0.00E+00</c:formatCode>
                <c:ptCount val="15"/>
                <c:pt idx="0">
                  <c:v>2.7999999999999998E-9</c:v>
                </c:pt>
                <c:pt idx="1">
                  <c:v>2.4E-9</c:v>
                </c:pt>
                <c:pt idx="2">
                  <c:v>2.1000000000000002E-9</c:v>
                </c:pt>
                <c:pt idx="3">
                  <c:v>1.75E-9</c:v>
                </c:pt>
                <c:pt idx="4">
                  <c:v>1.5E-9</c:v>
                </c:pt>
                <c:pt idx="5">
                  <c:v>1.0999999999999999E-9</c:v>
                </c:pt>
                <c:pt idx="6" formatCode="0.0E+00">
                  <c:v>8.0000000000000003E-10</c:v>
                </c:pt>
                <c:pt idx="7" formatCode="0.0E+00">
                  <c:v>5.0000000000000003E-10</c:v>
                </c:pt>
                <c:pt idx="8" formatCode="0.0E+00">
                  <c:v>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0-4F9F-84A5-33AC6177FA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A'!$C$41:$C$55</c:f>
              <c:numCache>
                <c:formatCode>0.00000</c:formatCode>
                <c:ptCount val="15"/>
                <c:pt idx="0">
                  <c:v>0.86080000000000001</c:v>
                </c:pt>
                <c:pt idx="1">
                  <c:v>0.86019999999999996</c:v>
                </c:pt>
                <c:pt idx="2">
                  <c:v>0.85951999999999995</c:v>
                </c:pt>
                <c:pt idx="3">
                  <c:v>0.85912999999999995</c:v>
                </c:pt>
                <c:pt idx="4">
                  <c:v>0.85816999999999999</c:v>
                </c:pt>
                <c:pt idx="5">
                  <c:v>0.85762000000000005</c:v>
                </c:pt>
                <c:pt idx="6">
                  <c:v>0.85694999999999999</c:v>
                </c:pt>
                <c:pt idx="7">
                  <c:v>0.85634999999999994</c:v>
                </c:pt>
                <c:pt idx="8">
                  <c:v>0.85599999999999998</c:v>
                </c:pt>
              </c:numCache>
            </c:numRef>
          </c:xVal>
          <c:yVal>
            <c:numRef>
              <c:f>'Parte A'!$D$41:$D$55</c:f>
              <c:numCache>
                <c:formatCode>0.00E+00</c:formatCode>
                <c:ptCount val="15"/>
                <c:pt idx="0">
                  <c:v>2.7319178709690835E-9</c:v>
                </c:pt>
                <c:pt idx="1">
                  <c:v>2.4290524879221638E-9</c:v>
                </c:pt>
                <c:pt idx="2">
                  <c:v>2.0858050538023321E-9</c:v>
                </c:pt>
                <c:pt idx="3">
                  <c:v>1.8889425548218793E-9</c:v>
                </c:pt>
                <c:pt idx="4">
                  <c:v>1.4043579419468819E-9</c:v>
                </c:pt>
                <c:pt idx="5">
                  <c:v>1.126731340820605E-9</c:v>
                </c:pt>
                <c:pt idx="6" formatCode="0.0E+00">
                  <c:v>7.8853166308488067E-10</c:v>
                </c:pt>
                <c:pt idx="7" formatCode="0.0E+00">
                  <c:v>4.8566628003796099E-10</c:v>
                </c:pt>
                <c:pt idx="8" formatCode="0.0E+00">
                  <c:v>3.0899480659399067E-10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60-4F9F-84A5-33AC6177F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34722222222226"/>
          <c:y val="0.12078703703703704"/>
          <c:w val="0.82053461538461547"/>
          <c:h val="0.724591369634466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A'!$C$41:$C$55</c:f>
              <c:numCache>
                <c:formatCode>0.00000</c:formatCode>
                <c:ptCount val="15"/>
                <c:pt idx="0">
                  <c:v>0.86080000000000001</c:v>
                </c:pt>
                <c:pt idx="1">
                  <c:v>0.86019999999999996</c:v>
                </c:pt>
                <c:pt idx="2">
                  <c:v>0.85951999999999995</c:v>
                </c:pt>
                <c:pt idx="3">
                  <c:v>0.85912999999999995</c:v>
                </c:pt>
                <c:pt idx="4">
                  <c:v>0.85816999999999999</c:v>
                </c:pt>
                <c:pt idx="5">
                  <c:v>0.85762000000000005</c:v>
                </c:pt>
                <c:pt idx="6">
                  <c:v>0.85694999999999999</c:v>
                </c:pt>
                <c:pt idx="7">
                  <c:v>0.85634999999999994</c:v>
                </c:pt>
                <c:pt idx="8">
                  <c:v>0.85599999999999998</c:v>
                </c:pt>
              </c:numCache>
            </c:numRef>
          </c:xVal>
          <c:yVal>
            <c:numRef>
              <c:f>'Parte A'!$E$41:$E$55</c:f>
              <c:numCache>
                <c:formatCode>0E+00</c:formatCode>
                <c:ptCount val="15"/>
                <c:pt idx="0">
                  <c:v>6.808212903091636E-11</c:v>
                </c:pt>
                <c:pt idx="1">
                  <c:v>-2.9052487922163811E-11</c:v>
                </c:pt>
                <c:pt idx="2">
                  <c:v>1.4194946197668123E-11</c:v>
                </c:pt>
                <c:pt idx="3" formatCode="0.0E+00">
                  <c:v>-1.3894255482187932E-10</c:v>
                </c:pt>
                <c:pt idx="4">
                  <c:v>9.5642058053118105E-11</c:v>
                </c:pt>
                <c:pt idx="5">
                  <c:v>-2.6731340820605088E-11</c:v>
                </c:pt>
                <c:pt idx="6">
                  <c:v>1.1468336915119356E-11</c:v>
                </c:pt>
                <c:pt idx="7">
                  <c:v>1.4333719962039046E-11</c:v>
                </c:pt>
                <c:pt idx="8">
                  <c:v>-8.9948065939906768E-12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C-474D-9604-0DF86C2C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5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8114610673665"/>
          <c:y val="0.12078703703703704"/>
          <c:w val="0.79796741032370955"/>
          <c:h val="0.734035915657400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A'!$C$60:$C$74</c:f>
              <c:numCache>
                <c:formatCode>0.00000</c:formatCode>
                <c:ptCount val="15"/>
                <c:pt idx="0">
                  <c:v>0.78249999999999997</c:v>
                </c:pt>
                <c:pt idx="1">
                  <c:v>0.78203999999999996</c:v>
                </c:pt>
                <c:pt idx="2">
                  <c:v>0.78149000000000002</c:v>
                </c:pt>
                <c:pt idx="3">
                  <c:v>0.78103</c:v>
                </c:pt>
                <c:pt idx="4">
                  <c:v>0.78049999999999997</c:v>
                </c:pt>
                <c:pt idx="5">
                  <c:v>0.7802</c:v>
                </c:pt>
                <c:pt idx="6">
                  <c:v>0.78</c:v>
                </c:pt>
                <c:pt idx="7">
                  <c:v>0.77973000000000003</c:v>
                </c:pt>
              </c:numCache>
            </c:numRef>
          </c:xVal>
          <c:yVal>
            <c:numRef>
              <c:f>'Parte A'!$B$60:$B$74</c:f>
              <c:numCache>
                <c:formatCode>0.00E+00</c:formatCode>
                <c:ptCount val="15"/>
                <c:pt idx="0">
                  <c:v>2.7000000000000002E-9</c:v>
                </c:pt>
                <c:pt idx="1">
                  <c:v>2.2250000000000001E-9</c:v>
                </c:pt>
                <c:pt idx="2">
                  <c:v>1.75E-9</c:v>
                </c:pt>
                <c:pt idx="3">
                  <c:v>1.3999999999999999E-9</c:v>
                </c:pt>
                <c:pt idx="4">
                  <c:v>1.0000000000000001E-9</c:v>
                </c:pt>
                <c:pt idx="5" formatCode="0.0E+00">
                  <c:v>6.9999999999999996E-10</c:v>
                </c:pt>
                <c:pt idx="6" formatCode="0.0E+00">
                  <c:v>5.0000000000000003E-10</c:v>
                </c:pt>
                <c:pt idx="7" formatCode="0.0E+00">
                  <c:v>2.5000000000000002E-10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5-4E37-A08D-7C73D5F4A4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A'!$C$60:$C$74</c:f>
              <c:numCache>
                <c:formatCode>0.00000</c:formatCode>
                <c:ptCount val="15"/>
                <c:pt idx="0">
                  <c:v>0.78249999999999997</c:v>
                </c:pt>
                <c:pt idx="1">
                  <c:v>0.78203999999999996</c:v>
                </c:pt>
                <c:pt idx="2">
                  <c:v>0.78149000000000002</c:v>
                </c:pt>
                <c:pt idx="3">
                  <c:v>0.78103</c:v>
                </c:pt>
                <c:pt idx="4">
                  <c:v>0.78049999999999997</c:v>
                </c:pt>
                <c:pt idx="5">
                  <c:v>0.7802</c:v>
                </c:pt>
                <c:pt idx="6">
                  <c:v>0.78</c:v>
                </c:pt>
                <c:pt idx="7">
                  <c:v>0.77973000000000003</c:v>
                </c:pt>
              </c:numCache>
            </c:numRef>
          </c:xVal>
          <c:yVal>
            <c:numRef>
              <c:f>'Parte A'!$D$60:$D$74</c:f>
              <c:numCache>
                <c:formatCode>0.00E+00</c:formatCode>
                <c:ptCount val="15"/>
                <c:pt idx="0">
                  <c:v>2.6604498889853108E-9</c:v>
                </c:pt>
                <c:pt idx="1">
                  <c:v>2.2648499216418681E-9</c:v>
                </c:pt>
                <c:pt idx="2">
                  <c:v>1.7918499606879359E-9</c:v>
                </c:pt>
                <c:pt idx="3">
                  <c:v>1.3962499933444932E-9</c:v>
                </c:pt>
                <c:pt idx="4" formatCode="0.0E+00">
                  <c:v>9.4045003097054045E-10</c:v>
                </c:pt>
                <c:pt idx="5" formatCode="0.0E+00">
                  <c:v>6.8245005226830902E-10</c:v>
                </c:pt>
                <c:pt idx="6" formatCode="0.0E+00">
                  <c:v>5.104500664668214E-10</c:v>
                </c:pt>
                <c:pt idx="7" formatCode="0.0E+00">
                  <c:v>2.782500856348237E-10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35-4E37-A08D-7C73D5F4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7292213473315"/>
          <c:y val="0.12078703703703704"/>
          <c:w val="0.8120089676290464"/>
          <c:h val="0.719869250230161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A'!$C$60:$C$74</c:f>
              <c:numCache>
                <c:formatCode>0.00000</c:formatCode>
                <c:ptCount val="15"/>
                <c:pt idx="0">
                  <c:v>0.78249999999999997</c:v>
                </c:pt>
                <c:pt idx="1">
                  <c:v>0.78203999999999996</c:v>
                </c:pt>
                <c:pt idx="2">
                  <c:v>0.78149000000000002</c:v>
                </c:pt>
                <c:pt idx="3">
                  <c:v>0.78103</c:v>
                </c:pt>
                <c:pt idx="4">
                  <c:v>0.78049999999999997</c:v>
                </c:pt>
                <c:pt idx="5">
                  <c:v>0.7802</c:v>
                </c:pt>
                <c:pt idx="6">
                  <c:v>0.78</c:v>
                </c:pt>
                <c:pt idx="7">
                  <c:v>0.77973000000000003</c:v>
                </c:pt>
              </c:numCache>
            </c:numRef>
          </c:xVal>
          <c:yVal>
            <c:numRef>
              <c:f>'Parte A'!$E$60:$E$74</c:f>
              <c:numCache>
                <c:formatCode>General</c:formatCode>
                <c:ptCount val="15"/>
                <c:pt idx="0">
                  <c:v>3.9550111014689436E-11</c:v>
                </c:pt>
                <c:pt idx="1">
                  <c:v>-3.9849921641867983E-11</c:v>
                </c:pt>
                <c:pt idx="2">
                  <c:v>-4.1849960687935968E-11</c:v>
                </c:pt>
                <c:pt idx="3">
                  <c:v>3.7500066555066986E-12</c:v>
                </c:pt>
                <c:pt idx="4">
                  <c:v>5.9549969029459616E-11</c:v>
                </c:pt>
                <c:pt idx="5">
                  <c:v>1.7549947731690943E-11</c:v>
                </c:pt>
                <c:pt idx="6">
                  <c:v>-1.0450066466821369E-11</c:v>
                </c:pt>
                <c:pt idx="7">
                  <c:v>-2.8250085634823687E-11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1-489A-9642-325921F80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5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13670166229221"/>
          <c:y val="0.12078703703703704"/>
          <c:w val="0.79874518810148731"/>
          <c:h val="0.715147028421082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A'!$C$79:$C$93</c:f>
              <c:numCache>
                <c:formatCode>0.00000</c:formatCode>
                <c:ptCount val="15"/>
                <c:pt idx="0">
                  <c:v>0.59799999999999998</c:v>
                </c:pt>
                <c:pt idx="1">
                  <c:v>0.59911999999999999</c:v>
                </c:pt>
                <c:pt idx="2">
                  <c:v>0.60009999999999997</c:v>
                </c:pt>
                <c:pt idx="3">
                  <c:v>0.60152000000000005</c:v>
                </c:pt>
                <c:pt idx="4">
                  <c:v>0.60226999999999997</c:v>
                </c:pt>
                <c:pt idx="5">
                  <c:v>0.60282000000000002</c:v>
                </c:pt>
              </c:numCache>
            </c:numRef>
          </c:xVal>
          <c:yVal>
            <c:numRef>
              <c:f>'Parte A'!$B$79:$B$93</c:f>
              <c:numCache>
                <c:formatCode>0.00E+00</c:formatCode>
                <c:ptCount val="15"/>
                <c:pt idx="0">
                  <c:v>2.7999999999999998E-9</c:v>
                </c:pt>
                <c:pt idx="1">
                  <c:v>2.3499999999999999E-9</c:v>
                </c:pt>
                <c:pt idx="2">
                  <c:v>1.775E-9</c:v>
                </c:pt>
                <c:pt idx="3">
                  <c:v>1.0500000000000001E-9</c:v>
                </c:pt>
                <c:pt idx="4" formatCode="0.0E+00">
                  <c:v>6.9999999999999996E-10</c:v>
                </c:pt>
                <c:pt idx="5" formatCode="0.0E+00">
                  <c:v>4.5E-10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D-4184-A3E0-206F728FB703}"/>
            </c:ext>
          </c:extLst>
        </c:ser>
        <c:ser>
          <c:idx val="1"/>
          <c:order val="1"/>
          <c:tx>
            <c:v>ajuste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A'!$C$79:$C$90</c:f>
              <c:numCache>
                <c:formatCode>0.00000</c:formatCode>
                <c:ptCount val="12"/>
                <c:pt idx="0">
                  <c:v>0.59799999999999998</c:v>
                </c:pt>
                <c:pt idx="1">
                  <c:v>0.59911999999999999</c:v>
                </c:pt>
                <c:pt idx="2">
                  <c:v>0.60009999999999997</c:v>
                </c:pt>
                <c:pt idx="3">
                  <c:v>0.60152000000000005</c:v>
                </c:pt>
                <c:pt idx="4">
                  <c:v>0.60226999999999997</c:v>
                </c:pt>
                <c:pt idx="5">
                  <c:v>0.60282000000000002</c:v>
                </c:pt>
              </c:numCache>
            </c:numRef>
          </c:xVal>
          <c:yVal>
            <c:numRef>
              <c:f>'Parte A'!$D$79:$D$90</c:f>
              <c:numCache>
                <c:formatCode>0.00E+00</c:formatCode>
                <c:ptCount val="12"/>
                <c:pt idx="0">
                  <c:v>2.8375704837151752E-9</c:v>
                </c:pt>
                <c:pt idx="1">
                  <c:v>2.2786018387015298E-9</c:v>
                </c:pt>
                <c:pt idx="2">
                  <c:v>1.7895042743146033E-9</c:v>
                </c:pt>
                <c:pt idx="3">
                  <c:v>1.0808118851008157E-9</c:v>
                </c:pt>
                <c:pt idx="4" formatCode="0.0E+00">
                  <c:v>7.0650252460067191E-10</c:v>
                </c:pt>
                <c:pt idx="5" formatCode="0.0E+00">
                  <c:v>4.3200899356714845E-10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D-4184-A3E0-206F728FB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7292213473315"/>
          <c:y val="0.12078703703703704"/>
          <c:w val="0.8120089676290464"/>
          <c:h val="0.724591472039241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A'!$C$79:$C$93</c:f>
              <c:numCache>
                <c:formatCode>0.00000</c:formatCode>
                <c:ptCount val="15"/>
                <c:pt idx="0">
                  <c:v>0.59799999999999998</c:v>
                </c:pt>
                <c:pt idx="1">
                  <c:v>0.59911999999999999</c:v>
                </c:pt>
                <c:pt idx="2">
                  <c:v>0.60009999999999997</c:v>
                </c:pt>
                <c:pt idx="3">
                  <c:v>0.60152000000000005</c:v>
                </c:pt>
                <c:pt idx="4">
                  <c:v>0.60226999999999997</c:v>
                </c:pt>
                <c:pt idx="5">
                  <c:v>0.60282000000000002</c:v>
                </c:pt>
              </c:numCache>
            </c:numRef>
          </c:xVal>
          <c:yVal>
            <c:numRef>
              <c:f>'Parte A'!$E$79:$E$93</c:f>
              <c:numCache>
                <c:formatCode>0E+00</c:formatCode>
                <c:ptCount val="15"/>
                <c:pt idx="0">
                  <c:v>-3.7570483715175401E-11</c:v>
                </c:pt>
                <c:pt idx="1">
                  <c:v>7.1398161298470131E-11</c:v>
                </c:pt>
                <c:pt idx="2">
                  <c:v>-1.4504274314603335E-11</c:v>
                </c:pt>
                <c:pt idx="3">
                  <c:v>-3.0811885100815575E-11</c:v>
                </c:pt>
                <c:pt idx="4">
                  <c:v>-6.5025246006719488E-12</c:v>
                </c:pt>
                <c:pt idx="5">
                  <c:v>1.7991006432851549E-11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3-4290-AEEC-8DB8AED69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50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80336832895887"/>
          <c:y val="0.12078703703703704"/>
          <c:w val="0.78841185476815401"/>
          <c:h val="0.696258141184764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A'!$C$100:$C$104</c:f>
              <c:numCache>
                <c:formatCode>0.00000</c:formatCode>
                <c:ptCount val="5"/>
                <c:pt idx="0">
                  <c:v>0.32767000000000002</c:v>
                </c:pt>
                <c:pt idx="1">
                  <c:v>0.33554</c:v>
                </c:pt>
                <c:pt idx="2">
                  <c:v>0.34506999999999999</c:v>
                </c:pt>
                <c:pt idx="3">
                  <c:v>0.35465000000000002</c:v>
                </c:pt>
                <c:pt idx="4">
                  <c:v>0.36286000000000002</c:v>
                </c:pt>
              </c:numCache>
            </c:numRef>
          </c:xVal>
          <c:yVal>
            <c:numRef>
              <c:f>'Parte A'!$B$100:$B$104</c:f>
              <c:numCache>
                <c:formatCode>0.00E+00</c:formatCode>
                <c:ptCount val="5"/>
                <c:pt idx="0">
                  <c:v>2.2999999999999999E-9</c:v>
                </c:pt>
                <c:pt idx="1">
                  <c:v>1.9500000000000001E-9</c:v>
                </c:pt>
                <c:pt idx="2">
                  <c:v>1.55E-9</c:v>
                </c:pt>
                <c:pt idx="3">
                  <c:v>1.2E-9</c:v>
                </c:pt>
                <c:pt idx="4" formatCode="0.0E+00">
                  <c:v>8.9999999999999999E-10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5-4C82-9E88-9619D9DA98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A'!$C$100:$C$104</c:f>
              <c:numCache>
                <c:formatCode>0.00000</c:formatCode>
                <c:ptCount val="5"/>
                <c:pt idx="0">
                  <c:v>0.32767000000000002</c:v>
                </c:pt>
                <c:pt idx="1">
                  <c:v>0.33554</c:v>
                </c:pt>
                <c:pt idx="2">
                  <c:v>0.34506999999999999</c:v>
                </c:pt>
                <c:pt idx="3">
                  <c:v>0.35465000000000002</c:v>
                </c:pt>
                <c:pt idx="4">
                  <c:v>0.36286000000000002</c:v>
                </c:pt>
              </c:numCache>
            </c:numRef>
          </c:xVal>
          <c:yVal>
            <c:numRef>
              <c:f>'Parte A'!$F$100:$F$104</c:f>
              <c:numCache>
                <c:formatCode>0.0E+00</c:formatCode>
                <c:ptCount val="5"/>
                <c:pt idx="0">
                  <c:v>2.2734040799165176E-9</c:v>
                </c:pt>
                <c:pt idx="1">
                  <c:v>1.9613563838424673E-9</c:v>
                </c:pt>
                <c:pt idx="2">
                  <c:v>1.5834892245558462E-9</c:v>
                </c:pt>
                <c:pt idx="3">
                  <c:v>1.2036395513170391E-9</c:v>
                </c:pt>
                <c:pt idx="4">
                  <c:v>8.7811076036812273E-10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55-4C82-9E88-9619D9DA9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99803149606298"/>
          <c:y val="0.12078703703703704"/>
          <c:w val="0.79821719160104987"/>
          <c:h val="0.724591472039241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A'!$C$100:$C$104</c:f>
              <c:numCache>
                <c:formatCode>0.00000</c:formatCode>
                <c:ptCount val="5"/>
                <c:pt idx="0">
                  <c:v>0.32767000000000002</c:v>
                </c:pt>
                <c:pt idx="1">
                  <c:v>0.33554</c:v>
                </c:pt>
                <c:pt idx="2">
                  <c:v>0.34506999999999999</c:v>
                </c:pt>
                <c:pt idx="3">
                  <c:v>0.35465000000000002</c:v>
                </c:pt>
                <c:pt idx="4">
                  <c:v>0.36286000000000002</c:v>
                </c:pt>
              </c:numCache>
            </c:numRef>
          </c:xVal>
          <c:yVal>
            <c:numRef>
              <c:f>'Parte A'!$G$100:$G$104</c:f>
              <c:numCache>
                <c:formatCode>0.00E+00</c:formatCode>
                <c:ptCount val="5"/>
                <c:pt idx="0">
                  <c:v>2.6595920083482287E-11</c:v>
                </c:pt>
                <c:pt idx="1">
                  <c:v>-1.1356383842467207E-11</c:v>
                </c:pt>
                <c:pt idx="2">
                  <c:v>-3.3489224555846214E-11</c:v>
                </c:pt>
                <c:pt idx="3">
                  <c:v>-3.6395513170391024E-12</c:v>
                </c:pt>
                <c:pt idx="4">
                  <c:v>2.1889239631877268E-11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6-4FEF-BF83-8A7426C36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20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91447944006998"/>
          <c:y val="0.12078703703703704"/>
          <c:w val="0.79596741032370955"/>
          <c:h val="0.724591369634466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A'!$C$123:$C$127</c:f>
              <c:numCache>
                <c:formatCode>0.00000</c:formatCode>
                <c:ptCount val="5"/>
                <c:pt idx="0">
                  <c:v>0.36687999999999998</c:v>
                </c:pt>
                <c:pt idx="1">
                  <c:v>0.35991000000000001</c:v>
                </c:pt>
                <c:pt idx="2">
                  <c:v>0.35344999999999999</c:v>
                </c:pt>
                <c:pt idx="3">
                  <c:v>0.35055999999999998</c:v>
                </c:pt>
                <c:pt idx="4">
                  <c:v>0.34436</c:v>
                </c:pt>
              </c:numCache>
            </c:numRef>
          </c:xVal>
          <c:yVal>
            <c:numRef>
              <c:f>'Parte A'!$B$123:$B$127</c:f>
              <c:numCache>
                <c:formatCode>0.00E+00</c:formatCode>
                <c:ptCount val="5"/>
                <c:pt idx="0">
                  <c:v>1.45E-9</c:v>
                </c:pt>
                <c:pt idx="1">
                  <c:v>1.0999999999999999E-9</c:v>
                </c:pt>
                <c:pt idx="2" formatCode="0.0E+00">
                  <c:v>6.7500000000000005E-10</c:v>
                </c:pt>
                <c:pt idx="3" formatCode="0.0E+00">
                  <c:v>5.4999999999999996E-10</c:v>
                </c:pt>
                <c:pt idx="4" formatCode="0.0E+00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7-4934-9193-FD8E8450701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A'!$C$123:$C$127</c:f>
              <c:numCache>
                <c:formatCode>0.00000</c:formatCode>
                <c:ptCount val="5"/>
                <c:pt idx="0">
                  <c:v>0.36687999999999998</c:v>
                </c:pt>
                <c:pt idx="1">
                  <c:v>0.35991000000000001</c:v>
                </c:pt>
                <c:pt idx="2">
                  <c:v>0.35344999999999999</c:v>
                </c:pt>
                <c:pt idx="3">
                  <c:v>0.35055999999999998</c:v>
                </c:pt>
                <c:pt idx="4">
                  <c:v>0.34436</c:v>
                </c:pt>
              </c:numCache>
            </c:numRef>
          </c:xVal>
          <c:yVal>
            <c:numRef>
              <c:f>'Parte A'!$F$123:$F$127</c:f>
              <c:numCache>
                <c:formatCode>General</c:formatCode>
                <c:ptCount val="5"/>
                <c:pt idx="0">
                  <c:v>1.4826068225012825E-9</c:v>
                </c:pt>
                <c:pt idx="1">
                  <c:v>1.0663323835382533E-9</c:v>
                </c:pt>
                <c:pt idx="2">
                  <c:v>6.8051704986520299E-10</c:v>
                </c:pt>
                <c:pt idx="3">
                  <c:v>5.0791545322199488E-10</c:v>
                </c:pt>
                <c:pt idx="4">
                  <c:v>1.3762829087324641E-10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7-4934-9193-FD8E84507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0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Resíduos do LED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22025371828522"/>
          <c:y val="0.12078703703703704"/>
          <c:w val="0.81966163604549436"/>
          <c:h val="0.7009802518097828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A'!$C$123:$C$127</c:f>
              <c:numCache>
                <c:formatCode>0.00000</c:formatCode>
                <c:ptCount val="5"/>
                <c:pt idx="0">
                  <c:v>0.36687999999999998</c:v>
                </c:pt>
                <c:pt idx="1">
                  <c:v>0.35991000000000001</c:v>
                </c:pt>
                <c:pt idx="2">
                  <c:v>0.35344999999999999</c:v>
                </c:pt>
                <c:pt idx="3">
                  <c:v>0.35055999999999998</c:v>
                </c:pt>
                <c:pt idx="4">
                  <c:v>0.34436</c:v>
                </c:pt>
              </c:numCache>
            </c:numRef>
          </c:xVal>
          <c:yVal>
            <c:numRef>
              <c:f>'Parte A'!$G$123:$G$127</c:f>
              <c:numCache>
                <c:formatCode>0.00E+00</c:formatCode>
                <c:ptCount val="5"/>
                <c:pt idx="0">
                  <c:v>-3.2606822501282559E-11</c:v>
                </c:pt>
                <c:pt idx="1">
                  <c:v>3.3667616461746608E-11</c:v>
                </c:pt>
                <c:pt idx="2">
                  <c:v>-5.5170498652029453E-12</c:v>
                </c:pt>
                <c:pt idx="3">
                  <c:v>4.2084546778005086E-11</c:v>
                </c:pt>
                <c:pt idx="4">
                  <c:v>-3.7628290873246403E-11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8-4E30-BB3F-4566958C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15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- I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ajuste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Dados do LED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69225721784777"/>
          <c:y val="0.12078703703703704"/>
          <c:w val="0.79318963254593167"/>
          <c:h val="0.724591472039241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A'!$C$136:$C$141</c:f>
              <c:numCache>
                <c:formatCode>0.00000</c:formatCode>
                <c:ptCount val="6"/>
                <c:pt idx="0">
                  <c:v>0.25430000000000003</c:v>
                </c:pt>
                <c:pt idx="1">
                  <c:v>0.25257000000000002</c:v>
                </c:pt>
                <c:pt idx="2">
                  <c:v>0.2495</c:v>
                </c:pt>
                <c:pt idx="3">
                  <c:v>0.24681</c:v>
                </c:pt>
                <c:pt idx="4">
                  <c:v>0.24345</c:v>
                </c:pt>
                <c:pt idx="5">
                  <c:v>0.24117</c:v>
                </c:pt>
              </c:numCache>
            </c:numRef>
          </c:xVal>
          <c:yVal>
            <c:numRef>
              <c:f>'Parte A'!$B$136:$B$141</c:f>
              <c:numCache>
                <c:formatCode>0.00E+00</c:formatCode>
                <c:ptCount val="6"/>
                <c:pt idx="0">
                  <c:v>2.9750000000000002E-9</c:v>
                </c:pt>
                <c:pt idx="1">
                  <c:v>2.7000000000000002E-9</c:v>
                </c:pt>
                <c:pt idx="2">
                  <c:v>2.1999999999999998E-9</c:v>
                </c:pt>
                <c:pt idx="3">
                  <c:v>1.85E-9</c:v>
                </c:pt>
                <c:pt idx="4">
                  <c:v>1.25E-9</c:v>
                </c:pt>
                <c:pt idx="5" formatCode="0.0E+00">
                  <c:v>8.0000000000000003E-10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91A-8764-F179746247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A'!$C$136:$C$141</c:f>
              <c:numCache>
                <c:formatCode>0.00000</c:formatCode>
                <c:ptCount val="6"/>
                <c:pt idx="0">
                  <c:v>0.25430000000000003</c:v>
                </c:pt>
                <c:pt idx="1">
                  <c:v>0.25257000000000002</c:v>
                </c:pt>
                <c:pt idx="2">
                  <c:v>0.2495</c:v>
                </c:pt>
                <c:pt idx="3">
                  <c:v>0.24681</c:v>
                </c:pt>
                <c:pt idx="4">
                  <c:v>0.24345</c:v>
                </c:pt>
                <c:pt idx="5">
                  <c:v>0.24117</c:v>
                </c:pt>
              </c:numCache>
            </c:numRef>
          </c:xVal>
          <c:yVal>
            <c:numRef>
              <c:f>'Parte A'!$F$136:$F$148</c:f>
              <c:numCache>
                <c:formatCode>0.00E+00</c:formatCode>
                <c:ptCount val="13"/>
                <c:pt idx="0">
                  <c:v>2.9935109606613943E-9</c:v>
                </c:pt>
                <c:pt idx="1">
                  <c:v>2.71188217719652E-9</c:v>
                </c:pt>
                <c:pt idx="2">
                  <c:v>2.2121131799496018E-9</c:v>
                </c:pt>
                <c:pt idx="3">
                  <c:v>1.7742048403423717E-9</c:v>
                </c:pt>
                <c:pt idx="4">
                  <c:v>1.2272263938441229E-9</c:v>
                </c:pt>
                <c:pt idx="5">
                  <c:v>8.5606244800602033E-10</c:v>
                </c:pt>
                <c:pt idx="6">
                  <c:v>6.2164311379248325E-10</c:v>
                </c:pt>
                <c:pt idx="7">
                  <c:v>3.6443301097485191E-10</c:v>
                </c:pt>
                <c:pt idx="8">
                  <c:v>-1.1417312971111411E-10</c:v>
                </c:pt>
                <c:pt idx="9">
                  <c:v>-5.7975597405189099E-10</c:v>
                </c:pt>
                <c:pt idx="10">
                  <c:v>-9.6231530419203408E-10</c:v>
                </c:pt>
                <c:pt idx="11">
                  <c:v>-1.317200129598637E-9</c:v>
                </c:pt>
                <c:pt idx="12">
                  <c:v>-1.7437130849038199E-9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B-491A-8764-F17974624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 val="autoZero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do LED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33136482939632"/>
          <c:y val="0.12078703703703704"/>
          <c:w val="0.80855052493438317"/>
          <c:h val="0.705702584802923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A'!$C$136:$C$141</c:f>
              <c:numCache>
                <c:formatCode>0.00000</c:formatCode>
                <c:ptCount val="6"/>
                <c:pt idx="0">
                  <c:v>0.25430000000000003</c:v>
                </c:pt>
                <c:pt idx="1">
                  <c:v>0.25257000000000002</c:v>
                </c:pt>
                <c:pt idx="2">
                  <c:v>0.2495</c:v>
                </c:pt>
                <c:pt idx="3">
                  <c:v>0.24681</c:v>
                </c:pt>
                <c:pt idx="4">
                  <c:v>0.24345</c:v>
                </c:pt>
                <c:pt idx="5">
                  <c:v>0.24117</c:v>
                </c:pt>
              </c:numCache>
            </c:numRef>
          </c:xVal>
          <c:yVal>
            <c:numRef>
              <c:f>'Parte A'!$G$136:$G$141</c:f>
              <c:numCache>
                <c:formatCode>0.00E+00</c:formatCode>
                <c:ptCount val="6"/>
                <c:pt idx="0">
                  <c:v>-1.8510960661394083E-11</c:v>
                </c:pt>
                <c:pt idx="1">
                  <c:v>-1.1882177196519836E-11</c:v>
                </c:pt>
                <c:pt idx="2">
                  <c:v>-1.2113179949601925E-11</c:v>
                </c:pt>
                <c:pt idx="3">
                  <c:v>7.5795159657628326E-11</c:v>
                </c:pt>
                <c:pt idx="4">
                  <c:v>2.277360615587711E-11</c:v>
                </c:pt>
                <c:pt idx="5">
                  <c:v>-5.6062448006020301E-11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7D-49BC-AA43-0380F6E06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358687"/>
        <c:axId val="1462724079"/>
      </c:scatterChart>
      <c:valAx>
        <c:axId val="14693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4079"/>
        <c:crossesAt val="-20"/>
        <c:crossBetween val="midCat"/>
      </c:valAx>
      <c:valAx>
        <c:axId val="1462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- I</a:t>
                </a:r>
                <a:r>
                  <a:rPr lang="en-US" sz="1200" baseline="-25000"/>
                  <a:t>ajuste</a:t>
                </a:r>
                <a:r>
                  <a:rPr lang="en-US" sz="12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 V</a:t>
            </a:r>
            <a:r>
              <a:rPr lang="en-US" baseline="-25000"/>
              <a:t>c</a:t>
            </a:r>
            <a:r>
              <a:rPr lang="en-US"/>
              <a:t>(</a:t>
            </a:r>
            <a:r>
              <a:rPr lang="el-GR" sz="1400" b="0" i="0" u="none" strike="noStrike" baseline="0">
                <a:effectLst/>
              </a:rPr>
              <a:t>ν</a:t>
            </a:r>
            <a:r>
              <a:rPr lang="pt-PT" sz="1400" b="0" i="0" u="none" strike="noStrike" baseline="0">
                <a:effectLst/>
              </a:rPr>
              <a:t>) determinados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48381452318461"/>
          <c:y val="0.12754826388888887"/>
          <c:w val="0.8110717410323709"/>
          <c:h val="0.72331562500000002"/>
        </c:manualLayout>
      </c:layout>
      <c:scatterChart>
        <c:scatterStyle val="lineMarker"/>
        <c:varyColors val="0"/>
        <c:ser>
          <c:idx val="0"/>
          <c:order val="0"/>
          <c:tx>
            <c:v>dados´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A'!$AH$4:$AH$11</c:f>
              <c:numCache>
                <c:formatCode>0.000E+00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A'!$AI$4:$AI$11</c:f>
              <c:numCache>
                <c:formatCode>0.00</c:formatCode>
                <c:ptCount val="8"/>
                <c:pt idx="0">
                  <c:v>1.3996878225482683</c:v>
                </c:pt>
                <c:pt idx="1">
                  <c:v>1.115843209878413</c:v>
                </c:pt>
                <c:pt idx="2">
                  <c:v>0.85538785713279197</c:v>
                </c:pt>
                <c:pt idx="3">
                  <c:v>0.77940645336208814</c:v>
                </c:pt>
                <c:pt idx="4">
                  <c:v>0.60368561218972028</c:v>
                </c:pt>
                <c:pt idx="5">
                  <c:v>0.38500639547429044</c:v>
                </c:pt>
                <c:pt idx="6">
                  <c:v>0.3420555846970183</c:v>
                </c:pt>
                <c:pt idx="7" formatCode="0.000">
                  <c:v>0.23591134704262168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0-48A2-BFE2-04B52909E413}"/>
            </c:ext>
          </c:extLst>
        </c:ser>
        <c:ser>
          <c:idx val="1"/>
          <c:order val="1"/>
          <c:tx>
            <c:v>ajuste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A'!$AH$4:$AH$11</c:f>
              <c:numCache>
                <c:formatCode>0.000E+00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A'!$AK$4:$AK$11</c:f>
              <c:numCache>
                <c:formatCode>0.0000</c:formatCode>
                <c:ptCount val="8"/>
                <c:pt idx="0">
                  <c:v>1.3189833738843562</c:v>
                </c:pt>
                <c:pt idx="1">
                  <c:v>1.1888434631635718</c:v>
                </c:pt>
                <c:pt idx="2">
                  <c:v>0.8627989333112942</c:v>
                </c:pt>
                <c:pt idx="3">
                  <c:v>0.81257490219768602</c:v>
                </c:pt>
                <c:pt idx="4">
                  <c:v>0.59314486186385129</c:v>
                </c:pt>
                <c:pt idx="5">
                  <c:v>0.38027139775867935</c:v>
                </c:pt>
                <c:pt idx="6">
                  <c:v>0.32553529737362696</c:v>
                </c:pt>
                <c:pt idx="7">
                  <c:v>0.23483205277214703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90-48A2-BFE2-04B52909E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43807"/>
        <c:axId val="1507050799"/>
      </c:scatterChart>
      <c:valAx>
        <c:axId val="1095443807"/>
        <c:scaling>
          <c:orientation val="minMax"/>
          <c:max val="900000000000000"/>
          <c:min val="4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l-GR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ν</a:t>
                </a:r>
                <a:r>
                  <a:rPr kumimoji="0" lang="pt-PT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(Hz)</a:t>
                </a:r>
                <a:endParaRPr kumimoji="0" lang="en-US" sz="16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uLnTx/>
                  <a:uFillTx/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50799"/>
        <c:crosses val="autoZero"/>
        <c:crossBetween val="midCat"/>
      </c:valAx>
      <c:valAx>
        <c:axId val="15070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</a:t>
                </a:r>
                <a:r>
                  <a:rPr lang="en-US" sz="1200" baseline="-25000"/>
                  <a:t>c</a:t>
                </a:r>
                <a:r>
                  <a:rPr lang="en-US" sz="12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4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V</a:t>
            </a:r>
            <a:r>
              <a:rPr lang="en-US" baseline="-25000"/>
              <a:t>c</a:t>
            </a:r>
            <a:r>
              <a:rPr lang="en-US"/>
              <a:t>(</a:t>
            </a:r>
            <a:r>
              <a:rPr lang="el-GR"/>
              <a:t>ν)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92847769028871"/>
          <c:y val="0.13398707539254198"/>
          <c:w val="0.80796041119860029"/>
          <c:h val="0.70668179520288688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A'!$AH$4:$AH$11</c:f>
              <c:numCache>
                <c:formatCode>0.000E+00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A'!$AL$4:$AL$11</c:f>
              <c:numCache>
                <c:formatCode>0.0000</c:formatCode>
                <c:ptCount val="8"/>
                <c:pt idx="0">
                  <c:v>8.0704448663912132E-2</c:v>
                </c:pt>
                <c:pt idx="1">
                  <c:v>-7.30002532851588E-2</c:v>
                </c:pt>
                <c:pt idx="2">
                  <c:v>-7.4110761785022294E-3</c:v>
                </c:pt>
                <c:pt idx="3">
                  <c:v>-3.3168448835597886E-2</c:v>
                </c:pt>
                <c:pt idx="4">
                  <c:v>1.0540750325868986E-2</c:v>
                </c:pt>
                <c:pt idx="5">
                  <c:v>4.734997715611089E-3</c:v>
                </c:pt>
                <c:pt idx="6">
                  <c:v>1.6520287323391336E-2</c:v>
                </c:pt>
                <c:pt idx="7">
                  <c:v>1.0792942704746511E-3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F-4CC0-8B1C-F7F4A977B01D}"/>
            </c:ext>
          </c:extLst>
        </c:ser>
        <c:ser>
          <c:idx val="1"/>
          <c:order val="1"/>
          <c:tx>
            <c:v>2sy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'Parte A'!$AO$19:$AO$28</c:f>
              <c:numCache>
                <c:formatCode>0.00E+00</c:formatCode>
                <c:ptCount val="10"/>
                <c:pt idx="0">
                  <c:v>300000000000000</c:v>
                </c:pt>
                <c:pt idx="1">
                  <c:v>796050074349442.38</c:v>
                </c:pt>
                <c:pt idx="2">
                  <c:v>756096993694829.75</c:v>
                </c:pt>
                <c:pt idx="3">
                  <c:v>656001002188183.88</c:v>
                </c:pt>
                <c:pt idx="4">
                  <c:v>640582175213675.25</c:v>
                </c:pt>
                <c:pt idx="5">
                  <c:v>573216936902485.63</c:v>
                </c:pt>
                <c:pt idx="6">
                  <c:v>507864573945451.5</c:v>
                </c:pt>
                <c:pt idx="7">
                  <c:v>491060537264537.25</c:v>
                </c:pt>
                <c:pt idx="8">
                  <c:v>463214551915945.63</c:v>
                </c:pt>
                <c:pt idx="9">
                  <c:v>1000000000000000</c:v>
                </c:pt>
              </c:numCache>
            </c:numRef>
          </c:xVal>
          <c:yVal>
            <c:numRef>
              <c:f>'Parte A'!$AP$19:$AP$28</c:f>
              <c:numCache>
                <c:formatCode>General</c:formatCode>
                <c:ptCount val="10"/>
                <c:pt idx="0">
                  <c:v>9.4533688712174324E-2</c:v>
                </c:pt>
                <c:pt idx="1">
                  <c:v>9.4533688712174324E-2</c:v>
                </c:pt>
                <c:pt idx="2">
                  <c:v>9.4533688712174324E-2</c:v>
                </c:pt>
                <c:pt idx="3">
                  <c:v>9.4533688712174324E-2</c:v>
                </c:pt>
                <c:pt idx="4">
                  <c:v>9.4533688712174324E-2</c:v>
                </c:pt>
                <c:pt idx="5">
                  <c:v>9.4533688712174324E-2</c:v>
                </c:pt>
                <c:pt idx="6">
                  <c:v>9.4533688712174324E-2</c:v>
                </c:pt>
                <c:pt idx="7">
                  <c:v>9.4533688712174324E-2</c:v>
                </c:pt>
                <c:pt idx="8">
                  <c:v>9.4533688712174324E-2</c:v>
                </c:pt>
                <c:pt idx="9">
                  <c:v>9.4533688712174324E-2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7-490B-A26C-03F261140285}"/>
            </c:ext>
          </c:extLst>
        </c:ser>
        <c:ser>
          <c:idx val="2"/>
          <c:order val="2"/>
          <c:tx>
            <c:v>-2sy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'Parte A'!$AO$19:$AO$28</c:f>
              <c:numCache>
                <c:formatCode>0.00E+00</c:formatCode>
                <c:ptCount val="10"/>
                <c:pt idx="0">
                  <c:v>300000000000000</c:v>
                </c:pt>
                <c:pt idx="1">
                  <c:v>796050074349442.38</c:v>
                </c:pt>
                <c:pt idx="2">
                  <c:v>756096993694829.75</c:v>
                </c:pt>
                <c:pt idx="3">
                  <c:v>656001002188183.88</c:v>
                </c:pt>
                <c:pt idx="4">
                  <c:v>640582175213675.25</c:v>
                </c:pt>
                <c:pt idx="5">
                  <c:v>573216936902485.63</c:v>
                </c:pt>
                <c:pt idx="6">
                  <c:v>507864573945451.5</c:v>
                </c:pt>
                <c:pt idx="7">
                  <c:v>491060537264537.25</c:v>
                </c:pt>
                <c:pt idx="8">
                  <c:v>463214551915945.63</c:v>
                </c:pt>
                <c:pt idx="9">
                  <c:v>1000000000000000</c:v>
                </c:pt>
              </c:numCache>
            </c:numRef>
          </c:xVal>
          <c:yVal>
            <c:numRef>
              <c:f>'Parte A'!$AQ$19:$AQ$28</c:f>
              <c:numCache>
                <c:formatCode>General</c:formatCode>
                <c:ptCount val="10"/>
                <c:pt idx="0">
                  <c:v>-9.4533688712174324E-2</c:v>
                </c:pt>
                <c:pt idx="1">
                  <c:v>-9.4533688712174324E-2</c:v>
                </c:pt>
                <c:pt idx="2">
                  <c:v>-9.4533688712174324E-2</c:v>
                </c:pt>
                <c:pt idx="3">
                  <c:v>-9.4533688712174324E-2</c:v>
                </c:pt>
                <c:pt idx="4">
                  <c:v>-9.4533688712174324E-2</c:v>
                </c:pt>
                <c:pt idx="5">
                  <c:v>-9.4533688712174324E-2</c:v>
                </c:pt>
                <c:pt idx="6">
                  <c:v>-9.4533688712174324E-2</c:v>
                </c:pt>
                <c:pt idx="7">
                  <c:v>-9.4533688712174324E-2</c:v>
                </c:pt>
                <c:pt idx="8">
                  <c:v>-9.4533688712174324E-2</c:v>
                </c:pt>
                <c:pt idx="9">
                  <c:v>-9.4533688712174324E-2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77-490B-A26C-03F26114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43807"/>
        <c:axId val="1507050799"/>
      </c:scatterChart>
      <c:valAx>
        <c:axId val="1095443807"/>
        <c:scaling>
          <c:orientation val="minMax"/>
          <c:max val="900000000000000"/>
          <c:min val="4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ν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(Hz)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50799"/>
        <c:crossesAt val="-200"/>
        <c:crossBetween val="midCat"/>
      </c:valAx>
      <c:valAx>
        <c:axId val="15070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c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4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 V</a:t>
            </a:r>
            <a:r>
              <a:rPr lang="en-US" baseline="-25000"/>
              <a:t>c</a:t>
            </a:r>
            <a:r>
              <a:rPr lang="en-US"/>
              <a:t>(</a:t>
            </a:r>
            <a:r>
              <a:rPr lang="el-GR" sz="1400" b="0" i="0" u="none" strike="noStrike" baseline="0">
                <a:effectLst/>
              </a:rPr>
              <a:t>ν</a:t>
            </a:r>
            <a:r>
              <a:rPr lang="pt-PT" sz="1400" b="0" i="0" u="none" strike="noStrike" baseline="0">
                <a:effectLst/>
              </a:rPr>
              <a:t>) determinados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6951642630969"/>
          <c:y val="0.12754826388888887"/>
          <c:w val="0.84068602541892845"/>
          <c:h val="0.72772534722222226"/>
        </c:manualLayout>
      </c:layou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B'!$C$3:$C$10</c:f>
              <c:numCache>
                <c:formatCode>General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B'!$F$3:$F$10</c:f>
              <c:numCache>
                <c:formatCode>General</c:formatCode>
                <c:ptCount val="8"/>
                <c:pt idx="0">
                  <c:v>1.1660999999999999</c:v>
                </c:pt>
                <c:pt idx="1">
                  <c:v>1.0528499999999998</c:v>
                </c:pt>
                <c:pt idx="2">
                  <c:v>0.80715500000000007</c:v>
                </c:pt>
                <c:pt idx="3">
                  <c:v>0.81179500000000004</c:v>
                </c:pt>
                <c:pt idx="4">
                  <c:v>0.55658000000000007</c:v>
                </c:pt>
                <c:pt idx="5">
                  <c:v>0.20505000000000001</c:v>
                </c:pt>
                <c:pt idx="6">
                  <c:v>0.19725000000000001</c:v>
                </c:pt>
                <c:pt idx="7">
                  <c:v>0.18114999999999998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4D95-BEA7-8C3B59A74A7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B'!$C$3:$C$10</c:f>
              <c:numCache>
                <c:formatCode>General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B'!$H$3:$H$10</c:f>
              <c:numCache>
                <c:formatCode>General</c:formatCode>
                <c:ptCount val="8"/>
                <c:pt idx="0">
                  <c:v>1.2124203266684899</c:v>
                </c:pt>
                <c:pt idx="1">
                  <c:v>1.0853341374495993</c:v>
                </c:pt>
                <c:pt idx="2">
                  <c:v>0.76694021367097287</c:v>
                </c:pt>
                <c:pt idx="3">
                  <c:v>0.71789468500810338</c:v>
                </c:pt>
                <c:pt idx="4">
                  <c:v>0.50361355117510831</c:v>
                </c:pt>
                <c:pt idx="5">
                  <c:v>0.29573514408911095</c:v>
                </c:pt>
                <c:pt idx="6">
                  <c:v>0.2422834214614269</c:v>
                </c:pt>
                <c:pt idx="7">
                  <c:v>0.1537085204771893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6E-4D95-BEA7-8C3B59A7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43807"/>
        <c:axId val="1507050799"/>
      </c:scatterChart>
      <c:valAx>
        <c:axId val="1095443807"/>
        <c:scaling>
          <c:orientation val="minMax"/>
          <c:max val="900000000000000"/>
          <c:min val="4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l-GR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ν</a:t>
                </a:r>
                <a:r>
                  <a:rPr kumimoji="0" lang="pt-PT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(Hz)</a:t>
                </a:r>
                <a:endParaRPr kumimoji="0" lang="en-US" sz="16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uLnTx/>
                  <a:uFillTx/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50799"/>
        <c:crosses val="autoZero"/>
        <c:crossBetween val="midCat"/>
      </c:valAx>
      <c:valAx>
        <c:axId val="15070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</a:t>
                </a:r>
                <a:r>
                  <a:rPr lang="en-US" sz="1200" baseline="-25000"/>
                  <a:t>c</a:t>
                </a:r>
                <a:r>
                  <a:rPr lang="en-US" sz="12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4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V</a:t>
            </a:r>
            <a:r>
              <a:rPr lang="en-US" baseline="-25000"/>
              <a:t>c</a:t>
            </a:r>
            <a:r>
              <a:rPr lang="en-US"/>
              <a:t>(</a:t>
            </a:r>
            <a:r>
              <a:rPr lang="el-GR"/>
              <a:t>ν)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34715773723295"/>
          <c:y val="0.13398707539254198"/>
          <c:w val="0.82554177114405036"/>
          <c:h val="0.71109166666666668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B'!$C$3:$C$10</c:f>
              <c:numCache>
                <c:formatCode>General</c:formatCode>
                <c:ptCount val="8"/>
                <c:pt idx="0">
                  <c:v>796050074349442.38</c:v>
                </c:pt>
                <c:pt idx="1">
                  <c:v>756096993694829.75</c:v>
                </c:pt>
                <c:pt idx="2">
                  <c:v>656001002188183.88</c:v>
                </c:pt>
                <c:pt idx="3">
                  <c:v>640582175213675.25</c:v>
                </c:pt>
                <c:pt idx="4">
                  <c:v>573216936902485.63</c:v>
                </c:pt>
                <c:pt idx="5">
                  <c:v>507864573945451.5</c:v>
                </c:pt>
                <c:pt idx="6">
                  <c:v>491060537264537.25</c:v>
                </c:pt>
                <c:pt idx="7">
                  <c:v>463214551915945.63</c:v>
                </c:pt>
              </c:numCache>
            </c:numRef>
          </c:xVal>
          <c:yVal>
            <c:numRef>
              <c:f>'Parte B'!$I$3:$I$10</c:f>
              <c:numCache>
                <c:formatCode>General</c:formatCode>
                <c:ptCount val="8"/>
                <c:pt idx="0">
                  <c:v>-4.6320326668489953E-2</c:v>
                </c:pt>
                <c:pt idx="1">
                  <c:v>-3.2484137449599437E-2</c:v>
                </c:pt>
                <c:pt idx="2">
                  <c:v>4.0214786329027197E-2</c:v>
                </c:pt>
                <c:pt idx="3">
                  <c:v>9.3900314991896661E-2</c:v>
                </c:pt>
                <c:pt idx="4">
                  <c:v>5.2966448824891765E-2</c:v>
                </c:pt>
                <c:pt idx="5">
                  <c:v>-9.0685144089110936E-2</c:v>
                </c:pt>
                <c:pt idx="6">
                  <c:v>-4.5033421461426887E-2</c:v>
                </c:pt>
                <c:pt idx="7">
                  <c:v>2.7441479522810674E-2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A-426E-B23F-00272B4E39D9}"/>
            </c:ext>
          </c:extLst>
        </c:ser>
        <c:ser>
          <c:idx val="1"/>
          <c:order val="1"/>
          <c:tx>
            <c:v>2sy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'Parte B'!$V$5:$V$14</c:f>
              <c:numCache>
                <c:formatCode>0.00E+00</c:formatCode>
                <c:ptCount val="10"/>
                <c:pt idx="0">
                  <c:v>300000000000000</c:v>
                </c:pt>
                <c:pt idx="1">
                  <c:v>796050074349442.38</c:v>
                </c:pt>
                <c:pt idx="2">
                  <c:v>756096993694829.75</c:v>
                </c:pt>
                <c:pt idx="3">
                  <c:v>656001002188183.88</c:v>
                </c:pt>
                <c:pt idx="4">
                  <c:v>640582175213675.25</c:v>
                </c:pt>
                <c:pt idx="5">
                  <c:v>573216936902485.63</c:v>
                </c:pt>
                <c:pt idx="6">
                  <c:v>507864573945451.5</c:v>
                </c:pt>
                <c:pt idx="7">
                  <c:v>491060537264537.25</c:v>
                </c:pt>
                <c:pt idx="8">
                  <c:v>463214551915945.63</c:v>
                </c:pt>
                <c:pt idx="9">
                  <c:v>1000000000000000</c:v>
                </c:pt>
              </c:numCache>
            </c:numRef>
          </c:xVal>
          <c:yVal>
            <c:numRef>
              <c:f>'Parte B'!$W$5:$W$14</c:f>
              <c:numCache>
                <c:formatCode>General</c:formatCode>
                <c:ptCount val="10"/>
                <c:pt idx="0">
                  <c:v>0.13526658604423306</c:v>
                </c:pt>
                <c:pt idx="1">
                  <c:v>0.13526658604423306</c:v>
                </c:pt>
                <c:pt idx="2">
                  <c:v>0.13526658604423306</c:v>
                </c:pt>
                <c:pt idx="3">
                  <c:v>0.13526658604423306</c:v>
                </c:pt>
                <c:pt idx="4">
                  <c:v>0.13526658604423306</c:v>
                </c:pt>
                <c:pt idx="5">
                  <c:v>0.13526658604423306</c:v>
                </c:pt>
                <c:pt idx="6">
                  <c:v>0.13526658604423306</c:v>
                </c:pt>
                <c:pt idx="7">
                  <c:v>0.13526658604423306</c:v>
                </c:pt>
                <c:pt idx="8">
                  <c:v>0.13526658604423306</c:v>
                </c:pt>
                <c:pt idx="9">
                  <c:v>0.13526658604423306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A-426E-B23F-00272B4E39D9}"/>
            </c:ext>
          </c:extLst>
        </c:ser>
        <c:ser>
          <c:idx val="2"/>
          <c:order val="2"/>
          <c:tx>
            <c:v>-2sy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'Parte B'!$V$5:$V$14</c:f>
              <c:numCache>
                <c:formatCode>0.00E+00</c:formatCode>
                <c:ptCount val="10"/>
                <c:pt idx="0">
                  <c:v>300000000000000</c:v>
                </c:pt>
                <c:pt idx="1">
                  <c:v>796050074349442.38</c:v>
                </c:pt>
                <c:pt idx="2">
                  <c:v>756096993694829.75</c:v>
                </c:pt>
                <c:pt idx="3">
                  <c:v>656001002188183.88</c:v>
                </c:pt>
                <c:pt idx="4">
                  <c:v>640582175213675.25</c:v>
                </c:pt>
                <c:pt idx="5">
                  <c:v>573216936902485.63</c:v>
                </c:pt>
                <c:pt idx="6">
                  <c:v>507864573945451.5</c:v>
                </c:pt>
                <c:pt idx="7">
                  <c:v>491060537264537.25</c:v>
                </c:pt>
                <c:pt idx="8">
                  <c:v>463214551915945.63</c:v>
                </c:pt>
                <c:pt idx="9">
                  <c:v>1000000000000000</c:v>
                </c:pt>
              </c:numCache>
            </c:numRef>
          </c:xVal>
          <c:yVal>
            <c:numRef>
              <c:f>'Parte B'!$X$5:$X$14</c:f>
              <c:numCache>
                <c:formatCode>General</c:formatCode>
                <c:ptCount val="10"/>
                <c:pt idx="0">
                  <c:v>-0.13526658604423306</c:v>
                </c:pt>
                <c:pt idx="1">
                  <c:v>-0.13526658604423306</c:v>
                </c:pt>
                <c:pt idx="2">
                  <c:v>-0.13526658604423306</c:v>
                </c:pt>
                <c:pt idx="3">
                  <c:v>-0.13526658604423306</c:v>
                </c:pt>
                <c:pt idx="4">
                  <c:v>-0.13526658604423306</c:v>
                </c:pt>
                <c:pt idx="5">
                  <c:v>-0.13526658604423306</c:v>
                </c:pt>
                <c:pt idx="6">
                  <c:v>-0.13526658604423306</c:v>
                </c:pt>
                <c:pt idx="7">
                  <c:v>-0.13526658604423306</c:v>
                </c:pt>
                <c:pt idx="8">
                  <c:v>-0.13526658604423306</c:v>
                </c:pt>
                <c:pt idx="9">
                  <c:v>-0.13526658604423306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FA-426E-B23F-00272B4E3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43807"/>
        <c:axId val="1507050799"/>
      </c:scatterChart>
      <c:valAx>
        <c:axId val="1095443807"/>
        <c:scaling>
          <c:orientation val="minMax"/>
          <c:max val="900000000000000"/>
          <c:min val="4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ν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(Hz)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50799"/>
        <c:crossesAt val="-200"/>
        <c:crossBetween val="midCat"/>
      </c:valAx>
      <c:valAx>
        <c:axId val="15070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V</a:t>
                </a:r>
                <a:r>
                  <a:rPr kumimoji="0" lang="en-US" sz="1200" b="0" i="0" u="none" strike="noStrike" kern="1200" cap="none" spc="0" normalizeH="0" baseline="-25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c</a:t>
                </a:r>
                <a:r>
                  <a:rPr kumimoji="0" lang="en-US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4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563880</xdr:colOff>
      <xdr:row>1</xdr:row>
      <xdr:rowOff>133350</xdr:rowOff>
    </xdr:from>
    <xdr:to>
      <xdr:col>20</xdr:col>
      <xdr:colOff>367080</xdr:colOff>
      <xdr:row>17</xdr:row>
      <xdr:rowOff>144644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476F5-31CE-B6C1-1CE7-0D8F4B685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28</xdr:col>
      <xdr:colOff>412800</xdr:colOff>
      <xdr:row>18</xdr:row>
      <xdr:rowOff>11294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4FA58-1883-4B9B-B3BB-A7C6BB406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563880</xdr:colOff>
      <xdr:row>20</xdr:row>
      <xdr:rowOff>133350</xdr:rowOff>
    </xdr:from>
    <xdr:to>
      <xdr:col>20</xdr:col>
      <xdr:colOff>367080</xdr:colOff>
      <xdr:row>36</xdr:row>
      <xdr:rowOff>144644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CA3B90-0707-4131-B12E-749E4BF76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412800</xdr:colOff>
      <xdr:row>37</xdr:row>
      <xdr:rowOff>11294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1AFCBF-2F76-47C6-A164-2B7429517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563880</xdr:colOff>
      <xdr:row>39</xdr:row>
      <xdr:rowOff>133349</xdr:rowOff>
    </xdr:from>
    <xdr:to>
      <xdr:col>20</xdr:col>
      <xdr:colOff>367080</xdr:colOff>
      <xdr:row>55</xdr:row>
      <xdr:rowOff>144644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90D7D8-35EF-4A07-9C59-3C64EE721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39</xdr:row>
      <xdr:rowOff>179293</xdr:rowOff>
    </xdr:from>
    <xdr:to>
      <xdr:col>28</xdr:col>
      <xdr:colOff>412800</xdr:colOff>
      <xdr:row>56</xdr:row>
      <xdr:rowOff>11293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7FB5CA-5BDC-47ED-B6B1-C4A33D666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563880</xdr:colOff>
      <xdr:row>58</xdr:row>
      <xdr:rowOff>133350</xdr:rowOff>
    </xdr:from>
    <xdr:to>
      <xdr:col>20</xdr:col>
      <xdr:colOff>367080</xdr:colOff>
      <xdr:row>74</xdr:row>
      <xdr:rowOff>144644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CF032E-90CC-4113-8255-CC8098523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59</xdr:row>
      <xdr:rowOff>0</xdr:rowOff>
    </xdr:from>
    <xdr:to>
      <xdr:col>28</xdr:col>
      <xdr:colOff>412800</xdr:colOff>
      <xdr:row>75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92646B-1FCE-4FEE-AD7F-36C6143B4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563880</xdr:colOff>
      <xdr:row>77</xdr:row>
      <xdr:rowOff>133350</xdr:rowOff>
    </xdr:from>
    <xdr:to>
      <xdr:col>20</xdr:col>
      <xdr:colOff>367080</xdr:colOff>
      <xdr:row>93</xdr:row>
      <xdr:rowOff>144644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0DC20F-99D8-474B-9D13-4C9FA3FD2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78</xdr:row>
      <xdr:rowOff>0</xdr:rowOff>
    </xdr:from>
    <xdr:to>
      <xdr:col>28</xdr:col>
      <xdr:colOff>412800</xdr:colOff>
      <xdr:row>94</xdr:row>
      <xdr:rowOff>11294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BF845F-C368-4001-9641-800D43477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563880</xdr:colOff>
      <xdr:row>96</xdr:row>
      <xdr:rowOff>133350</xdr:rowOff>
    </xdr:from>
    <xdr:to>
      <xdr:col>20</xdr:col>
      <xdr:colOff>367080</xdr:colOff>
      <xdr:row>112</xdr:row>
      <xdr:rowOff>144644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336373A-A364-4152-8061-305D4946E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23693</xdr:colOff>
      <xdr:row>96</xdr:row>
      <xdr:rowOff>161365</xdr:rowOff>
    </xdr:from>
    <xdr:to>
      <xdr:col>28</xdr:col>
      <xdr:colOff>436493</xdr:colOff>
      <xdr:row>112</xdr:row>
      <xdr:rowOff>172659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B7E041-4094-4A9B-9A37-11757824D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563880</xdr:colOff>
      <xdr:row>115</xdr:row>
      <xdr:rowOff>133349</xdr:rowOff>
    </xdr:from>
    <xdr:to>
      <xdr:col>20</xdr:col>
      <xdr:colOff>367080</xdr:colOff>
      <xdr:row>131</xdr:row>
      <xdr:rowOff>144644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A0D25D-AA51-44E8-AED0-93A4ECEE1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115</xdr:row>
      <xdr:rowOff>179293</xdr:rowOff>
    </xdr:from>
    <xdr:to>
      <xdr:col>28</xdr:col>
      <xdr:colOff>412800</xdr:colOff>
      <xdr:row>132</xdr:row>
      <xdr:rowOff>11293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B8D5C19-2CAA-454B-9D30-1BF815646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563880</xdr:colOff>
      <xdr:row>134</xdr:row>
      <xdr:rowOff>133350</xdr:rowOff>
    </xdr:from>
    <xdr:to>
      <xdr:col>20</xdr:col>
      <xdr:colOff>367080</xdr:colOff>
      <xdr:row>150</xdr:row>
      <xdr:rowOff>144644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A44A946-8BF7-4F4F-92C1-F3DDCDC30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6804</xdr:colOff>
      <xdr:row>135</xdr:row>
      <xdr:rowOff>6804</xdr:rowOff>
    </xdr:from>
    <xdr:to>
      <xdr:col>28</xdr:col>
      <xdr:colOff>419604</xdr:colOff>
      <xdr:row>151</xdr:row>
      <xdr:rowOff>18098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6337F2C-85F1-4FD7-9B77-6ECEB7A03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1</xdr:colOff>
      <xdr:row>0</xdr:row>
      <xdr:rowOff>174171</xdr:rowOff>
    </xdr:from>
    <xdr:to>
      <xdr:col>46</xdr:col>
      <xdr:colOff>412801</xdr:colOff>
      <xdr:row>17</xdr:row>
      <xdr:rowOff>6171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DD5D4D-6732-14E1-D8EF-30C5D571A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47</xdr:col>
      <xdr:colOff>0</xdr:colOff>
      <xdr:row>1</xdr:row>
      <xdr:rowOff>0</xdr:rowOff>
    </xdr:from>
    <xdr:to>
      <xdr:col>54</xdr:col>
      <xdr:colOff>412800</xdr:colOff>
      <xdr:row>17</xdr:row>
      <xdr:rowOff>11294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57407CC-6B10-4DA5-B77F-C3D8AB1D6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13</xdr:row>
      <xdr:rowOff>174171</xdr:rowOff>
    </xdr:from>
    <xdr:to>
      <xdr:col>10</xdr:col>
      <xdr:colOff>412801</xdr:colOff>
      <xdr:row>30</xdr:row>
      <xdr:rowOff>6171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7A30D3-41D7-4A51-8092-B7EBB0335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18</xdr:col>
      <xdr:colOff>412800</xdr:colOff>
      <xdr:row>30</xdr:row>
      <xdr:rowOff>11294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84B6F4-5A3D-4C08-BAEB-E6969D950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EC5B-0E9C-4511-B9D9-49D6A26673EB}">
  <dimension ref="B1:AQ148"/>
  <sheetViews>
    <sheetView topLeftCell="AH1" zoomScale="85" zoomScaleNormal="85" workbookViewId="0">
      <selection activeCell="AE47" sqref="AE47"/>
    </sheetView>
  </sheetViews>
  <sheetFormatPr defaultRowHeight="14.4" x14ac:dyDescent="0.3"/>
  <cols>
    <col min="1" max="1" width="8.88671875" style="2"/>
    <col min="2" max="2" width="12.88671875" style="2" customWidth="1"/>
    <col min="3" max="3" width="10.88671875" style="2" customWidth="1"/>
    <col min="4" max="4" width="12.21875" style="2" bestFit="1" customWidth="1"/>
    <col min="5" max="5" width="12.88671875" style="2" bestFit="1" customWidth="1"/>
    <col min="6" max="6" width="12.6640625" style="2" customWidth="1"/>
    <col min="7" max="7" width="12.44140625" style="2" customWidth="1"/>
    <col min="8" max="9" width="8.88671875" style="2"/>
    <col min="10" max="10" width="13.109375" style="2" bestFit="1" customWidth="1"/>
    <col min="11" max="11" width="12.5546875" style="2" bestFit="1" customWidth="1"/>
    <col min="12" max="12" width="9" style="2" bestFit="1" customWidth="1"/>
    <col min="13" max="32" width="8.88671875" style="2"/>
    <col min="33" max="33" width="12.77734375" style="2" customWidth="1"/>
    <col min="34" max="34" width="9.77734375" style="2" bestFit="1" customWidth="1"/>
    <col min="35" max="35" width="12.77734375" style="2" bestFit="1" customWidth="1"/>
    <col min="36" max="36" width="11.44140625" style="2" bestFit="1" customWidth="1"/>
    <col min="37" max="40" width="8.88671875" style="2"/>
    <col min="41" max="41" width="9.77734375" style="2" bestFit="1" customWidth="1"/>
    <col min="42" max="16384" width="8.88671875" style="2"/>
  </cols>
  <sheetData>
    <row r="1" spans="2:38" x14ac:dyDescent="0.3">
      <c r="B1" s="22" t="s">
        <v>21</v>
      </c>
      <c r="C1" s="22"/>
      <c r="D1" s="22"/>
      <c r="E1" s="22"/>
      <c r="I1" s="4" t="s">
        <v>22</v>
      </c>
      <c r="J1" s="3" t="s">
        <v>24</v>
      </c>
      <c r="K1" s="4" t="s">
        <v>23</v>
      </c>
      <c r="L1" s="3">
        <v>3</v>
      </c>
    </row>
    <row r="2" spans="2:38" x14ac:dyDescent="0.3">
      <c r="B2" s="1" t="s">
        <v>40</v>
      </c>
      <c r="C2" s="1" t="s">
        <v>27</v>
      </c>
      <c r="D2" s="1" t="s">
        <v>0</v>
      </c>
      <c r="E2" s="1" t="s">
        <v>1</v>
      </c>
    </row>
    <row r="3" spans="2:38" x14ac:dyDescent="0.3">
      <c r="B3" s="6">
        <v>3E-9</v>
      </c>
      <c r="C3" s="13">
        <v>1.3906000000000001</v>
      </c>
      <c r="D3" s="6">
        <f t="shared" ref="D3:D11" si="0">C3*$J$4+$K$4</f>
        <v>2.9928992980431902E-9</v>
      </c>
      <c r="E3" s="17">
        <f t="shared" ref="E3" si="1">B3-D3</f>
        <v>7.1007019568098094E-12</v>
      </c>
      <c r="I3" s="9" t="s">
        <v>39</v>
      </c>
      <c r="J3" s="9"/>
      <c r="K3" s="9"/>
      <c r="L3" s="9"/>
      <c r="AF3" s="4" t="s">
        <v>9</v>
      </c>
      <c r="AG3" s="5" t="s">
        <v>11</v>
      </c>
      <c r="AH3" s="4" t="s">
        <v>10</v>
      </c>
      <c r="AI3" s="4" t="s">
        <v>12</v>
      </c>
      <c r="AJ3" s="4" t="s">
        <v>13</v>
      </c>
      <c r="AK3" s="4" t="s">
        <v>14</v>
      </c>
      <c r="AL3" s="4" t="s">
        <v>15</v>
      </c>
    </row>
    <row r="4" spans="2:38" x14ac:dyDescent="0.3">
      <c r="B4" s="6">
        <v>2.5000000000000001E-9</v>
      </c>
      <c r="C4" s="13">
        <v>1.3920999999999999</v>
      </c>
      <c r="D4" s="6">
        <f t="shared" si="0"/>
        <v>2.4989031924612582E-9</v>
      </c>
      <c r="E4" s="17">
        <f t="shared" ref="E4:E11" si="2">B4-D4</f>
        <v>1.096807538741854E-12</v>
      </c>
      <c r="I4" s="4" t="s">
        <v>3</v>
      </c>
      <c r="J4" s="6">
        <f t="array" ref="J4:K6">LINEST(B3:B11,C3:C11,1,1)</f>
        <v>-3.2933073705466261E-7</v>
      </c>
      <c r="K4" s="6">
        <v>4.6096022224625702E-7</v>
      </c>
      <c r="L4" s="4" t="s">
        <v>5</v>
      </c>
      <c r="AF4" s="3">
        <v>1</v>
      </c>
      <c r="AG4" s="15">
        <f>0.0000003766</f>
        <v>3.7660000000000002E-7</v>
      </c>
      <c r="AH4" s="15">
        <f>299792458/AG4</f>
        <v>796050074349442.38</v>
      </c>
      <c r="AI4" s="18">
        <f>-K4/J4</f>
        <v>1.3996878225482683</v>
      </c>
      <c r="AJ4" s="18">
        <f>SQRT((K5/J4)^2+(K4*J5/(J4^2))^2)</f>
        <v>2.4023672567923437E-2</v>
      </c>
      <c r="AK4" s="13">
        <f>AH4*$AI$14+$AJ$14</f>
        <v>1.3189833738843562</v>
      </c>
      <c r="AL4" s="13">
        <f>AI4-AK4</f>
        <v>8.0704448663912132E-2</v>
      </c>
    </row>
    <row r="5" spans="2:38" x14ac:dyDescent="0.3">
      <c r="B5" s="6">
        <v>2.1000000000000002E-9</v>
      </c>
      <c r="C5" s="13">
        <v>1.3934</v>
      </c>
      <c r="D5" s="6">
        <f t="shared" si="0"/>
        <v>2.0707732342901764E-9</v>
      </c>
      <c r="E5" s="17">
        <f t="shared" si="2"/>
        <v>2.9226765709823819E-11</v>
      </c>
      <c r="I5" s="4" t="s">
        <v>4</v>
      </c>
      <c r="J5" s="17">
        <v>4.0034006123294288E-9</v>
      </c>
      <c r="K5" s="17">
        <v>5.5853554166867972E-9</v>
      </c>
      <c r="L5" s="4" t="s">
        <v>6</v>
      </c>
      <c r="AF5" s="3">
        <v>2</v>
      </c>
      <c r="AG5" s="15">
        <v>3.9649999999999998E-7</v>
      </c>
      <c r="AH5" s="15">
        <f t="shared" ref="AH5:AH11" si="3">299792458/AG5</f>
        <v>756096993694829.75</v>
      </c>
      <c r="AI5" s="18">
        <f>-K23/J23</f>
        <v>1.115843209878413</v>
      </c>
      <c r="AJ5" s="18">
        <f>SQRT((K24/J23)^2+(K23*J24/(J23^2))^2)</f>
        <v>1.7215179833432865E-2</v>
      </c>
      <c r="AK5" s="13">
        <f t="shared" ref="AK5:AK11" si="4">AH5*$AI$14+$AJ$14</f>
        <v>1.1888434631635718</v>
      </c>
      <c r="AL5" s="13">
        <f t="shared" ref="AL5:AL11" si="5">AI5-AK5</f>
        <v>-7.30002532851588E-2</v>
      </c>
    </row>
    <row r="6" spans="2:38" ht="13.8" customHeight="1" x14ac:dyDescent="0.3">
      <c r="B6" s="6">
        <v>1.9000000000000001E-9</v>
      </c>
      <c r="C6" s="13">
        <v>1.3937999999999999</v>
      </c>
      <c r="D6" s="6">
        <f t="shared" si="0"/>
        <v>1.9390409394683173E-9</v>
      </c>
      <c r="E6" s="17">
        <f t="shared" si="2"/>
        <v>-3.9040939468317203E-11</v>
      </c>
      <c r="I6" s="4" t="s">
        <v>63</v>
      </c>
      <c r="J6" s="14">
        <v>0.99896666151311453</v>
      </c>
      <c r="K6" s="17">
        <v>3.3334170416644877E-11</v>
      </c>
      <c r="L6" s="4" t="s">
        <v>7</v>
      </c>
      <c r="AF6" s="3">
        <v>3</v>
      </c>
      <c r="AG6" s="15">
        <v>4.5699999999999998E-7</v>
      </c>
      <c r="AH6" s="15">
        <f t="shared" si="3"/>
        <v>656001002188183.88</v>
      </c>
      <c r="AI6" s="18">
        <f>-K42/J42</f>
        <v>0.85538785713279197</v>
      </c>
      <c r="AJ6" s="18">
        <f>SQRT((K43/J42)^2+(K42*J43/(J42^2))^2)</f>
        <v>3.5200416823521818E-2</v>
      </c>
      <c r="AK6" s="13">
        <f t="shared" si="4"/>
        <v>0.8627989333112942</v>
      </c>
      <c r="AL6" s="13">
        <f t="shared" si="5"/>
        <v>-7.4110761785022294E-3</v>
      </c>
    </row>
    <row r="7" spans="2:38" x14ac:dyDescent="0.3">
      <c r="B7" s="6">
        <v>1.55E-9</v>
      </c>
      <c r="C7" s="13">
        <v>1.395</v>
      </c>
      <c r="D7" s="6">
        <f t="shared" si="0"/>
        <v>1.543844055002687E-9</v>
      </c>
      <c r="E7" s="17">
        <f t="shared" si="2"/>
        <v>6.1559449973130457E-12</v>
      </c>
      <c r="AF7" s="3">
        <v>4</v>
      </c>
      <c r="AG7" s="15">
        <v>4.6800000000000001E-7</v>
      </c>
      <c r="AH7" s="15">
        <f t="shared" si="3"/>
        <v>640582175213675.25</v>
      </c>
      <c r="AI7" s="18">
        <f>-K61/J61</f>
        <v>0.77940645336208814</v>
      </c>
      <c r="AJ7" s="18">
        <f>SQRT((K62/J61)^2+(K61*J62/(J61^2))^2)</f>
        <v>1.9416553605605354E-2</v>
      </c>
      <c r="AK7" s="13">
        <f t="shared" si="4"/>
        <v>0.81257490219768602</v>
      </c>
      <c r="AL7" s="13">
        <f t="shared" si="5"/>
        <v>-3.3168448835597886E-2</v>
      </c>
    </row>
    <row r="8" spans="2:38" x14ac:dyDescent="0.3">
      <c r="B8" s="6">
        <v>1.0500000000000001E-9</v>
      </c>
      <c r="C8" s="13">
        <v>1.3964000000000001</v>
      </c>
      <c r="D8" s="6">
        <f t="shared" si="0"/>
        <v>1.0827810231261007E-9</v>
      </c>
      <c r="E8" s="17">
        <f t="shared" si="2"/>
        <v>-3.2781023126100574E-11</v>
      </c>
      <c r="AF8" s="3">
        <v>5</v>
      </c>
      <c r="AG8" s="15">
        <v>5.2300000000000001E-7</v>
      </c>
      <c r="AH8" s="15">
        <f t="shared" si="3"/>
        <v>573216936902485.63</v>
      </c>
      <c r="AI8" s="18">
        <f>-K80/J80</f>
        <v>0.60368561218972028</v>
      </c>
      <c r="AJ8" s="18">
        <f>SQRT((K81/J80)^2+(K80*J81/(J80^2))^2)</f>
        <v>1.8149255104799297E-2</v>
      </c>
      <c r="AK8" s="13">
        <f t="shared" si="4"/>
        <v>0.59314486186385129</v>
      </c>
      <c r="AL8" s="13">
        <f t="shared" si="5"/>
        <v>1.0540750325868986E-2</v>
      </c>
    </row>
    <row r="9" spans="2:38" x14ac:dyDescent="0.3">
      <c r="B9" s="16">
        <v>8.0000000000000003E-10</v>
      </c>
      <c r="C9" s="13">
        <v>1.3972500000000001</v>
      </c>
      <c r="D9" s="16">
        <f t="shared" si="0"/>
        <v>8.0284989662965667E-10</v>
      </c>
      <c r="E9" s="17">
        <f t="shared" si="2"/>
        <v>-2.8498966296566418E-12</v>
      </c>
      <c r="AF9" s="3">
        <v>6</v>
      </c>
      <c r="AG9" s="15">
        <v>5.9029999999999999E-7</v>
      </c>
      <c r="AH9" s="15">
        <f t="shared" si="3"/>
        <v>507864573945451.5</v>
      </c>
      <c r="AI9" s="18">
        <f>-K104/J104</f>
        <v>0.38500639547429044</v>
      </c>
      <c r="AJ9" s="18">
        <f>SQRT((K105/J104)^2+(K104*J105/(J104^2))^2)</f>
        <v>1.3165697908372395E-2</v>
      </c>
      <c r="AK9" s="13">
        <f t="shared" si="4"/>
        <v>0.38027139775867935</v>
      </c>
      <c r="AL9" s="13">
        <f t="shared" si="5"/>
        <v>4.734997715611089E-3</v>
      </c>
    </row>
    <row r="10" spans="2:38" x14ac:dyDescent="0.3">
      <c r="B10" s="16">
        <v>4.5E-10</v>
      </c>
      <c r="C10" s="13">
        <v>1.3985000000000001</v>
      </c>
      <c r="D10" s="16">
        <f t="shared" si="0"/>
        <v>3.9118647531135356E-10</v>
      </c>
      <c r="E10" s="17">
        <f t="shared" si="2"/>
        <v>5.8813524688646439E-11</v>
      </c>
      <c r="AF10" s="3">
        <v>7</v>
      </c>
      <c r="AG10" s="15">
        <v>6.1050000000000002E-7</v>
      </c>
      <c r="AH10" s="15">
        <f>299792458/AG10</f>
        <v>491060537264537.25</v>
      </c>
      <c r="AI10" s="18">
        <f>-K123/J123</f>
        <v>0.3420555846970183</v>
      </c>
      <c r="AJ10" s="18">
        <f>SQRT((K124/J123)^2+(K123*J124/(J123^2))^2)</f>
        <v>2.0229770422676603E-2</v>
      </c>
      <c r="AK10" s="13">
        <f t="shared" si="4"/>
        <v>0.32553529737362696</v>
      </c>
      <c r="AL10" s="13">
        <f t="shared" si="5"/>
        <v>1.6520287323391336E-2</v>
      </c>
    </row>
    <row r="11" spans="2:38" x14ac:dyDescent="0.3">
      <c r="B11" s="16">
        <v>1E-10</v>
      </c>
      <c r="C11" s="13">
        <v>1.3993</v>
      </c>
      <c r="D11" s="16">
        <f t="shared" si="0"/>
        <v>1.2772188566763533E-10</v>
      </c>
      <c r="E11" s="17">
        <f t="shared" si="2"/>
        <v>-2.7721885667635326E-11</v>
      </c>
      <c r="AF11" s="3">
        <v>8</v>
      </c>
      <c r="AG11" s="15">
        <v>6.4720000000000002E-7</v>
      </c>
      <c r="AH11" s="15">
        <f t="shared" si="3"/>
        <v>463214551915945.63</v>
      </c>
      <c r="AI11" s="12">
        <f>-K142/J142</f>
        <v>0.23591134704262168</v>
      </c>
      <c r="AJ11" s="12">
        <f>SQRT((K143/J142)^2+(K142*J143/(J142^2))^2)</f>
        <v>9.1819588666055222E-3</v>
      </c>
      <c r="AK11" s="13">
        <f t="shared" si="4"/>
        <v>0.23483205277214703</v>
      </c>
      <c r="AL11" s="13">
        <f t="shared" si="5"/>
        <v>1.0792942704746511E-3</v>
      </c>
    </row>
    <row r="13" spans="2:38" x14ac:dyDescent="0.3">
      <c r="AH13" s="9" t="s">
        <v>8</v>
      </c>
      <c r="AI13" s="9"/>
      <c r="AJ13" s="9"/>
      <c r="AK13" s="9"/>
    </row>
    <row r="14" spans="2:38" x14ac:dyDescent="0.3">
      <c r="AH14" s="4" t="s">
        <v>3</v>
      </c>
      <c r="AI14" s="16">
        <f t="array" ref="AI14:AJ16">LINEST(AI4:AI11,AH4:AH11,1,1)</f>
        <v>3.2573185493709782E-15</v>
      </c>
      <c r="AJ14" s="18">
        <v>-1.2740052995222286</v>
      </c>
      <c r="AK14" s="4" t="s">
        <v>5</v>
      </c>
    </row>
    <row r="15" spans="2:38" x14ac:dyDescent="0.3">
      <c r="AH15" s="4" t="s">
        <v>4</v>
      </c>
      <c r="AI15" s="17">
        <v>1.4484766469542998E-16</v>
      </c>
      <c r="AJ15" s="18">
        <v>8.9996243071333623E-2</v>
      </c>
      <c r="AK15" s="4" t="s">
        <v>6</v>
      </c>
    </row>
    <row r="16" spans="2:38" ht="13.8" customHeight="1" x14ac:dyDescent="0.3">
      <c r="AH16" s="4" t="s">
        <v>63</v>
      </c>
      <c r="AI16" s="12">
        <v>0.98827450001496919</v>
      </c>
      <c r="AJ16" s="18">
        <v>4.7266844356087162E-2</v>
      </c>
      <c r="AK16" s="4" t="s">
        <v>7</v>
      </c>
    </row>
    <row r="18" spans="2:43" x14ac:dyDescent="0.3">
      <c r="AF18" s="4" t="s">
        <v>16</v>
      </c>
      <c r="AG18" s="3">
        <f>1.6*10^-19</f>
        <v>1.6000000000000002E-19</v>
      </c>
      <c r="AH18" s="4" t="s">
        <v>17</v>
      </c>
      <c r="AI18" s="6">
        <v>6.6259999999999998E-34</v>
      </c>
      <c r="AJ18" s="4" t="s">
        <v>18</v>
      </c>
      <c r="AK18" s="3">
        <f>(1.43+1.59)/2</f>
        <v>1.51</v>
      </c>
      <c r="AO18" s="2" t="s">
        <v>10</v>
      </c>
      <c r="AP18" s="32" t="s">
        <v>51</v>
      </c>
      <c r="AQ18" s="32" t="s">
        <v>52</v>
      </c>
    </row>
    <row r="19" spans="2:43" x14ac:dyDescent="0.3">
      <c r="AO19" s="33">
        <v>300000000000000</v>
      </c>
      <c r="AP19" s="2">
        <f>2*$AJ$16</f>
        <v>9.4533688712174324E-2</v>
      </c>
      <c r="AQ19" s="2">
        <f>-AP19</f>
        <v>-9.4533688712174324E-2</v>
      </c>
    </row>
    <row r="20" spans="2:43" x14ac:dyDescent="0.3">
      <c r="B20" s="21" t="s">
        <v>28</v>
      </c>
      <c r="C20" s="21"/>
      <c r="D20" s="21"/>
      <c r="E20" s="21"/>
      <c r="I20" s="4" t="s">
        <v>22</v>
      </c>
      <c r="J20" s="3" t="s">
        <v>24</v>
      </c>
      <c r="K20" s="4" t="s">
        <v>23</v>
      </c>
      <c r="L20" s="3">
        <v>3</v>
      </c>
      <c r="AH20" s="4" t="s">
        <v>53</v>
      </c>
      <c r="AI20" s="16">
        <f>AI14*AG18</f>
        <v>5.2117096789935652E-34</v>
      </c>
      <c r="AJ20" s="4" t="s">
        <v>57</v>
      </c>
      <c r="AK20" s="18">
        <f>-AJ14</f>
        <v>1.2740052995222286</v>
      </c>
      <c r="AO20" s="33">
        <v>796050074349442.38</v>
      </c>
      <c r="AP20" s="2">
        <f t="shared" ref="AP20:AP28" si="6">2*$AJ$16</f>
        <v>9.4533688712174324E-2</v>
      </c>
      <c r="AQ20" s="2">
        <f t="shared" ref="AQ20:AQ28" si="7">-AP20</f>
        <v>-9.4533688712174324E-2</v>
      </c>
    </row>
    <row r="21" spans="2:43" x14ac:dyDescent="0.3">
      <c r="B21" s="1" t="s">
        <v>40</v>
      </c>
      <c r="C21" s="1" t="s">
        <v>26</v>
      </c>
      <c r="D21" s="1" t="s">
        <v>0</v>
      </c>
      <c r="E21" s="1" t="s">
        <v>1</v>
      </c>
      <c r="AH21" s="4" t="s">
        <v>54</v>
      </c>
      <c r="AI21" s="17">
        <f>AG18*AI15</f>
        <v>2.31756263512688E-35</v>
      </c>
      <c r="AJ21" s="4" t="s">
        <v>58</v>
      </c>
      <c r="AK21" s="3">
        <f>AJ15</f>
        <v>8.9996243071333623E-2</v>
      </c>
      <c r="AO21" s="33">
        <v>756096993694829.75</v>
      </c>
      <c r="AP21" s="2">
        <f t="shared" si="6"/>
        <v>9.4533688712174324E-2</v>
      </c>
      <c r="AQ21" s="2">
        <f t="shared" si="7"/>
        <v>-9.4533688712174324E-2</v>
      </c>
    </row>
    <row r="22" spans="2:43" x14ac:dyDescent="0.3">
      <c r="B22" s="6">
        <v>2.7000000000000002E-9</v>
      </c>
      <c r="C22" s="3">
        <v>1.11141</v>
      </c>
      <c r="D22" s="6">
        <f>C22*$J$23+$K$23</f>
        <v>2.7230924110627668E-9</v>
      </c>
      <c r="E22" s="17">
        <f>B22-D22</f>
        <v>-2.3092411062766565E-11</v>
      </c>
      <c r="I22" s="9" t="s">
        <v>38</v>
      </c>
      <c r="J22" s="9"/>
      <c r="K22" s="9"/>
      <c r="L22" s="9"/>
      <c r="AH22" s="4" t="s">
        <v>55</v>
      </c>
      <c r="AI22" s="7">
        <f>AI21/AI20</f>
        <v>4.4468375597898332E-2</v>
      </c>
      <c r="AJ22" s="4" t="s">
        <v>56</v>
      </c>
      <c r="AK22" s="7">
        <f>AK21/AK20</f>
        <v>7.0640399302172127E-2</v>
      </c>
      <c r="AO22" s="33">
        <v>656001002188183.88</v>
      </c>
      <c r="AP22" s="2">
        <f t="shared" si="6"/>
        <v>9.4533688712174324E-2</v>
      </c>
      <c r="AQ22" s="2">
        <f t="shared" si="7"/>
        <v>-9.4533688712174324E-2</v>
      </c>
    </row>
    <row r="23" spans="2:43" x14ac:dyDescent="0.3">
      <c r="B23" s="6">
        <v>2.2149999999999999E-9</v>
      </c>
      <c r="C23" s="3">
        <v>1.1122300000000001</v>
      </c>
      <c r="D23" s="6">
        <f t="shared" ref="D23:D29" si="8">C23*$J$23+$K$23</f>
        <v>2.2194086608427698E-9</v>
      </c>
      <c r="E23" s="17">
        <f t="shared" ref="E23:E29" si="9">B23-D23</f>
        <v>-4.4086608427698808E-12</v>
      </c>
      <c r="I23" s="4" t="s">
        <v>3</v>
      </c>
      <c r="J23" s="6">
        <f t="array" ref="J23:K25">LINEST(B22:B29,C22:C29,1,1)</f>
        <v>-6.1424847587805072E-7</v>
      </c>
      <c r="K23" s="6">
        <v>6.8540499098668711E-7</v>
      </c>
      <c r="L23" s="4" t="s">
        <v>5</v>
      </c>
      <c r="AH23" s="4" t="s">
        <v>19</v>
      </c>
      <c r="AI23" s="7">
        <f>ABS(AI20-AI18)/AI18</f>
        <v>0.21344556610420082</v>
      </c>
      <c r="AJ23" s="4" t="s">
        <v>19</v>
      </c>
      <c r="AK23" s="7">
        <f>ABS(AK20-AK18)/AK18</f>
        <v>0.15628788111110686</v>
      </c>
      <c r="AO23" s="33">
        <v>640582175213675.25</v>
      </c>
      <c r="AP23" s="2">
        <f t="shared" si="6"/>
        <v>9.4533688712174324E-2</v>
      </c>
      <c r="AQ23" s="2">
        <f t="shared" si="7"/>
        <v>-9.4533688712174324E-2</v>
      </c>
    </row>
    <row r="24" spans="2:43" x14ac:dyDescent="0.3">
      <c r="B24" s="6">
        <v>1.85E-9</v>
      </c>
      <c r="C24" s="3">
        <v>1.1128499999999999</v>
      </c>
      <c r="D24" s="6">
        <f t="shared" si="8"/>
        <v>1.8385746057984774E-9</v>
      </c>
      <c r="E24" s="17">
        <f t="shared" si="9"/>
        <v>1.1425394201522649E-11</v>
      </c>
      <c r="I24" s="4" t="s">
        <v>4</v>
      </c>
      <c r="J24" s="17">
        <v>6.7073312796970891E-9</v>
      </c>
      <c r="K24" s="17">
        <v>7.4701202136675982E-9</v>
      </c>
      <c r="L24" s="4" t="s">
        <v>6</v>
      </c>
      <c r="AO24" s="33">
        <v>573216936902485.63</v>
      </c>
      <c r="AP24" s="2">
        <f t="shared" si="6"/>
        <v>9.4533688712174324E-2</v>
      </c>
      <c r="AQ24" s="2">
        <f t="shared" si="7"/>
        <v>-9.4533688712174324E-2</v>
      </c>
    </row>
    <row r="25" spans="2:43" ht="13.8" customHeight="1" x14ac:dyDescent="0.3">
      <c r="B25" s="6">
        <v>1.55E-9</v>
      </c>
      <c r="C25" s="3">
        <v>1.1133599999999999</v>
      </c>
      <c r="D25" s="6">
        <f t="shared" si="8"/>
        <v>1.5253078831005737E-9</v>
      </c>
      <c r="E25" s="17">
        <f t="shared" si="9"/>
        <v>2.4692116899426361E-11</v>
      </c>
      <c r="I25" s="4" t="s">
        <v>63</v>
      </c>
      <c r="J25" s="13">
        <v>0.9992850889722118</v>
      </c>
      <c r="K25" s="17">
        <v>2.693140723596251E-11</v>
      </c>
      <c r="L25" s="4" t="s">
        <v>7</v>
      </c>
      <c r="AO25" s="33">
        <v>507864573945451.5</v>
      </c>
      <c r="AP25" s="2">
        <f t="shared" si="6"/>
        <v>9.4533688712174324E-2</v>
      </c>
      <c r="AQ25" s="2">
        <f t="shared" si="7"/>
        <v>-9.4533688712174324E-2</v>
      </c>
    </row>
    <row r="26" spans="2:43" x14ac:dyDescent="0.3">
      <c r="B26" s="6">
        <v>1.0500000000000001E-9</v>
      </c>
      <c r="C26" s="3">
        <v>1.1141300000000001</v>
      </c>
      <c r="D26" s="6">
        <f t="shared" si="8"/>
        <v>1.0523365566743705E-9</v>
      </c>
      <c r="E26" s="17">
        <f t="shared" si="9"/>
        <v>-2.3365566743703851E-12</v>
      </c>
      <c r="AO26" s="33">
        <v>491060537264537.25</v>
      </c>
      <c r="AP26" s="2">
        <f t="shared" si="6"/>
        <v>9.4533688712174324E-2</v>
      </c>
      <c r="AQ26" s="2">
        <f t="shared" si="7"/>
        <v>-9.4533688712174324E-2</v>
      </c>
    </row>
    <row r="27" spans="2:43" x14ac:dyDescent="0.3">
      <c r="B27" s="16">
        <v>6.5000000000000003E-10</v>
      </c>
      <c r="C27" s="3">
        <v>1.1148499999999999</v>
      </c>
      <c r="D27" s="16">
        <f t="shared" si="8"/>
        <v>6.1007765404227873E-10</v>
      </c>
      <c r="E27" s="17">
        <f t="shared" si="9"/>
        <v>3.99223459577213E-11</v>
      </c>
      <c r="AO27" s="33">
        <v>463214551915945.63</v>
      </c>
      <c r="AP27" s="2">
        <f t="shared" si="6"/>
        <v>9.4533688712174324E-2</v>
      </c>
      <c r="AQ27" s="2">
        <f t="shared" si="7"/>
        <v>-9.4533688712174324E-2</v>
      </c>
    </row>
    <row r="28" spans="2:43" x14ac:dyDescent="0.3">
      <c r="B28" s="16">
        <v>3E-10</v>
      </c>
      <c r="C28" s="3">
        <v>1.11534</v>
      </c>
      <c r="D28" s="16">
        <f>C28*$J$23+$K$23</f>
        <v>3.0909590086197724E-10</v>
      </c>
      <c r="E28" s="17">
        <f t="shared" si="9"/>
        <v>-9.0959008619772426E-12</v>
      </c>
      <c r="AO28" s="33">
        <v>1000000000000000</v>
      </c>
      <c r="AP28" s="2">
        <f t="shared" si="6"/>
        <v>9.4533688712174324E-2</v>
      </c>
      <c r="AQ28" s="2">
        <f t="shared" si="7"/>
        <v>-9.4533688712174324E-2</v>
      </c>
    </row>
    <row r="29" spans="2:43" x14ac:dyDescent="0.3">
      <c r="B29" s="16">
        <v>1E-10</v>
      </c>
      <c r="C29" s="3">
        <v>1.1156200000000001</v>
      </c>
      <c r="D29" s="16">
        <f t="shared" si="8"/>
        <v>1.3710632761618143E-10</v>
      </c>
      <c r="E29" s="17">
        <f t="shared" si="9"/>
        <v>-3.7106327616181425E-11</v>
      </c>
    </row>
    <row r="39" spans="2:12" x14ac:dyDescent="0.3">
      <c r="B39" s="19" t="s">
        <v>29</v>
      </c>
      <c r="C39" s="20"/>
      <c r="D39" s="20"/>
      <c r="E39" s="20"/>
      <c r="I39" s="4" t="s">
        <v>22</v>
      </c>
      <c r="J39" s="3" t="s">
        <v>24</v>
      </c>
      <c r="K39" s="4" t="s">
        <v>23</v>
      </c>
      <c r="L39" s="3">
        <v>3</v>
      </c>
    </row>
    <row r="40" spans="2:12" x14ac:dyDescent="0.3">
      <c r="B40" s="1" t="s">
        <v>40</v>
      </c>
      <c r="C40" s="1" t="s">
        <v>26</v>
      </c>
      <c r="D40" s="1" t="s">
        <v>0</v>
      </c>
      <c r="E40" s="1" t="s">
        <v>1</v>
      </c>
    </row>
    <row r="41" spans="2:12" x14ac:dyDescent="0.3">
      <c r="B41" s="6">
        <v>2.7999999999999998E-9</v>
      </c>
      <c r="C41" s="14">
        <v>0.86080000000000001</v>
      </c>
      <c r="D41" s="6">
        <f>C41*$J$42+$K$42</f>
        <v>2.7319178709690835E-9</v>
      </c>
      <c r="E41" s="17">
        <f>B41-D41</f>
        <v>6.808212903091636E-11</v>
      </c>
      <c r="I41" s="9" t="s">
        <v>37</v>
      </c>
      <c r="J41" s="9"/>
      <c r="K41" s="9"/>
      <c r="L41" s="9"/>
    </row>
    <row r="42" spans="2:12" x14ac:dyDescent="0.3">
      <c r="B42" s="6">
        <v>2.4E-9</v>
      </c>
      <c r="C42" s="14">
        <v>0.86019999999999996</v>
      </c>
      <c r="D42" s="6">
        <f t="shared" ref="D42:D49" si="10">C42*$J$42+$K$42</f>
        <v>2.4290524879221638E-9</v>
      </c>
      <c r="E42" s="17">
        <f t="shared" ref="E42:E49" si="11">B42-D42</f>
        <v>-2.9052487922163811E-11</v>
      </c>
      <c r="I42" s="4" t="s">
        <v>3</v>
      </c>
      <c r="J42" s="16">
        <f t="array" ref="J42:K44">LINEST(B41:B49,C41:C49,1,1)</f>
        <v>5.047756384114785E-7</v>
      </c>
      <c r="K42" s="16">
        <v>-4.3177895167363162E-7</v>
      </c>
      <c r="L42" s="4" t="s">
        <v>5</v>
      </c>
    </row>
    <row r="43" spans="2:12" x14ac:dyDescent="0.3">
      <c r="B43" s="6">
        <v>2.1000000000000002E-9</v>
      </c>
      <c r="C43" s="14">
        <v>0.85951999999999995</v>
      </c>
      <c r="D43" s="6">
        <f t="shared" si="10"/>
        <v>2.0858050538023321E-9</v>
      </c>
      <c r="E43" s="17">
        <f t="shared" si="11"/>
        <v>1.4194946197668123E-11</v>
      </c>
      <c r="I43" s="4" t="s">
        <v>4</v>
      </c>
      <c r="J43" s="17">
        <v>1.4663151812647213E-8</v>
      </c>
      <c r="K43" s="17">
        <v>1.2585470609178251E-8</v>
      </c>
      <c r="L43" s="4" t="s">
        <v>6</v>
      </c>
    </row>
    <row r="44" spans="2:12" ht="13.8" customHeight="1" x14ac:dyDescent="0.3">
      <c r="B44" s="6">
        <v>1.75E-9</v>
      </c>
      <c r="C44" s="14">
        <v>0.85912999999999995</v>
      </c>
      <c r="D44" s="6">
        <f t="shared" si="10"/>
        <v>1.8889425548218793E-9</v>
      </c>
      <c r="E44" s="16">
        <f t="shared" si="11"/>
        <v>-1.3894255482187932E-10</v>
      </c>
      <c r="I44" s="4" t="s">
        <v>63</v>
      </c>
      <c r="J44" s="12">
        <v>0.99412783617843181</v>
      </c>
      <c r="K44" s="17">
        <v>7.0978473660027729E-11</v>
      </c>
      <c r="L44" s="4" t="s">
        <v>7</v>
      </c>
    </row>
    <row r="45" spans="2:12" x14ac:dyDescent="0.3">
      <c r="B45" s="6">
        <v>1.5E-9</v>
      </c>
      <c r="C45" s="14">
        <v>0.85816999999999999</v>
      </c>
      <c r="D45" s="6">
        <f t="shared" si="10"/>
        <v>1.4043579419468819E-9</v>
      </c>
      <c r="E45" s="17">
        <f t="shared" si="11"/>
        <v>9.5642058053118105E-11</v>
      </c>
    </row>
    <row r="46" spans="2:12" x14ac:dyDescent="0.3">
      <c r="B46" s="6">
        <v>1.0999999999999999E-9</v>
      </c>
      <c r="C46" s="14">
        <v>0.85762000000000005</v>
      </c>
      <c r="D46" s="6">
        <f t="shared" si="10"/>
        <v>1.126731340820605E-9</v>
      </c>
      <c r="E46" s="17">
        <f t="shared" si="11"/>
        <v>-2.6731340820605088E-11</v>
      </c>
    </row>
    <row r="47" spans="2:12" x14ac:dyDescent="0.3">
      <c r="B47" s="16">
        <v>8.0000000000000003E-10</v>
      </c>
      <c r="C47" s="14">
        <v>0.85694999999999999</v>
      </c>
      <c r="D47" s="16">
        <f t="shared" si="10"/>
        <v>7.8853166308488067E-10</v>
      </c>
      <c r="E47" s="17">
        <f t="shared" si="11"/>
        <v>1.1468336915119356E-11</v>
      </c>
    </row>
    <row r="48" spans="2:12" x14ac:dyDescent="0.3">
      <c r="B48" s="16">
        <v>5.0000000000000003E-10</v>
      </c>
      <c r="C48" s="14">
        <v>0.85634999999999994</v>
      </c>
      <c r="D48" s="16">
        <f t="shared" si="10"/>
        <v>4.8566628003796099E-10</v>
      </c>
      <c r="E48" s="17">
        <f t="shared" si="11"/>
        <v>1.4333719962039046E-11</v>
      </c>
    </row>
    <row r="49" spans="2:12" x14ac:dyDescent="0.3">
      <c r="B49" s="16">
        <v>3E-10</v>
      </c>
      <c r="C49" s="14">
        <v>0.85599999999999998</v>
      </c>
      <c r="D49" s="16">
        <f t="shared" si="10"/>
        <v>3.0899480659399067E-10</v>
      </c>
      <c r="E49" s="17">
        <f t="shared" si="11"/>
        <v>-8.9948065939906768E-12</v>
      </c>
    </row>
    <row r="58" spans="2:12" x14ac:dyDescent="0.3">
      <c r="B58" s="23" t="s">
        <v>30</v>
      </c>
      <c r="C58" s="23"/>
      <c r="D58" s="23"/>
      <c r="E58" s="23"/>
      <c r="I58" s="4" t="s">
        <v>22</v>
      </c>
      <c r="J58" s="3" t="s">
        <v>24</v>
      </c>
      <c r="K58" s="4" t="s">
        <v>23</v>
      </c>
      <c r="L58" s="3">
        <v>3</v>
      </c>
    </row>
    <row r="59" spans="2:12" x14ac:dyDescent="0.3">
      <c r="B59" s="1" t="s">
        <v>40</v>
      </c>
      <c r="C59" s="1" t="s">
        <v>26</v>
      </c>
      <c r="D59" s="1" t="s">
        <v>0</v>
      </c>
      <c r="E59" s="1" t="s">
        <v>1</v>
      </c>
    </row>
    <row r="60" spans="2:12" x14ac:dyDescent="0.3">
      <c r="B60" s="6">
        <v>2.7000000000000002E-9</v>
      </c>
      <c r="C60" s="14">
        <v>0.78249999999999997</v>
      </c>
      <c r="D60" s="6">
        <f>C60*$J$61+$K$61</f>
        <v>2.6604498889853108E-9</v>
      </c>
      <c r="E60" s="3">
        <f>B60-D60</f>
        <v>3.9550111014689436E-11</v>
      </c>
      <c r="I60" s="9" t="s">
        <v>36</v>
      </c>
      <c r="J60" s="9"/>
      <c r="K60" s="9"/>
      <c r="L60" s="9"/>
    </row>
    <row r="61" spans="2:12" x14ac:dyDescent="0.3">
      <c r="B61" s="6">
        <v>2.2250000000000001E-9</v>
      </c>
      <c r="C61" s="14">
        <v>0.78203999999999996</v>
      </c>
      <c r="D61" s="6">
        <f t="shared" ref="D61:D67" si="12">C61*$J$61+$K$61</f>
        <v>2.2648499216418681E-9</v>
      </c>
      <c r="E61" s="3">
        <f t="shared" ref="E61:E67" si="13">B61-D61</f>
        <v>-3.9849921641867983E-11</v>
      </c>
      <c r="I61" s="4" t="s">
        <v>3</v>
      </c>
      <c r="J61" s="16">
        <f t="array" ref="J61:K63">LINEST(B60:B67,C60:C67,1,1)</f>
        <v>8.5999992900741543E-7</v>
      </c>
      <c r="K61" s="16">
        <v>-6.7028949455931721E-7</v>
      </c>
      <c r="L61" s="4" t="s">
        <v>5</v>
      </c>
    </row>
    <row r="62" spans="2:12" x14ac:dyDescent="0.3">
      <c r="B62" s="6">
        <v>1.75E-9</v>
      </c>
      <c r="C62" s="14">
        <v>0.78149000000000002</v>
      </c>
      <c r="D62" s="6">
        <f t="shared" si="12"/>
        <v>1.7918499606879359E-9</v>
      </c>
      <c r="E62" s="3">
        <f t="shared" si="13"/>
        <v>-4.1849960687935968E-11</v>
      </c>
      <c r="I62" s="4" t="s">
        <v>4</v>
      </c>
      <c r="J62" s="17">
        <v>1.5134399688262693E-8</v>
      </c>
      <c r="K62" s="17">
        <v>1.1819009869286927E-8</v>
      </c>
      <c r="L62" s="4" t="s">
        <v>6</v>
      </c>
    </row>
    <row r="63" spans="2:12" ht="13.8" customHeight="1" x14ac:dyDescent="0.3">
      <c r="B63" s="6">
        <v>1.3999999999999999E-9</v>
      </c>
      <c r="C63" s="14">
        <v>0.78103</v>
      </c>
      <c r="D63" s="6">
        <f t="shared" si="12"/>
        <v>1.3962499933444932E-9</v>
      </c>
      <c r="E63" s="3">
        <f t="shared" si="13"/>
        <v>3.7500066555066986E-12</v>
      </c>
      <c r="I63" s="4" t="s">
        <v>63</v>
      </c>
      <c r="J63" s="12">
        <v>0.99814527906106953</v>
      </c>
      <c r="K63" s="17">
        <v>4.0164619588159935E-11</v>
      </c>
      <c r="L63" s="4" t="s">
        <v>7</v>
      </c>
    </row>
    <row r="64" spans="2:12" x14ac:dyDescent="0.3">
      <c r="B64" s="6">
        <v>1.0000000000000001E-9</v>
      </c>
      <c r="C64" s="14">
        <v>0.78049999999999997</v>
      </c>
      <c r="D64" s="16">
        <f t="shared" si="12"/>
        <v>9.4045003097054045E-10</v>
      </c>
      <c r="E64" s="3">
        <f t="shared" si="13"/>
        <v>5.9549969029459616E-11</v>
      </c>
    </row>
    <row r="65" spans="2:12" x14ac:dyDescent="0.3">
      <c r="B65" s="16">
        <v>6.9999999999999996E-10</v>
      </c>
      <c r="C65" s="14">
        <v>0.7802</v>
      </c>
      <c r="D65" s="16">
        <f t="shared" si="12"/>
        <v>6.8245005226830902E-10</v>
      </c>
      <c r="E65" s="3">
        <f t="shared" si="13"/>
        <v>1.7549947731690943E-11</v>
      </c>
    </row>
    <row r="66" spans="2:12" x14ac:dyDescent="0.3">
      <c r="B66" s="16">
        <v>5.0000000000000003E-10</v>
      </c>
      <c r="C66" s="14">
        <v>0.78</v>
      </c>
      <c r="D66" s="16">
        <f t="shared" si="12"/>
        <v>5.104500664668214E-10</v>
      </c>
      <c r="E66" s="3">
        <f t="shared" si="13"/>
        <v>-1.0450066466821369E-11</v>
      </c>
    </row>
    <row r="67" spans="2:12" x14ac:dyDescent="0.3">
      <c r="B67" s="16">
        <v>2.5000000000000002E-10</v>
      </c>
      <c r="C67" s="14">
        <v>0.77973000000000003</v>
      </c>
      <c r="D67" s="16">
        <f t="shared" si="12"/>
        <v>2.782500856348237E-10</v>
      </c>
      <c r="E67" s="3">
        <f t="shared" si="13"/>
        <v>-2.8250085634823687E-11</v>
      </c>
    </row>
    <row r="77" spans="2:12" x14ac:dyDescent="0.3">
      <c r="B77" s="24" t="s">
        <v>31</v>
      </c>
      <c r="C77" s="10"/>
      <c r="D77" s="10"/>
      <c r="E77" s="10"/>
      <c r="I77" s="4" t="s">
        <v>22</v>
      </c>
      <c r="J77" s="3" t="s">
        <v>24</v>
      </c>
      <c r="K77" s="4" t="s">
        <v>23</v>
      </c>
      <c r="L77" s="3">
        <v>3</v>
      </c>
    </row>
    <row r="78" spans="2:12" x14ac:dyDescent="0.3">
      <c r="B78" s="1" t="s">
        <v>40</v>
      </c>
      <c r="C78" s="1" t="s">
        <v>26</v>
      </c>
      <c r="D78" s="1" t="s">
        <v>0</v>
      </c>
      <c r="E78" s="1" t="s">
        <v>1</v>
      </c>
    </row>
    <row r="79" spans="2:12" x14ac:dyDescent="0.3">
      <c r="B79" s="6">
        <v>2.7999999999999998E-9</v>
      </c>
      <c r="C79" s="14">
        <v>0.59799999999999998</v>
      </c>
      <c r="D79" s="6">
        <f>C79*$J$80+$K$80</f>
        <v>2.8375704837151752E-9</v>
      </c>
      <c r="E79" s="17">
        <f>B79-D79</f>
        <v>-3.7570483715175401E-11</v>
      </c>
      <c r="I79" s="9" t="s">
        <v>35</v>
      </c>
      <c r="J79" s="9"/>
      <c r="K79" s="9"/>
      <c r="L79" s="9"/>
    </row>
    <row r="80" spans="2:12" x14ac:dyDescent="0.3">
      <c r="B80" s="6">
        <v>2.3499999999999999E-9</v>
      </c>
      <c r="C80" s="14">
        <v>0.59911999999999999</v>
      </c>
      <c r="D80" s="6">
        <f t="shared" ref="D80:D84" si="14">C80*$J$80+$K$80</f>
        <v>2.2786018387015298E-9</v>
      </c>
      <c r="E80" s="17">
        <f t="shared" ref="E80:E84" si="15">B80-D80</f>
        <v>7.1398161298470131E-11</v>
      </c>
      <c r="I80" s="4" t="s">
        <v>3</v>
      </c>
      <c r="J80" s="16">
        <f t="array" ref="J80:K82">LINEST(B79:B84,C79:C84,1,1)</f>
        <v>-4.9907914733360622E-7</v>
      </c>
      <c r="K80" s="6">
        <v>3.0128690058921168E-7</v>
      </c>
      <c r="L80" s="4" t="s">
        <v>5</v>
      </c>
    </row>
    <row r="81" spans="2:12" x14ac:dyDescent="0.3">
      <c r="B81" s="8">
        <v>1.775E-9</v>
      </c>
      <c r="C81" s="14">
        <v>0.60009999999999997</v>
      </c>
      <c r="D81" s="6">
        <f t="shared" si="14"/>
        <v>1.7895042743146033E-9</v>
      </c>
      <c r="E81" s="17">
        <f t="shared" si="15"/>
        <v>-1.4504274314603335E-11</v>
      </c>
      <c r="I81" s="4" t="s">
        <v>4</v>
      </c>
      <c r="J81" s="17">
        <v>1.0636472694948676E-8</v>
      </c>
      <c r="K81" s="17">
        <v>6.3886994337747318E-9</v>
      </c>
      <c r="L81" s="4" t="s">
        <v>6</v>
      </c>
    </row>
    <row r="82" spans="2:12" ht="13.8" customHeight="1" x14ac:dyDescent="0.3">
      <c r="B82" s="6">
        <v>1.0500000000000001E-9</v>
      </c>
      <c r="C82" s="14">
        <v>0.60152000000000005</v>
      </c>
      <c r="D82" s="6">
        <f t="shared" si="14"/>
        <v>1.0808118851008157E-9</v>
      </c>
      <c r="E82" s="17">
        <f t="shared" si="15"/>
        <v>-3.0811885100815575E-11</v>
      </c>
      <c r="I82" s="4" t="s">
        <v>63</v>
      </c>
      <c r="J82" s="12">
        <v>0.9981864560937278</v>
      </c>
      <c r="K82" s="17">
        <v>4.4818924738618487E-11</v>
      </c>
      <c r="L82" s="4" t="s">
        <v>7</v>
      </c>
    </row>
    <row r="83" spans="2:12" x14ac:dyDescent="0.3">
      <c r="B83" s="16">
        <v>6.9999999999999996E-10</v>
      </c>
      <c r="C83" s="14">
        <v>0.60226999999999997</v>
      </c>
      <c r="D83" s="16">
        <f t="shared" si="14"/>
        <v>7.0650252460067191E-10</v>
      </c>
      <c r="E83" s="17">
        <f t="shared" si="15"/>
        <v>-6.5025246006719488E-12</v>
      </c>
    </row>
    <row r="84" spans="2:12" x14ac:dyDescent="0.3">
      <c r="B84" s="16">
        <v>4.5E-10</v>
      </c>
      <c r="C84" s="14">
        <v>0.60282000000000002</v>
      </c>
      <c r="D84" s="16">
        <f t="shared" si="14"/>
        <v>4.3200899356714845E-10</v>
      </c>
      <c r="E84" s="17">
        <f t="shared" si="15"/>
        <v>1.7991006432851549E-11</v>
      </c>
    </row>
    <row r="85" spans="2:12" x14ac:dyDescent="0.3">
      <c r="I85" s="11" t="s">
        <v>25</v>
      </c>
      <c r="J85" s="11"/>
      <c r="K85" s="11"/>
    </row>
    <row r="96" spans="2:12" x14ac:dyDescent="0.3">
      <c r="B96" s="25" t="s">
        <v>32</v>
      </c>
      <c r="C96" s="25"/>
      <c r="D96" s="25"/>
      <c r="E96" s="25"/>
      <c r="F96" s="25"/>
      <c r="G96" s="25"/>
      <c r="I96" s="4" t="s">
        <v>22</v>
      </c>
      <c r="J96" s="3" t="s">
        <v>24</v>
      </c>
      <c r="K96" s="4" t="s">
        <v>23</v>
      </c>
      <c r="L96" s="3">
        <v>3</v>
      </c>
    </row>
    <row r="97" spans="2:12" x14ac:dyDescent="0.3">
      <c r="B97" s="1" t="s">
        <v>40</v>
      </c>
      <c r="C97" s="1" t="s">
        <v>2</v>
      </c>
      <c r="D97" s="1" t="s">
        <v>41</v>
      </c>
      <c r="E97" s="1" t="s">
        <v>42</v>
      </c>
      <c r="F97" s="1" t="s">
        <v>43</v>
      </c>
      <c r="G97" s="1" t="s">
        <v>44</v>
      </c>
    </row>
    <row r="98" spans="2:12" x14ac:dyDescent="0.3">
      <c r="B98" s="6">
        <v>2.8999999999999999E-9</v>
      </c>
      <c r="C98" s="14">
        <v>0.31757999999999997</v>
      </c>
      <c r="D98" s="6">
        <f>C98*$J$99+$K$99</f>
        <v>2.6428350278673008E-9</v>
      </c>
      <c r="E98" s="16">
        <f>B98-D98</f>
        <v>2.5716497213269907E-10</v>
      </c>
      <c r="F98" s="31">
        <f>C98*$J$104+$K$104</f>
        <v>2.6734753954676222E-9</v>
      </c>
      <c r="G98" s="28">
        <f>B98-F98</f>
        <v>2.2652460453237774E-10</v>
      </c>
      <c r="I98" s="9" t="s">
        <v>50</v>
      </c>
      <c r="J98" s="9"/>
      <c r="K98" s="9"/>
      <c r="L98" s="9"/>
    </row>
    <row r="99" spans="2:12" x14ac:dyDescent="0.3">
      <c r="B99" s="6">
        <v>2.6000000000000001E-9</v>
      </c>
      <c r="C99" s="14">
        <v>0.32274000000000003</v>
      </c>
      <c r="D99" s="6">
        <f t="shared" ref="D99:D107" si="16">C99*$J$99+$K$99</f>
        <v>2.4680526637071524E-9</v>
      </c>
      <c r="E99" s="16">
        <f t="shared" ref="E99:E107" si="17">B99-D99</f>
        <v>1.3194733629284769E-10</v>
      </c>
      <c r="F99" s="31">
        <f t="shared" ref="F99:F107" si="18">C99*$J$104+$K$104</f>
        <v>2.4688799556020421E-9</v>
      </c>
      <c r="G99" s="28">
        <f t="shared" ref="G99:G107" si="19">B99-F99</f>
        <v>1.3112004439795805E-10</v>
      </c>
      <c r="I99" s="4" t="s">
        <v>3</v>
      </c>
      <c r="J99" s="16">
        <f t="array" ref="J99:K101">LINEST(B98:B107,C98:C107,1,1)</f>
        <v>-3.3872551193826901E-8</v>
      </c>
      <c r="K99" s="6">
        <v>1.3400079836002847E-8</v>
      </c>
      <c r="L99" s="4" t="s">
        <v>5</v>
      </c>
    </row>
    <row r="100" spans="2:12" x14ac:dyDescent="0.3">
      <c r="B100" s="6">
        <v>2.2999999999999999E-9</v>
      </c>
      <c r="C100" s="14">
        <v>0.32767000000000002</v>
      </c>
      <c r="D100" s="6">
        <f t="shared" si="16"/>
        <v>2.3010609863215857E-9</v>
      </c>
      <c r="E100" s="17">
        <f t="shared" si="17"/>
        <v>-1.0609863215857803E-12</v>
      </c>
      <c r="F100" s="16">
        <f t="shared" si="18"/>
        <v>2.2734040799165176E-9</v>
      </c>
      <c r="G100" s="6">
        <f t="shared" si="19"/>
        <v>2.6595920083482287E-11</v>
      </c>
      <c r="I100" s="4" t="s">
        <v>4</v>
      </c>
      <c r="J100" s="17">
        <v>2.178099850669961E-9</v>
      </c>
      <c r="K100" s="17">
        <v>7.709617462916109E-10</v>
      </c>
      <c r="L100" s="4" t="s">
        <v>6</v>
      </c>
    </row>
    <row r="101" spans="2:12" ht="13.8" customHeight="1" x14ac:dyDescent="0.3">
      <c r="B101" s="6">
        <v>1.9500000000000001E-9</v>
      </c>
      <c r="C101" s="14">
        <v>0.33554</v>
      </c>
      <c r="D101" s="6">
        <f t="shared" si="16"/>
        <v>2.0344840084261686E-9</v>
      </c>
      <c r="E101" s="17">
        <f t="shared" si="17"/>
        <v>-8.4484008426168507E-11</v>
      </c>
      <c r="F101" s="16">
        <f t="shared" si="18"/>
        <v>1.9613563838424673E-9</v>
      </c>
      <c r="G101" s="6">
        <f t="shared" si="19"/>
        <v>-1.1356383842467207E-11</v>
      </c>
      <c r="I101" s="4" t="s">
        <v>63</v>
      </c>
      <c r="J101" s="12">
        <v>0.96798037122277758</v>
      </c>
      <c r="K101" s="17">
        <v>1.8474285489923896E-10</v>
      </c>
      <c r="L101" s="4" t="s">
        <v>7</v>
      </c>
    </row>
    <row r="102" spans="2:12" x14ac:dyDescent="0.3">
      <c r="B102" s="6">
        <v>1.55E-9</v>
      </c>
      <c r="C102" s="14">
        <v>0.34506999999999999</v>
      </c>
      <c r="D102" s="6">
        <f t="shared" si="16"/>
        <v>1.7116785955489998E-9</v>
      </c>
      <c r="E102" s="16">
        <f t="shared" si="17"/>
        <v>-1.6167859554899983E-10</v>
      </c>
      <c r="F102" s="16">
        <f t="shared" si="18"/>
        <v>1.5834892245558462E-9</v>
      </c>
      <c r="G102" s="6">
        <f t="shared" si="19"/>
        <v>-3.3489224555846214E-11</v>
      </c>
    </row>
    <row r="103" spans="2:12" x14ac:dyDescent="0.3">
      <c r="B103" s="6">
        <v>1.2E-9</v>
      </c>
      <c r="C103" s="14">
        <v>0.35465000000000002</v>
      </c>
      <c r="D103" s="6">
        <f t="shared" si="16"/>
        <v>1.3871795551121363E-9</v>
      </c>
      <c r="E103" s="16">
        <f t="shared" si="17"/>
        <v>-1.8717955511213628E-10</v>
      </c>
      <c r="F103" s="16">
        <f t="shared" si="18"/>
        <v>1.2036395513170391E-9</v>
      </c>
      <c r="G103" s="6">
        <f t="shared" si="19"/>
        <v>-3.6395513170391024E-12</v>
      </c>
      <c r="I103" s="9" t="s">
        <v>49</v>
      </c>
      <c r="J103" s="9"/>
      <c r="K103" s="9"/>
      <c r="L103" s="9"/>
    </row>
    <row r="104" spans="2:12" x14ac:dyDescent="0.3">
      <c r="B104" s="16">
        <v>8.9999999999999999E-10</v>
      </c>
      <c r="C104" s="14">
        <v>0.36286000000000002</v>
      </c>
      <c r="D104" s="6">
        <f t="shared" si="16"/>
        <v>1.1090859098108181E-9</v>
      </c>
      <c r="E104" s="16">
        <f t="shared" si="17"/>
        <v>-2.0908590981081814E-10</v>
      </c>
      <c r="F104" s="16">
        <f t="shared" si="18"/>
        <v>8.7811076036812273E-10</v>
      </c>
      <c r="G104" s="6">
        <f t="shared" si="19"/>
        <v>2.1889239631877268E-11</v>
      </c>
      <c r="I104" s="4" t="s">
        <v>3</v>
      </c>
      <c r="J104" s="16">
        <f t="array" ref="J104:K106">LINEST(B100:B104,C100:C104,1,1)</f>
        <v>-3.965027904371682E-8</v>
      </c>
      <c r="K104" s="6">
        <v>1.526561101417121E-8</v>
      </c>
      <c r="L104" s="4" t="s">
        <v>5</v>
      </c>
    </row>
    <row r="105" spans="2:12" x14ac:dyDescent="0.3">
      <c r="B105" s="16">
        <v>6E-10</v>
      </c>
      <c r="C105" s="14">
        <v>0.37469999999999998</v>
      </c>
      <c r="D105" s="16">
        <f t="shared" si="16"/>
        <v>7.0803490367590792E-10</v>
      </c>
      <c r="E105" s="16">
        <f t="shared" si="17"/>
        <v>-1.0803490367590792E-10</v>
      </c>
      <c r="F105" s="31">
        <f t="shared" si="18"/>
        <v>4.0865145649051846E-10</v>
      </c>
      <c r="G105" s="28">
        <f t="shared" si="19"/>
        <v>1.9134854350948154E-10</v>
      </c>
      <c r="I105" s="4" t="s">
        <v>4</v>
      </c>
      <c r="J105" s="17">
        <v>1.009272619159781E-9</v>
      </c>
      <c r="K105" s="17">
        <v>3.4859289405848235E-10</v>
      </c>
      <c r="L105" s="4" t="s">
        <v>6</v>
      </c>
    </row>
    <row r="106" spans="2:12" ht="13.8" customHeight="1" x14ac:dyDescent="0.3">
      <c r="B106" s="16">
        <v>3.4999999999999998E-10</v>
      </c>
      <c r="C106" s="14">
        <v>0.39039000000000001</v>
      </c>
      <c r="D106" s="16">
        <f t="shared" si="16"/>
        <v>1.7657457544476359E-10</v>
      </c>
      <c r="E106" s="16">
        <f t="shared" si="17"/>
        <v>1.7342542455523639E-10</v>
      </c>
      <c r="F106" s="31">
        <f t="shared" si="18"/>
        <v>-2.1346142170539943E-10</v>
      </c>
      <c r="G106" s="28">
        <f t="shared" si="19"/>
        <v>5.6346142170539946E-10</v>
      </c>
      <c r="I106" s="4" t="s">
        <v>63</v>
      </c>
      <c r="J106" s="12">
        <v>0.99805999704998616</v>
      </c>
      <c r="K106" s="17">
        <v>2.8578685098440047E-11</v>
      </c>
      <c r="L106" s="4" t="s">
        <v>7</v>
      </c>
    </row>
    <row r="107" spans="2:12" x14ac:dyDescent="0.3">
      <c r="B107" s="16">
        <v>1E-10</v>
      </c>
      <c r="C107" s="14">
        <v>0.39822999999999997</v>
      </c>
      <c r="D107" s="17">
        <f t="shared" si="16"/>
        <v>-8.8986225914837931E-11</v>
      </c>
      <c r="E107" s="16">
        <f t="shared" si="17"/>
        <v>1.8898622591483795E-10</v>
      </c>
      <c r="F107" s="31">
        <f t="shared" si="18"/>
        <v>-5.2431960940813844E-10</v>
      </c>
      <c r="G107" s="28">
        <f t="shared" si="19"/>
        <v>6.2431960940813841E-10</v>
      </c>
    </row>
    <row r="115" spans="2:12" x14ac:dyDescent="0.3">
      <c r="B115" s="26" t="s">
        <v>33</v>
      </c>
      <c r="C115" s="26"/>
      <c r="D115" s="26"/>
      <c r="E115" s="26"/>
      <c r="F115" s="26"/>
      <c r="G115" s="26"/>
      <c r="I115" s="4" t="s">
        <v>22</v>
      </c>
      <c r="J115" s="3" t="s">
        <v>24</v>
      </c>
      <c r="K115" s="4" t="s">
        <v>23</v>
      </c>
      <c r="L115" s="3">
        <v>3</v>
      </c>
    </row>
    <row r="116" spans="2:12" x14ac:dyDescent="0.3">
      <c r="B116" s="1" t="s">
        <v>40</v>
      </c>
      <c r="C116" s="1" t="s">
        <v>26</v>
      </c>
      <c r="D116" s="1" t="s">
        <v>41</v>
      </c>
      <c r="E116" s="1" t="s">
        <v>42</v>
      </c>
      <c r="F116" s="1" t="s">
        <v>43</v>
      </c>
      <c r="G116" s="1" t="s">
        <v>44</v>
      </c>
    </row>
    <row r="117" spans="2:12" x14ac:dyDescent="0.3">
      <c r="B117" s="6">
        <v>2.8499999999999999E-9</v>
      </c>
      <c r="C117" s="14">
        <v>0.40867999999999999</v>
      </c>
      <c r="D117" s="6">
        <f>C117*$J$118+$K$118</f>
        <v>3.0967611097585784E-9</v>
      </c>
      <c r="E117" s="16">
        <f>B117-D117</f>
        <v>-2.4676110975857851E-10</v>
      </c>
      <c r="F117" s="30">
        <f>C117*$J$123+$K$123</f>
        <v>3.9790589815622014E-9</v>
      </c>
      <c r="G117" s="28">
        <f>B117-F117</f>
        <v>-1.1290589815622016E-9</v>
      </c>
      <c r="I117" s="9" t="s">
        <v>47</v>
      </c>
      <c r="J117" s="9"/>
      <c r="K117" s="9"/>
      <c r="L117" s="9"/>
    </row>
    <row r="118" spans="2:12" x14ac:dyDescent="0.3">
      <c r="B118" s="6">
        <v>2.5000000000000001E-9</v>
      </c>
      <c r="C118" s="14">
        <v>0.39562000000000003</v>
      </c>
      <c r="D118" s="6">
        <f t="shared" ref="D118:D127" si="20">C118*$J$118+$K$118</f>
        <v>2.5366027971274025E-9</v>
      </c>
      <c r="E118" s="17">
        <f t="shared" ref="E118:E127" si="21">B118-D118</f>
        <v>-3.6602797127402449E-11</v>
      </c>
      <c r="F118" s="30">
        <f t="shared" ref="F118:F127" si="22">C118*$J$123+$K$123</f>
        <v>3.1990669911953234E-9</v>
      </c>
      <c r="G118" s="28">
        <f t="shared" ref="G118:G127" si="23">B118-F118</f>
        <v>-6.9906699119532332E-10</v>
      </c>
      <c r="I118" s="4" t="s">
        <v>3</v>
      </c>
      <c r="J118" s="16">
        <f t="array" ref="J118:K120">LINEST(B117:B127,C117:C127,1,1)</f>
        <v>4.2891141855373487E-8</v>
      </c>
      <c r="K118" s="6">
        <v>-1.4431990743695459E-8</v>
      </c>
      <c r="L118" s="4" t="s">
        <v>5</v>
      </c>
    </row>
    <row r="119" spans="2:12" x14ac:dyDescent="0.3">
      <c r="B119" s="6">
        <v>2.3499999999999999E-9</v>
      </c>
      <c r="C119" s="14">
        <v>0.39006999999999997</v>
      </c>
      <c r="D119" s="6">
        <f t="shared" si="20"/>
        <v>2.2985569598300769E-9</v>
      </c>
      <c r="E119" s="17">
        <f t="shared" si="21"/>
        <v>5.1443040169923037E-11</v>
      </c>
      <c r="F119" s="30">
        <f t="shared" si="22"/>
        <v>2.8676002571573279E-9</v>
      </c>
      <c r="G119" s="28">
        <f t="shared" si="23"/>
        <v>-5.1760025715732793E-10</v>
      </c>
      <c r="I119" s="4" t="s">
        <v>4</v>
      </c>
      <c r="J119" s="17">
        <v>2.2833756574802719E-9</v>
      </c>
      <c r="K119" s="17">
        <v>8.53557844761629E-10</v>
      </c>
      <c r="L119" s="4" t="s">
        <v>6</v>
      </c>
    </row>
    <row r="120" spans="2:12" ht="13.8" customHeight="1" x14ac:dyDescent="0.3">
      <c r="B120" s="6">
        <v>2.1999999999999998E-9</v>
      </c>
      <c r="C120" s="14">
        <v>0.38561000000000001</v>
      </c>
      <c r="D120" s="6">
        <f t="shared" si="20"/>
        <v>2.1072624671551109E-9</v>
      </c>
      <c r="E120" s="17">
        <f t="shared" si="21"/>
        <v>9.2737532844888977E-11</v>
      </c>
      <c r="F120" s="30">
        <f t="shared" si="22"/>
        <v>2.6012323952096805E-9</v>
      </c>
      <c r="G120" s="28">
        <f t="shared" si="23"/>
        <v>-4.0123239520968066E-10</v>
      </c>
      <c r="I120" s="4" t="s">
        <v>63</v>
      </c>
      <c r="J120" s="12">
        <v>0.97512727709304747</v>
      </c>
      <c r="K120" s="17">
        <v>1.4748776495009859E-10</v>
      </c>
      <c r="L120" s="4" t="s">
        <v>7</v>
      </c>
    </row>
    <row r="121" spans="2:12" x14ac:dyDescent="0.3">
      <c r="B121" s="6">
        <v>1.9000000000000001E-9</v>
      </c>
      <c r="C121" s="14">
        <v>0.37780000000000002</v>
      </c>
      <c r="D121" s="6">
        <f t="shared" si="20"/>
        <v>1.7722826492646472E-9</v>
      </c>
      <c r="E121" s="17">
        <f t="shared" si="21"/>
        <v>1.2771735073535284E-10</v>
      </c>
      <c r="F121" s="30">
        <f t="shared" si="22"/>
        <v>2.1347900181219835E-9</v>
      </c>
      <c r="G121" s="28">
        <f t="shared" si="23"/>
        <v>-2.3479001812198347E-10</v>
      </c>
    </row>
    <row r="122" spans="2:12" x14ac:dyDescent="0.3">
      <c r="B122" s="6">
        <v>1.6999999999999999E-9</v>
      </c>
      <c r="C122" s="14">
        <v>0.37342999999999998</v>
      </c>
      <c r="D122" s="6">
        <f t="shared" si="20"/>
        <v>1.5848483593566629E-9</v>
      </c>
      <c r="E122" s="17">
        <f t="shared" si="21"/>
        <v>1.1515164064333706E-10</v>
      </c>
      <c r="F122" s="30">
        <f t="shared" si="22"/>
        <v>1.8737972924019762E-9</v>
      </c>
      <c r="G122" s="28">
        <f t="shared" si="23"/>
        <v>-1.7379729240197625E-10</v>
      </c>
      <c r="I122" s="9" t="s">
        <v>48</v>
      </c>
      <c r="J122" s="9"/>
      <c r="K122" s="9"/>
      <c r="L122" s="9"/>
    </row>
    <row r="123" spans="2:12" x14ac:dyDescent="0.3">
      <c r="B123" s="6">
        <v>1.45E-9</v>
      </c>
      <c r="C123" s="14">
        <v>0.36687999999999998</v>
      </c>
      <c r="D123" s="6">
        <f t="shared" si="20"/>
        <v>1.303911380203966E-9</v>
      </c>
      <c r="E123" s="17">
        <f t="shared" si="21"/>
        <v>1.4608861979603392E-10</v>
      </c>
      <c r="F123" s="29">
        <f t="shared" si="22"/>
        <v>1.4826068225012825E-9</v>
      </c>
      <c r="G123" s="6">
        <f t="shared" si="23"/>
        <v>-3.2606822501282559E-11</v>
      </c>
      <c r="I123" s="4" t="s">
        <v>3</v>
      </c>
      <c r="J123" s="16">
        <f t="array" ref="J123:K125">LINEST(B123:B127,C123:C127,1,1)</f>
        <v>5.9723735862701446E-8</v>
      </c>
      <c r="K123" s="6">
        <v>-2.0428837390806624E-8</v>
      </c>
      <c r="L123" s="4" t="s">
        <v>5</v>
      </c>
    </row>
    <row r="124" spans="2:12" x14ac:dyDescent="0.3">
      <c r="B124" s="6">
        <v>1.0999999999999999E-9</v>
      </c>
      <c r="C124" s="14">
        <v>0.35991000000000001</v>
      </c>
      <c r="D124" s="6">
        <f t="shared" si="20"/>
        <v>1.0049601214720125E-9</v>
      </c>
      <c r="E124" s="17">
        <f t="shared" si="21"/>
        <v>9.503987852798743E-11</v>
      </c>
      <c r="F124" s="29">
        <f t="shared" si="22"/>
        <v>1.0663323835382533E-9</v>
      </c>
      <c r="G124" s="6">
        <f t="shared" si="23"/>
        <v>3.3667616461746608E-11</v>
      </c>
      <c r="I124" s="4" t="s">
        <v>4</v>
      </c>
      <c r="J124" s="17">
        <v>2.4503980412594244E-9</v>
      </c>
      <c r="K124" s="17">
        <v>8.7017713851649838E-10</v>
      </c>
      <c r="L124" s="4" t="s">
        <v>6</v>
      </c>
    </row>
    <row r="125" spans="2:12" ht="13.8" customHeight="1" x14ac:dyDescent="0.3">
      <c r="B125" s="16">
        <v>6.7500000000000005E-10</v>
      </c>
      <c r="C125" s="14">
        <v>0.35344999999999999</v>
      </c>
      <c r="D125" s="16">
        <f t="shared" si="20"/>
        <v>7.2788334508630067E-10</v>
      </c>
      <c r="E125" s="17">
        <f t="shared" si="21"/>
        <v>-5.288334508630062E-11</v>
      </c>
      <c r="F125" s="29">
        <f t="shared" si="22"/>
        <v>6.8051704986520299E-10</v>
      </c>
      <c r="G125" s="6">
        <f t="shared" si="23"/>
        <v>-5.5170498652029453E-12</v>
      </c>
      <c r="I125" s="4" t="s">
        <v>63</v>
      </c>
      <c r="J125" s="12">
        <v>0.99497526824815563</v>
      </c>
      <c r="K125" s="17">
        <v>4.2481950922763348E-11</v>
      </c>
      <c r="L125" s="4" t="s">
        <v>7</v>
      </c>
    </row>
    <row r="126" spans="2:12" x14ac:dyDescent="0.3">
      <c r="B126" s="16">
        <v>5.4999999999999996E-10</v>
      </c>
      <c r="C126" s="14">
        <v>0.35055999999999998</v>
      </c>
      <c r="D126" s="16">
        <f t="shared" si="20"/>
        <v>6.0392794512427091E-10</v>
      </c>
      <c r="E126" s="17">
        <f t="shared" si="21"/>
        <v>-5.3927945124270947E-11</v>
      </c>
      <c r="F126" s="29">
        <f t="shared" si="22"/>
        <v>5.0791545322199488E-10</v>
      </c>
      <c r="G126" s="6">
        <f t="shared" si="23"/>
        <v>4.2084546778005086E-11</v>
      </c>
    </row>
    <row r="127" spans="2:12" x14ac:dyDescent="0.3">
      <c r="B127" s="16">
        <v>1E-10</v>
      </c>
      <c r="C127" s="14">
        <v>0.34436</v>
      </c>
      <c r="D127" s="16">
        <f t="shared" si="20"/>
        <v>3.3800286562095468E-10</v>
      </c>
      <c r="E127" s="16">
        <f t="shared" si="21"/>
        <v>-2.3800286562095466E-10</v>
      </c>
      <c r="F127" s="29">
        <f t="shared" si="22"/>
        <v>1.3762829087324641E-10</v>
      </c>
      <c r="G127" s="6">
        <f t="shared" si="23"/>
        <v>-3.7628290873246403E-11</v>
      </c>
    </row>
    <row r="134" spans="2:12" x14ac:dyDescent="0.3">
      <c r="B134" s="27" t="s">
        <v>34</v>
      </c>
      <c r="C134" s="27"/>
      <c r="D134" s="27"/>
      <c r="E134" s="27"/>
      <c r="F134" s="27"/>
      <c r="G134" s="27"/>
      <c r="I134" s="4" t="s">
        <v>22</v>
      </c>
      <c r="J134" s="3" t="s">
        <v>24</v>
      </c>
      <c r="K134" s="4" t="s">
        <v>23</v>
      </c>
      <c r="L134" s="3">
        <v>3</v>
      </c>
    </row>
    <row r="135" spans="2:12" x14ac:dyDescent="0.3">
      <c r="B135" s="1" t="s">
        <v>40</v>
      </c>
      <c r="C135" s="1" t="s">
        <v>26</v>
      </c>
      <c r="D135" s="1" t="s">
        <v>41</v>
      </c>
      <c r="E135" s="1" t="s">
        <v>42</v>
      </c>
      <c r="F135" s="1" t="s">
        <v>43</v>
      </c>
      <c r="G135" s="1" t="s">
        <v>44</v>
      </c>
    </row>
    <row r="136" spans="2:12" x14ac:dyDescent="0.3">
      <c r="B136" s="6">
        <v>2.9750000000000002E-9</v>
      </c>
      <c r="C136" s="14">
        <v>0.25430000000000003</v>
      </c>
      <c r="D136" s="6">
        <f>C136*$J$137+$K$137</f>
        <v>3.1456074612093713E-9</v>
      </c>
      <c r="E136" s="16">
        <f>B136-D136</f>
        <v>-1.7060746120937109E-10</v>
      </c>
      <c r="F136" s="6">
        <f>$J$142*C136+$K$142</f>
        <v>2.9935109606613943E-9</v>
      </c>
      <c r="G136" s="6">
        <f>B136-F136</f>
        <v>-1.8510960661394083E-11</v>
      </c>
      <c r="I136" s="9" t="s">
        <v>45</v>
      </c>
      <c r="J136" s="9"/>
      <c r="K136" s="9"/>
      <c r="L136" s="9"/>
    </row>
    <row r="137" spans="2:12" x14ac:dyDescent="0.3">
      <c r="B137" s="6">
        <v>2.7000000000000002E-9</v>
      </c>
      <c r="C137" s="14">
        <v>0.25257000000000002</v>
      </c>
      <c r="D137" s="6">
        <f t="shared" ref="D137:D148" si="24">C137*$J$137+$K$137</f>
        <v>2.8247866333112534E-9</v>
      </c>
      <c r="E137" s="16">
        <f t="shared" ref="E137:E142" si="25">B137-D137</f>
        <v>-1.2478663331125323E-10</v>
      </c>
      <c r="F137" s="6">
        <f t="shared" ref="F137:F148" si="26">$J$142*C137+$K$142</f>
        <v>2.71188217719652E-9</v>
      </c>
      <c r="G137" s="6">
        <f t="shared" ref="G137:G148" si="27">B137-F137</f>
        <v>-1.1882177196519836E-11</v>
      </c>
      <c r="I137" s="4" t="s">
        <v>3</v>
      </c>
      <c r="J137" s="6">
        <f t="array" ref="J137:K139">LINEST(B136:B148,C136:C148,1,1)</f>
        <v>1.8544556525902653E-7</v>
      </c>
      <c r="K137" s="6">
        <v>-4.4013199784161079E-8</v>
      </c>
      <c r="L137" s="4" t="s">
        <v>5</v>
      </c>
    </row>
    <row r="138" spans="2:12" x14ac:dyDescent="0.3">
      <c r="B138" s="6">
        <v>2.1999999999999998E-9</v>
      </c>
      <c r="C138" s="14">
        <v>0.2495</v>
      </c>
      <c r="D138" s="6">
        <f t="shared" si="24"/>
        <v>2.255468747966038E-9</v>
      </c>
      <c r="E138" s="17">
        <f t="shared" si="25"/>
        <v>-5.5468747966038179E-11</v>
      </c>
      <c r="F138" s="6">
        <f t="shared" si="26"/>
        <v>2.2121131799496018E-9</v>
      </c>
      <c r="G138" s="6">
        <f t="shared" si="27"/>
        <v>-1.2113179949601925E-11</v>
      </c>
      <c r="I138" s="4" t="s">
        <v>4</v>
      </c>
      <c r="J138" s="17">
        <v>3.8918731639592183E-9</v>
      </c>
      <c r="K138" s="17">
        <v>9.3359386626699278E-10</v>
      </c>
      <c r="L138" s="4" t="s">
        <v>6</v>
      </c>
    </row>
    <row r="139" spans="2:12" ht="13.8" customHeight="1" x14ac:dyDescent="0.3">
      <c r="B139" s="6">
        <v>1.85E-9</v>
      </c>
      <c r="C139" s="14">
        <v>0.24681</v>
      </c>
      <c r="D139" s="6">
        <f t="shared" si="24"/>
        <v>1.7566201774192615E-9</v>
      </c>
      <c r="E139" s="17">
        <f t="shared" si="25"/>
        <v>9.3379822580738543E-11</v>
      </c>
      <c r="F139" s="6">
        <f t="shared" si="26"/>
        <v>1.7742048403423717E-9</v>
      </c>
      <c r="G139" s="6">
        <f t="shared" si="27"/>
        <v>7.5795159657628326E-11</v>
      </c>
      <c r="I139" s="4" t="s">
        <v>63</v>
      </c>
      <c r="J139" s="13">
        <v>0.99517854473314649</v>
      </c>
      <c r="K139" s="17">
        <v>1.2692942217932778E-10</v>
      </c>
      <c r="L139" s="4" t="s">
        <v>7</v>
      </c>
    </row>
    <row r="140" spans="2:12" x14ac:dyDescent="0.3">
      <c r="B140" s="6">
        <v>1.25E-9</v>
      </c>
      <c r="C140" s="14">
        <v>0.24345</v>
      </c>
      <c r="D140" s="6">
        <f t="shared" si="24"/>
        <v>1.1335230781489328E-9</v>
      </c>
      <c r="E140" s="16">
        <f t="shared" si="25"/>
        <v>1.1647692185106718E-10</v>
      </c>
      <c r="F140" s="6">
        <f t="shared" si="26"/>
        <v>1.2272263938441229E-9</v>
      </c>
      <c r="G140" s="6">
        <f t="shared" si="27"/>
        <v>2.277360615587711E-11</v>
      </c>
    </row>
    <row r="141" spans="2:12" x14ac:dyDescent="0.3">
      <c r="B141" s="16">
        <v>8.0000000000000003E-10</v>
      </c>
      <c r="C141" s="14">
        <v>0.24117</v>
      </c>
      <c r="D141" s="16">
        <f t="shared" si="24"/>
        <v>7.1070718935834609E-10</v>
      </c>
      <c r="E141" s="17">
        <f t="shared" si="25"/>
        <v>8.9292810641653943E-11</v>
      </c>
      <c r="F141" s="6">
        <f t="shared" si="26"/>
        <v>8.5606244800602033E-10</v>
      </c>
      <c r="G141" s="6">
        <f t="shared" si="27"/>
        <v>-5.6062448006020301E-11</v>
      </c>
      <c r="I141" s="9" t="s">
        <v>46</v>
      </c>
      <c r="J141" s="9"/>
      <c r="K141" s="9"/>
      <c r="L141" s="9"/>
    </row>
    <row r="142" spans="2:12" x14ac:dyDescent="0.3">
      <c r="B142" s="16">
        <v>5.4999999999999996E-10</v>
      </c>
      <c r="C142" s="14">
        <v>0.23973</v>
      </c>
      <c r="D142" s="16">
        <f t="shared" si="24"/>
        <v>4.436655753853481E-10</v>
      </c>
      <c r="E142" s="16">
        <f t="shared" si="25"/>
        <v>1.0633442461465186E-10</v>
      </c>
      <c r="F142" s="28">
        <f t="shared" si="26"/>
        <v>6.2164311379248325E-10</v>
      </c>
      <c r="G142" s="28">
        <f t="shared" si="27"/>
        <v>-7.1643113792483286E-11</v>
      </c>
      <c r="I142" s="4" t="s">
        <v>3</v>
      </c>
      <c r="J142" s="6">
        <f t="array" ref="J142:K144">LINEST(B136:B141,C136:C141,1,1)</f>
        <v>1.6279120431495577E-7</v>
      </c>
      <c r="K142" s="6">
        <v>-3.8404292296631863E-8</v>
      </c>
      <c r="L142" s="4" t="s">
        <v>5</v>
      </c>
    </row>
    <row r="143" spans="2:12" x14ac:dyDescent="0.3">
      <c r="B143" s="16">
        <v>3E-10</v>
      </c>
      <c r="C143" s="14">
        <v>0.23815</v>
      </c>
      <c r="D143" s="16">
        <f t="shared" si="24"/>
        <v>1.5066158227609083E-10</v>
      </c>
      <c r="E143" s="17">
        <f t="shared" ref="E143:E148" si="28">B143-D143</f>
        <v>1.4933841772390916E-10</v>
      </c>
      <c r="F143" s="28">
        <f t="shared" si="26"/>
        <v>3.6443301097485191E-10</v>
      </c>
      <c r="G143" s="28">
        <f t="shared" si="27"/>
        <v>-6.4433010974851917E-11</v>
      </c>
      <c r="I143" s="4" t="s">
        <v>4</v>
      </c>
      <c r="J143" s="17">
        <v>4.3668673007647866E-9</v>
      </c>
      <c r="K143" s="17">
        <v>1.0830306209016118E-9</v>
      </c>
      <c r="L143" s="4" t="s">
        <v>6</v>
      </c>
    </row>
    <row r="144" spans="2:12" ht="13.8" customHeight="1" x14ac:dyDescent="0.3">
      <c r="B144" s="16">
        <v>-3.4999999999999998E-10</v>
      </c>
      <c r="C144" s="14">
        <v>0.23521</v>
      </c>
      <c r="D144" s="16">
        <f t="shared" si="24"/>
        <v>-3.9454837958544672E-10</v>
      </c>
      <c r="E144" s="17">
        <f t="shared" si="28"/>
        <v>4.4548379585446738E-11</v>
      </c>
      <c r="F144" s="28">
        <f t="shared" si="26"/>
        <v>-1.1417312971111411E-10</v>
      </c>
      <c r="G144" s="28">
        <f t="shared" si="27"/>
        <v>-2.3582687028888587E-10</v>
      </c>
      <c r="I144" s="4" t="s">
        <v>63</v>
      </c>
      <c r="J144" s="13">
        <v>0.99712994731642923</v>
      </c>
      <c r="K144" s="17">
        <v>5.0092694999682405E-11</v>
      </c>
      <c r="L144" s="4" t="s">
        <v>7</v>
      </c>
    </row>
    <row r="145" spans="2:7" x14ac:dyDescent="0.3">
      <c r="B145" s="16">
        <v>-8.4999999999999996E-10</v>
      </c>
      <c r="C145" s="14">
        <v>0.23235</v>
      </c>
      <c r="D145" s="16">
        <f t="shared" si="24"/>
        <v>-9.2492269622626657E-10</v>
      </c>
      <c r="E145" s="17">
        <f t="shared" si="28"/>
        <v>7.4922696226266614E-11</v>
      </c>
      <c r="F145" s="28">
        <f t="shared" si="26"/>
        <v>-5.7975597405189099E-10</v>
      </c>
      <c r="G145" s="28">
        <f t="shared" si="27"/>
        <v>-2.7024402594810897E-10</v>
      </c>
    </row>
    <row r="146" spans="2:7" x14ac:dyDescent="0.3">
      <c r="B146" s="6">
        <v>-1.3500000000000001E-9</v>
      </c>
      <c r="C146" s="14">
        <v>0.23</v>
      </c>
      <c r="D146" s="6">
        <f t="shared" si="24"/>
        <v>-1.3607197745849764E-9</v>
      </c>
      <c r="E146" s="17">
        <f t="shared" si="28"/>
        <v>1.0719774584976263E-11</v>
      </c>
      <c r="F146" s="28">
        <f t="shared" si="26"/>
        <v>-9.6231530419203408E-10</v>
      </c>
      <c r="G146" s="28">
        <f t="shared" si="27"/>
        <v>-3.8768469580796601E-10</v>
      </c>
    </row>
    <row r="147" spans="2:7" x14ac:dyDescent="0.3">
      <c r="B147" s="6">
        <v>-1.9000000000000001E-9</v>
      </c>
      <c r="C147" s="14">
        <v>0.22781999999999999</v>
      </c>
      <c r="D147" s="6">
        <f t="shared" si="24"/>
        <v>-1.7649911068496561E-9</v>
      </c>
      <c r="E147" s="16">
        <f t="shared" si="28"/>
        <v>-1.3500889315034399E-10</v>
      </c>
      <c r="F147" s="28">
        <f t="shared" si="26"/>
        <v>-1.317200129598637E-9</v>
      </c>
      <c r="G147" s="28">
        <f t="shared" si="27"/>
        <v>-5.8279987040136306E-10</v>
      </c>
    </row>
    <row r="148" spans="2:7" x14ac:dyDescent="0.3">
      <c r="B148" s="6">
        <v>-2.45E-9</v>
      </c>
      <c r="C148" s="14">
        <v>0.22520000000000001</v>
      </c>
      <c r="D148" s="6">
        <f t="shared" si="24"/>
        <v>-2.250858487828303E-9</v>
      </c>
      <c r="E148" s="16">
        <f t="shared" si="28"/>
        <v>-1.9914151217169704E-10</v>
      </c>
      <c r="F148" s="28">
        <f t="shared" si="26"/>
        <v>-1.7437130849038199E-9</v>
      </c>
      <c r="G148" s="28">
        <f t="shared" si="27"/>
        <v>-7.0628691509618007E-10</v>
      </c>
    </row>
  </sheetData>
  <mergeCells count="21">
    <mergeCell ref="I141:L141"/>
    <mergeCell ref="I122:L122"/>
    <mergeCell ref="B115:G115"/>
    <mergeCell ref="B96:G96"/>
    <mergeCell ref="I103:L103"/>
    <mergeCell ref="I117:L117"/>
    <mergeCell ref="I136:L136"/>
    <mergeCell ref="AH13:AK13"/>
    <mergeCell ref="B58:E58"/>
    <mergeCell ref="I60:L60"/>
    <mergeCell ref="B77:E77"/>
    <mergeCell ref="I79:L79"/>
    <mergeCell ref="I98:L98"/>
    <mergeCell ref="I41:L41"/>
    <mergeCell ref="I85:K85"/>
    <mergeCell ref="B134:G134"/>
    <mergeCell ref="B1:E1"/>
    <mergeCell ref="I3:L3"/>
    <mergeCell ref="B20:E20"/>
    <mergeCell ref="I22:L22"/>
    <mergeCell ref="B39:E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8CD5-DB8A-41AA-91B8-D025414AED61}">
  <dimension ref="B2:X14"/>
  <sheetViews>
    <sheetView tabSelected="1" zoomScale="85" zoomScaleNormal="85" workbookViewId="0">
      <selection activeCell="X25" sqref="X25"/>
    </sheetView>
  </sheetViews>
  <sheetFormatPr defaultRowHeight="14.4" x14ac:dyDescent="0.3"/>
  <cols>
    <col min="1" max="3" width="8.88671875" style="2"/>
    <col min="4" max="5" width="10.77734375" style="2" customWidth="1"/>
    <col min="6" max="6" width="8.88671875" style="2"/>
    <col min="7" max="7" width="12" style="2" bestFit="1" customWidth="1"/>
    <col min="8" max="9" width="8.88671875" style="2"/>
    <col min="10" max="10" width="8.88671875" style="2" customWidth="1"/>
    <col min="11" max="14" width="8.88671875" style="2"/>
    <col min="15" max="15" width="12.109375" style="2" bestFit="1" customWidth="1"/>
    <col min="16" max="16" width="11.109375" style="2" bestFit="1" customWidth="1"/>
    <col min="17" max="21" width="8.88671875" style="2"/>
    <col min="22" max="22" width="9.77734375" style="2" bestFit="1" customWidth="1"/>
    <col min="23" max="16384" width="8.88671875" style="2"/>
  </cols>
  <sheetData>
    <row r="2" spans="2:24" x14ac:dyDescent="0.3">
      <c r="B2" s="4" t="s">
        <v>20</v>
      </c>
      <c r="C2" s="4" t="s">
        <v>10</v>
      </c>
      <c r="D2" s="34" t="s">
        <v>59</v>
      </c>
      <c r="E2" s="35"/>
      <c r="F2" s="4" t="s">
        <v>12</v>
      </c>
      <c r="G2" s="4" t="s">
        <v>13</v>
      </c>
      <c r="H2" s="4" t="s">
        <v>14</v>
      </c>
      <c r="I2" s="4" t="s">
        <v>15</v>
      </c>
    </row>
    <row r="3" spans="2:24" x14ac:dyDescent="0.3">
      <c r="B3" s="3">
        <f>0.0000003766</f>
        <v>3.7660000000000002E-7</v>
      </c>
      <c r="C3" s="3">
        <f>299792458/B3</f>
        <v>796050074349442.38</v>
      </c>
      <c r="D3" s="13">
        <v>1.1659999999999999</v>
      </c>
      <c r="E3" s="13">
        <v>1.1661999999999999</v>
      </c>
      <c r="F3" s="3">
        <f>AVERAGE(D3:E3)</f>
        <v>1.1660999999999999</v>
      </c>
      <c r="G3" s="13">
        <f>_xlfn.STDEV.P(D3:E3)/SQRT(2)</f>
        <v>7.0710678118646961E-5</v>
      </c>
      <c r="H3" s="3">
        <f>C3*$O$4+$P$4</f>
        <v>1.2124203266684899</v>
      </c>
      <c r="I3" s="3">
        <f>F3-H3</f>
        <v>-4.6320326668489953E-2</v>
      </c>
      <c r="N3" s="9" t="s">
        <v>8</v>
      </c>
      <c r="O3" s="9"/>
      <c r="P3" s="9"/>
      <c r="Q3" s="9"/>
    </row>
    <row r="4" spans="2:24" x14ac:dyDescent="0.3">
      <c r="B4" s="6">
        <v>3.9649999999999998E-7</v>
      </c>
      <c r="C4" s="3">
        <f>299792458/B4</f>
        <v>756096993694829.75</v>
      </c>
      <c r="D4" s="13">
        <v>1.0527</v>
      </c>
      <c r="E4" s="13">
        <v>1.0529999999999999</v>
      </c>
      <c r="F4" s="3">
        <f>AVERAGE(D4:E4)</f>
        <v>1.0528499999999998</v>
      </c>
      <c r="G4" s="13">
        <f t="shared" ref="G4:G10" si="0">_xlfn.STDEV.P(D4:E4)/SQRT(2)</f>
        <v>1.0606601717797044E-4</v>
      </c>
      <c r="H4" s="3">
        <f>C4*$O$4+$P$4</f>
        <v>1.0853341374495993</v>
      </c>
      <c r="I4" s="3">
        <f>F4-H4</f>
        <v>-3.2484137449599437E-2</v>
      </c>
      <c r="N4" s="4" t="s">
        <v>3</v>
      </c>
      <c r="O4" s="16">
        <f t="array" ref="O4:P6">LINEST(F3:F10,C3:C10,1,1)</f>
        <v>3.1808858575269403E-15</v>
      </c>
      <c r="P4" s="36">
        <v>-1.3197240967129207</v>
      </c>
      <c r="Q4" s="4" t="s">
        <v>5</v>
      </c>
      <c r="V4" s="2" t="s">
        <v>10</v>
      </c>
      <c r="W4" s="32" t="s">
        <v>51</v>
      </c>
      <c r="X4" s="32" t="s">
        <v>52</v>
      </c>
    </row>
    <row r="5" spans="2:24" x14ac:dyDescent="0.3">
      <c r="B5" s="6">
        <v>4.5699999999999998E-7</v>
      </c>
      <c r="C5" s="3">
        <f>299792458/B5</f>
        <v>656001002188183.88</v>
      </c>
      <c r="D5" s="14">
        <v>0.80710000000000004</v>
      </c>
      <c r="E5" s="14">
        <v>0.80720999999999998</v>
      </c>
      <c r="F5" s="3">
        <f t="shared" ref="F5:F10" si="1">AVERAGE(D5:E5)</f>
        <v>0.80715500000000007</v>
      </c>
      <c r="G5" s="14">
        <f t="shared" si="0"/>
        <v>3.8890872965240129E-5</v>
      </c>
      <c r="H5" s="3">
        <f>C5*$O$4+$P$4</f>
        <v>0.76694021367097287</v>
      </c>
      <c r="I5" s="3">
        <f>F5-H5</f>
        <v>4.0214786329027197E-2</v>
      </c>
      <c r="N5" s="4" t="s">
        <v>4</v>
      </c>
      <c r="O5" s="17">
        <v>2.0725996590998726E-16</v>
      </c>
      <c r="P5" s="36">
        <v>0.12877403519216032</v>
      </c>
      <c r="Q5" s="4" t="s">
        <v>6</v>
      </c>
      <c r="V5" s="33">
        <v>300000000000000</v>
      </c>
      <c r="W5" s="2">
        <f>2*$P$6</f>
        <v>0.13526658604423306</v>
      </c>
      <c r="X5" s="2">
        <f>-W5</f>
        <v>-0.13526658604423306</v>
      </c>
    </row>
    <row r="6" spans="2:24" ht="13.8" customHeight="1" x14ac:dyDescent="0.3">
      <c r="B6" s="6">
        <v>4.6800000000000001E-7</v>
      </c>
      <c r="C6" s="3">
        <f>299792458/B6</f>
        <v>640582175213675.25</v>
      </c>
      <c r="D6" s="14">
        <v>0.81176999999999999</v>
      </c>
      <c r="E6" s="14">
        <v>0.81181999999999999</v>
      </c>
      <c r="F6" s="3">
        <f t="shared" si="1"/>
        <v>0.81179500000000004</v>
      </c>
      <c r="G6" s="14">
        <f t="shared" si="0"/>
        <v>1.767766952966174E-5</v>
      </c>
      <c r="H6" s="3">
        <f>C6*$O$4+$P$4</f>
        <v>0.71789468500810338</v>
      </c>
      <c r="I6" s="3">
        <f>F6-H6</f>
        <v>9.3900314991896661E-2</v>
      </c>
      <c r="N6" s="4" t="s">
        <v>63</v>
      </c>
      <c r="O6" s="18">
        <v>0.97515943042054787</v>
      </c>
      <c r="P6" s="17">
        <v>6.7633293022116528E-2</v>
      </c>
      <c r="Q6" s="4" t="s">
        <v>7</v>
      </c>
      <c r="V6" s="33">
        <v>796050074349442.38</v>
      </c>
      <c r="W6" s="2">
        <f t="shared" ref="W6:W14" si="2">2*$P$6</f>
        <v>0.13526658604423306</v>
      </c>
      <c r="X6" s="2">
        <f t="shared" ref="X6:X14" si="3">-W6</f>
        <v>-0.13526658604423306</v>
      </c>
    </row>
    <row r="7" spans="2:24" x14ac:dyDescent="0.3">
      <c r="B7" s="6">
        <v>5.2300000000000001E-7</v>
      </c>
      <c r="C7" s="3">
        <f>299792458/B7</f>
        <v>573216936902485.63</v>
      </c>
      <c r="D7" s="14">
        <v>0.55656000000000005</v>
      </c>
      <c r="E7" s="14">
        <v>0.55659999999999998</v>
      </c>
      <c r="F7" s="3">
        <f t="shared" si="1"/>
        <v>0.55658000000000007</v>
      </c>
      <c r="G7" s="14">
        <f t="shared" si="0"/>
        <v>1.414213562370584E-5</v>
      </c>
      <c r="H7" s="3">
        <f>C7*$O$4+$P$4</f>
        <v>0.50361355117510831</v>
      </c>
      <c r="I7" s="3">
        <f>F7-H7</f>
        <v>5.2966448824891765E-2</v>
      </c>
      <c r="V7" s="33">
        <v>756096993694829.75</v>
      </c>
      <c r="W7" s="2">
        <f t="shared" si="2"/>
        <v>0.13526658604423306</v>
      </c>
      <c r="X7" s="2">
        <f t="shared" si="3"/>
        <v>-0.13526658604423306</v>
      </c>
    </row>
    <row r="8" spans="2:24" x14ac:dyDescent="0.3">
      <c r="B8" s="6">
        <v>5.9029999999999999E-7</v>
      </c>
      <c r="C8" s="3">
        <f>299792458/B8</f>
        <v>507864573945451.5</v>
      </c>
      <c r="D8" s="13">
        <v>0.2046</v>
      </c>
      <c r="E8" s="3">
        <v>0.20549999999999999</v>
      </c>
      <c r="F8" s="3">
        <f t="shared" si="1"/>
        <v>0.20505000000000001</v>
      </c>
      <c r="G8" s="13">
        <f t="shared" si="0"/>
        <v>3.1819805153394075E-4</v>
      </c>
      <c r="H8" s="3">
        <f>C8*$O$4+$P$4</f>
        <v>0.29573514408911095</v>
      </c>
      <c r="I8" s="3">
        <f>F8-H8</f>
        <v>-9.0685144089110936E-2</v>
      </c>
      <c r="L8" s="4" t="s">
        <v>16</v>
      </c>
      <c r="M8" s="3">
        <f>1.6*10^-19</f>
        <v>1.6000000000000002E-19</v>
      </c>
      <c r="N8" s="4" t="s">
        <v>17</v>
      </c>
      <c r="O8" s="6">
        <v>6.6259999999999998E-34</v>
      </c>
      <c r="P8" s="4" t="s">
        <v>18</v>
      </c>
      <c r="Q8" s="3">
        <f>(1.43+1.59)/2</f>
        <v>1.51</v>
      </c>
      <c r="V8" s="33">
        <v>656001002188183.88</v>
      </c>
      <c r="W8" s="2">
        <f t="shared" si="2"/>
        <v>0.13526658604423306</v>
      </c>
      <c r="X8" s="2">
        <f t="shared" si="3"/>
        <v>-0.13526658604423306</v>
      </c>
    </row>
    <row r="9" spans="2:24" x14ac:dyDescent="0.3">
      <c r="B9" s="6">
        <v>6.1050000000000002E-7</v>
      </c>
      <c r="C9" s="3">
        <f>299792458/B9</f>
        <v>491060537264537.25</v>
      </c>
      <c r="D9" s="13">
        <v>0.19700000000000001</v>
      </c>
      <c r="E9" s="3">
        <v>0.19750000000000001</v>
      </c>
      <c r="F9" s="3">
        <f t="shared" si="1"/>
        <v>0.19725000000000001</v>
      </c>
      <c r="G9" s="13">
        <f t="shared" si="0"/>
        <v>1.7677669529663701E-4</v>
      </c>
      <c r="H9" s="3">
        <f>C9*$O$4+$P$4</f>
        <v>0.2422834214614269</v>
      </c>
      <c r="I9" s="3">
        <f>F9-H9</f>
        <v>-4.5033421461426887E-2</v>
      </c>
      <c r="V9" s="33">
        <v>640582175213675.25</v>
      </c>
      <c r="W9" s="2">
        <f t="shared" si="2"/>
        <v>0.13526658604423306</v>
      </c>
      <c r="X9" s="2">
        <f t="shared" si="3"/>
        <v>-0.13526658604423306</v>
      </c>
    </row>
    <row r="10" spans="2:24" x14ac:dyDescent="0.3">
      <c r="B10" s="6">
        <v>6.4720000000000002E-7</v>
      </c>
      <c r="C10" s="3">
        <f>299792458/B10</f>
        <v>463214551915945.63</v>
      </c>
      <c r="D10" s="13">
        <v>0.18099999999999999</v>
      </c>
      <c r="E10" s="3">
        <v>0.18129999999999999</v>
      </c>
      <c r="F10" s="3">
        <f t="shared" si="1"/>
        <v>0.18114999999999998</v>
      </c>
      <c r="G10" s="13">
        <f t="shared" si="0"/>
        <v>1.0606601717798025E-4</v>
      </c>
      <c r="H10" s="3">
        <f>C10*$O$4+$P$4</f>
        <v>0.1537085204771893</v>
      </c>
      <c r="I10" s="3">
        <f>F10-H10</f>
        <v>2.7441479522810674E-2</v>
      </c>
      <c r="N10" s="4" t="s">
        <v>53</v>
      </c>
      <c r="O10" s="16">
        <f>O4*M8</f>
        <v>5.0894173720431048E-34</v>
      </c>
      <c r="P10" s="4" t="s">
        <v>62</v>
      </c>
      <c r="Q10" s="36">
        <f>-P4</f>
        <v>1.3197240967129207</v>
      </c>
      <c r="V10" s="33">
        <v>573216936902485.63</v>
      </c>
      <c r="W10" s="2">
        <f t="shared" si="2"/>
        <v>0.13526658604423306</v>
      </c>
      <c r="X10" s="2">
        <f t="shared" si="3"/>
        <v>-0.13526658604423306</v>
      </c>
    </row>
    <row r="11" spans="2:24" x14ac:dyDescent="0.3">
      <c r="N11" s="4" t="s">
        <v>60</v>
      </c>
      <c r="O11" s="17">
        <f>M8*O5</f>
        <v>3.3161594545597967E-35</v>
      </c>
      <c r="P11" s="4" t="s">
        <v>61</v>
      </c>
      <c r="Q11" s="36">
        <f>P5</f>
        <v>0.12877403519216032</v>
      </c>
      <c r="V11" s="33">
        <v>507864573945451.5</v>
      </c>
      <c r="W11" s="2">
        <f t="shared" si="2"/>
        <v>0.13526658604423306</v>
      </c>
      <c r="X11" s="2">
        <f t="shared" si="3"/>
        <v>-0.13526658604423306</v>
      </c>
    </row>
    <row r="12" spans="2:24" x14ac:dyDescent="0.3">
      <c r="N12" s="4" t="s">
        <v>55</v>
      </c>
      <c r="O12" s="7">
        <f>O11/O10</f>
        <v>6.5157938760847828E-2</v>
      </c>
      <c r="P12" s="4" t="s">
        <v>56</v>
      </c>
      <c r="Q12" s="7">
        <f>Q11/Q10</f>
        <v>9.7576482473042639E-2</v>
      </c>
      <c r="V12" s="33">
        <v>491060537264537.25</v>
      </c>
      <c r="W12" s="2">
        <f t="shared" si="2"/>
        <v>0.13526658604423306</v>
      </c>
      <c r="X12" s="2">
        <f t="shared" si="3"/>
        <v>-0.13526658604423306</v>
      </c>
    </row>
    <row r="13" spans="2:24" x14ac:dyDescent="0.3">
      <c r="N13" s="4" t="s">
        <v>19</v>
      </c>
      <c r="O13" s="7">
        <f>ABS(O10-O8)/O8</f>
        <v>0.2319019963713998</v>
      </c>
      <c r="P13" s="4" t="s">
        <v>19</v>
      </c>
      <c r="Q13" s="7">
        <f>ABS(Q10-Q8)/Q8</f>
        <v>0.12601053197819823</v>
      </c>
      <c r="V13" s="33">
        <v>463214551915945.63</v>
      </c>
      <c r="W13" s="2">
        <f t="shared" si="2"/>
        <v>0.13526658604423306</v>
      </c>
      <c r="X13" s="2">
        <f t="shared" si="3"/>
        <v>-0.13526658604423306</v>
      </c>
    </row>
    <row r="14" spans="2:24" x14ac:dyDescent="0.3">
      <c r="V14" s="33">
        <v>1000000000000000</v>
      </c>
      <c r="W14" s="2">
        <f t="shared" si="2"/>
        <v>0.13526658604423306</v>
      </c>
      <c r="X14" s="2">
        <f t="shared" si="3"/>
        <v>-0.13526658604423306</v>
      </c>
    </row>
  </sheetData>
  <mergeCells count="2">
    <mergeCell ref="N3:Q3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A</vt:lpstr>
      <vt:lpstr>Parte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2023-11-27T11:33:48Z</dcterms:created>
  <dcterms:modified xsi:type="dcterms:W3CDTF">2023-11-28T20:42:10Z</dcterms:modified>
</cp:coreProperties>
</file>